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hidePivotFieldList="1" defaultThemeVersion="124226"/>
  <mc:AlternateContent xmlns:mc="http://schemas.openxmlformats.org/markup-compatibility/2006">
    <mc:Choice Requires="x15">
      <x15ac:absPath xmlns:x15ac="http://schemas.microsoft.com/office/spreadsheetml/2010/11/ac" url="D:\007Niraj Workstation\001 Open Tender\2024\1500 Series\1500-1369 External Water Supply, RHQ Shillong\Bidding Documents\Issued\"/>
    </mc:Choice>
  </mc:AlternateContent>
  <xr:revisionPtr revIDLastSave="0" documentId="13_ncr:1_{BEE33107-5A11-4751-9F6D-9E8C8B13A393}" xr6:coauthVersionLast="36" xr6:coauthVersionMax="47" xr10:uidLastSave="{00000000-0000-0000-0000-000000000000}"/>
  <bookViews>
    <workbookView xWindow="-120" yWindow="-120" windowWidth="29040" windowHeight="15840" tabRatio="617" firstSheet="1" activeTab="1" xr2:uid="{00000000-000D-0000-FFFF-FFFF00000000}"/>
  </bookViews>
  <sheets>
    <sheet name="Basic" sheetId="1" state="hidden" r:id="rId1"/>
    <sheet name="Cover" sheetId="2" r:id="rId2"/>
    <sheet name="Instructions" sheetId="3" r:id="rId3"/>
    <sheet name="Names of Bidder" sheetId="4" r:id="rId4"/>
    <sheet name="Sch-1" sheetId="5" r:id="rId5"/>
    <sheet name="Sch-1(Disc)" sheetId="6" state="hidden" r:id="rId6"/>
    <sheet name="Sch-5 Dis" sheetId="8" state="hidden" r:id="rId7"/>
    <sheet name="Sch-3 After Discount" sheetId="10" state="hidden" r:id="rId8"/>
    <sheet name="Discount" sheetId="11" state="hidden" r:id="rId9"/>
    <sheet name="Octroi" sheetId="12" state="hidden" r:id="rId10"/>
    <sheet name="Entry Tax" sheetId="13" state="hidden" r:id="rId11"/>
    <sheet name="Other Taxes &amp; Duties" sheetId="14" state="hidden" r:id="rId12"/>
    <sheet name="Sch-2" sheetId="9" r:id="rId13"/>
    <sheet name="Bid Form 2nd Envelope" sheetId="15" r:id="rId14"/>
    <sheet name="Q &amp; C" sheetId="16" state="hidden" r:id="rId15"/>
    <sheet name="N to W" sheetId="17" state="hidden" r:id="rId16"/>
    <sheet name="Sheet1" sheetId="18" state="hidden" r:id="rId17"/>
    <sheet name="Sheet2" sheetId="19" state="hidden" r:id="rId1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'Sch-1'!$A$30:$R$50</definedName>
    <definedName name="_xlnm._FilterDatabase" localSheetId="5" hidden="1">'Sch-1(Disc)'!$A$20:$F$92</definedName>
    <definedName name="ab">#REF!</definedName>
    <definedName name="logo1">"Picture 7"</definedName>
    <definedName name="_xlnm.Print_Area" localSheetId="13">'Bid Form 2nd Envelope'!$A$1:$F$59</definedName>
    <definedName name="_xlnm.Print_Area" localSheetId="1">Cover!$A$1:$F$15</definedName>
    <definedName name="_xlnm.Print_Area" localSheetId="8">Discount!$A$2:$G$42</definedName>
    <definedName name="_xlnm.Print_Area" localSheetId="10">'Entry Tax'!$A$1:$E$16</definedName>
    <definedName name="_xlnm.Print_Area" localSheetId="2">Instructions!$A$1:$C$40</definedName>
    <definedName name="_xlnm.Print_Area" localSheetId="3">'Names of Bidder'!$B$1:$G$28</definedName>
    <definedName name="_xlnm.Print_Area" localSheetId="9">Octroi!$A$1:$E$16</definedName>
    <definedName name="_xlnm.Print_Area" localSheetId="11">'Other Taxes &amp; Duties'!$A$1:$F$16</definedName>
    <definedName name="_xlnm.Print_Area" localSheetId="14">'Q &amp; C'!$A$1:$F$38</definedName>
    <definedName name="_xlnm.Print_Area" localSheetId="4">'Sch-1'!$A$1:$R$63</definedName>
    <definedName name="_xlnm.Print_Area" localSheetId="5">'Sch-1(Disc)'!$A$1:$F$98</definedName>
    <definedName name="_xlnm.Print_Area" localSheetId="12">'Sch-2'!$A$1:$D$32</definedName>
    <definedName name="_xlnm.Print_Area" localSheetId="7">'Sch-3 After Discount'!$A$1:$D$33</definedName>
    <definedName name="_xlnm.Print_Area" localSheetId="6">'Sch-5 Dis'!$A$1:$E$44</definedName>
    <definedName name="_xlnm.Print_Titles" localSheetId="4">'Sch-1'!$17:$18</definedName>
    <definedName name="_xlnm.Print_Titles" localSheetId="5">'Sch-1(Disc)'!$14:$16</definedName>
    <definedName name="_xlnm.Print_Titles" localSheetId="12">'Sch-2'!$3:$13</definedName>
    <definedName name="_xlnm.Print_Titles" localSheetId="7">'Sch-3 After Discount'!$3:$13</definedName>
    <definedName name="_xlnm.Print_Titles" localSheetId="6">'Sch-5 Dis'!$3:$13</definedName>
    <definedName name="_xlnm.Recorder">#REF!</definedName>
    <definedName name="TEST">#REF!</definedName>
    <definedName name="Z_01ACF2E1_8E61_4459_ABC1_B6C183DEED61_.wvu.PrintArea" localSheetId="13" hidden="1">'Bid Form 2nd Envelope'!$A$1:$F$61</definedName>
    <definedName name="Z_01ACF2E1_8E61_4459_ABC1_B6C183DEED61_.wvu.PrintArea" localSheetId="10" hidden="1">'Entry Tax'!$A$1:$E$16</definedName>
    <definedName name="Z_01ACF2E1_8E61_4459_ABC1_B6C183DEED61_.wvu.PrintArea" localSheetId="3" hidden="1">'Names of Bidder'!$B$1:$E$26</definedName>
    <definedName name="Z_01ACF2E1_8E61_4459_ABC1_B6C183DEED61_.wvu.PrintArea" localSheetId="9" hidden="1">Octroi!$A$1:$E$16</definedName>
    <definedName name="Z_01ACF2E1_8E61_4459_ABC1_B6C183DEED61_.wvu.PrintArea" localSheetId="11" hidden="1">'Other Taxes &amp; Duties'!$A$1:$F$16</definedName>
    <definedName name="Z_01ACF2E1_8E61_4459_ABC1_B6C183DEED61_.wvu.PrintArea" localSheetId="14" hidden="1">'Q &amp; C'!$A$1:$F$38</definedName>
    <definedName name="Z_01ACF2E1_8E61_4459_ABC1_B6C183DEED61_.wvu.PrintArea" localSheetId="4" hidden="1">'Sch-1'!$A$1:$R$61</definedName>
    <definedName name="Z_01ACF2E1_8E61_4459_ABC1_B6C183DEED61_.wvu.PrintArea" localSheetId="5" hidden="1">'Sch-1(Disc)'!$A$1:$F$99</definedName>
    <definedName name="Z_01ACF2E1_8E61_4459_ABC1_B6C183DEED61_.wvu.PrintArea" localSheetId="12" hidden="1">'Sch-2'!$A$1:$D$33</definedName>
    <definedName name="Z_01ACF2E1_8E61_4459_ABC1_B6C183DEED61_.wvu.PrintArea" localSheetId="7" hidden="1">'Sch-3 After Discount'!$A$1:$D$34</definedName>
    <definedName name="Z_01ACF2E1_8E61_4459_ABC1_B6C183DEED61_.wvu.PrintArea" localSheetId="6" hidden="1">'Sch-5 Dis'!$A$1:$E$45</definedName>
    <definedName name="Z_01ACF2E1_8E61_4459_ABC1_B6C183DEED61_.wvu.PrintTitles" localSheetId="4" hidden="1">'Sch-1'!$14:$16</definedName>
    <definedName name="Z_01ACF2E1_8E61_4459_ABC1_B6C183DEED61_.wvu.PrintTitles" localSheetId="5" hidden="1">'Sch-1(Disc)'!$14:$16</definedName>
    <definedName name="Z_01ACF2E1_8E61_4459_ABC1_B6C183DEED61_.wvu.PrintTitles" localSheetId="12" hidden="1">'Sch-2'!$3:$13</definedName>
    <definedName name="Z_01ACF2E1_8E61_4459_ABC1_B6C183DEED61_.wvu.PrintTitles" localSheetId="7" hidden="1">'Sch-3 After Discount'!$3:$13</definedName>
    <definedName name="Z_01ACF2E1_8E61_4459_ABC1_B6C183DEED61_.wvu.PrintTitles" localSheetId="6" hidden="1">'Sch-5 Dis'!$3:$13</definedName>
    <definedName name="Z_091A6405_72DB_46E0_B81A_EC53A5C58396_.wvu.Cols" localSheetId="8" hidden="1">Discount!$J:$N</definedName>
    <definedName name="Z_091A6405_72DB_46E0_B81A_EC53A5C58396_.wvu.Cols" localSheetId="4" hidden="1">'Sch-1'!#REF!</definedName>
    <definedName name="Z_091A6405_72DB_46E0_B81A_EC53A5C58396_.wvu.Cols" localSheetId="5" hidden="1">'Sch-1(Disc)'!$I:$I</definedName>
    <definedName name="Z_091A6405_72DB_46E0_B81A_EC53A5C58396_.wvu.Cols" localSheetId="6" hidden="1">'Sch-5 Dis'!$I:$P</definedName>
    <definedName name="Z_091A6405_72DB_46E0_B81A_EC53A5C58396_.wvu.FilterData" localSheetId="4" hidden="1">'Sch-1'!$A$30:$R$50</definedName>
    <definedName name="Z_091A6405_72DB_46E0_B81A_EC53A5C58396_.wvu.FilterData" localSheetId="5" hidden="1">'Sch-1(Disc)'!$A$20:$F$93</definedName>
    <definedName name="Z_091A6405_72DB_46E0_B81A_EC53A5C58396_.wvu.PrintArea" localSheetId="13" hidden="1">'Bid Form 2nd Envelope'!$A$1:$F$61</definedName>
    <definedName name="Z_091A6405_72DB_46E0_B81A_EC53A5C58396_.wvu.PrintArea" localSheetId="8" hidden="1">Discount!$A$2:$G$42</definedName>
    <definedName name="Z_091A6405_72DB_46E0_B81A_EC53A5C58396_.wvu.PrintArea" localSheetId="10" hidden="1">'Entry Tax'!$A$1:$E$16</definedName>
    <definedName name="Z_091A6405_72DB_46E0_B81A_EC53A5C58396_.wvu.PrintArea" localSheetId="2" hidden="1">Instructions!$A$1:$C$40</definedName>
    <definedName name="Z_091A6405_72DB_46E0_B81A_EC53A5C58396_.wvu.PrintArea" localSheetId="3" hidden="1">'Names of Bidder'!$B$1:$E$26</definedName>
    <definedName name="Z_091A6405_72DB_46E0_B81A_EC53A5C58396_.wvu.PrintArea" localSheetId="9" hidden="1">Octroi!$A$1:$E$16</definedName>
    <definedName name="Z_091A6405_72DB_46E0_B81A_EC53A5C58396_.wvu.PrintArea" localSheetId="11" hidden="1">'Other Taxes &amp; Duties'!$A$1:$F$16</definedName>
    <definedName name="Z_091A6405_72DB_46E0_B81A_EC53A5C58396_.wvu.PrintArea" localSheetId="14" hidden="1">'Q &amp; C'!$A$1:$F$38</definedName>
    <definedName name="Z_091A6405_72DB_46E0_B81A_EC53A5C58396_.wvu.PrintArea" localSheetId="4" hidden="1">'Sch-1'!$A$1:$R$60</definedName>
    <definedName name="Z_091A6405_72DB_46E0_B81A_EC53A5C58396_.wvu.PrintArea" localSheetId="5" hidden="1">'Sch-1(Disc)'!$A$1:$F$98</definedName>
    <definedName name="Z_091A6405_72DB_46E0_B81A_EC53A5C58396_.wvu.PrintArea" localSheetId="12" hidden="1">'Sch-2'!$A$1:$D$32</definedName>
    <definedName name="Z_091A6405_72DB_46E0_B81A_EC53A5C58396_.wvu.PrintArea" localSheetId="7" hidden="1">'Sch-3 After Discount'!$A$1:$D$33</definedName>
    <definedName name="Z_091A6405_72DB_46E0_B81A_EC53A5C58396_.wvu.PrintArea" localSheetId="6" hidden="1">'Sch-5 Dis'!$A$1:$E$44</definedName>
    <definedName name="Z_091A6405_72DB_46E0_B81A_EC53A5C58396_.wvu.PrintTitles" localSheetId="4" hidden="1">'Sch-1'!$14:$16</definedName>
    <definedName name="Z_091A6405_72DB_46E0_B81A_EC53A5C58396_.wvu.PrintTitles" localSheetId="5" hidden="1">'Sch-1(Disc)'!$14:$16</definedName>
    <definedName name="Z_091A6405_72DB_46E0_B81A_EC53A5C58396_.wvu.PrintTitles" localSheetId="12" hidden="1">'Sch-2'!$3:$13</definedName>
    <definedName name="Z_091A6405_72DB_46E0_B81A_EC53A5C58396_.wvu.PrintTitles" localSheetId="7" hidden="1">'Sch-3 After Discount'!$3:$13</definedName>
    <definedName name="Z_091A6405_72DB_46E0_B81A_EC53A5C58396_.wvu.PrintTitles" localSheetId="6" hidden="1">'Sch-5 Dis'!$3:$13</definedName>
    <definedName name="Z_091A6405_72DB_46E0_B81A_EC53A5C58396_.wvu.Rows" localSheetId="1" hidden="1">Cover!$7:$7</definedName>
    <definedName name="Z_091A6405_72DB_46E0_B81A_EC53A5C58396_.wvu.Rows" localSheetId="8" hidden="1">Discount!$29:$30</definedName>
    <definedName name="Z_14D7F02E_BCCA_4517_ABC7_537FF4AEB67A_.wvu.Cols" localSheetId="6" hidden="1">'Sch-5 Dis'!$I:$P</definedName>
    <definedName name="Z_14D7F02E_BCCA_4517_ABC7_537FF4AEB67A_.wvu.FilterData" localSheetId="4" hidden="1">'Sch-1'!$A$30:$R$55</definedName>
    <definedName name="Z_14D7F02E_BCCA_4517_ABC7_537FF4AEB67A_.wvu.FilterData" localSheetId="5" hidden="1">'Sch-1(Disc)'!$A$20:$F$94</definedName>
    <definedName name="Z_14D7F02E_BCCA_4517_ABC7_537FF4AEB67A_.wvu.PrintArea" localSheetId="13" hidden="1">'Bid Form 2nd Envelope'!$A$1:$F$61</definedName>
    <definedName name="Z_14D7F02E_BCCA_4517_ABC7_537FF4AEB67A_.wvu.PrintArea" localSheetId="2" hidden="1">Instructions!$A$1:$C$40</definedName>
    <definedName name="Z_14D7F02E_BCCA_4517_ABC7_537FF4AEB67A_.wvu.PrintArea" localSheetId="3" hidden="1">'Names of Bidder'!$B$1:$E$26</definedName>
    <definedName name="Z_14D7F02E_BCCA_4517_ABC7_537FF4AEB67A_.wvu.PrintArea" localSheetId="14" hidden="1">'Q &amp; C'!$A$1:$F$38</definedName>
    <definedName name="Z_14D7F02E_BCCA_4517_ABC7_537FF4AEB67A_.wvu.PrintArea" localSheetId="4" hidden="1">'Sch-1'!$A$1:$R$61</definedName>
    <definedName name="Z_14D7F02E_BCCA_4517_ABC7_537FF4AEB67A_.wvu.PrintArea" localSheetId="5" hidden="1">'Sch-1(Disc)'!$A$1:$F$99</definedName>
    <definedName name="Z_14D7F02E_BCCA_4517_ABC7_537FF4AEB67A_.wvu.PrintArea" localSheetId="12" hidden="1">'Sch-2'!$A$1:$D$32</definedName>
    <definedName name="Z_14D7F02E_BCCA_4517_ABC7_537FF4AEB67A_.wvu.PrintArea" localSheetId="7" hidden="1">'Sch-3 After Discount'!$A$1:$D$33</definedName>
    <definedName name="Z_14D7F02E_BCCA_4517_ABC7_537FF4AEB67A_.wvu.PrintArea" localSheetId="6" hidden="1">'Sch-5 Dis'!$A$1:$E$44</definedName>
    <definedName name="Z_14D7F02E_BCCA_4517_ABC7_537FF4AEB67A_.wvu.PrintTitles" localSheetId="4" hidden="1">'Sch-1'!$14:$16</definedName>
    <definedName name="Z_14D7F02E_BCCA_4517_ABC7_537FF4AEB67A_.wvu.PrintTitles" localSheetId="5" hidden="1">'Sch-1(Disc)'!$14:$16</definedName>
    <definedName name="Z_14D7F02E_BCCA_4517_ABC7_537FF4AEB67A_.wvu.PrintTitles" localSheetId="12" hidden="1">'Sch-2'!$3:$13</definedName>
    <definedName name="Z_14D7F02E_BCCA_4517_ABC7_537FF4AEB67A_.wvu.PrintTitles" localSheetId="7" hidden="1">'Sch-3 After Discount'!$3:$13</definedName>
    <definedName name="Z_14D7F02E_BCCA_4517_ABC7_537FF4AEB67A_.wvu.PrintTitles" localSheetId="6" hidden="1">'Sch-5 Dis'!$3:$13</definedName>
    <definedName name="Z_1F4837C2_36FF_4422_95DC_EAAD1B4FAC2F_.wvu.Cols" localSheetId="13" hidden="1">'Bid Form 2nd Envelope'!$Y:$AM</definedName>
    <definedName name="Z_1F4837C2_36FF_4422_95DC_EAAD1B4FAC2F_.wvu.Cols" localSheetId="8" hidden="1">Discount!$I:$O</definedName>
    <definedName name="Z_1F4837C2_36FF_4422_95DC_EAAD1B4FAC2F_.wvu.Cols" localSheetId="3" hidden="1">'Names of Bidder'!$L:$L</definedName>
    <definedName name="Z_1F4837C2_36FF_4422_95DC_EAAD1B4FAC2F_.wvu.Cols" localSheetId="4" hidden="1">'Sch-1'!$V:$AF</definedName>
    <definedName name="Z_1F4837C2_36FF_4422_95DC_EAAD1B4FAC2F_.wvu.Cols" localSheetId="5" hidden="1">'Sch-1(Disc)'!$I:$I,'Sch-1(Disc)'!$P:$Z</definedName>
    <definedName name="Z_1F4837C2_36FF_4422_95DC_EAAD1B4FAC2F_.wvu.Cols" localSheetId="6" hidden="1">'Sch-5 Dis'!$I:$P</definedName>
    <definedName name="Z_1F4837C2_36FF_4422_95DC_EAAD1B4FAC2F_.wvu.FilterData" localSheetId="4" hidden="1">'Sch-1'!$A$30:$R$50</definedName>
    <definedName name="Z_1F4837C2_36FF_4422_95DC_EAAD1B4FAC2F_.wvu.FilterData" localSheetId="5" hidden="1">'Sch-1(Disc)'!$A$20:$F$92</definedName>
    <definedName name="Z_1F4837C2_36FF_4422_95DC_EAAD1B4FAC2F_.wvu.PrintArea" localSheetId="13" hidden="1">'Bid Form 2nd Envelope'!$A$1:$F$59</definedName>
    <definedName name="Z_1F4837C2_36FF_4422_95DC_EAAD1B4FAC2F_.wvu.PrintArea" localSheetId="8" hidden="1">Discount!$A$2:$G$42</definedName>
    <definedName name="Z_1F4837C2_36FF_4422_95DC_EAAD1B4FAC2F_.wvu.PrintArea" localSheetId="10" hidden="1">'Entry Tax'!$A$1:$E$16</definedName>
    <definedName name="Z_1F4837C2_36FF_4422_95DC_EAAD1B4FAC2F_.wvu.PrintArea" localSheetId="2" hidden="1">Instructions!$A$1:$C$40</definedName>
    <definedName name="Z_1F4837C2_36FF_4422_95DC_EAAD1B4FAC2F_.wvu.PrintArea" localSheetId="3" hidden="1">'Names of Bidder'!$B$1:$G$28</definedName>
    <definedName name="Z_1F4837C2_36FF_4422_95DC_EAAD1B4FAC2F_.wvu.PrintArea" localSheetId="9" hidden="1">Octroi!$A$1:$E$16</definedName>
    <definedName name="Z_1F4837C2_36FF_4422_95DC_EAAD1B4FAC2F_.wvu.PrintArea" localSheetId="11" hidden="1">'Other Taxes &amp; Duties'!$A$1:$F$16</definedName>
    <definedName name="Z_1F4837C2_36FF_4422_95DC_EAAD1B4FAC2F_.wvu.PrintArea" localSheetId="14" hidden="1">'Q &amp; C'!$A$1:$F$38</definedName>
    <definedName name="Z_1F4837C2_36FF_4422_95DC_EAAD1B4FAC2F_.wvu.PrintArea" localSheetId="4" hidden="1">'Sch-1'!$A$1:$R$60</definedName>
    <definedName name="Z_1F4837C2_36FF_4422_95DC_EAAD1B4FAC2F_.wvu.PrintArea" localSheetId="5" hidden="1">'Sch-1(Disc)'!$A$1:$F$98</definedName>
    <definedName name="Z_1F4837C2_36FF_4422_95DC_EAAD1B4FAC2F_.wvu.PrintArea" localSheetId="12" hidden="1">'Sch-2'!$A$1:$D$32</definedName>
    <definedName name="Z_1F4837C2_36FF_4422_95DC_EAAD1B4FAC2F_.wvu.PrintArea" localSheetId="7" hidden="1">'Sch-3 After Discount'!$A$1:$D$33</definedName>
    <definedName name="Z_1F4837C2_36FF_4422_95DC_EAAD1B4FAC2F_.wvu.PrintArea" localSheetId="6" hidden="1">'Sch-5 Dis'!$A$1:$E$44</definedName>
    <definedName name="Z_1F4837C2_36FF_4422_95DC_EAAD1B4FAC2F_.wvu.PrintTitles" localSheetId="4" hidden="1">'Sch-1'!$14:$16</definedName>
    <definedName name="Z_1F4837C2_36FF_4422_95DC_EAAD1B4FAC2F_.wvu.PrintTitles" localSheetId="5" hidden="1">'Sch-1(Disc)'!$14:$16</definedName>
    <definedName name="Z_1F4837C2_36FF_4422_95DC_EAAD1B4FAC2F_.wvu.PrintTitles" localSheetId="12" hidden="1">'Sch-2'!$3:$13</definedName>
    <definedName name="Z_1F4837C2_36FF_4422_95DC_EAAD1B4FAC2F_.wvu.PrintTitles" localSheetId="7" hidden="1">'Sch-3 After Discount'!$3:$13</definedName>
    <definedName name="Z_1F4837C2_36FF_4422_95DC_EAAD1B4FAC2F_.wvu.PrintTitles" localSheetId="6" hidden="1">'Sch-5 Dis'!$3:$13</definedName>
    <definedName name="Z_1F4837C2_36FF_4422_95DC_EAAD1B4FAC2F_.wvu.Rows" localSheetId="1" hidden="1">Cover!$7:$7</definedName>
    <definedName name="Z_1F4837C2_36FF_4422_95DC_EAAD1B4FAC2F_.wvu.Rows" localSheetId="8" hidden="1">Discount!$17:$30</definedName>
    <definedName name="Z_1F4837C2_36FF_4422_95DC_EAAD1B4FAC2F_.wvu.Rows" localSheetId="2" hidden="1">Instructions!$36:$37</definedName>
    <definedName name="Z_1F4837C2_36FF_4422_95DC_EAAD1B4FAC2F_.wvu.Rows" localSheetId="12" hidden="1">'Sch-2'!$16:$27</definedName>
    <definedName name="Z_1F4837C2_36FF_4422_95DC_EAAD1B4FAC2F_.wvu.Rows" localSheetId="7" hidden="1">'Sch-3 After Discount'!$17:$28</definedName>
    <definedName name="Z_25F14B1D_FADD_4C44_AA48_5D402D65337D_.wvu.Cols" localSheetId="13" hidden="1">'Bid Form 2nd Envelope'!$Y:$AN</definedName>
    <definedName name="Z_25F14B1D_FADD_4C44_AA48_5D402D65337D_.wvu.Cols" localSheetId="8" hidden="1">Discount!$I:$N</definedName>
    <definedName name="Z_25F14B1D_FADD_4C44_AA48_5D402D65337D_.wvu.Cols" localSheetId="3" hidden="1">'Names of Bidder'!$L:$L</definedName>
    <definedName name="Z_25F14B1D_FADD_4C44_AA48_5D402D65337D_.wvu.Cols" localSheetId="4" hidden="1">'Sch-1'!#REF!,'Sch-1'!$V:$AF</definedName>
    <definedName name="Z_25F14B1D_FADD_4C44_AA48_5D402D65337D_.wvu.Cols" localSheetId="5" hidden="1">'Sch-1(Disc)'!$I:$I,'Sch-1(Disc)'!$P:$Z</definedName>
    <definedName name="Z_25F14B1D_FADD_4C44_AA48_5D402D65337D_.wvu.Cols" localSheetId="6" hidden="1">'Sch-5 Dis'!$I:$P</definedName>
    <definedName name="Z_25F14B1D_FADD_4C44_AA48_5D402D65337D_.wvu.FilterData" localSheetId="4" hidden="1">'Sch-1'!$A$30:$R$50</definedName>
    <definedName name="Z_25F14B1D_FADD_4C44_AA48_5D402D65337D_.wvu.FilterData" localSheetId="5" hidden="1">'Sch-1(Disc)'!$A$20:$F$92</definedName>
    <definedName name="Z_25F14B1D_FADD_4C44_AA48_5D402D65337D_.wvu.PrintArea" localSheetId="13" hidden="1">'Bid Form 2nd Envelope'!$A$1:$F$59</definedName>
    <definedName name="Z_25F14B1D_FADD_4C44_AA48_5D402D65337D_.wvu.PrintArea" localSheetId="8" hidden="1">Discount!$A$2:$G$42</definedName>
    <definedName name="Z_25F14B1D_FADD_4C44_AA48_5D402D65337D_.wvu.PrintArea" localSheetId="10" hidden="1">'Entry Tax'!$A$1:$E$16</definedName>
    <definedName name="Z_25F14B1D_FADD_4C44_AA48_5D402D65337D_.wvu.PrintArea" localSheetId="2" hidden="1">Instructions!$A$1:$C$40</definedName>
    <definedName name="Z_25F14B1D_FADD_4C44_AA48_5D402D65337D_.wvu.PrintArea" localSheetId="3" hidden="1">'Names of Bidder'!$B$1:$G$28</definedName>
    <definedName name="Z_25F14B1D_FADD_4C44_AA48_5D402D65337D_.wvu.PrintArea" localSheetId="9" hidden="1">Octroi!$A$1:$E$16</definedName>
    <definedName name="Z_25F14B1D_FADD_4C44_AA48_5D402D65337D_.wvu.PrintArea" localSheetId="11" hidden="1">'Other Taxes &amp; Duties'!$A$1:$F$16</definedName>
    <definedName name="Z_25F14B1D_FADD_4C44_AA48_5D402D65337D_.wvu.PrintArea" localSheetId="14" hidden="1">'Q &amp; C'!$A$1:$F$38</definedName>
    <definedName name="Z_25F14B1D_FADD_4C44_AA48_5D402D65337D_.wvu.PrintArea" localSheetId="4" hidden="1">'Sch-1'!$A$1:$R$60</definedName>
    <definedName name="Z_25F14B1D_FADD_4C44_AA48_5D402D65337D_.wvu.PrintArea" localSheetId="5" hidden="1">'Sch-1(Disc)'!$A$1:$F$98</definedName>
    <definedName name="Z_25F14B1D_FADD_4C44_AA48_5D402D65337D_.wvu.PrintArea" localSheetId="12" hidden="1">'Sch-2'!$A$1:$D$32</definedName>
    <definedName name="Z_25F14B1D_FADD_4C44_AA48_5D402D65337D_.wvu.PrintArea" localSheetId="7" hidden="1">'Sch-3 After Discount'!$A$1:$D$33</definedName>
    <definedName name="Z_25F14B1D_FADD_4C44_AA48_5D402D65337D_.wvu.PrintArea" localSheetId="6" hidden="1">'Sch-5 Dis'!$A$1:$E$44</definedName>
    <definedName name="Z_25F14B1D_FADD_4C44_AA48_5D402D65337D_.wvu.PrintTitles" localSheetId="4" hidden="1">'Sch-1'!$17:$18</definedName>
    <definedName name="Z_25F14B1D_FADD_4C44_AA48_5D402D65337D_.wvu.PrintTitles" localSheetId="5" hidden="1">'Sch-1(Disc)'!$14:$16</definedName>
    <definedName name="Z_25F14B1D_FADD_4C44_AA48_5D402D65337D_.wvu.PrintTitles" localSheetId="12" hidden="1">'Sch-2'!$3:$13</definedName>
    <definedName name="Z_25F14B1D_FADD_4C44_AA48_5D402D65337D_.wvu.PrintTitles" localSheetId="7" hidden="1">'Sch-3 After Discount'!$3:$13</definedName>
    <definedName name="Z_25F14B1D_FADD_4C44_AA48_5D402D65337D_.wvu.PrintTitles" localSheetId="6" hidden="1">'Sch-5 Dis'!$3:$13</definedName>
    <definedName name="Z_25F14B1D_FADD_4C44_AA48_5D402D65337D_.wvu.Rows" localSheetId="1" hidden="1">Cover!$7:$7</definedName>
    <definedName name="Z_25F14B1D_FADD_4C44_AA48_5D402D65337D_.wvu.Rows" localSheetId="8" hidden="1">Discount!$17:$30,Discount!$32:$32</definedName>
    <definedName name="Z_25F14B1D_FADD_4C44_AA48_5D402D65337D_.wvu.Rows" localSheetId="2" hidden="1">Instructions!$36:$37</definedName>
    <definedName name="Z_25F14B1D_FADD_4C44_AA48_5D402D65337D_.wvu.Rows" localSheetId="4" hidden="1">'Sch-1'!$2:$2,'Sch-1'!$12:$12,'Sch-1'!$14:$15,'Sch-1'!#REF!</definedName>
    <definedName name="Z_25F14B1D_FADD_4C44_AA48_5D402D65337D_.wvu.Rows" localSheetId="5" hidden="1">'Sch-1(Disc)'!$68:$91</definedName>
    <definedName name="Z_25F14B1D_FADD_4C44_AA48_5D402D65337D_.wvu.Rows" localSheetId="12" hidden="1">'Sch-2'!$16:$27</definedName>
    <definedName name="Z_25F14B1D_FADD_4C44_AA48_5D402D65337D_.wvu.Rows" localSheetId="7" hidden="1">'Sch-3 After Discount'!$17:$28</definedName>
    <definedName name="Z_27A45B7A_04F2_4516_B80B_5ED0825D4ED3_.wvu.Cols" localSheetId="8" hidden="1">Discount!$I:$O</definedName>
    <definedName name="Z_27A45B7A_04F2_4516_B80B_5ED0825D4ED3_.wvu.Cols" localSheetId="3" hidden="1">'Names of Bidder'!$L:$L</definedName>
    <definedName name="Z_27A45B7A_04F2_4516_B80B_5ED0825D4ED3_.wvu.Cols" localSheetId="4" hidden="1">'Sch-1'!#REF!</definedName>
    <definedName name="Z_27A45B7A_04F2_4516_B80B_5ED0825D4ED3_.wvu.Cols" localSheetId="5" hidden="1">'Sch-1(Disc)'!$H:$J</definedName>
    <definedName name="Z_27A45B7A_04F2_4516_B80B_5ED0825D4ED3_.wvu.Cols" localSheetId="6" hidden="1">'Sch-5 Dis'!$I:$P</definedName>
    <definedName name="Z_27A45B7A_04F2_4516_B80B_5ED0825D4ED3_.wvu.FilterData" localSheetId="4" hidden="1">'Sch-1'!$A$30:$R$50</definedName>
    <definedName name="Z_27A45B7A_04F2_4516_B80B_5ED0825D4ED3_.wvu.FilterData" localSheetId="5" hidden="1">'Sch-1(Disc)'!$A$20:$F$92</definedName>
    <definedName name="Z_27A45B7A_04F2_4516_B80B_5ED0825D4ED3_.wvu.PrintArea" localSheetId="13" hidden="1">'Bid Form 2nd Envelope'!$A$1:$F$61</definedName>
    <definedName name="Z_27A45B7A_04F2_4516_B80B_5ED0825D4ED3_.wvu.PrintArea" localSheetId="8" hidden="1">Discount!$A$2:$G$42</definedName>
    <definedName name="Z_27A45B7A_04F2_4516_B80B_5ED0825D4ED3_.wvu.PrintArea" localSheetId="10" hidden="1">'Entry Tax'!$A$1:$E$16</definedName>
    <definedName name="Z_27A45B7A_04F2_4516_B80B_5ED0825D4ED3_.wvu.PrintArea" localSheetId="2" hidden="1">Instructions!$A$1:$C$40</definedName>
    <definedName name="Z_27A45B7A_04F2_4516_B80B_5ED0825D4ED3_.wvu.PrintArea" localSheetId="3" hidden="1">'Names of Bidder'!$B$1:$E$26</definedName>
    <definedName name="Z_27A45B7A_04F2_4516_B80B_5ED0825D4ED3_.wvu.PrintArea" localSheetId="9" hidden="1">Octroi!$A$1:$E$16</definedName>
    <definedName name="Z_27A45B7A_04F2_4516_B80B_5ED0825D4ED3_.wvu.PrintArea" localSheetId="11" hidden="1">'Other Taxes &amp; Duties'!$A$1:$F$16</definedName>
    <definedName name="Z_27A45B7A_04F2_4516_B80B_5ED0825D4ED3_.wvu.PrintArea" localSheetId="14" hidden="1">'Q &amp; C'!$A$1:$F$38</definedName>
    <definedName name="Z_27A45B7A_04F2_4516_B80B_5ED0825D4ED3_.wvu.PrintArea" localSheetId="4" hidden="1">'Sch-1'!$A$1:$R$60</definedName>
    <definedName name="Z_27A45B7A_04F2_4516_B80B_5ED0825D4ED3_.wvu.PrintArea" localSheetId="5" hidden="1">'Sch-1(Disc)'!$A$1:$F$98</definedName>
    <definedName name="Z_27A45B7A_04F2_4516_B80B_5ED0825D4ED3_.wvu.PrintArea" localSheetId="12" hidden="1">'Sch-2'!$A$1:$D$32</definedName>
    <definedName name="Z_27A45B7A_04F2_4516_B80B_5ED0825D4ED3_.wvu.PrintArea" localSheetId="7" hidden="1">'Sch-3 After Discount'!$A$1:$D$33</definedName>
    <definedName name="Z_27A45B7A_04F2_4516_B80B_5ED0825D4ED3_.wvu.PrintArea" localSheetId="6" hidden="1">'Sch-5 Dis'!$A$1:$E$44</definedName>
    <definedName name="Z_27A45B7A_04F2_4516_B80B_5ED0825D4ED3_.wvu.PrintTitles" localSheetId="4" hidden="1">'Sch-1'!$14:$16</definedName>
    <definedName name="Z_27A45B7A_04F2_4516_B80B_5ED0825D4ED3_.wvu.PrintTitles" localSheetId="5" hidden="1">'Sch-1(Disc)'!$14:$16</definedName>
    <definedName name="Z_27A45B7A_04F2_4516_B80B_5ED0825D4ED3_.wvu.PrintTitles" localSheetId="12" hidden="1">'Sch-2'!$3:$13</definedName>
    <definedName name="Z_27A45B7A_04F2_4516_B80B_5ED0825D4ED3_.wvu.PrintTitles" localSheetId="7" hidden="1">'Sch-3 After Discount'!$3:$13</definedName>
    <definedName name="Z_27A45B7A_04F2_4516_B80B_5ED0825D4ED3_.wvu.PrintTitles" localSheetId="6" hidden="1">'Sch-5 Dis'!$3:$13</definedName>
    <definedName name="Z_27A45B7A_04F2_4516_B80B_5ED0825D4ED3_.wvu.Rows" localSheetId="1" hidden="1">Cover!$7:$7</definedName>
    <definedName name="Z_27A45B7A_04F2_4516_B80B_5ED0825D4ED3_.wvu.Rows" localSheetId="8" hidden="1">Discount!$29:$30</definedName>
    <definedName name="Z_27A45B7A_04F2_4516_B80B_5ED0825D4ED3_.wvu.Rows" localSheetId="4" hidden="1">'Sch-1'!#REF!</definedName>
    <definedName name="Z_27A45B7A_04F2_4516_B80B_5ED0825D4ED3_.wvu.Rows" localSheetId="5" hidden="1">'Sch-1(Disc)'!#REF!</definedName>
    <definedName name="Z_2D068FA3_47E3_4516_81A6_894AA90F7864_.wvu.Cols" localSheetId="13" hidden="1">'Bid Form 2nd Envelope'!$Y:$AN</definedName>
    <definedName name="Z_2D068FA3_47E3_4516_81A6_894AA90F7864_.wvu.Cols" localSheetId="8" hidden="1">Discount!$I:$N</definedName>
    <definedName name="Z_2D068FA3_47E3_4516_81A6_894AA90F7864_.wvu.Cols" localSheetId="3" hidden="1">'Names of Bidder'!$L:$L</definedName>
    <definedName name="Z_2D068FA3_47E3_4516_81A6_894AA90F7864_.wvu.Cols" localSheetId="4" hidden="1">'Sch-1'!#REF!,'Sch-1'!$V:$AF</definedName>
    <definedName name="Z_2D068FA3_47E3_4516_81A6_894AA90F7864_.wvu.Cols" localSheetId="5" hidden="1">'Sch-1(Disc)'!$I:$I,'Sch-1(Disc)'!$P:$Z</definedName>
    <definedName name="Z_2D068FA3_47E3_4516_81A6_894AA90F7864_.wvu.Cols" localSheetId="6" hidden="1">'Sch-5 Dis'!$I:$P</definedName>
    <definedName name="Z_2D068FA3_47E3_4516_81A6_894AA90F7864_.wvu.FilterData" localSheetId="4" hidden="1">'Sch-1'!$A$30:$R$50</definedName>
    <definedName name="Z_2D068FA3_47E3_4516_81A6_894AA90F7864_.wvu.FilterData" localSheetId="5" hidden="1">'Sch-1(Disc)'!$A$20:$F$92</definedName>
    <definedName name="Z_2D068FA3_47E3_4516_81A6_894AA90F7864_.wvu.PrintArea" localSheetId="13" hidden="1">'Bid Form 2nd Envelope'!$A$1:$F$59</definedName>
    <definedName name="Z_2D068FA3_47E3_4516_81A6_894AA90F7864_.wvu.PrintArea" localSheetId="8" hidden="1">Discount!$A$2:$G$42</definedName>
    <definedName name="Z_2D068FA3_47E3_4516_81A6_894AA90F7864_.wvu.PrintArea" localSheetId="10" hidden="1">'Entry Tax'!$A$1:$E$16</definedName>
    <definedName name="Z_2D068FA3_47E3_4516_81A6_894AA90F7864_.wvu.PrintArea" localSheetId="2" hidden="1">Instructions!$A$1:$C$40</definedName>
    <definedName name="Z_2D068FA3_47E3_4516_81A6_894AA90F7864_.wvu.PrintArea" localSheetId="3" hidden="1">'Names of Bidder'!$B$1:$G$28</definedName>
    <definedName name="Z_2D068FA3_47E3_4516_81A6_894AA90F7864_.wvu.PrintArea" localSheetId="9" hidden="1">Octroi!$A$1:$E$16</definedName>
    <definedName name="Z_2D068FA3_47E3_4516_81A6_894AA90F7864_.wvu.PrintArea" localSheetId="11" hidden="1">'Other Taxes &amp; Duties'!$A$1:$F$16</definedName>
    <definedName name="Z_2D068FA3_47E3_4516_81A6_894AA90F7864_.wvu.PrintArea" localSheetId="14" hidden="1">'Q &amp; C'!$A$1:$F$38</definedName>
    <definedName name="Z_2D068FA3_47E3_4516_81A6_894AA90F7864_.wvu.PrintArea" localSheetId="4" hidden="1">'Sch-1'!$A$1:$R$60</definedName>
    <definedName name="Z_2D068FA3_47E3_4516_81A6_894AA90F7864_.wvu.PrintArea" localSheetId="5" hidden="1">'Sch-1(Disc)'!$A$1:$F$98</definedName>
    <definedName name="Z_2D068FA3_47E3_4516_81A6_894AA90F7864_.wvu.PrintArea" localSheetId="12" hidden="1">'Sch-2'!$A$1:$D$32</definedName>
    <definedName name="Z_2D068FA3_47E3_4516_81A6_894AA90F7864_.wvu.PrintArea" localSheetId="7" hidden="1">'Sch-3 After Discount'!$A$1:$D$33</definedName>
    <definedName name="Z_2D068FA3_47E3_4516_81A6_894AA90F7864_.wvu.PrintArea" localSheetId="6" hidden="1">'Sch-5 Dis'!$A$1:$E$44</definedName>
    <definedName name="Z_2D068FA3_47E3_4516_81A6_894AA90F7864_.wvu.PrintTitles" localSheetId="4" hidden="1">'Sch-1'!$17:$18</definedName>
    <definedName name="Z_2D068FA3_47E3_4516_81A6_894AA90F7864_.wvu.PrintTitles" localSheetId="5" hidden="1">'Sch-1(Disc)'!$14:$16</definedName>
    <definedName name="Z_2D068FA3_47E3_4516_81A6_894AA90F7864_.wvu.PrintTitles" localSheetId="12" hidden="1">'Sch-2'!$3:$13</definedName>
    <definedName name="Z_2D068FA3_47E3_4516_81A6_894AA90F7864_.wvu.PrintTitles" localSheetId="7" hidden="1">'Sch-3 After Discount'!$3:$13</definedName>
    <definedName name="Z_2D068FA3_47E3_4516_81A6_894AA90F7864_.wvu.PrintTitles" localSheetId="6" hidden="1">'Sch-5 Dis'!$3:$13</definedName>
    <definedName name="Z_2D068FA3_47E3_4516_81A6_894AA90F7864_.wvu.Rows" localSheetId="1" hidden="1">Cover!$7:$7</definedName>
    <definedName name="Z_2D068FA3_47E3_4516_81A6_894AA90F7864_.wvu.Rows" localSheetId="8" hidden="1">Discount!$17:$30,Discount!$32:$32</definedName>
    <definedName name="Z_2D068FA3_47E3_4516_81A6_894AA90F7864_.wvu.Rows" localSheetId="2" hidden="1">Instructions!$36:$37</definedName>
    <definedName name="Z_2D068FA3_47E3_4516_81A6_894AA90F7864_.wvu.Rows" localSheetId="4" hidden="1">'Sch-1'!$2:$2,'Sch-1'!$12:$12,'Sch-1'!$14:$15,'Sch-1'!#REF!</definedName>
    <definedName name="Z_2D068FA3_47E3_4516_81A6_894AA90F7864_.wvu.Rows" localSheetId="5" hidden="1">'Sch-1(Disc)'!$68:$91</definedName>
    <definedName name="Z_2D068FA3_47E3_4516_81A6_894AA90F7864_.wvu.Rows" localSheetId="12" hidden="1">'Sch-2'!$16:$27</definedName>
    <definedName name="Z_2D068FA3_47E3_4516_81A6_894AA90F7864_.wvu.Rows" localSheetId="7" hidden="1">'Sch-3 After Discount'!$17:$28</definedName>
    <definedName name="Z_3D662AA8_535D_445A_A535_5FFD33E1146F_.wvu.PrintArea" localSheetId="14" hidden="1">'Q &amp; C'!$A$1:$F$38</definedName>
    <definedName name="Z_3DA0B320_DAF7_4F4A_921A_9FCFD188E8C7_.wvu.Cols" localSheetId="13" hidden="1">'Bid Form 2nd Envelope'!$Y:$AM</definedName>
    <definedName name="Z_3DA0B320_DAF7_4F4A_921A_9FCFD188E8C7_.wvu.Cols" localSheetId="3" hidden="1">'Names of Bidder'!$L:$L</definedName>
    <definedName name="Z_3DA0B320_DAF7_4F4A_921A_9FCFD188E8C7_.wvu.Cols" localSheetId="4" hidden="1">'Sch-1'!$S:$S,'Sch-1'!$V:$AF</definedName>
    <definedName name="Z_3DA0B320_DAF7_4F4A_921A_9FCFD188E8C7_.wvu.Cols" localSheetId="5" hidden="1">'Sch-1(Disc)'!$I:$I,'Sch-1(Disc)'!$P:$Z</definedName>
    <definedName name="Z_3DA0B320_DAF7_4F4A_921A_9FCFD188E8C7_.wvu.Cols" localSheetId="6" hidden="1">'Sch-5 Dis'!$I:$P</definedName>
    <definedName name="Z_3DA0B320_DAF7_4F4A_921A_9FCFD188E8C7_.wvu.FilterData" localSheetId="4" hidden="1">'Sch-1'!$A$30:$R$50</definedName>
    <definedName name="Z_3DA0B320_DAF7_4F4A_921A_9FCFD188E8C7_.wvu.FilterData" localSheetId="5" hidden="1">'Sch-1(Disc)'!$A$20:$F$92</definedName>
    <definedName name="Z_3DA0B320_DAF7_4F4A_921A_9FCFD188E8C7_.wvu.PrintArea" localSheetId="13" hidden="1">'Bid Form 2nd Envelope'!$A$1:$F$59</definedName>
    <definedName name="Z_3DA0B320_DAF7_4F4A_921A_9FCFD188E8C7_.wvu.PrintArea" localSheetId="8" hidden="1">Discount!$A$2:$G$42</definedName>
    <definedName name="Z_3DA0B320_DAF7_4F4A_921A_9FCFD188E8C7_.wvu.PrintArea" localSheetId="10" hidden="1">'Entry Tax'!$A$1:$E$16</definedName>
    <definedName name="Z_3DA0B320_DAF7_4F4A_921A_9FCFD188E8C7_.wvu.PrintArea" localSheetId="2" hidden="1">Instructions!$A$1:$C$40</definedName>
    <definedName name="Z_3DA0B320_DAF7_4F4A_921A_9FCFD188E8C7_.wvu.PrintArea" localSheetId="3" hidden="1">'Names of Bidder'!$B$1:$G$28</definedName>
    <definedName name="Z_3DA0B320_DAF7_4F4A_921A_9FCFD188E8C7_.wvu.PrintArea" localSheetId="9" hidden="1">Octroi!$A$1:$E$16</definedName>
    <definedName name="Z_3DA0B320_DAF7_4F4A_921A_9FCFD188E8C7_.wvu.PrintArea" localSheetId="11" hidden="1">'Other Taxes &amp; Duties'!$A$1:$F$16</definedName>
    <definedName name="Z_3DA0B320_DAF7_4F4A_921A_9FCFD188E8C7_.wvu.PrintArea" localSheetId="14" hidden="1">'Q &amp; C'!$A$1:$F$38</definedName>
    <definedName name="Z_3DA0B320_DAF7_4F4A_921A_9FCFD188E8C7_.wvu.PrintArea" localSheetId="4" hidden="1">'Sch-1'!$A$1:$R$60</definedName>
    <definedName name="Z_3DA0B320_DAF7_4F4A_921A_9FCFD188E8C7_.wvu.PrintArea" localSheetId="5" hidden="1">'Sch-1(Disc)'!$A$1:$F$98</definedName>
    <definedName name="Z_3DA0B320_DAF7_4F4A_921A_9FCFD188E8C7_.wvu.PrintArea" localSheetId="12" hidden="1">'Sch-2'!$A$1:$D$32</definedName>
    <definedName name="Z_3DA0B320_DAF7_4F4A_921A_9FCFD188E8C7_.wvu.PrintArea" localSheetId="7" hidden="1">'Sch-3 After Discount'!$A$1:$D$33</definedName>
    <definedName name="Z_3DA0B320_DAF7_4F4A_921A_9FCFD188E8C7_.wvu.PrintArea" localSheetId="6" hidden="1">'Sch-5 Dis'!$A$1:$E$44</definedName>
    <definedName name="Z_3DA0B320_DAF7_4F4A_921A_9FCFD188E8C7_.wvu.PrintTitles" localSheetId="4" hidden="1">'Sch-1'!$14:$16</definedName>
    <definedName name="Z_3DA0B320_DAF7_4F4A_921A_9FCFD188E8C7_.wvu.PrintTitles" localSheetId="5" hidden="1">'Sch-1(Disc)'!$14:$16</definedName>
    <definedName name="Z_3DA0B320_DAF7_4F4A_921A_9FCFD188E8C7_.wvu.PrintTitles" localSheetId="12" hidden="1">'Sch-2'!$3:$13</definedName>
    <definedName name="Z_3DA0B320_DAF7_4F4A_921A_9FCFD188E8C7_.wvu.PrintTitles" localSheetId="7" hidden="1">'Sch-3 After Discount'!$3:$13</definedName>
    <definedName name="Z_3DA0B320_DAF7_4F4A_921A_9FCFD188E8C7_.wvu.PrintTitles" localSheetId="6" hidden="1">'Sch-5 Dis'!$3:$13</definedName>
    <definedName name="Z_3DA0B320_DAF7_4F4A_921A_9FCFD188E8C7_.wvu.Rows" localSheetId="1" hidden="1">Cover!$7:$7</definedName>
    <definedName name="Z_3DA0B320_DAF7_4F4A_921A_9FCFD188E8C7_.wvu.Rows" localSheetId="8" hidden="1">Discount!$17:$30</definedName>
    <definedName name="Z_3DA0B320_DAF7_4F4A_921A_9FCFD188E8C7_.wvu.Rows" localSheetId="2" hidden="1">Instructions!$36:$37</definedName>
    <definedName name="Z_3DA0B320_DAF7_4F4A_921A_9FCFD188E8C7_.wvu.Rows" localSheetId="4" hidden="1">'Sch-1'!$17:$18</definedName>
    <definedName name="Z_3DA0B320_DAF7_4F4A_921A_9FCFD188E8C7_.wvu.Rows" localSheetId="5" hidden="1">'Sch-1(Disc)'!$68:$91</definedName>
    <definedName name="Z_3DA0B320_DAF7_4F4A_921A_9FCFD188E8C7_.wvu.Rows" localSheetId="12" hidden="1">'Sch-2'!$16:$27</definedName>
    <definedName name="Z_3DA0B320_DAF7_4F4A_921A_9FCFD188E8C7_.wvu.Rows" localSheetId="7" hidden="1">'Sch-3 After Discount'!$17:$28</definedName>
    <definedName name="Z_427AF4ED_2BDF_478F_9F0A_595838FA0EC8_.wvu.Cols" localSheetId="13" hidden="1">'Bid Form 2nd Envelope'!$Y:$AN</definedName>
    <definedName name="Z_427AF4ED_2BDF_478F_9F0A_595838FA0EC8_.wvu.Cols" localSheetId="8" hidden="1">Discount!$I:$N</definedName>
    <definedName name="Z_427AF4ED_2BDF_478F_9F0A_595838FA0EC8_.wvu.Cols" localSheetId="3" hidden="1">'Names of Bidder'!$L:$L</definedName>
    <definedName name="Z_427AF4ED_2BDF_478F_9F0A_595838FA0EC8_.wvu.Cols" localSheetId="4" hidden="1">'Sch-1'!#REF!,'Sch-1'!$V:$AF</definedName>
    <definedName name="Z_427AF4ED_2BDF_478F_9F0A_595838FA0EC8_.wvu.Cols" localSheetId="5" hidden="1">'Sch-1(Disc)'!$I:$I,'Sch-1(Disc)'!$P:$Z</definedName>
    <definedName name="Z_427AF4ED_2BDF_478F_9F0A_595838FA0EC8_.wvu.Cols" localSheetId="6" hidden="1">'Sch-5 Dis'!$I:$P</definedName>
    <definedName name="Z_427AF4ED_2BDF_478F_9F0A_595838FA0EC8_.wvu.FilterData" localSheetId="4" hidden="1">'Sch-1'!$A$30:$R$50</definedName>
    <definedName name="Z_427AF4ED_2BDF_478F_9F0A_595838FA0EC8_.wvu.FilterData" localSheetId="5" hidden="1">'Sch-1(Disc)'!$A$20:$F$92</definedName>
    <definedName name="Z_427AF4ED_2BDF_478F_9F0A_595838FA0EC8_.wvu.PrintArea" localSheetId="13" hidden="1">'Bid Form 2nd Envelope'!$A$1:$F$59</definedName>
    <definedName name="Z_427AF4ED_2BDF_478F_9F0A_595838FA0EC8_.wvu.PrintArea" localSheetId="8" hidden="1">Discount!$A$2:$G$42</definedName>
    <definedName name="Z_427AF4ED_2BDF_478F_9F0A_595838FA0EC8_.wvu.PrintArea" localSheetId="10" hidden="1">'Entry Tax'!$A$1:$E$16</definedName>
    <definedName name="Z_427AF4ED_2BDF_478F_9F0A_595838FA0EC8_.wvu.PrintArea" localSheetId="2" hidden="1">Instructions!$A$1:$C$40</definedName>
    <definedName name="Z_427AF4ED_2BDF_478F_9F0A_595838FA0EC8_.wvu.PrintArea" localSheetId="3" hidden="1">'Names of Bidder'!$B$1:$G$28</definedName>
    <definedName name="Z_427AF4ED_2BDF_478F_9F0A_595838FA0EC8_.wvu.PrintArea" localSheetId="9" hidden="1">Octroi!$A$1:$E$16</definedName>
    <definedName name="Z_427AF4ED_2BDF_478F_9F0A_595838FA0EC8_.wvu.PrintArea" localSheetId="11" hidden="1">'Other Taxes &amp; Duties'!$A$1:$F$16</definedName>
    <definedName name="Z_427AF4ED_2BDF_478F_9F0A_595838FA0EC8_.wvu.PrintArea" localSheetId="14" hidden="1">'Q &amp; C'!$A$1:$F$38</definedName>
    <definedName name="Z_427AF4ED_2BDF_478F_9F0A_595838FA0EC8_.wvu.PrintArea" localSheetId="4" hidden="1">'Sch-1'!$A$1:$R$60</definedName>
    <definedName name="Z_427AF4ED_2BDF_478F_9F0A_595838FA0EC8_.wvu.PrintArea" localSheetId="5" hidden="1">'Sch-1(Disc)'!$A$1:$F$98</definedName>
    <definedName name="Z_427AF4ED_2BDF_478F_9F0A_595838FA0EC8_.wvu.PrintArea" localSheetId="12" hidden="1">'Sch-2'!$A$1:$D$32</definedName>
    <definedName name="Z_427AF4ED_2BDF_478F_9F0A_595838FA0EC8_.wvu.PrintArea" localSheetId="7" hidden="1">'Sch-3 After Discount'!$A$1:$D$33</definedName>
    <definedName name="Z_427AF4ED_2BDF_478F_9F0A_595838FA0EC8_.wvu.PrintArea" localSheetId="6" hidden="1">'Sch-5 Dis'!$A$1:$E$44</definedName>
    <definedName name="Z_427AF4ED_2BDF_478F_9F0A_595838FA0EC8_.wvu.PrintTitles" localSheetId="4" hidden="1">'Sch-1'!$17:$18</definedName>
    <definedName name="Z_427AF4ED_2BDF_478F_9F0A_595838FA0EC8_.wvu.PrintTitles" localSheetId="5" hidden="1">'Sch-1(Disc)'!$14:$16</definedName>
    <definedName name="Z_427AF4ED_2BDF_478F_9F0A_595838FA0EC8_.wvu.PrintTitles" localSheetId="12" hidden="1">'Sch-2'!$3:$13</definedName>
    <definedName name="Z_427AF4ED_2BDF_478F_9F0A_595838FA0EC8_.wvu.PrintTitles" localSheetId="7" hidden="1">'Sch-3 After Discount'!$3:$13</definedName>
    <definedName name="Z_427AF4ED_2BDF_478F_9F0A_595838FA0EC8_.wvu.PrintTitles" localSheetId="6" hidden="1">'Sch-5 Dis'!$3:$13</definedName>
    <definedName name="Z_427AF4ED_2BDF_478F_9F0A_595838FA0EC8_.wvu.Rows" localSheetId="1" hidden="1">Cover!$7:$7</definedName>
    <definedName name="Z_427AF4ED_2BDF_478F_9F0A_595838FA0EC8_.wvu.Rows" localSheetId="8" hidden="1">Discount!$17:$30,Discount!$32:$32</definedName>
    <definedName name="Z_427AF4ED_2BDF_478F_9F0A_595838FA0EC8_.wvu.Rows" localSheetId="2" hidden="1">Instructions!$36:$37</definedName>
    <definedName name="Z_427AF4ED_2BDF_478F_9F0A_595838FA0EC8_.wvu.Rows" localSheetId="4" hidden="1">'Sch-1'!$2:$2,'Sch-1'!$12:$12,'Sch-1'!$14:$15,'Sch-1'!#REF!</definedName>
    <definedName name="Z_427AF4ED_2BDF_478F_9F0A_595838FA0EC8_.wvu.Rows" localSheetId="5" hidden="1">'Sch-1(Disc)'!$68:$91</definedName>
    <definedName name="Z_427AF4ED_2BDF_478F_9F0A_595838FA0EC8_.wvu.Rows" localSheetId="12" hidden="1">'Sch-2'!$16:$27</definedName>
    <definedName name="Z_427AF4ED_2BDF_478F_9F0A_595838FA0EC8_.wvu.Rows" localSheetId="7" hidden="1">'Sch-3 After Discount'!$17:$28</definedName>
    <definedName name="Z_4F65FF32_EC61_4022_A399_2986D7B6B8B3_.wvu.Cols" localSheetId="13" hidden="1">'Bid Form 2nd Envelope'!$Z:$AJ</definedName>
    <definedName name="Z_4F65FF32_EC61_4022_A399_2986D7B6B8B3_.wvu.Cols" localSheetId="4" hidden="1">'Sch-1'!$S:$AE</definedName>
    <definedName name="Z_4F65FF32_EC61_4022_A399_2986D7B6B8B3_.wvu.Cols" localSheetId="5" hidden="1">'Sch-1(Disc)'!$L:$Y</definedName>
    <definedName name="Z_4F65FF32_EC61_4022_A399_2986D7B6B8B3_.wvu.Cols" localSheetId="6" hidden="1">'Sch-5 Dis'!$I:$P</definedName>
    <definedName name="Z_4F65FF32_EC61_4022_A399_2986D7B6B8B3_.wvu.PrintArea" localSheetId="13" hidden="1">'Bid Form 2nd Envelope'!$A$1:$F$61</definedName>
    <definedName name="Z_4F65FF32_EC61_4022_A399_2986D7B6B8B3_.wvu.PrintArea" localSheetId="8" hidden="1">Discount!$A$2:$G$40</definedName>
    <definedName name="Z_4F65FF32_EC61_4022_A399_2986D7B6B8B3_.wvu.PrintArea" localSheetId="10" hidden="1">'Entry Tax'!$A$1:$E$16</definedName>
    <definedName name="Z_4F65FF32_EC61_4022_A399_2986D7B6B8B3_.wvu.PrintArea" localSheetId="2" hidden="1">Instructions!$A$1:$C$40</definedName>
    <definedName name="Z_4F65FF32_EC61_4022_A399_2986D7B6B8B3_.wvu.PrintArea" localSheetId="3" hidden="1">'Names of Bidder'!$B$1:$E$26</definedName>
    <definedName name="Z_4F65FF32_EC61_4022_A399_2986D7B6B8B3_.wvu.PrintArea" localSheetId="9" hidden="1">Octroi!$A$1:$E$16</definedName>
    <definedName name="Z_4F65FF32_EC61_4022_A399_2986D7B6B8B3_.wvu.PrintArea" localSheetId="11" hidden="1">'Other Taxes &amp; Duties'!$A$1:$F$16</definedName>
    <definedName name="Z_4F65FF32_EC61_4022_A399_2986D7B6B8B3_.wvu.PrintArea" localSheetId="14" hidden="1">'Q &amp; C'!$A$1:$F$38</definedName>
    <definedName name="Z_4F65FF32_EC61_4022_A399_2986D7B6B8B3_.wvu.PrintArea" localSheetId="4" hidden="1">'Sch-1'!$A$1:$R$61</definedName>
    <definedName name="Z_4F65FF32_EC61_4022_A399_2986D7B6B8B3_.wvu.PrintArea" localSheetId="5" hidden="1">'Sch-1(Disc)'!$A$1:$F$99</definedName>
    <definedName name="Z_4F65FF32_EC61_4022_A399_2986D7B6B8B3_.wvu.PrintArea" localSheetId="12" hidden="1">'Sch-2'!$A$1:$D$32</definedName>
    <definedName name="Z_4F65FF32_EC61_4022_A399_2986D7B6B8B3_.wvu.PrintArea" localSheetId="7" hidden="1">'Sch-3 After Discount'!$A$1:$D$33</definedName>
    <definedName name="Z_4F65FF32_EC61_4022_A399_2986D7B6B8B3_.wvu.PrintArea" localSheetId="6" hidden="1">'Sch-5 Dis'!$A$1:$E$44</definedName>
    <definedName name="Z_4F65FF32_EC61_4022_A399_2986D7B6B8B3_.wvu.PrintTitles" localSheetId="4" hidden="1">'Sch-1'!$14:$16</definedName>
    <definedName name="Z_4F65FF32_EC61_4022_A399_2986D7B6B8B3_.wvu.PrintTitles" localSheetId="5" hidden="1">'Sch-1(Disc)'!$14:$16</definedName>
    <definedName name="Z_4F65FF32_EC61_4022_A399_2986D7B6B8B3_.wvu.PrintTitles" localSheetId="12" hidden="1">'Sch-2'!$3:$13</definedName>
    <definedName name="Z_4F65FF32_EC61_4022_A399_2986D7B6B8B3_.wvu.PrintTitles" localSheetId="7" hidden="1">'Sch-3 After Discount'!$3:$13</definedName>
    <definedName name="Z_4F65FF32_EC61_4022_A399_2986D7B6B8B3_.wvu.PrintTitles" localSheetId="6" hidden="1">'Sch-5 Dis'!$3:$13</definedName>
    <definedName name="Z_4F65FF32_EC61_4022_A399_2986D7B6B8B3_.wvu.Rows" localSheetId="4" hidden="1">'Sch-1'!$50:$102</definedName>
    <definedName name="Z_4F65FF32_EC61_4022_A399_2986D7B6B8B3_.wvu.Rows" localSheetId="5" hidden="1">'Sch-1(Disc)'!$92:$140</definedName>
    <definedName name="Z_58D82F59_8CF6_455F_B9F4_081499FDF243_.wvu.Cols" localSheetId="8" hidden="1">Discount!$I:$P</definedName>
    <definedName name="Z_58D82F59_8CF6_455F_B9F4_081499FDF243_.wvu.PrintArea" localSheetId="8" hidden="1">Discount!$A$2:$G$42</definedName>
    <definedName name="Z_58D82F59_8CF6_455F_B9F4_081499FDF243_.wvu.PrintArea" localSheetId="10" hidden="1">'Entry Tax'!$A$1:$E$16</definedName>
    <definedName name="Z_58D82F59_8CF6_455F_B9F4_081499FDF243_.wvu.PrintArea" localSheetId="9" hidden="1">Octroi!$A$1:$E$16</definedName>
    <definedName name="Z_58D82F59_8CF6_455F_B9F4_081499FDF243_.wvu.PrintArea" localSheetId="11" hidden="1">'Other Taxes &amp; Duties'!$A$1:$F$16</definedName>
    <definedName name="Z_58D82F59_8CF6_455F_B9F4_081499FDF243_.wvu.Rows" localSheetId="8" hidden="1">Discount!$21:$21,Discount!$27:$27</definedName>
    <definedName name="Z_5C6610A7_30B1_43C5_B47D_FDA0FBB789C6_.wvu.PrintArea" localSheetId="2" hidden="1">Instructions!$A$1:$C$40</definedName>
    <definedName name="Z_696D9240_6693_44E8_B9A4_2BFADD101EE2_.wvu.Cols" localSheetId="8" hidden="1">Discount!$I:$P</definedName>
    <definedName name="Z_696D9240_6693_44E8_B9A4_2BFADD101EE2_.wvu.PrintArea" localSheetId="8" hidden="1">Discount!$A$2:$G$42</definedName>
    <definedName name="Z_696D9240_6693_44E8_B9A4_2BFADD101EE2_.wvu.PrintArea" localSheetId="10" hidden="1">'Entry Tax'!$A$1:$E$16</definedName>
    <definedName name="Z_696D9240_6693_44E8_B9A4_2BFADD101EE2_.wvu.PrintArea" localSheetId="9" hidden="1">Octroi!$A$1:$E$16</definedName>
    <definedName name="Z_696D9240_6693_44E8_B9A4_2BFADD101EE2_.wvu.PrintArea" localSheetId="11" hidden="1">'Other Taxes &amp; Duties'!$A$1:$F$16</definedName>
    <definedName name="Z_696D9240_6693_44E8_B9A4_2BFADD101EE2_.wvu.Rows" localSheetId="8" hidden="1">Discount!$21:$21,Discount!$27:$27</definedName>
    <definedName name="Z_714760DF_5EB1_4543_9C04_C1A23AAE4384_.wvu.Cols" localSheetId="13" hidden="1">'Bid Form 2nd Envelope'!$Y:$AM</definedName>
    <definedName name="Z_714760DF_5EB1_4543_9C04_C1A23AAE4384_.wvu.Cols" localSheetId="3" hidden="1">'Names of Bidder'!$L:$L</definedName>
    <definedName name="Z_714760DF_5EB1_4543_9C04_C1A23AAE4384_.wvu.Cols" localSheetId="4" hidden="1">'Sch-1'!$S:$S,'Sch-1'!$V:$AF</definedName>
    <definedName name="Z_714760DF_5EB1_4543_9C04_C1A23AAE4384_.wvu.Cols" localSheetId="5" hidden="1">'Sch-1(Disc)'!$I:$I,'Sch-1(Disc)'!$P:$Z</definedName>
    <definedName name="Z_714760DF_5EB1_4543_9C04_C1A23AAE4384_.wvu.Cols" localSheetId="6" hidden="1">'Sch-5 Dis'!$I:$P</definedName>
    <definedName name="Z_714760DF_5EB1_4543_9C04_C1A23AAE4384_.wvu.FilterData" localSheetId="4" hidden="1">'Sch-1'!$A$30:$R$50</definedName>
    <definedName name="Z_714760DF_5EB1_4543_9C04_C1A23AAE4384_.wvu.FilterData" localSheetId="5" hidden="1">'Sch-1(Disc)'!$A$20:$F$92</definedName>
    <definedName name="Z_714760DF_5EB1_4543_9C04_C1A23AAE4384_.wvu.PrintArea" localSheetId="13" hidden="1">'Bid Form 2nd Envelope'!$A$1:$F$59</definedName>
    <definedName name="Z_714760DF_5EB1_4543_9C04_C1A23AAE4384_.wvu.PrintArea" localSheetId="8" hidden="1">Discount!$A$2:$G$42</definedName>
    <definedName name="Z_714760DF_5EB1_4543_9C04_C1A23AAE4384_.wvu.PrintArea" localSheetId="10" hidden="1">'Entry Tax'!$A$1:$E$16</definedName>
    <definedName name="Z_714760DF_5EB1_4543_9C04_C1A23AAE4384_.wvu.PrintArea" localSheetId="2" hidden="1">Instructions!$A$1:$C$40</definedName>
    <definedName name="Z_714760DF_5EB1_4543_9C04_C1A23AAE4384_.wvu.PrintArea" localSheetId="3" hidden="1">'Names of Bidder'!$B$1:$G$28</definedName>
    <definedName name="Z_714760DF_5EB1_4543_9C04_C1A23AAE4384_.wvu.PrintArea" localSheetId="9" hidden="1">Octroi!$A$1:$E$16</definedName>
    <definedName name="Z_714760DF_5EB1_4543_9C04_C1A23AAE4384_.wvu.PrintArea" localSheetId="11" hidden="1">'Other Taxes &amp; Duties'!$A$1:$F$16</definedName>
    <definedName name="Z_714760DF_5EB1_4543_9C04_C1A23AAE4384_.wvu.PrintArea" localSheetId="14" hidden="1">'Q &amp; C'!$A$1:$F$38</definedName>
    <definedName name="Z_714760DF_5EB1_4543_9C04_C1A23AAE4384_.wvu.PrintArea" localSheetId="4" hidden="1">'Sch-1'!$A$1:$R$60</definedName>
    <definedName name="Z_714760DF_5EB1_4543_9C04_C1A23AAE4384_.wvu.PrintArea" localSheetId="5" hidden="1">'Sch-1(Disc)'!$A$1:$F$98</definedName>
    <definedName name="Z_714760DF_5EB1_4543_9C04_C1A23AAE4384_.wvu.PrintArea" localSheetId="12" hidden="1">'Sch-2'!$A$1:$D$32</definedName>
    <definedName name="Z_714760DF_5EB1_4543_9C04_C1A23AAE4384_.wvu.PrintArea" localSheetId="7" hidden="1">'Sch-3 After Discount'!$A$1:$D$33</definedName>
    <definedName name="Z_714760DF_5EB1_4543_9C04_C1A23AAE4384_.wvu.PrintArea" localSheetId="6" hidden="1">'Sch-5 Dis'!$A$1:$E$44</definedName>
    <definedName name="Z_714760DF_5EB1_4543_9C04_C1A23AAE4384_.wvu.PrintTitles" localSheetId="4" hidden="1">'Sch-1'!$14:$16</definedName>
    <definedName name="Z_714760DF_5EB1_4543_9C04_C1A23AAE4384_.wvu.PrintTitles" localSheetId="5" hidden="1">'Sch-1(Disc)'!$14:$16</definedName>
    <definedName name="Z_714760DF_5EB1_4543_9C04_C1A23AAE4384_.wvu.PrintTitles" localSheetId="12" hidden="1">'Sch-2'!$3:$13</definedName>
    <definedName name="Z_714760DF_5EB1_4543_9C04_C1A23AAE4384_.wvu.PrintTitles" localSheetId="7" hidden="1">'Sch-3 After Discount'!$3:$13</definedName>
    <definedName name="Z_714760DF_5EB1_4543_9C04_C1A23AAE4384_.wvu.PrintTitles" localSheetId="6" hidden="1">'Sch-5 Dis'!$3:$13</definedName>
    <definedName name="Z_714760DF_5EB1_4543_9C04_C1A23AAE4384_.wvu.Rows" localSheetId="1" hidden="1">Cover!$7:$7</definedName>
    <definedName name="Z_714760DF_5EB1_4543_9C04_C1A23AAE4384_.wvu.Rows" localSheetId="8" hidden="1">Discount!$17:$30</definedName>
    <definedName name="Z_714760DF_5EB1_4543_9C04_C1A23AAE4384_.wvu.Rows" localSheetId="2" hidden="1">Instructions!$36:$37</definedName>
    <definedName name="Z_714760DF_5EB1_4543_9C04_C1A23AAE4384_.wvu.Rows" localSheetId="5" hidden="1">'Sch-1(Disc)'!$68:$91</definedName>
    <definedName name="Z_714760DF_5EB1_4543_9C04_C1A23AAE4384_.wvu.Rows" localSheetId="12" hidden="1">'Sch-2'!$16:$27</definedName>
    <definedName name="Z_714760DF_5EB1_4543_9C04_C1A23AAE4384_.wvu.Rows" localSheetId="7" hidden="1">'Sch-3 After Discount'!$17:$28</definedName>
    <definedName name="Z_8C0E2163_61BB_48DF_AFAF_5E75147ED450_.wvu.Cols" localSheetId="13" hidden="1">'Bid Form 2nd Envelope'!$Y:$AM</definedName>
    <definedName name="Z_8C0E2163_61BB_48DF_AFAF_5E75147ED450_.wvu.Cols" localSheetId="3" hidden="1">'Names of Bidder'!$L:$L</definedName>
    <definedName name="Z_8C0E2163_61BB_48DF_AFAF_5E75147ED450_.wvu.Cols" localSheetId="4" hidden="1">'Sch-1'!$S:$S,'Sch-1'!$V:$AF</definedName>
    <definedName name="Z_8C0E2163_61BB_48DF_AFAF_5E75147ED450_.wvu.Cols" localSheetId="5" hidden="1">'Sch-1(Disc)'!$I:$I,'Sch-1(Disc)'!$P:$Z</definedName>
    <definedName name="Z_8C0E2163_61BB_48DF_AFAF_5E75147ED450_.wvu.Cols" localSheetId="6" hidden="1">'Sch-5 Dis'!$I:$P</definedName>
    <definedName name="Z_8C0E2163_61BB_48DF_AFAF_5E75147ED450_.wvu.FilterData" localSheetId="4" hidden="1">'Sch-1'!$A$30:$R$50</definedName>
    <definedName name="Z_8C0E2163_61BB_48DF_AFAF_5E75147ED450_.wvu.FilterData" localSheetId="5" hidden="1">'Sch-1(Disc)'!$A$20:$F$92</definedName>
    <definedName name="Z_8C0E2163_61BB_48DF_AFAF_5E75147ED450_.wvu.PrintArea" localSheetId="13" hidden="1">'Bid Form 2nd Envelope'!$A$1:$F$59</definedName>
    <definedName name="Z_8C0E2163_61BB_48DF_AFAF_5E75147ED450_.wvu.PrintArea" localSheetId="8" hidden="1">Discount!$A$2:$G$42</definedName>
    <definedName name="Z_8C0E2163_61BB_48DF_AFAF_5E75147ED450_.wvu.PrintArea" localSheetId="10" hidden="1">'Entry Tax'!$A$1:$E$16</definedName>
    <definedName name="Z_8C0E2163_61BB_48DF_AFAF_5E75147ED450_.wvu.PrintArea" localSheetId="2" hidden="1">Instructions!$A$1:$C$40</definedName>
    <definedName name="Z_8C0E2163_61BB_48DF_AFAF_5E75147ED450_.wvu.PrintArea" localSheetId="3" hidden="1">'Names of Bidder'!$B$1:$G$28</definedName>
    <definedName name="Z_8C0E2163_61BB_48DF_AFAF_5E75147ED450_.wvu.PrintArea" localSheetId="9" hidden="1">Octroi!$A$1:$E$16</definedName>
    <definedName name="Z_8C0E2163_61BB_48DF_AFAF_5E75147ED450_.wvu.PrintArea" localSheetId="11" hidden="1">'Other Taxes &amp; Duties'!$A$1:$F$16</definedName>
    <definedName name="Z_8C0E2163_61BB_48DF_AFAF_5E75147ED450_.wvu.PrintArea" localSheetId="14" hidden="1">'Q &amp; C'!$A$1:$F$38</definedName>
    <definedName name="Z_8C0E2163_61BB_48DF_AFAF_5E75147ED450_.wvu.PrintArea" localSheetId="4" hidden="1">'Sch-1'!$A$1:$R$60</definedName>
    <definedName name="Z_8C0E2163_61BB_48DF_AFAF_5E75147ED450_.wvu.PrintArea" localSheetId="5" hidden="1">'Sch-1(Disc)'!$A$1:$F$98</definedName>
    <definedName name="Z_8C0E2163_61BB_48DF_AFAF_5E75147ED450_.wvu.PrintArea" localSheetId="12" hidden="1">'Sch-2'!$A$1:$D$32</definedName>
    <definedName name="Z_8C0E2163_61BB_48DF_AFAF_5E75147ED450_.wvu.PrintArea" localSheetId="7" hidden="1">'Sch-3 After Discount'!$A$1:$D$33</definedName>
    <definedName name="Z_8C0E2163_61BB_48DF_AFAF_5E75147ED450_.wvu.PrintArea" localSheetId="6" hidden="1">'Sch-5 Dis'!$A$1:$E$44</definedName>
    <definedName name="Z_8C0E2163_61BB_48DF_AFAF_5E75147ED450_.wvu.PrintTitles" localSheetId="4" hidden="1">'Sch-1'!$14:$16</definedName>
    <definedName name="Z_8C0E2163_61BB_48DF_AFAF_5E75147ED450_.wvu.PrintTitles" localSheetId="5" hidden="1">'Sch-1(Disc)'!$14:$16</definedName>
    <definedName name="Z_8C0E2163_61BB_48DF_AFAF_5E75147ED450_.wvu.PrintTitles" localSheetId="12" hidden="1">'Sch-2'!$3:$13</definedName>
    <definedName name="Z_8C0E2163_61BB_48DF_AFAF_5E75147ED450_.wvu.PrintTitles" localSheetId="7" hidden="1">'Sch-3 After Discount'!$3:$13</definedName>
    <definedName name="Z_8C0E2163_61BB_48DF_AFAF_5E75147ED450_.wvu.PrintTitles" localSheetId="6" hidden="1">'Sch-5 Dis'!$3:$13</definedName>
    <definedName name="Z_8C0E2163_61BB_48DF_AFAF_5E75147ED450_.wvu.Rows" localSheetId="1" hidden="1">Cover!$7:$7</definedName>
    <definedName name="Z_8C0E2163_61BB_48DF_AFAF_5E75147ED450_.wvu.Rows" localSheetId="8" hidden="1">Discount!$17:$30</definedName>
    <definedName name="Z_8C0E2163_61BB_48DF_AFAF_5E75147ED450_.wvu.Rows" localSheetId="2" hidden="1">Instructions!$36:$37</definedName>
    <definedName name="Z_8C0E2163_61BB_48DF_AFAF_5E75147ED450_.wvu.Rows" localSheetId="4" hidden="1">'Sch-1'!$17:$18</definedName>
    <definedName name="Z_8C0E2163_61BB_48DF_AFAF_5E75147ED450_.wvu.Rows" localSheetId="5" hidden="1">'Sch-1(Disc)'!$68:$91</definedName>
    <definedName name="Z_8C0E2163_61BB_48DF_AFAF_5E75147ED450_.wvu.Rows" localSheetId="12" hidden="1">'Sch-2'!$16:$27</definedName>
    <definedName name="Z_8C0E2163_61BB_48DF_AFAF_5E75147ED450_.wvu.Rows" localSheetId="7" hidden="1">'Sch-3 After Discount'!$17:$28</definedName>
    <definedName name="Z_93F2FEDA_AB07_4652_9895_BE34975CD6CE_.wvu.Cols" localSheetId="13" hidden="1">'Bid Form 2nd Envelope'!$Y:$AN</definedName>
    <definedName name="Z_93F2FEDA_AB07_4652_9895_BE34975CD6CE_.wvu.Cols" localSheetId="8" hidden="1">Discount!$I:$N</definedName>
    <definedName name="Z_93F2FEDA_AB07_4652_9895_BE34975CD6CE_.wvu.Cols" localSheetId="3" hidden="1">'Names of Bidder'!$L:$L</definedName>
    <definedName name="Z_93F2FEDA_AB07_4652_9895_BE34975CD6CE_.wvu.Cols" localSheetId="4" hidden="1">'Sch-1'!#REF!,'Sch-1'!$V:$AF</definedName>
    <definedName name="Z_93F2FEDA_AB07_4652_9895_BE34975CD6CE_.wvu.Cols" localSheetId="5" hidden="1">'Sch-1(Disc)'!$I:$I,'Sch-1(Disc)'!$P:$Z</definedName>
    <definedName name="Z_93F2FEDA_AB07_4652_9895_BE34975CD6CE_.wvu.Cols" localSheetId="6" hidden="1">'Sch-5 Dis'!$I:$P</definedName>
    <definedName name="Z_93F2FEDA_AB07_4652_9895_BE34975CD6CE_.wvu.FilterData" localSheetId="4" hidden="1">'Sch-1'!$A$30:$R$50</definedName>
    <definedName name="Z_93F2FEDA_AB07_4652_9895_BE34975CD6CE_.wvu.FilterData" localSheetId="5" hidden="1">'Sch-1(Disc)'!$A$20:$F$92</definedName>
    <definedName name="Z_93F2FEDA_AB07_4652_9895_BE34975CD6CE_.wvu.PrintArea" localSheetId="13" hidden="1">'Bid Form 2nd Envelope'!$A$1:$F$59</definedName>
    <definedName name="Z_93F2FEDA_AB07_4652_9895_BE34975CD6CE_.wvu.PrintArea" localSheetId="8" hidden="1">Discount!$A$2:$G$42</definedName>
    <definedName name="Z_93F2FEDA_AB07_4652_9895_BE34975CD6CE_.wvu.PrintArea" localSheetId="10" hidden="1">'Entry Tax'!$A$1:$E$16</definedName>
    <definedName name="Z_93F2FEDA_AB07_4652_9895_BE34975CD6CE_.wvu.PrintArea" localSheetId="2" hidden="1">Instructions!$A$1:$C$40</definedName>
    <definedName name="Z_93F2FEDA_AB07_4652_9895_BE34975CD6CE_.wvu.PrintArea" localSheetId="3" hidden="1">'Names of Bidder'!$B$1:$G$28</definedName>
    <definedName name="Z_93F2FEDA_AB07_4652_9895_BE34975CD6CE_.wvu.PrintArea" localSheetId="9" hidden="1">Octroi!$A$1:$E$16</definedName>
    <definedName name="Z_93F2FEDA_AB07_4652_9895_BE34975CD6CE_.wvu.PrintArea" localSheetId="11" hidden="1">'Other Taxes &amp; Duties'!$A$1:$F$16</definedName>
    <definedName name="Z_93F2FEDA_AB07_4652_9895_BE34975CD6CE_.wvu.PrintArea" localSheetId="14" hidden="1">'Q &amp; C'!$A$1:$F$38</definedName>
    <definedName name="Z_93F2FEDA_AB07_4652_9895_BE34975CD6CE_.wvu.PrintArea" localSheetId="4" hidden="1">'Sch-1'!$A$1:$R$60</definedName>
    <definedName name="Z_93F2FEDA_AB07_4652_9895_BE34975CD6CE_.wvu.PrintArea" localSheetId="5" hidden="1">'Sch-1(Disc)'!$A$1:$F$98</definedName>
    <definedName name="Z_93F2FEDA_AB07_4652_9895_BE34975CD6CE_.wvu.PrintArea" localSheetId="12" hidden="1">'Sch-2'!$A$1:$D$32</definedName>
    <definedName name="Z_93F2FEDA_AB07_4652_9895_BE34975CD6CE_.wvu.PrintArea" localSheetId="7" hidden="1">'Sch-3 After Discount'!$A$1:$D$33</definedName>
    <definedName name="Z_93F2FEDA_AB07_4652_9895_BE34975CD6CE_.wvu.PrintArea" localSheetId="6" hidden="1">'Sch-5 Dis'!$A$1:$E$44</definedName>
    <definedName name="Z_93F2FEDA_AB07_4652_9895_BE34975CD6CE_.wvu.PrintTitles" localSheetId="4" hidden="1">'Sch-1'!$17:$18</definedName>
    <definedName name="Z_93F2FEDA_AB07_4652_9895_BE34975CD6CE_.wvu.PrintTitles" localSheetId="5" hidden="1">'Sch-1(Disc)'!$14:$16</definedName>
    <definedName name="Z_93F2FEDA_AB07_4652_9895_BE34975CD6CE_.wvu.PrintTitles" localSheetId="12" hidden="1">'Sch-2'!$3:$13</definedName>
    <definedName name="Z_93F2FEDA_AB07_4652_9895_BE34975CD6CE_.wvu.PrintTitles" localSheetId="7" hidden="1">'Sch-3 After Discount'!$3:$13</definedName>
    <definedName name="Z_93F2FEDA_AB07_4652_9895_BE34975CD6CE_.wvu.PrintTitles" localSheetId="6" hidden="1">'Sch-5 Dis'!$3:$13</definedName>
    <definedName name="Z_93F2FEDA_AB07_4652_9895_BE34975CD6CE_.wvu.Rows" localSheetId="1" hidden="1">Cover!$7:$7</definedName>
    <definedName name="Z_93F2FEDA_AB07_4652_9895_BE34975CD6CE_.wvu.Rows" localSheetId="8" hidden="1">Discount!$17:$30,Discount!$32:$32</definedName>
    <definedName name="Z_93F2FEDA_AB07_4652_9895_BE34975CD6CE_.wvu.Rows" localSheetId="2" hidden="1">Instructions!$36:$37</definedName>
    <definedName name="Z_93F2FEDA_AB07_4652_9895_BE34975CD6CE_.wvu.Rows" localSheetId="4" hidden="1">'Sch-1'!$2:$2,'Sch-1'!$12:$12,'Sch-1'!$14:$15</definedName>
    <definedName name="Z_93F2FEDA_AB07_4652_9895_BE34975CD6CE_.wvu.Rows" localSheetId="5" hidden="1">'Sch-1(Disc)'!$68:$91</definedName>
    <definedName name="Z_93F2FEDA_AB07_4652_9895_BE34975CD6CE_.wvu.Rows" localSheetId="12" hidden="1">'Sch-2'!$16:$27</definedName>
    <definedName name="Z_93F2FEDA_AB07_4652_9895_BE34975CD6CE_.wvu.Rows" localSheetId="7" hidden="1">'Sch-3 After Discount'!$17:$28</definedName>
    <definedName name="Z_9658319F_66FC_48F8_AB8A_302F6F77BA10_.wvu.Cols" localSheetId="13" hidden="1">'Bid Form 2nd Envelope'!$Y:$AN</definedName>
    <definedName name="Z_9658319F_66FC_48F8_AB8A_302F6F77BA10_.wvu.Cols" localSheetId="8" hidden="1">Discount!$I:$N</definedName>
    <definedName name="Z_9658319F_66FC_48F8_AB8A_302F6F77BA10_.wvu.Cols" localSheetId="3" hidden="1">'Names of Bidder'!$L:$L</definedName>
    <definedName name="Z_9658319F_66FC_48F8_AB8A_302F6F77BA10_.wvu.Cols" localSheetId="4" hidden="1">'Sch-1'!#REF!,'Sch-1'!$V:$AF</definedName>
    <definedName name="Z_9658319F_66FC_48F8_AB8A_302F6F77BA10_.wvu.Cols" localSheetId="5" hidden="1">'Sch-1(Disc)'!$I:$I,'Sch-1(Disc)'!$P:$Z</definedName>
    <definedName name="Z_9658319F_66FC_48F8_AB8A_302F6F77BA10_.wvu.Cols" localSheetId="6" hidden="1">'Sch-5 Dis'!$I:$P</definedName>
    <definedName name="Z_9658319F_66FC_48F8_AB8A_302F6F77BA10_.wvu.FilterData" localSheetId="4" hidden="1">'Sch-1'!$A$30:$R$50</definedName>
    <definedName name="Z_9658319F_66FC_48F8_AB8A_302F6F77BA10_.wvu.FilterData" localSheetId="5" hidden="1">'Sch-1(Disc)'!$A$20:$F$92</definedName>
    <definedName name="Z_9658319F_66FC_48F8_AB8A_302F6F77BA10_.wvu.PrintArea" localSheetId="13" hidden="1">'Bid Form 2nd Envelope'!$A$1:$F$59</definedName>
    <definedName name="Z_9658319F_66FC_48F8_AB8A_302F6F77BA10_.wvu.PrintArea" localSheetId="8" hidden="1">Discount!$A$2:$G$42</definedName>
    <definedName name="Z_9658319F_66FC_48F8_AB8A_302F6F77BA10_.wvu.PrintArea" localSheetId="10" hidden="1">'Entry Tax'!$A$1:$E$16</definedName>
    <definedName name="Z_9658319F_66FC_48F8_AB8A_302F6F77BA10_.wvu.PrintArea" localSheetId="2" hidden="1">Instructions!$A$1:$C$40</definedName>
    <definedName name="Z_9658319F_66FC_48F8_AB8A_302F6F77BA10_.wvu.PrintArea" localSheetId="3" hidden="1">'Names of Bidder'!$B$1:$G$28</definedName>
    <definedName name="Z_9658319F_66FC_48F8_AB8A_302F6F77BA10_.wvu.PrintArea" localSheetId="9" hidden="1">Octroi!$A$1:$E$16</definedName>
    <definedName name="Z_9658319F_66FC_48F8_AB8A_302F6F77BA10_.wvu.PrintArea" localSheetId="11" hidden="1">'Other Taxes &amp; Duties'!$A$1:$F$16</definedName>
    <definedName name="Z_9658319F_66FC_48F8_AB8A_302F6F77BA10_.wvu.PrintArea" localSheetId="14" hidden="1">'Q &amp; C'!$A$1:$F$38</definedName>
    <definedName name="Z_9658319F_66FC_48F8_AB8A_302F6F77BA10_.wvu.PrintArea" localSheetId="4" hidden="1">'Sch-1'!$A$1:$R$60</definedName>
    <definedName name="Z_9658319F_66FC_48F8_AB8A_302F6F77BA10_.wvu.PrintArea" localSheetId="5" hidden="1">'Sch-1(Disc)'!$A$1:$F$98</definedName>
    <definedName name="Z_9658319F_66FC_48F8_AB8A_302F6F77BA10_.wvu.PrintArea" localSheetId="12" hidden="1">'Sch-2'!$A$1:$D$32</definedName>
    <definedName name="Z_9658319F_66FC_48F8_AB8A_302F6F77BA10_.wvu.PrintArea" localSheetId="7" hidden="1">'Sch-3 After Discount'!$A$1:$D$33</definedName>
    <definedName name="Z_9658319F_66FC_48F8_AB8A_302F6F77BA10_.wvu.PrintArea" localSheetId="6" hidden="1">'Sch-5 Dis'!$A$1:$E$44</definedName>
    <definedName name="Z_9658319F_66FC_48F8_AB8A_302F6F77BA10_.wvu.PrintTitles" localSheetId="4" hidden="1">'Sch-1'!$14:$16</definedName>
    <definedName name="Z_9658319F_66FC_48F8_AB8A_302F6F77BA10_.wvu.PrintTitles" localSheetId="5" hidden="1">'Sch-1(Disc)'!$14:$16</definedName>
    <definedName name="Z_9658319F_66FC_48F8_AB8A_302F6F77BA10_.wvu.PrintTitles" localSheetId="12" hidden="1">'Sch-2'!$3:$13</definedName>
    <definedName name="Z_9658319F_66FC_48F8_AB8A_302F6F77BA10_.wvu.PrintTitles" localSheetId="7" hidden="1">'Sch-3 After Discount'!$3:$13</definedName>
    <definedName name="Z_9658319F_66FC_48F8_AB8A_302F6F77BA10_.wvu.PrintTitles" localSheetId="6" hidden="1">'Sch-5 Dis'!$3:$13</definedName>
    <definedName name="Z_9658319F_66FC_48F8_AB8A_302F6F77BA10_.wvu.Rows" localSheetId="1" hidden="1">Cover!$7:$7</definedName>
    <definedName name="Z_9658319F_66FC_48F8_AB8A_302F6F77BA10_.wvu.Rows" localSheetId="8" hidden="1">Discount!$17:$30,Discount!$32:$32</definedName>
    <definedName name="Z_9658319F_66FC_48F8_AB8A_302F6F77BA10_.wvu.Rows" localSheetId="2" hidden="1">Instructions!$36:$37</definedName>
    <definedName name="Z_9658319F_66FC_48F8_AB8A_302F6F77BA10_.wvu.Rows" localSheetId="5" hidden="1">'Sch-1(Disc)'!$68:$91</definedName>
    <definedName name="Z_9658319F_66FC_48F8_AB8A_302F6F77BA10_.wvu.Rows" localSheetId="12" hidden="1">'Sch-2'!$16:$27</definedName>
    <definedName name="Z_9658319F_66FC_48F8_AB8A_302F6F77BA10_.wvu.Rows" localSheetId="7" hidden="1">'Sch-3 After Discount'!$17:$28</definedName>
    <definedName name="Z_97B2ED79_AE3F_4DF3_959D_96AE4A0B76A0_.wvu.Cols" localSheetId="13" hidden="1">'Bid Form 2nd Envelope'!$Y:$AN</definedName>
    <definedName name="Z_97B2ED79_AE3F_4DF3_959D_96AE4A0B76A0_.wvu.Cols" localSheetId="8" hidden="1">Discount!$I:$N</definedName>
    <definedName name="Z_97B2ED79_AE3F_4DF3_959D_96AE4A0B76A0_.wvu.Cols" localSheetId="3" hidden="1">'Names of Bidder'!$L:$L</definedName>
    <definedName name="Z_97B2ED79_AE3F_4DF3_959D_96AE4A0B76A0_.wvu.Cols" localSheetId="4" hidden="1">'Sch-1'!#REF!,'Sch-1'!$V:$AF</definedName>
    <definedName name="Z_97B2ED79_AE3F_4DF3_959D_96AE4A0B76A0_.wvu.Cols" localSheetId="5" hidden="1">'Sch-1(Disc)'!$I:$I,'Sch-1(Disc)'!$P:$Z</definedName>
    <definedName name="Z_97B2ED79_AE3F_4DF3_959D_96AE4A0B76A0_.wvu.Cols" localSheetId="6" hidden="1">'Sch-5 Dis'!$I:$P</definedName>
    <definedName name="Z_97B2ED79_AE3F_4DF3_959D_96AE4A0B76A0_.wvu.FilterData" localSheetId="4" hidden="1">'Sch-1'!$A$30:$R$50</definedName>
    <definedName name="Z_97B2ED79_AE3F_4DF3_959D_96AE4A0B76A0_.wvu.FilterData" localSheetId="5" hidden="1">'Sch-1(Disc)'!$A$20:$F$92</definedName>
    <definedName name="Z_97B2ED79_AE3F_4DF3_959D_96AE4A0B76A0_.wvu.PrintArea" localSheetId="13" hidden="1">'Bid Form 2nd Envelope'!$A$1:$F$59</definedName>
    <definedName name="Z_97B2ED79_AE3F_4DF3_959D_96AE4A0B76A0_.wvu.PrintArea" localSheetId="8" hidden="1">Discount!$A$2:$G$42</definedName>
    <definedName name="Z_97B2ED79_AE3F_4DF3_959D_96AE4A0B76A0_.wvu.PrintArea" localSheetId="10" hidden="1">'Entry Tax'!$A$1:$E$16</definedName>
    <definedName name="Z_97B2ED79_AE3F_4DF3_959D_96AE4A0B76A0_.wvu.PrintArea" localSheetId="2" hidden="1">Instructions!$A$1:$C$40</definedName>
    <definedName name="Z_97B2ED79_AE3F_4DF3_959D_96AE4A0B76A0_.wvu.PrintArea" localSheetId="3" hidden="1">'Names of Bidder'!$B$1:$G$28</definedName>
    <definedName name="Z_97B2ED79_AE3F_4DF3_959D_96AE4A0B76A0_.wvu.PrintArea" localSheetId="9" hidden="1">Octroi!$A$1:$E$16</definedName>
    <definedName name="Z_97B2ED79_AE3F_4DF3_959D_96AE4A0B76A0_.wvu.PrintArea" localSheetId="11" hidden="1">'Other Taxes &amp; Duties'!$A$1:$F$16</definedName>
    <definedName name="Z_97B2ED79_AE3F_4DF3_959D_96AE4A0B76A0_.wvu.PrintArea" localSheetId="14" hidden="1">'Q &amp; C'!$A$1:$F$38</definedName>
    <definedName name="Z_97B2ED79_AE3F_4DF3_959D_96AE4A0B76A0_.wvu.PrintArea" localSheetId="4" hidden="1">'Sch-1'!$A$1:$R$60</definedName>
    <definedName name="Z_97B2ED79_AE3F_4DF3_959D_96AE4A0B76A0_.wvu.PrintArea" localSheetId="5" hidden="1">'Sch-1(Disc)'!$A$1:$F$98</definedName>
    <definedName name="Z_97B2ED79_AE3F_4DF3_959D_96AE4A0B76A0_.wvu.PrintArea" localSheetId="12" hidden="1">'Sch-2'!$A$1:$D$32</definedName>
    <definedName name="Z_97B2ED79_AE3F_4DF3_959D_96AE4A0B76A0_.wvu.PrintArea" localSheetId="7" hidden="1">'Sch-3 After Discount'!$A$1:$D$33</definedName>
    <definedName name="Z_97B2ED79_AE3F_4DF3_959D_96AE4A0B76A0_.wvu.PrintArea" localSheetId="6" hidden="1">'Sch-5 Dis'!$A$1:$E$44</definedName>
    <definedName name="Z_97B2ED79_AE3F_4DF3_959D_96AE4A0B76A0_.wvu.PrintTitles" localSheetId="4" hidden="1">'Sch-1'!$14:$16</definedName>
    <definedName name="Z_97B2ED79_AE3F_4DF3_959D_96AE4A0B76A0_.wvu.PrintTitles" localSheetId="5" hidden="1">'Sch-1(Disc)'!$14:$16</definedName>
    <definedName name="Z_97B2ED79_AE3F_4DF3_959D_96AE4A0B76A0_.wvu.PrintTitles" localSheetId="12" hidden="1">'Sch-2'!$3:$13</definedName>
    <definedName name="Z_97B2ED79_AE3F_4DF3_959D_96AE4A0B76A0_.wvu.PrintTitles" localSheetId="7" hidden="1">'Sch-3 After Discount'!$3:$13</definedName>
    <definedName name="Z_97B2ED79_AE3F_4DF3_959D_96AE4A0B76A0_.wvu.PrintTitles" localSheetId="6" hidden="1">'Sch-5 Dis'!$3:$13</definedName>
    <definedName name="Z_97B2ED79_AE3F_4DF3_959D_96AE4A0B76A0_.wvu.Rows" localSheetId="1" hidden="1">Cover!$7:$7</definedName>
    <definedName name="Z_97B2ED79_AE3F_4DF3_959D_96AE4A0B76A0_.wvu.Rows" localSheetId="8" hidden="1">Discount!$17:$30,Discount!$32:$32</definedName>
    <definedName name="Z_97B2ED79_AE3F_4DF3_959D_96AE4A0B76A0_.wvu.Rows" localSheetId="2" hidden="1">Instructions!$36:$37</definedName>
    <definedName name="Z_97B2ED79_AE3F_4DF3_959D_96AE4A0B76A0_.wvu.Rows" localSheetId="5" hidden="1">'Sch-1(Disc)'!$68:$91</definedName>
    <definedName name="Z_97B2ED79_AE3F_4DF3_959D_96AE4A0B76A0_.wvu.Rows" localSheetId="12" hidden="1">'Sch-2'!$16:$27</definedName>
    <definedName name="Z_97B2ED79_AE3F_4DF3_959D_96AE4A0B76A0_.wvu.Rows" localSheetId="7" hidden="1">'Sch-3 After Discount'!$17:$28</definedName>
    <definedName name="Z_BE0CEA4D_1A4E_4C32_BF92_B8DA3D3423E5_.wvu.Cols" localSheetId="13" hidden="1">'Bid Form 2nd Envelope'!$Y:$AM</definedName>
    <definedName name="Z_BE0CEA4D_1A4E_4C32_BF92_B8DA3D3423E5_.wvu.Cols" localSheetId="3" hidden="1">'Names of Bidder'!$L:$L</definedName>
    <definedName name="Z_BE0CEA4D_1A4E_4C32_BF92_B8DA3D3423E5_.wvu.Cols" localSheetId="4" hidden="1">'Sch-1'!$S:$S,'Sch-1'!$V:$AF</definedName>
    <definedName name="Z_BE0CEA4D_1A4E_4C32_BF92_B8DA3D3423E5_.wvu.Cols" localSheetId="5" hidden="1">'Sch-1(Disc)'!$I:$I,'Sch-1(Disc)'!$P:$Z</definedName>
    <definedName name="Z_BE0CEA4D_1A4E_4C32_BF92_B8DA3D3423E5_.wvu.Cols" localSheetId="6" hidden="1">'Sch-5 Dis'!$I:$P</definedName>
    <definedName name="Z_BE0CEA4D_1A4E_4C32_BF92_B8DA3D3423E5_.wvu.FilterData" localSheetId="4" hidden="1">'Sch-1'!$A$30:$R$50</definedName>
    <definedName name="Z_BE0CEA4D_1A4E_4C32_BF92_B8DA3D3423E5_.wvu.FilterData" localSheetId="5" hidden="1">'Sch-1(Disc)'!$A$20:$F$92</definedName>
    <definedName name="Z_BE0CEA4D_1A4E_4C32_BF92_B8DA3D3423E5_.wvu.PrintArea" localSheetId="13" hidden="1">'Bid Form 2nd Envelope'!$A$1:$F$59</definedName>
    <definedName name="Z_BE0CEA4D_1A4E_4C32_BF92_B8DA3D3423E5_.wvu.PrintArea" localSheetId="8" hidden="1">Discount!$A$2:$G$42</definedName>
    <definedName name="Z_BE0CEA4D_1A4E_4C32_BF92_B8DA3D3423E5_.wvu.PrintArea" localSheetId="10" hidden="1">'Entry Tax'!$A$1:$E$16</definedName>
    <definedName name="Z_BE0CEA4D_1A4E_4C32_BF92_B8DA3D3423E5_.wvu.PrintArea" localSheetId="2" hidden="1">Instructions!$A$1:$C$40</definedName>
    <definedName name="Z_BE0CEA4D_1A4E_4C32_BF92_B8DA3D3423E5_.wvu.PrintArea" localSheetId="3" hidden="1">'Names of Bidder'!$B$1:$G$28</definedName>
    <definedName name="Z_BE0CEA4D_1A4E_4C32_BF92_B8DA3D3423E5_.wvu.PrintArea" localSheetId="9" hidden="1">Octroi!$A$1:$E$16</definedName>
    <definedName name="Z_BE0CEA4D_1A4E_4C32_BF92_B8DA3D3423E5_.wvu.PrintArea" localSheetId="11" hidden="1">'Other Taxes &amp; Duties'!$A$1:$F$16</definedName>
    <definedName name="Z_BE0CEA4D_1A4E_4C32_BF92_B8DA3D3423E5_.wvu.PrintArea" localSheetId="14" hidden="1">'Q &amp; C'!$A$1:$F$38</definedName>
    <definedName name="Z_BE0CEA4D_1A4E_4C32_BF92_B8DA3D3423E5_.wvu.PrintArea" localSheetId="4" hidden="1">'Sch-1'!$A$1:$R$60</definedName>
    <definedName name="Z_BE0CEA4D_1A4E_4C32_BF92_B8DA3D3423E5_.wvu.PrintArea" localSheetId="5" hidden="1">'Sch-1(Disc)'!$A$1:$F$98</definedName>
    <definedName name="Z_BE0CEA4D_1A4E_4C32_BF92_B8DA3D3423E5_.wvu.PrintArea" localSheetId="12" hidden="1">'Sch-2'!$A$1:$D$32</definedName>
    <definedName name="Z_BE0CEA4D_1A4E_4C32_BF92_B8DA3D3423E5_.wvu.PrintArea" localSheetId="7" hidden="1">'Sch-3 After Discount'!$A$1:$D$33</definedName>
    <definedName name="Z_BE0CEA4D_1A4E_4C32_BF92_B8DA3D3423E5_.wvu.PrintArea" localSheetId="6" hidden="1">'Sch-5 Dis'!$A$1:$E$44</definedName>
    <definedName name="Z_BE0CEA4D_1A4E_4C32_BF92_B8DA3D3423E5_.wvu.PrintTitles" localSheetId="4" hidden="1">'Sch-1'!$14:$16</definedName>
    <definedName name="Z_BE0CEA4D_1A4E_4C32_BF92_B8DA3D3423E5_.wvu.PrintTitles" localSheetId="5" hidden="1">'Sch-1(Disc)'!$14:$16</definedName>
    <definedName name="Z_BE0CEA4D_1A4E_4C32_BF92_B8DA3D3423E5_.wvu.PrintTitles" localSheetId="12" hidden="1">'Sch-2'!$3:$13</definedName>
    <definedName name="Z_BE0CEA4D_1A4E_4C32_BF92_B8DA3D3423E5_.wvu.PrintTitles" localSheetId="7" hidden="1">'Sch-3 After Discount'!$3:$13</definedName>
    <definedName name="Z_BE0CEA4D_1A4E_4C32_BF92_B8DA3D3423E5_.wvu.PrintTitles" localSheetId="6" hidden="1">'Sch-5 Dis'!$3:$13</definedName>
    <definedName name="Z_BE0CEA4D_1A4E_4C32_BF92_B8DA3D3423E5_.wvu.Rows" localSheetId="1" hidden="1">Cover!$7:$7</definedName>
    <definedName name="Z_BE0CEA4D_1A4E_4C32_BF92_B8DA3D3423E5_.wvu.Rows" localSheetId="8" hidden="1">Discount!$17:$30</definedName>
    <definedName name="Z_BE0CEA4D_1A4E_4C32_BF92_B8DA3D3423E5_.wvu.Rows" localSheetId="2" hidden="1">Instructions!$36:$37</definedName>
    <definedName name="Z_BE0CEA4D_1A4E_4C32_BF92_B8DA3D3423E5_.wvu.Rows" localSheetId="5" hidden="1">'Sch-1(Disc)'!$68:$91</definedName>
    <definedName name="Z_BE0CEA4D_1A4E_4C32_BF92_B8DA3D3423E5_.wvu.Rows" localSheetId="12" hidden="1">'Sch-2'!$16:$27</definedName>
    <definedName name="Z_BE0CEA4D_1A4E_4C32_BF92_B8DA3D3423E5_.wvu.Rows" localSheetId="7" hidden="1">'Sch-3 After Discount'!$17:$28</definedName>
    <definedName name="Z_CB39F8EE_FAD8_4C4E_B5E9_5EC27AC08528_.wvu.Cols" localSheetId="13" hidden="1">'Bid Form 2nd Envelope'!$Y:$AM</definedName>
    <definedName name="Z_CB39F8EE_FAD8_4C4E_B5E9_5EC27AC08528_.wvu.Cols" localSheetId="3" hidden="1">'Names of Bidder'!$L:$L</definedName>
    <definedName name="Z_CB39F8EE_FAD8_4C4E_B5E9_5EC27AC08528_.wvu.Cols" localSheetId="4" hidden="1">'Sch-1'!$S:$S,'Sch-1'!$V:$AF</definedName>
    <definedName name="Z_CB39F8EE_FAD8_4C4E_B5E9_5EC27AC08528_.wvu.Cols" localSheetId="5" hidden="1">'Sch-1(Disc)'!$I:$I,'Sch-1(Disc)'!$P:$Z</definedName>
    <definedName name="Z_CB39F8EE_FAD8_4C4E_B5E9_5EC27AC08528_.wvu.Cols" localSheetId="6" hidden="1">'Sch-5 Dis'!$I:$P</definedName>
    <definedName name="Z_CB39F8EE_FAD8_4C4E_B5E9_5EC27AC08528_.wvu.FilterData" localSheetId="4" hidden="1">'Sch-1'!$A$30:$R$50</definedName>
    <definedName name="Z_CB39F8EE_FAD8_4C4E_B5E9_5EC27AC08528_.wvu.FilterData" localSheetId="5" hidden="1">'Sch-1(Disc)'!$A$20:$F$92</definedName>
    <definedName name="Z_CB39F8EE_FAD8_4C4E_B5E9_5EC27AC08528_.wvu.PrintArea" localSheetId="13" hidden="1">'Bid Form 2nd Envelope'!$A$1:$F$59</definedName>
    <definedName name="Z_CB39F8EE_FAD8_4C4E_B5E9_5EC27AC08528_.wvu.PrintArea" localSheetId="8" hidden="1">Discount!$A$2:$G$42</definedName>
    <definedName name="Z_CB39F8EE_FAD8_4C4E_B5E9_5EC27AC08528_.wvu.PrintArea" localSheetId="10" hidden="1">'Entry Tax'!$A$1:$E$16</definedName>
    <definedName name="Z_CB39F8EE_FAD8_4C4E_B5E9_5EC27AC08528_.wvu.PrintArea" localSheetId="2" hidden="1">Instructions!$A$1:$C$40</definedName>
    <definedName name="Z_CB39F8EE_FAD8_4C4E_B5E9_5EC27AC08528_.wvu.PrintArea" localSheetId="3" hidden="1">'Names of Bidder'!$B$1:$G$28</definedName>
    <definedName name="Z_CB39F8EE_FAD8_4C4E_B5E9_5EC27AC08528_.wvu.PrintArea" localSheetId="9" hidden="1">Octroi!$A$1:$E$16</definedName>
    <definedName name="Z_CB39F8EE_FAD8_4C4E_B5E9_5EC27AC08528_.wvu.PrintArea" localSheetId="11" hidden="1">'Other Taxes &amp; Duties'!$A$1:$F$16</definedName>
    <definedName name="Z_CB39F8EE_FAD8_4C4E_B5E9_5EC27AC08528_.wvu.PrintArea" localSheetId="14" hidden="1">'Q &amp; C'!$A$1:$F$38</definedName>
    <definedName name="Z_CB39F8EE_FAD8_4C4E_B5E9_5EC27AC08528_.wvu.PrintArea" localSheetId="4" hidden="1">'Sch-1'!$A$1:$R$60</definedName>
    <definedName name="Z_CB39F8EE_FAD8_4C4E_B5E9_5EC27AC08528_.wvu.PrintArea" localSheetId="5" hidden="1">'Sch-1(Disc)'!$A$1:$F$98</definedName>
    <definedName name="Z_CB39F8EE_FAD8_4C4E_B5E9_5EC27AC08528_.wvu.PrintArea" localSheetId="12" hidden="1">'Sch-2'!$A$1:$D$32</definedName>
    <definedName name="Z_CB39F8EE_FAD8_4C4E_B5E9_5EC27AC08528_.wvu.PrintArea" localSheetId="7" hidden="1">'Sch-3 After Discount'!$A$1:$D$33</definedName>
    <definedName name="Z_CB39F8EE_FAD8_4C4E_B5E9_5EC27AC08528_.wvu.PrintArea" localSheetId="6" hidden="1">'Sch-5 Dis'!$A$1:$E$44</definedName>
    <definedName name="Z_CB39F8EE_FAD8_4C4E_B5E9_5EC27AC08528_.wvu.PrintTitles" localSheetId="4" hidden="1">'Sch-1'!$14:$16</definedName>
    <definedName name="Z_CB39F8EE_FAD8_4C4E_B5E9_5EC27AC08528_.wvu.PrintTitles" localSheetId="5" hidden="1">'Sch-1(Disc)'!$14:$16</definedName>
    <definedName name="Z_CB39F8EE_FAD8_4C4E_B5E9_5EC27AC08528_.wvu.PrintTitles" localSheetId="12" hidden="1">'Sch-2'!$3:$13</definedName>
    <definedName name="Z_CB39F8EE_FAD8_4C4E_B5E9_5EC27AC08528_.wvu.PrintTitles" localSheetId="7" hidden="1">'Sch-3 After Discount'!$3:$13</definedName>
    <definedName name="Z_CB39F8EE_FAD8_4C4E_B5E9_5EC27AC08528_.wvu.PrintTitles" localSheetId="6" hidden="1">'Sch-5 Dis'!$3:$13</definedName>
    <definedName name="Z_CB39F8EE_FAD8_4C4E_B5E9_5EC27AC08528_.wvu.Rows" localSheetId="1" hidden="1">Cover!$7:$7</definedName>
    <definedName name="Z_CB39F8EE_FAD8_4C4E_B5E9_5EC27AC08528_.wvu.Rows" localSheetId="8" hidden="1">Discount!$17:$30</definedName>
    <definedName name="Z_CB39F8EE_FAD8_4C4E_B5E9_5EC27AC08528_.wvu.Rows" localSheetId="2" hidden="1">Instructions!$36:$37</definedName>
    <definedName name="Z_CB39F8EE_FAD8_4C4E_B5E9_5EC27AC08528_.wvu.Rows" localSheetId="5" hidden="1">'Sch-1(Disc)'!$68:$91</definedName>
    <definedName name="Z_CB39F8EE_FAD8_4C4E_B5E9_5EC27AC08528_.wvu.Rows" localSheetId="12" hidden="1">'Sch-2'!$16:$27</definedName>
    <definedName name="Z_CB39F8EE_FAD8_4C4E_B5E9_5EC27AC08528_.wvu.Rows" localSheetId="7" hidden="1">'Sch-3 After Discount'!$17:$28</definedName>
    <definedName name="Z_D4A148BB_8D25_43B9_8797_A9D3AE767B49_.wvu.Cols" localSheetId="13" hidden="1">'Bid Form 2nd Envelope'!$Y:$AM</definedName>
    <definedName name="Z_D4A148BB_8D25_43B9_8797_A9D3AE767B49_.wvu.Cols" localSheetId="3" hidden="1">'Names of Bidder'!$L:$L</definedName>
    <definedName name="Z_D4A148BB_8D25_43B9_8797_A9D3AE767B49_.wvu.Cols" localSheetId="4" hidden="1">'Sch-1'!$S:$S,'Sch-1'!$V:$AF</definedName>
    <definedName name="Z_D4A148BB_8D25_43B9_8797_A9D3AE767B49_.wvu.Cols" localSheetId="5" hidden="1">'Sch-1(Disc)'!$I:$I,'Sch-1(Disc)'!$P:$Z</definedName>
    <definedName name="Z_D4A148BB_8D25_43B9_8797_A9D3AE767B49_.wvu.Cols" localSheetId="6" hidden="1">'Sch-5 Dis'!$I:$P</definedName>
    <definedName name="Z_D4A148BB_8D25_43B9_8797_A9D3AE767B49_.wvu.FilterData" localSheetId="4" hidden="1">'Sch-1'!$A$30:$R$50</definedName>
    <definedName name="Z_D4A148BB_8D25_43B9_8797_A9D3AE767B49_.wvu.FilterData" localSheetId="5" hidden="1">'Sch-1(Disc)'!$A$20:$F$92</definedName>
    <definedName name="Z_D4A148BB_8D25_43B9_8797_A9D3AE767B49_.wvu.PrintArea" localSheetId="13" hidden="1">'Bid Form 2nd Envelope'!$A$1:$F$59</definedName>
    <definedName name="Z_D4A148BB_8D25_43B9_8797_A9D3AE767B49_.wvu.PrintArea" localSheetId="8" hidden="1">Discount!$A$2:$G$42</definedName>
    <definedName name="Z_D4A148BB_8D25_43B9_8797_A9D3AE767B49_.wvu.PrintArea" localSheetId="10" hidden="1">'Entry Tax'!$A$1:$E$16</definedName>
    <definedName name="Z_D4A148BB_8D25_43B9_8797_A9D3AE767B49_.wvu.PrintArea" localSheetId="2" hidden="1">Instructions!$A$1:$C$40</definedName>
    <definedName name="Z_D4A148BB_8D25_43B9_8797_A9D3AE767B49_.wvu.PrintArea" localSheetId="3" hidden="1">'Names of Bidder'!$B$1:$G$28</definedName>
    <definedName name="Z_D4A148BB_8D25_43B9_8797_A9D3AE767B49_.wvu.PrintArea" localSheetId="9" hidden="1">Octroi!$A$1:$E$16</definedName>
    <definedName name="Z_D4A148BB_8D25_43B9_8797_A9D3AE767B49_.wvu.PrintArea" localSheetId="11" hidden="1">'Other Taxes &amp; Duties'!$A$1:$F$16</definedName>
    <definedName name="Z_D4A148BB_8D25_43B9_8797_A9D3AE767B49_.wvu.PrintArea" localSheetId="14" hidden="1">'Q &amp; C'!$A$1:$F$38</definedName>
    <definedName name="Z_D4A148BB_8D25_43B9_8797_A9D3AE767B49_.wvu.PrintArea" localSheetId="4" hidden="1">'Sch-1'!$A$1:$R$60</definedName>
    <definedName name="Z_D4A148BB_8D25_43B9_8797_A9D3AE767B49_.wvu.PrintArea" localSheetId="5" hidden="1">'Sch-1(Disc)'!$A$1:$F$98</definedName>
    <definedName name="Z_D4A148BB_8D25_43B9_8797_A9D3AE767B49_.wvu.PrintArea" localSheetId="12" hidden="1">'Sch-2'!$A$1:$D$32</definedName>
    <definedName name="Z_D4A148BB_8D25_43B9_8797_A9D3AE767B49_.wvu.PrintArea" localSheetId="7" hidden="1">'Sch-3 After Discount'!$A$1:$D$33</definedName>
    <definedName name="Z_D4A148BB_8D25_43B9_8797_A9D3AE767B49_.wvu.PrintArea" localSheetId="6" hidden="1">'Sch-5 Dis'!$A$1:$E$44</definedName>
    <definedName name="Z_D4A148BB_8D25_43B9_8797_A9D3AE767B49_.wvu.PrintTitles" localSheetId="4" hidden="1">'Sch-1'!$14:$16</definedName>
    <definedName name="Z_D4A148BB_8D25_43B9_8797_A9D3AE767B49_.wvu.PrintTitles" localSheetId="5" hidden="1">'Sch-1(Disc)'!$14:$16</definedName>
    <definedName name="Z_D4A148BB_8D25_43B9_8797_A9D3AE767B49_.wvu.PrintTitles" localSheetId="12" hidden="1">'Sch-2'!$3:$13</definedName>
    <definedName name="Z_D4A148BB_8D25_43B9_8797_A9D3AE767B49_.wvu.PrintTitles" localSheetId="7" hidden="1">'Sch-3 After Discount'!$3:$13</definedName>
    <definedName name="Z_D4A148BB_8D25_43B9_8797_A9D3AE767B49_.wvu.PrintTitles" localSheetId="6" hidden="1">'Sch-5 Dis'!$3:$13</definedName>
    <definedName name="Z_D4A148BB_8D25_43B9_8797_A9D3AE767B49_.wvu.Rows" localSheetId="1" hidden="1">Cover!$7:$7</definedName>
    <definedName name="Z_D4A148BB_8D25_43B9_8797_A9D3AE767B49_.wvu.Rows" localSheetId="8" hidden="1">Discount!$17:$30,Discount!$32:$33</definedName>
    <definedName name="Z_D4A148BB_8D25_43B9_8797_A9D3AE767B49_.wvu.Rows" localSheetId="2" hidden="1">Instructions!$36:$37</definedName>
    <definedName name="Z_D4A148BB_8D25_43B9_8797_A9D3AE767B49_.wvu.Rows" localSheetId="5" hidden="1">'Sch-1(Disc)'!$68:$91</definedName>
    <definedName name="Z_D4A148BB_8D25_43B9_8797_A9D3AE767B49_.wvu.Rows" localSheetId="12" hidden="1">'Sch-2'!$16:$27</definedName>
    <definedName name="Z_D4A148BB_8D25_43B9_8797_A9D3AE767B49_.wvu.Rows" localSheetId="7" hidden="1">'Sch-3 After Discount'!$17:$28</definedName>
    <definedName name="Z_D4DE57C7_E521_4428_80BD_545B19793C78_.wvu.Cols" localSheetId="13" hidden="1">'Bid Form 2nd Envelope'!$Y:$AN</definedName>
    <definedName name="Z_D4DE57C7_E521_4428_80BD_545B19793C78_.wvu.Cols" localSheetId="8" hidden="1">Discount!$I:$N</definedName>
    <definedName name="Z_D4DE57C7_E521_4428_80BD_545B19793C78_.wvu.Cols" localSheetId="3" hidden="1">'Names of Bidder'!$L:$L</definedName>
    <definedName name="Z_D4DE57C7_E521_4428_80BD_545B19793C78_.wvu.Cols" localSheetId="4" hidden="1">'Sch-1'!#REF!,'Sch-1'!$V:$AF</definedName>
    <definedName name="Z_D4DE57C7_E521_4428_80BD_545B19793C78_.wvu.Cols" localSheetId="5" hidden="1">'Sch-1(Disc)'!$I:$I,'Sch-1(Disc)'!$P:$Z</definedName>
    <definedName name="Z_D4DE57C7_E521_4428_80BD_545B19793C78_.wvu.Cols" localSheetId="6" hidden="1">'Sch-5 Dis'!$I:$P</definedName>
    <definedName name="Z_D4DE57C7_E521_4428_80BD_545B19793C78_.wvu.FilterData" localSheetId="4" hidden="1">'Sch-1'!$A$30:$R$50</definedName>
    <definedName name="Z_D4DE57C7_E521_4428_80BD_545B19793C78_.wvu.FilterData" localSheetId="5" hidden="1">'Sch-1(Disc)'!$A$20:$F$92</definedName>
    <definedName name="Z_D4DE57C7_E521_4428_80BD_545B19793C78_.wvu.PrintArea" localSheetId="13" hidden="1">'Bid Form 2nd Envelope'!$A$1:$F$59</definedName>
    <definedName name="Z_D4DE57C7_E521_4428_80BD_545B19793C78_.wvu.PrintArea" localSheetId="8" hidden="1">Discount!$A$2:$G$42</definedName>
    <definedName name="Z_D4DE57C7_E521_4428_80BD_545B19793C78_.wvu.PrintArea" localSheetId="10" hidden="1">'Entry Tax'!$A$1:$E$16</definedName>
    <definedName name="Z_D4DE57C7_E521_4428_80BD_545B19793C78_.wvu.PrintArea" localSheetId="2" hidden="1">Instructions!$A$1:$C$40</definedName>
    <definedName name="Z_D4DE57C7_E521_4428_80BD_545B19793C78_.wvu.PrintArea" localSheetId="3" hidden="1">'Names of Bidder'!$B$1:$G$28</definedName>
    <definedName name="Z_D4DE57C7_E521_4428_80BD_545B19793C78_.wvu.PrintArea" localSheetId="9" hidden="1">Octroi!$A$1:$E$16</definedName>
    <definedName name="Z_D4DE57C7_E521_4428_80BD_545B19793C78_.wvu.PrintArea" localSheetId="11" hidden="1">'Other Taxes &amp; Duties'!$A$1:$F$16</definedName>
    <definedName name="Z_D4DE57C7_E521_4428_80BD_545B19793C78_.wvu.PrintArea" localSheetId="14" hidden="1">'Q &amp; C'!$A$1:$F$38</definedName>
    <definedName name="Z_D4DE57C7_E521_4428_80BD_545B19793C78_.wvu.PrintArea" localSheetId="4" hidden="1">'Sch-1'!$A$1:$R$60</definedName>
    <definedName name="Z_D4DE57C7_E521_4428_80BD_545B19793C78_.wvu.PrintArea" localSheetId="5" hidden="1">'Sch-1(Disc)'!$A$1:$F$98</definedName>
    <definedName name="Z_D4DE57C7_E521_4428_80BD_545B19793C78_.wvu.PrintArea" localSheetId="12" hidden="1">'Sch-2'!$A$1:$D$32</definedName>
    <definedName name="Z_D4DE57C7_E521_4428_80BD_545B19793C78_.wvu.PrintArea" localSheetId="7" hidden="1">'Sch-3 After Discount'!$A$1:$D$33</definedName>
    <definedName name="Z_D4DE57C7_E521_4428_80BD_545B19793C78_.wvu.PrintArea" localSheetId="6" hidden="1">'Sch-5 Dis'!$A$1:$E$44</definedName>
    <definedName name="Z_D4DE57C7_E521_4428_80BD_545B19793C78_.wvu.PrintTitles" localSheetId="4" hidden="1">'Sch-1'!$17:$18</definedName>
    <definedName name="Z_D4DE57C7_E521_4428_80BD_545B19793C78_.wvu.PrintTitles" localSheetId="5" hidden="1">'Sch-1(Disc)'!$14:$16</definedName>
    <definedName name="Z_D4DE57C7_E521_4428_80BD_545B19793C78_.wvu.PrintTitles" localSheetId="12" hidden="1">'Sch-2'!$3:$13</definedName>
    <definedName name="Z_D4DE57C7_E521_4428_80BD_545B19793C78_.wvu.PrintTitles" localSheetId="7" hidden="1">'Sch-3 After Discount'!$3:$13</definedName>
    <definedName name="Z_D4DE57C7_E521_4428_80BD_545B19793C78_.wvu.PrintTitles" localSheetId="6" hidden="1">'Sch-5 Dis'!$3:$13</definedName>
    <definedName name="Z_D4DE57C7_E521_4428_80BD_545B19793C78_.wvu.Rows" localSheetId="1" hidden="1">Cover!$7:$7</definedName>
    <definedName name="Z_D4DE57C7_E521_4428_80BD_545B19793C78_.wvu.Rows" localSheetId="8" hidden="1">Discount!$17:$30,Discount!$32:$32</definedName>
    <definedName name="Z_D4DE57C7_E521_4428_80BD_545B19793C78_.wvu.Rows" localSheetId="2" hidden="1">Instructions!$36:$37</definedName>
    <definedName name="Z_D4DE57C7_E521_4428_80BD_545B19793C78_.wvu.Rows" localSheetId="4" hidden="1">'Sch-1'!$2:$2,'Sch-1'!$12:$12,'Sch-1'!$14:$15</definedName>
    <definedName name="Z_D4DE57C7_E521_4428_80BD_545B19793C78_.wvu.Rows" localSheetId="5" hidden="1">'Sch-1(Disc)'!$68:$91</definedName>
    <definedName name="Z_D4DE57C7_E521_4428_80BD_545B19793C78_.wvu.Rows" localSheetId="12" hidden="1">'Sch-2'!$16:$27</definedName>
    <definedName name="Z_D4DE57C7_E521_4428_80BD_545B19793C78_.wvu.Rows" localSheetId="7" hidden="1">'Sch-3 After Discount'!$17:$28</definedName>
    <definedName name="Z_E2E57CA5_082B_4C11_AB34_2A298199576B_.wvu.Cols" localSheetId="8" hidden="1">Discount!$I:$S</definedName>
    <definedName name="Z_E2E57CA5_082B_4C11_AB34_2A298199576B_.wvu.Cols" localSheetId="3" hidden="1">'Names of Bidder'!$L:$L</definedName>
    <definedName name="Z_E2E57CA5_082B_4C11_AB34_2A298199576B_.wvu.Cols" localSheetId="4" hidden="1">'Sch-1'!$S:$T,'Sch-1'!$V:$AF</definedName>
    <definedName name="Z_E2E57CA5_082B_4C11_AB34_2A298199576B_.wvu.Cols" localSheetId="5" hidden="1">'Sch-1(Disc)'!$H:$N,'Sch-1(Disc)'!$P:$Z</definedName>
    <definedName name="Z_E2E57CA5_082B_4C11_AB34_2A298199576B_.wvu.Cols" localSheetId="6" hidden="1">'Sch-5 Dis'!$I:$P</definedName>
    <definedName name="Z_E2E57CA5_082B_4C11_AB34_2A298199576B_.wvu.FilterData" localSheetId="4" hidden="1">'Sch-1'!$A$30:$R$50</definedName>
    <definedName name="Z_E2E57CA5_082B_4C11_AB34_2A298199576B_.wvu.FilterData" localSheetId="5" hidden="1">'Sch-1(Disc)'!$A$20:$F$92</definedName>
    <definedName name="Z_E2E57CA5_082B_4C11_AB34_2A298199576B_.wvu.PrintArea" localSheetId="13" hidden="1">'Bid Form 2nd Envelope'!$A$1:$F$59</definedName>
    <definedName name="Z_E2E57CA5_082B_4C11_AB34_2A298199576B_.wvu.PrintArea" localSheetId="8" hidden="1">Discount!$A$2:$G$42</definedName>
    <definedName name="Z_E2E57CA5_082B_4C11_AB34_2A298199576B_.wvu.PrintArea" localSheetId="10" hidden="1">'Entry Tax'!$A$1:$E$16</definedName>
    <definedName name="Z_E2E57CA5_082B_4C11_AB34_2A298199576B_.wvu.PrintArea" localSheetId="2" hidden="1">Instructions!$A$1:$C$40</definedName>
    <definedName name="Z_E2E57CA5_082B_4C11_AB34_2A298199576B_.wvu.PrintArea" localSheetId="3" hidden="1">'Names of Bidder'!$B$1:$G$28</definedName>
    <definedName name="Z_E2E57CA5_082B_4C11_AB34_2A298199576B_.wvu.PrintArea" localSheetId="9" hidden="1">Octroi!$A$1:$E$16</definedName>
    <definedName name="Z_E2E57CA5_082B_4C11_AB34_2A298199576B_.wvu.PrintArea" localSheetId="11" hidden="1">'Other Taxes &amp; Duties'!$A$1:$F$16</definedName>
    <definedName name="Z_E2E57CA5_082B_4C11_AB34_2A298199576B_.wvu.PrintArea" localSheetId="14" hidden="1">'Q &amp; C'!$A$1:$F$38</definedName>
    <definedName name="Z_E2E57CA5_082B_4C11_AB34_2A298199576B_.wvu.PrintArea" localSheetId="4" hidden="1">'Sch-1'!$A$1:$R$60</definedName>
    <definedName name="Z_E2E57CA5_082B_4C11_AB34_2A298199576B_.wvu.PrintArea" localSheetId="5" hidden="1">'Sch-1(Disc)'!$A$1:$F$98</definedName>
    <definedName name="Z_E2E57CA5_082B_4C11_AB34_2A298199576B_.wvu.PrintArea" localSheetId="12" hidden="1">'Sch-2'!$A$1:$D$32</definedName>
    <definedName name="Z_E2E57CA5_082B_4C11_AB34_2A298199576B_.wvu.PrintArea" localSheetId="7" hidden="1">'Sch-3 After Discount'!$A$1:$D$33</definedName>
    <definedName name="Z_E2E57CA5_082B_4C11_AB34_2A298199576B_.wvu.PrintArea" localSheetId="6" hidden="1">'Sch-5 Dis'!$A$1:$E$44</definedName>
    <definedName name="Z_E2E57CA5_082B_4C11_AB34_2A298199576B_.wvu.PrintTitles" localSheetId="4" hidden="1">'Sch-1'!$14:$16</definedName>
    <definedName name="Z_E2E57CA5_082B_4C11_AB34_2A298199576B_.wvu.PrintTitles" localSheetId="5" hidden="1">'Sch-1(Disc)'!$14:$16</definedName>
    <definedName name="Z_E2E57CA5_082B_4C11_AB34_2A298199576B_.wvu.PrintTitles" localSheetId="12" hidden="1">'Sch-2'!$3:$13</definedName>
    <definedName name="Z_E2E57CA5_082B_4C11_AB34_2A298199576B_.wvu.PrintTitles" localSheetId="7" hidden="1">'Sch-3 After Discount'!$3:$13</definedName>
    <definedName name="Z_E2E57CA5_082B_4C11_AB34_2A298199576B_.wvu.PrintTitles" localSheetId="6" hidden="1">'Sch-5 Dis'!$3:$13</definedName>
    <definedName name="Z_E2E57CA5_082B_4C11_AB34_2A298199576B_.wvu.Rows" localSheetId="1" hidden="1">Cover!$7:$7</definedName>
    <definedName name="Z_E2E57CA5_082B_4C11_AB34_2A298199576B_.wvu.Rows" localSheetId="8" hidden="1">Discount!$29:$30</definedName>
    <definedName name="Z_E8B8E0BD_9CB3_4C7D_9BC6_088FDFCB0B45_.wvu.Cols" localSheetId="13" hidden="1">'Bid Form 2nd Envelope'!$Y:$AM</definedName>
    <definedName name="Z_E8B8E0BD_9CB3_4C7D_9BC6_088FDFCB0B45_.wvu.Cols" localSheetId="3" hidden="1">'Names of Bidder'!$L:$L</definedName>
    <definedName name="Z_E8B8E0BD_9CB3_4C7D_9BC6_088FDFCB0B45_.wvu.Cols" localSheetId="4" hidden="1">'Sch-1'!$S:$S,'Sch-1'!$V:$AF</definedName>
    <definedName name="Z_E8B8E0BD_9CB3_4C7D_9BC6_088FDFCB0B45_.wvu.Cols" localSheetId="5" hidden="1">'Sch-1(Disc)'!$I:$I,'Sch-1(Disc)'!$P:$Z</definedName>
    <definedName name="Z_E8B8E0BD_9CB3_4C7D_9BC6_088FDFCB0B45_.wvu.Cols" localSheetId="6" hidden="1">'Sch-5 Dis'!$I:$P</definedName>
    <definedName name="Z_E8B8E0BD_9CB3_4C7D_9BC6_088FDFCB0B45_.wvu.FilterData" localSheetId="4" hidden="1">'Sch-1'!$A$30:$R$50</definedName>
    <definedName name="Z_E8B8E0BD_9CB3_4C7D_9BC6_088FDFCB0B45_.wvu.FilterData" localSheetId="5" hidden="1">'Sch-1(Disc)'!$A$20:$F$92</definedName>
    <definedName name="Z_E8B8E0BD_9CB3_4C7D_9BC6_088FDFCB0B45_.wvu.PrintArea" localSheetId="13" hidden="1">'Bid Form 2nd Envelope'!$A$1:$F$59</definedName>
    <definedName name="Z_E8B8E0BD_9CB3_4C7D_9BC6_088FDFCB0B45_.wvu.PrintArea" localSheetId="8" hidden="1">Discount!$A$2:$G$42</definedName>
    <definedName name="Z_E8B8E0BD_9CB3_4C7D_9BC6_088FDFCB0B45_.wvu.PrintArea" localSheetId="10" hidden="1">'Entry Tax'!$A$1:$E$16</definedName>
    <definedName name="Z_E8B8E0BD_9CB3_4C7D_9BC6_088FDFCB0B45_.wvu.PrintArea" localSheetId="2" hidden="1">Instructions!$A$1:$C$40</definedName>
    <definedName name="Z_E8B8E0BD_9CB3_4C7D_9BC6_088FDFCB0B45_.wvu.PrintArea" localSheetId="3" hidden="1">'Names of Bidder'!$B$1:$G$28</definedName>
    <definedName name="Z_E8B8E0BD_9CB3_4C7D_9BC6_088FDFCB0B45_.wvu.PrintArea" localSheetId="9" hidden="1">Octroi!$A$1:$E$16</definedName>
    <definedName name="Z_E8B8E0BD_9CB3_4C7D_9BC6_088FDFCB0B45_.wvu.PrintArea" localSheetId="11" hidden="1">'Other Taxes &amp; Duties'!$A$1:$F$16</definedName>
    <definedName name="Z_E8B8E0BD_9CB3_4C7D_9BC6_088FDFCB0B45_.wvu.PrintArea" localSheetId="14" hidden="1">'Q &amp; C'!$A$1:$F$38</definedName>
    <definedName name="Z_E8B8E0BD_9CB3_4C7D_9BC6_088FDFCB0B45_.wvu.PrintArea" localSheetId="4" hidden="1">'Sch-1'!$A$1:$R$60</definedName>
    <definedName name="Z_E8B8E0BD_9CB3_4C7D_9BC6_088FDFCB0B45_.wvu.PrintArea" localSheetId="5" hidden="1">'Sch-1(Disc)'!$A$1:$F$98</definedName>
    <definedName name="Z_E8B8E0BD_9CB3_4C7D_9BC6_088FDFCB0B45_.wvu.PrintArea" localSheetId="12" hidden="1">'Sch-2'!$A$1:$D$32</definedName>
    <definedName name="Z_E8B8E0BD_9CB3_4C7D_9BC6_088FDFCB0B45_.wvu.PrintArea" localSheetId="7" hidden="1">'Sch-3 After Discount'!$A$1:$D$33</definedName>
    <definedName name="Z_E8B8E0BD_9CB3_4C7D_9BC6_088FDFCB0B45_.wvu.PrintArea" localSheetId="6" hidden="1">'Sch-5 Dis'!$A$1:$E$44</definedName>
    <definedName name="Z_E8B8E0BD_9CB3_4C7D_9BC6_088FDFCB0B45_.wvu.PrintTitles" localSheetId="4" hidden="1">'Sch-1'!$14:$16</definedName>
    <definedName name="Z_E8B8E0BD_9CB3_4C7D_9BC6_088FDFCB0B45_.wvu.PrintTitles" localSheetId="5" hidden="1">'Sch-1(Disc)'!$14:$16</definedName>
    <definedName name="Z_E8B8E0BD_9CB3_4C7D_9BC6_088FDFCB0B45_.wvu.PrintTitles" localSheetId="12" hidden="1">'Sch-2'!$3:$13</definedName>
    <definedName name="Z_E8B8E0BD_9CB3_4C7D_9BC6_088FDFCB0B45_.wvu.PrintTitles" localSheetId="7" hidden="1">'Sch-3 After Discount'!$3:$13</definedName>
    <definedName name="Z_E8B8E0BD_9CB3_4C7D_9BC6_088FDFCB0B45_.wvu.PrintTitles" localSheetId="6" hidden="1">'Sch-5 Dis'!$3:$13</definedName>
    <definedName name="Z_E8B8E0BD_9CB3_4C7D_9BC6_088FDFCB0B45_.wvu.Rows" localSheetId="1" hidden="1">Cover!$7:$7</definedName>
    <definedName name="Z_E8B8E0BD_9CB3_4C7D_9BC6_088FDFCB0B45_.wvu.Rows" localSheetId="8" hidden="1">Discount!$17:$30</definedName>
    <definedName name="Z_E8B8E0BD_9CB3_4C7D_9BC6_088FDFCB0B45_.wvu.Rows" localSheetId="2" hidden="1">Instructions!$36:$37</definedName>
    <definedName name="Z_E8B8E0BD_9CB3_4C7D_9BC6_088FDFCB0B45_.wvu.Rows" localSheetId="5" hidden="1">'Sch-1(Disc)'!$68:$91</definedName>
    <definedName name="Z_E8B8E0BD_9CB3_4C7D_9BC6_088FDFCB0B45_.wvu.Rows" localSheetId="12" hidden="1">'Sch-2'!$16:$27</definedName>
    <definedName name="Z_E8B8E0BD_9CB3_4C7D_9BC6_088FDFCB0B45_.wvu.Rows" localSheetId="7" hidden="1">'Sch-3 After Discount'!$17:$28</definedName>
    <definedName name="Z_EEE4E2D7_4BFE_4C24_8B93_9FD441A50336_.wvu.Cols" localSheetId="8" hidden="1">Discount!$I:$Q</definedName>
    <definedName name="Z_EEE4E2D7_4BFE_4C24_8B93_9FD441A50336_.wvu.Cols" localSheetId="3" hidden="1">'Names of Bidder'!$L:$L</definedName>
    <definedName name="Z_EEE4E2D7_4BFE_4C24_8B93_9FD441A50336_.wvu.Cols" localSheetId="4" hidden="1">'Sch-1'!#REF!,'Sch-1'!$V:$AF</definedName>
    <definedName name="Z_EEE4E2D7_4BFE_4C24_8B93_9FD441A50336_.wvu.Cols" localSheetId="5" hidden="1">'Sch-1(Disc)'!$H:$J,'Sch-1(Disc)'!$P:$Z</definedName>
    <definedName name="Z_EEE4E2D7_4BFE_4C24_8B93_9FD441A50336_.wvu.Cols" localSheetId="6" hidden="1">'Sch-5 Dis'!$I:$P</definedName>
    <definedName name="Z_EEE4E2D7_4BFE_4C24_8B93_9FD441A50336_.wvu.FilterData" localSheetId="4" hidden="1">'Sch-1'!$A$30:$R$50</definedName>
    <definedName name="Z_EEE4E2D7_4BFE_4C24_8B93_9FD441A50336_.wvu.FilterData" localSheetId="5" hidden="1">'Sch-1(Disc)'!$A$20:$F$92</definedName>
    <definedName name="Z_EEE4E2D7_4BFE_4C24_8B93_9FD441A50336_.wvu.PrintArea" localSheetId="13" hidden="1">'Bid Form 2nd Envelope'!$A$1:$F$61</definedName>
    <definedName name="Z_EEE4E2D7_4BFE_4C24_8B93_9FD441A50336_.wvu.PrintArea" localSheetId="8" hidden="1">Discount!$A$2:$G$42</definedName>
    <definedName name="Z_EEE4E2D7_4BFE_4C24_8B93_9FD441A50336_.wvu.PrintArea" localSheetId="10" hidden="1">'Entry Tax'!$A$1:$E$16</definedName>
    <definedName name="Z_EEE4E2D7_4BFE_4C24_8B93_9FD441A50336_.wvu.PrintArea" localSheetId="2" hidden="1">Instructions!$A$1:$C$40</definedName>
    <definedName name="Z_EEE4E2D7_4BFE_4C24_8B93_9FD441A50336_.wvu.PrintArea" localSheetId="3" hidden="1">'Names of Bidder'!$B$1:$E$26</definedName>
    <definedName name="Z_EEE4E2D7_4BFE_4C24_8B93_9FD441A50336_.wvu.PrintArea" localSheetId="9" hidden="1">Octroi!$A$1:$E$16</definedName>
    <definedName name="Z_EEE4E2D7_4BFE_4C24_8B93_9FD441A50336_.wvu.PrintArea" localSheetId="11" hidden="1">'Other Taxes &amp; Duties'!$A$1:$F$16</definedName>
    <definedName name="Z_EEE4E2D7_4BFE_4C24_8B93_9FD441A50336_.wvu.PrintArea" localSheetId="14" hidden="1">'Q &amp; C'!$A$1:$F$38</definedName>
    <definedName name="Z_EEE4E2D7_4BFE_4C24_8B93_9FD441A50336_.wvu.PrintArea" localSheetId="4" hidden="1">'Sch-1'!$A$1:$R$60</definedName>
    <definedName name="Z_EEE4E2D7_4BFE_4C24_8B93_9FD441A50336_.wvu.PrintArea" localSheetId="5" hidden="1">'Sch-1(Disc)'!$A$1:$F$98</definedName>
    <definedName name="Z_EEE4E2D7_4BFE_4C24_8B93_9FD441A50336_.wvu.PrintArea" localSheetId="12" hidden="1">'Sch-2'!$A$1:$D$32</definedName>
    <definedName name="Z_EEE4E2D7_4BFE_4C24_8B93_9FD441A50336_.wvu.PrintArea" localSheetId="7" hidden="1">'Sch-3 After Discount'!$A$1:$D$33</definedName>
    <definedName name="Z_EEE4E2D7_4BFE_4C24_8B93_9FD441A50336_.wvu.PrintArea" localSheetId="6" hidden="1">'Sch-5 Dis'!$A$1:$E$44</definedName>
    <definedName name="Z_EEE4E2D7_4BFE_4C24_8B93_9FD441A50336_.wvu.PrintTitles" localSheetId="4" hidden="1">'Sch-1'!$14:$16</definedName>
    <definedName name="Z_EEE4E2D7_4BFE_4C24_8B93_9FD441A50336_.wvu.PrintTitles" localSheetId="5" hidden="1">'Sch-1(Disc)'!$14:$16</definedName>
    <definedName name="Z_EEE4E2D7_4BFE_4C24_8B93_9FD441A50336_.wvu.PrintTitles" localSheetId="12" hidden="1">'Sch-2'!$3:$13</definedName>
    <definedName name="Z_EEE4E2D7_4BFE_4C24_8B93_9FD441A50336_.wvu.PrintTitles" localSheetId="7" hidden="1">'Sch-3 After Discount'!$3:$13</definedName>
    <definedName name="Z_EEE4E2D7_4BFE_4C24_8B93_9FD441A50336_.wvu.PrintTitles" localSheetId="6" hidden="1">'Sch-5 Dis'!$3:$13</definedName>
    <definedName name="Z_EEE4E2D7_4BFE_4C24_8B93_9FD441A50336_.wvu.Rows" localSheetId="1" hidden="1">Cover!$7:$7</definedName>
    <definedName name="Z_EEE4E2D7_4BFE_4C24_8B93_9FD441A50336_.wvu.Rows" localSheetId="8" hidden="1">Discount!$29:$30</definedName>
    <definedName name="Z_EEE4E2D7_4BFE_4C24_8B93_9FD441A50336_.wvu.Rows" localSheetId="4" hidden="1">'Sch-1'!#REF!,'Sch-1'!#REF!,'Sch-1'!#REF!,'Sch-1'!#REF!</definedName>
    <definedName name="Z_EEE4E2D7_4BFE_4C24_8B93_9FD441A50336_.wvu.Rows" localSheetId="5" hidden="1">'Sch-1(Disc)'!#REF!,'Sch-1(Disc)'!#REF!,'Sch-1(Disc)'!#REF!,'Sch-1(Disc)'!#REF!</definedName>
    <definedName name="Z_EF8F60CB_82F3_477F_A7D3_94F4C70843DC_.wvu.Cols" localSheetId="13" hidden="1">'Bid Form 2nd Envelope'!$Y:$AN</definedName>
    <definedName name="Z_EF8F60CB_82F3_477F_A7D3_94F4C70843DC_.wvu.Cols" localSheetId="8" hidden="1">Discount!$I:$N</definedName>
    <definedName name="Z_EF8F60CB_82F3_477F_A7D3_94F4C70843DC_.wvu.Cols" localSheetId="3" hidden="1">'Names of Bidder'!$L:$L</definedName>
    <definedName name="Z_EF8F60CB_82F3_477F_A7D3_94F4C70843DC_.wvu.Cols" localSheetId="4" hidden="1">'Sch-1'!#REF!,'Sch-1'!$V:$AF</definedName>
    <definedName name="Z_EF8F60CB_82F3_477F_A7D3_94F4C70843DC_.wvu.Cols" localSheetId="5" hidden="1">'Sch-1(Disc)'!$I:$I,'Sch-1(Disc)'!$P:$Z</definedName>
    <definedName name="Z_EF8F60CB_82F3_477F_A7D3_94F4C70843DC_.wvu.Cols" localSheetId="6" hidden="1">'Sch-5 Dis'!$I:$P</definedName>
    <definedName name="Z_EF8F60CB_82F3_477F_A7D3_94F4C70843DC_.wvu.FilterData" localSheetId="4" hidden="1">'Sch-1'!$A$30:$R$50</definedName>
    <definedName name="Z_EF8F60CB_82F3_477F_A7D3_94F4C70843DC_.wvu.FilterData" localSheetId="5" hidden="1">'Sch-1(Disc)'!$A$20:$F$92</definedName>
    <definedName name="Z_EF8F60CB_82F3_477F_A7D3_94F4C70843DC_.wvu.PrintArea" localSheetId="13" hidden="1">'Bid Form 2nd Envelope'!$A$1:$F$59</definedName>
    <definedName name="Z_EF8F60CB_82F3_477F_A7D3_94F4C70843DC_.wvu.PrintArea" localSheetId="8" hidden="1">Discount!$A$2:$G$42</definedName>
    <definedName name="Z_EF8F60CB_82F3_477F_A7D3_94F4C70843DC_.wvu.PrintArea" localSheetId="10" hidden="1">'Entry Tax'!$A$1:$E$16</definedName>
    <definedName name="Z_EF8F60CB_82F3_477F_A7D3_94F4C70843DC_.wvu.PrintArea" localSheetId="2" hidden="1">Instructions!$A$1:$C$40</definedName>
    <definedName name="Z_EF8F60CB_82F3_477F_A7D3_94F4C70843DC_.wvu.PrintArea" localSheetId="3" hidden="1">'Names of Bidder'!$B$1:$G$28</definedName>
    <definedName name="Z_EF8F60CB_82F3_477F_A7D3_94F4C70843DC_.wvu.PrintArea" localSheetId="9" hidden="1">Octroi!$A$1:$E$16</definedName>
    <definedName name="Z_EF8F60CB_82F3_477F_A7D3_94F4C70843DC_.wvu.PrintArea" localSheetId="11" hidden="1">'Other Taxes &amp; Duties'!$A$1:$F$16</definedName>
    <definedName name="Z_EF8F60CB_82F3_477F_A7D3_94F4C70843DC_.wvu.PrintArea" localSheetId="14" hidden="1">'Q &amp; C'!$A$1:$F$38</definedName>
    <definedName name="Z_EF8F60CB_82F3_477F_A7D3_94F4C70843DC_.wvu.PrintArea" localSheetId="4" hidden="1">'Sch-1'!$A$1:$R$60</definedName>
    <definedName name="Z_EF8F60CB_82F3_477F_A7D3_94F4C70843DC_.wvu.PrintArea" localSheetId="5" hidden="1">'Sch-1(Disc)'!$A$1:$F$98</definedName>
    <definedName name="Z_EF8F60CB_82F3_477F_A7D3_94F4C70843DC_.wvu.PrintArea" localSheetId="12" hidden="1">'Sch-2'!$A$1:$D$32</definedName>
    <definedName name="Z_EF8F60CB_82F3_477F_A7D3_94F4C70843DC_.wvu.PrintArea" localSheetId="7" hidden="1">'Sch-3 After Discount'!$A$1:$D$33</definedName>
    <definedName name="Z_EF8F60CB_82F3_477F_A7D3_94F4C70843DC_.wvu.PrintArea" localSheetId="6" hidden="1">'Sch-5 Dis'!$A$1:$E$44</definedName>
    <definedName name="Z_EF8F60CB_82F3_477F_A7D3_94F4C70843DC_.wvu.PrintTitles" localSheetId="4" hidden="1">'Sch-1'!$17:$18</definedName>
    <definedName name="Z_EF8F60CB_82F3_477F_A7D3_94F4C70843DC_.wvu.PrintTitles" localSheetId="5" hidden="1">'Sch-1(Disc)'!$14:$16</definedName>
    <definedName name="Z_EF8F60CB_82F3_477F_A7D3_94F4C70843DC_.wvu.PrintTitles" localSheetId="12" hidden="1">'Sch-2'!$3:$13</definedName>
    <definedName name="Z_EF8F60CB_82F3_477F_A7D3_94F4C70843DC_.wvu.PrintTitles" localSheetId="7" hidden="1">'Sch-3 After Discount'!$3:$13</definedName>
    <definedName name="Z_EF8F60CB_82F3_477F_A7D3_94F4C70843DC_.wvu.PrintTitles" localSheetId="6" hidden="1">'Sch-5 Dis'!$3:$13</definedName>
    <definedName name="Z_EF8F60CB_82F3_477F_A7D3_94F4C70843DC_.wvu.Rows" localSheetId="1" hidden="1">Cover!$7:$7</definedName>
    <definedName name="Z_EF8F60CB_82F3_477F_A7D3_94F4C70843DC_.wvu.Rows" localSheetId="8" hidden="1">Discount!$17:$30,Discount!$32:$32</definedName>
    <definedName name="Z_EF8F60CB_82F3_477F_A7D3_94F4C70843DC_.wvu.Rows" localSheetId="2" hidden="1">Instructions!$36:$37</definedName>
    <definedName name="Z_EF8F60CB_82F3_477F_A7D3_94F4C70843DC_.wvu.Rows" localSheetId="4" hidden="1">'Sch-1'!$2:$2,'Sch-1'!$12:$12,'Sch-1'!$14:$15,'Sch-1'!#REF!</definedName>
    <definedName name="Z_EF8F60CB_82F3_477F_A7D3_94F4C70843DC_.wvu.Rows" localSheetId="5" hidden="1">'Sch-1(Disc)'!$68:$91</definedName>
    <definedName name="Z_EF8F60CB_82F3_477F_A7D3_94F4C70843DC_.wvu.Rows" localSheetId="12" hidden="1">'Sch-2'!$16:$27</definedName>
    <definedName name="Z_EF8F60CB_82F3_477F_A7D3_94F4C70843DC_.wvu.Rows" localSheetId="7" hidden="1">'Sch-3 After Discount'!$17:$28</definedName>
    <definedName name="Z_F51A1875_E3DE_4601_ADCE_E0FEEC04A5F8_.wvu.PrintArea" localSheetId="2" hidden="1">Instructions!$A$1:$C$40</definedName>
    <definedName name="Z_FC366365_2136_48B2_A9F6_DEB708B66B93_.wvu.Cols" localSheetId="13" hidden="1">'Bid Form 2nd Envelope'!$Y:$AN</definedName>
    <definedName name="Z_FC366365_2136_48B2_A9F6_DEB708B66B93_.wvu.Cols" localSheetId="8" hidden="1">Discount!$I:$N</definedName>
    <definedName name="Z_FC366365_2136_48B2_A9F6_DEB708B66B93_.wvu.Cols" localSheetId="3" hidden="1">'Names of Bidder'!$L:$L</definedName>
    <definedName name="Z_FC366365_2136_48B2_A9F6_DEB708B66B93_.wvu.Cols" localSheetId="4" hidden="1">'Sch-1'!#REF!,'Sch-1'!$V:$AF</definedName>
    <definedName name="Z_FC366365_2136_48B2_A9F6_DEB708B66B93_.wvu.Cols" localSheetId="5" hidden="1">'Sch-1(Disc)'!$I:$I,'Sch-1(Disc)'!$P:$Z</definedName>
    <definedName name="Z_FC366365_2136_48B2_A9F6_DEB708B66B93_.wvu.Cols" localSheetId="6" hidden="1">'Sch-5 Dis'!$I:$P</definedName>
    <definedName name="Z_FC366365_2136_48B2_A9F6_DEB708B66B93_.wvu.FilterData" localSheetId="4" hidden="1">'Sch-1'!$A$30:$R$50</definedName>
    <definedName name="Z_FC366365_2136_48B2_A9F6_DEB708B66B93_.wvu.FilterData" localSheetId="5" hidden="1">'Sch-1(Disc)'!$A$20:$F$92</definedName>
    <definedName name="Z_FC366365_2136_48B2_A9F6_DEB708B66B93_.wvu.PrintArea" localSheetId="13" hidden="1">'Bid Form 2nd Envelope'!$A$1:$F$59</definedName>
    <definedName name="Z_FC366365_2136_48B2_A9F6_DEB708B66B93_.wvu.PrintArea" localSheetId="8" hidden="1">Discount!$A$2:$G$42</definedName>
    <definedName name="Z_FC366365_2136_48B2_A9F6_DEB708B66B93_.wvu.PrintArea" localSheetId="10" hidden="1">'Entry Tax'!$A$1:$E$16</definedName>
    <definedName name="Z_FC366365_2136_48B2_A9F6_DEB708B66B93_.wvu.PrintArea" localSheetId="2" hidden="1">Instructions!$A$1:$C$40</definedName>
    <definedName name="Z_FC366365_2136_48B2_A9F6_DEB708B66B93_.wvu.PrintArea" localSheetId="3" hidden="1">'Names of Bidder'!$B$1:$G$28</definedName>
    <definedName name="Z_FC366365_2136_48B2_A9F6_DEB708B66B93_.wvu.PrintArea" localSheetId="9" hidden="1">Octroi!$A$1:$E$16</definedName>
    <definedName name="Z_FC366365_2136_48B2_A9F6_DEB708B66B93_.wvu.PrintArea" localSheetId="11" hidden="1">'Other Taxes &amp; Duties'!$A$1:$F$16</definedName>
    <definedName name="Z_FC366365_2136_48B2_A9F6_DEB708B66B93_.wvu.PrintArea" localSheetId="14" hidden="1">'Q &amp; C'!$A$1:$F$38</definedName>
    <definedName name="Z_FC366365_2136_48B2_A9F6_DEB708B66B93_.wvu.PrintArea" localSheetId="4" hidden="1">'Sch-1'!$A$1:$R$60</definedName>
    <definedName name="Z_FC366365_2136_48B2_A9F6_DEB708B66B93_.wvu.PrintArea" localSheetId="5" hidden="1">'Sch-1(Disc)'!$A$1:$F$98</definedName>
    <definedName name="Z_FC366365_2136_48B2_A9F6_DEB708B66B93_.wvu.PrintArea" localSheetId="12" hidden="1">'Sch-2'!$A$1:$D$32</definedName>
    <definedName name="Z_FC366365_2136_48B2_A9F6_DEB708B66B93_.wvu.PrintArea" localSheetId="7" hidden="1">'Sch-3 After Discount'!$A$1:$D$33</definedName>
    <definedName name="Z_FC366365_2136_48B2_A9F6_DEB708B66B93_.wvu.PrintArea" localSheetId="6" hidden="1">'Sch-5 Dis'!$A$1:$E$44</definedName>
    <definedName name="Z_FC366365_2136_48B2_A9F6_DEB708B66B93_.wvu.PrintTitles" localSheetId="4" hidden="1">'Sch-1'!$17:$18</definedName>
    <definedName name="Z_FC366365_2136_48B2_A9F6_DEB708B66B93_.wvu.PrintTitles" localSheetId="5" hidden="1">'Sch-1(Disc)'!$14:$16</definedName>
    <definedName name="Z_FC366365_2136_48B2_A9F6_DEB708B66B93_.wvu.PrintTitles" localSheetId="12" hidden="1">'Sch-2'!$3:$13</definedName>
    <definedName name="Z_FC366365_2136_48B2_A9F6_DEB708B66B93_.wvu.PrintTitles" localSheetId="7" hidden="1">'Sch-3 After Discount'!$3:$13</definedName>
    <definedName name="Z_FC366365_2136_48B2_A9F6_DEB708B66B93_.wvu.PrintTitles" localSheetId="6" hidden="1">'Sch-5 Dis'!$3:$13</definedName>
    <definedName name="Z_FC366365_2136_48B2_A9F6_DEB708B66B93_.wvu.Rows" localSheetId="1" hidden="1">Cover!$7:$7</definedName>
    <definedName name="Z_FC366365_2136_48B2_A9F6_DEB708B66B93_.wvu.Rows" localSheetId="8" hidden="1">Discount!$17:$30,Discount!$32:$32</definedName>
    <definedName name="Z_FC366365_2136_48B2_A9F6_DEB708B66B93_.wvu.Rows" localSheetId="2" hidden="1">Instructions!$36:$37</definedName>
    <definedName name="Z_FC366365_2136_48B2_A9F6_DEB708B66B93_.wvu.Rows" localSheetId="4" hidden="1">'Sch-1'!$2:$2,'Sch-1'!$12:$12,'Sch-1'!$14:$15,'Sch-1'!#REF!</definedName>
    <definedName name="Z_FC366365_2136_48B2_A9F6_DEB708B66B93_.wvu.Rows" localSheetId="5" hidden="1">'Sch-1(Disc)'!$68:$91</definedName>
    <definedName name="Z_FC366365_2136_48B2_A9F6_DEB708B66B93_.wvu.Rows" localSheetId="12" hidden="1">'Sch-2'!$16:$27</definedName>
    <definedName name="Z_FC366365_2136_48B2_A9F6_DEB708B66B93_.wvu.Rows" localSheetId="7" hidden="1">'Sch-3 After Discount'!$17:$28</definedName>
    <definedName name="Z_FCAAE906_744B_4580_8002_466CC408DAC9_.wvu.Cols" localSheetId="13" hidden="1">'Bid Form 2nd Envelope'!$Y:$AN</definedName>
    <definedName name="Z_FCAAE906_744B_4580_8002_466CC408DAC9_.wvu.Cols" localSheetId="8" hidden="1">Discount!$I:$N</definedName>
    <definedName name="Z_FCAAE906_744B_4580_8002_466CC408DAC9_.wvu.Cols" localSheetId="3" hidden="1">'Names of Bidder'!$L:$L</definedName>
    <definedName name="Z_FCAAE906_744B_4580_8002_466CC408DAC9_.wvu.Cols" localSheetId="4" hidden="1">'Sch-1'!#REF!,'Sch-1'!$V:$AF</definedName>
    <definedName name="Z_FCAAE906_744B_4580_8002_466CC408DAC9_.wvu.Cols" localSheetId="5" hidden="1">'Sch-1(Disc)'!$I:$I,'Sch-1(Disc)'!$P:$Z</definedName>
    <definedName name="Z_FCAAE906_744B_4580_8002_466CC408DAC9_.wvu.Cols" localSheetId="6" hidden="1">'Sch-5 Dis'!$I:$P</definedName>
    <definedName name="Z_FCAAE906_744B_4580_8002_466CC408DAC9_.wvu.FilterData" localSheetId="4" hidden="1">'Sch-1'!$A$30:$R$50</definedName>
    <definedName name="Z_FCAAE906_744B_4580_8002_466CC408DAC9_.wvu.FilterData" localSheetId="5" hidden="1">'Sch-1(Disc)'!$A$20:$F$92</definedName>
    <definedName name="Z_FCAAE906_744B_4580_8002_466CC408DAC9_.wvu.PrintArea" localSheetId="13" hidden="1">'Bid Form 2nd Envelope'!$A$1:$F$59</definedName>
    <definedName name="Z_FCAAE906_744B_4580_8002_466CC408DAC9_.wvu.PrintArea" localSheetId="8" hidden="1">Discount!$A$2:$G$42</definedName>
    <definedName name="Z_FCAAE906_744B_4580_8002_466CC408DAC9_.wvu.PrintArea" localSheetId="10" hidden="1">'Entry Tax'!$A$1:$E$16</definedName>
    <definedName name="Z_FCAAE906_744B_4580_8002_466CC408DAC9_.wvu.PrintArea" localSheetId="2" hidden="1">Instructions!$A$1:$C$40</definedName>
    <definedName name="Z_FCAAE906_744B_4580_8002_466CC408DAC9_.wvu.PrintArea" localSheetId="3" hidden="1">'Names of Bidder'!$B$1:$G$28</definedName>
    <definedName name="Z_FCAAE906_744B_4580_8002_466CC408DAC9_.wvu.PrintArea" localSheetId="9" hidden="1">Octroi!$A$1:$E$16</definedName>
    <definedName name="Z_FCAAE906_744B_4580_8002_466CC408DAC9_.wvu.PrintArea" localSheetId="11" hidden="1">'Other Taxes &amp; Duties'!$A$1:$F$16</definedName>
    <definedName name="Z_FCAAE906_744B_4580_8002_466CC408DAC9_.wvu.PrintArea" localSheetId="14" hidden="1">'Q &amp; C'!$A$1:$F$38</definedName>
    <definedName name="Z_FCAAE906_744B_4580_8002_466CC408DAC9_.wvu.PrintArea" localSheetId="4" hidden="1">'Sch-1'!$A$1:$R$60</definedName>
    <definedName name="Z_FCAAE906_744B_4580_8002_466CC408DAC9_.wvu.PrintArea" localSheetId="5" hidden="1">'Sch-1(Disc)'!$A$1:$F$98</definedName>
    <definedName name="Z_FCAAE906_744B_4580_8002_466CC408DAC9_.wvu.PrintArea" localSheetId="12" hidden="1">'Sch-2'!$A$1:$D$32</definedName>
    <definedName name="Z_FCAAE906_744B_4580_8002_466CC408DAC9_.wvu.PrintArea" localSheetId="7" hidden="1">'Sch-3 After Discount'!$A$1:$D$33</definedName>
    <definedName name="Z_FCAAE906_744B_4580_8002_466CC408DAC9_.wvu.PrintArea" localSheetId="6" hidden="1">'Sch-5 Dis'!$A$1:$E$44</definedName>
    <definedName name="Z_FCAAE906_744B_4580_8002_466CC408DAC9_.wvu.PrintTitles" localSheetId="4" hidden="1">'Sch-1'!$17:$18</definedName>
    <definedName name="Z_FCAAE906_744B_4580_8002_466CC408DAC9_.wvu.PrintTitles" localSheetId="5" hidden="1">'Sch-1(Disc)'!$14:$16</definedName>
    <definedName name="Z_FCAAE906_744B_4580_8002_466CC408DAC9_.wvu.PrintTitles" localSheetId="12" hidden="1">'Sch-2'!$3:$13</definedName>
    <definedName name="Z_FCAAE906_744B_4580_8002_466CC408DAC9_.wvu.PrintTitles" localSheetId="7" hidden="1">'Sch-3 After Discount'!$3:$13</definedName>
    <definedName name="Z_FCAAE906_744B_4580_8002_466CC408DAC9_.wvu.PrintTitles" localSheetId="6" hidden="1">'Sch-5 Dis'!$3:$13</definedName>
    <definedName name="Z_FCAAE906_744B_4580_8002_466CC408DAC9_.wvu.Rows" localSheetId="1" hidden="1">Cover!$7:$7</definedName>
    <definedName name="Z_FCAAE906_744B_4580_8002_466CC408DAC9_.wvu.Rows" localSheetId="8" hidden="1">Discount!$17:$30,Discount!$32:$32</definedName>
    <definedName name="Z_FCAAE906_744B_4580_8002_466CC408DAC9_.wvu.Rows" localSheetId="2" hidden="1">Instructions!$36:$37</definedName>
    <definedName name="Z_FCAAE906_744B_4580_8002_466CC408DAC9_.wvu.Rows" localSheetId="4" hidden="1">'Sch-1'!$2:$2,'Sch-1'!$12:$12,'Sch-1'!$14:$15</definedName>
    <definedName name="Z_FCAAE906_744B_4580_8002_466CC408DAC9_.wvu.Rows" localSheetId="5" hidden="1">'Sch-1(Disc)'!$68:$91</definedName>
    <definedName name="Z_FCAAE906_744B_4580_8002_466CC408DAC9_.wvu.Rows" localSheetId="12" hidden="1">'Sch-2'!$16:$27</definedName>
    <definedName name="Z_FCAAE906_744B_4580_8002_466CC408DAC9_.wvu.Rows" localSheetId="7" hidden="1">'Sch-3 After Discount'!$17:$28</definedName>
    <definedName name="Z_FD7F7BE1_8CB1_460B_98AB_D33E15FD14E6_.wvu.Cols" localSheetId="13" hidden="1">'Bid Form 2nd Envelope'!$Y:$AM</definedName>
    <definedName name="Z_FD7F7BE1_8CB1_460B_98AB_D33E15FD14E6_.wvu.Cols" localSheetId="8" hidden="1">Discount!$I:$O</definedName>
    <definedName name="Z_FD7F7BE1_8CB1_460B_98AB_D33E15FD14E6_.wvu.Cols" localSheetId="3" hidden="1">'Names of Bidder'!$L:$L</definedName>
    <definedName name="Z_FD7F7BE1_8CB1_460B_98AB_D33E15FD14E6_.wvu.Cols" localSheetId="4" hidden="1">'Sch-1'!$V:$AF</definedName>
    <definedName name="Z_FD7F7BE1_8CB1_460B_98AB_D33E15FD14E6_.wvu.Cols" localSheetId="5" hidden="1">'Sch-1(Disc)'!$I:$I,'Sch-1(Disc)'!$P:$Z</definedName>
    <definedName name="Z_FD7F7BE1_8CB1_460B_98AB_D33E15FD14E6_.wvu.Cols" localSheetId="6" hidden="1">'Sch-5 Dis'!$I:$P</definedName>
    <definedName name="Z_FD7F7BE1_8CB1_460B_98AB_D33E15FD14E6_.wvu.FilterData" localSheetId="4" hidden="1">'Sch-1'!$A$30:$R$50</definedName>
    <definedName name="Z_FD7F7BE1_8CB1_460B_98AB_D33E15FD14E6_.wvu.FilterData" localSheetId="5" hidden="1">'Sch-1(Disc)'!$A$20:$F$92</definedName>
    <definedName name="Z_FD7F7BE1_8CB1_460B_98AB_D33E15FD14E6_.wvu.PrintArea" localSheetId="13" hidden="1">'Bid Form 2nd Envelope'!$A$1:$F$59</definedName>
    <definedName name="Z_FD7F7BE1_8CB1_460B_98AB_D33E15FD14E6_.wvu.PrintArea" localSheetId="8" hidden="1">Discount!$A$2:$G$42</definedName>
    <definedName name="Z_FD7F7BE1_8CB1_460B_98AB_D33E15FD14E6_.wvu.PrintArea" localSheetId="10" hidden="1">'Entry Tax'!$A$1:$E$16</definedName>
    <definedName name="Z_FD7F7BE1_8CB1_460B_98AB_D33E15FD14E6_.wvu.PrintArea" localSheetId="2" hidden="1">Instructions!$A$1:$C$40</definedName>
    <definedName name="Z_FD7F7BE1_8CB1_460B_98AB_D33E15FD14E6_.wvu.PrintArea" localSheetId="3" hidden="1">'Names of Bidder'!$B$1:$G$28</definedName>
    <definedName name="Z_FD7F7BE1_8CB1_460B_98AB_D33E15FD14E6_.wvu.PrintArea" localSheetId="9" hidden="1">Octroi!$A$1:$E$16</definedName>
    <definedName name="Z_FD7F7BE1_8CB1_460B_98AB_D33E15FD14E6_.wvu.PrintArea" localSheetId="11" hidden="1">'Other Taxes &amp; Duties'!$A$1:$F$16</definedName>
    <definedName name="Z_FD7F7BE1_8CB1_460B_98AB_D33E15FD14E6_.wvu.PrintArea" localSheetId="14" hidden="1">'Q &amp; C'!$A$1:$F$38</definedName>
    <definedName name="Z_FD7F7BE1_8CB1_460B_98AB_D33E15FD14E6_.wvu.PrintArea" localSheetId="4" hidden="1">'Sch-1'!$A$1:$R$60</definedName>
    <definedName name="Z_FD7F7BE1_8CB1_460B_98AB_D33E15FD14E6_.wvu.PrintArea" localSheetId="5" hidden="1">'Sch-1(Disc)'!$A$1:$F$98</definedName>
    <definedName name="Z_FD7F7BE1_8CB1_460B_98AB_D33E15FD14E6_.wvu.PrintArea" localSheetId="12" hidden="1">'Sch-2'!$A$1:$D$32</definedName>
    <definedName name="Z_FD7F7BE1_8CB1_460B_98AB_D33E15FD14E6_.wvu.PrintArea" localSheetId="7" hidden="1">'Sch-3 After Discount'!$A$1:$D$33</definedName>
    <definedName name="Z_FD7F7BE1_8CB1_460B_98AB_D33E15FD14E6_.wvu.PrintArea" localSheetId="6" hidden="1">'Sch-5 Dis'!$A$1:$E$44</definedName>
    <definedName name="Z_FD7F7BE1_8CB1_460B_98AB_D33E15FD14E6_.wvu.PrintTitles" localSheetId="4" hidden="1">'Sch-1'!$14:$16</definedName>
    <definedName name="Z_FD7F7BE1_8CB1_460B_98AB_D33E15FD14E6_.wvu.PrintTitles" localSheetId="5" hidden="1">'Sch-1(Disc)'!$14:$16</definedName>
    <definedName name="Z_FD7F7BE1_8CB1_460B_98AB_D33E15FD14E6_.wvu.PrintTitles" localSheetId="12" hidden="1">'Sch-2'!$3:$13</definedName>
    <definedName name="Z_FD7F7BE1_8CB1_460B_98AB_D33E15FD14E6_.wvu.PrintTitles" localSheetId="7" hidden="1">'Sch-3 After Discount'!$3:$13</definedName>
    <definedName name="Z_FD7F7BE1_8CB1_460B_98AB_D33E15FD14E6_.wvu.PrintTitles" localSheetId="6" hidden="1">'Sch-5 Dis'!$3:$13</definedName>
    <definedName name="Z_FD7F7BE1_8CB1_460B_98AB_D33E15FD14E6_.wvu.Rows" localSheetId="1" hidden="1">Cover!$7:$7</definedName>
    <definedName name="Z_FD7F7BE1_8CB1_460B_98AB_D33E15FD14E6_.wvu.Rows" localSheetId="8" hidden="1">Discount!$17:$30</definedName>
    <definedName name="Z_FD7F7BE1_8CB1_460B_98AB_D33E15FD14E6_.wvu.Rows" localSheetId="2" hidden="1">Instructions!$36:$37</definedName>
    <definedName name="Z_FD7F7BE1_8CB1_460B_98AB_D33E15FD14E6_.wvu.Rows" localSheetId="4" hidden="1">'Sch-1'!#REF!,'Sch-1'!#REF!</definedName>
    <definedName name="Z_FD7F7BE1_8CB1_460B_98AB_D33E15FD14E6_.wvu.Rows" localSheetId="5" hidden="1">'Sch-1(Disc)'!$68:$91</definedName>
    <definedName name="Z_FD7F7BE1_8CB1_460B_98AB_D33E15FD14E6_.wvu.Rows" localSheetId="12" hidden="1">'Sch-2'!$16:$27</definedName>
    <definedName name="Z_FD7F7BE1_8CB1_460B_98AB_D33E15FD14E6_.wvu.Rows" localSheetId="7" hidden="1">'Sch-3 After Discount'!$17:$28</definedName>
  </definedNames>
  <calcPr calcId="191029"/>
  <customWorkbookViews>
    <customWorkbookView name="SAMRAT JAIN {सम्राट जैन} - Personal View" guid="{93F2FEDA-AB07-4652-9895-BE34975CD6CE}" mergeInterval="0" personalView="1" maximized="1" xWindow="-8" yWindow="-8" windowWidth="1936" windowHeight="1048" tabRatio="617" activeSheetId="15"/>
    <customWorkbookView name="Samrat Jain {Samrat Jain} - Personal View" guid="{D4DE57C7-E521-4428-80BD-545B19793C78}" mergeInterval="0" personalView="1" maximized="1" xWindow="-8" yWindow="-8" windowWidth="1936" windowHeight="1056" tabRatio="617" activeSheetId="2" showComments="commIndAndComment"/>
    <customWorkbookView name="Rahul {Rahul} - Personal View" guid="{427AF4ED-2BDF-478F-9F0A-595838FA0EC8}" mergeInterval="0" personalView="1" maximized="1" windowWidth="1916" windowHeight="774" tabRatio="704" activeSheetId="9"/>
    <customWorkbookView name="Kapil Mandil {कपिल मंडिल} - Personal View" guid="{EF8F60CB-82F3-477F-A7D3-94F4C70843DC}" mergeInterval="0" personalView="1" maximized="1" windowWidth="1916" windowHeight="803" tabRatio="704" activeSheetId="11"/>
    <customWorkbookView name="60002749 - Personal View" guid="{9658319F-66FC-48F8-AB8A-302F6F77BA10}" mergeInterval="0" personalView="1" maximized="1" xWindow="1" yWindow="1" windowWidth="1366" windowHeight="538" tabRatio="759" activeSheetId="9"/>
    <customWorkbookView name="Jasminder Singh Bhatia {जसमिंदर सिंह भाटिया} - Personal View" guid="{D4A148BB-8D25-43B9-8797-A9D3AE767B49}" mergeInterval="0" personalView="1" maximized="1" windowWidth="1596" windowHeight="634" tabRatio="759" activeSheetId="5"/>
    <customWorkbookView name="60000863 - Personal View" guid="{714760DF-5EB1-4543-9C04-C1A23AAE4384}" mergeInterval="0" personalView="1" maximized="1" xWindow="1" yWindow="1" windowWidth="1014" windowHeight="469" tabRatio="959" activeSheetId="15"/>
    <customWorkbookView name="60002487 - Personal View" guid="{BE0CEA4D-1A4E-4C32-BF92-B8DA3D3423E5}" mergeInterval="0" personalView="1" maximized="1" windowWidth="1362" windowHeight="543" tabRatio="959" activeSheetId="5"/>
    <customWorkbookView name="60001192 - Personal View" guid="{3DA0B320-DAF7-4F4A-921A-9FCFD188E8C7}" mergeInterval="0" personalView="1" maximized="1" xWindow="1" yWindow="1" windowWidth="1362" windowHeight="496" tabRatio="881" activeSheetId="2"/>
    <customWorkbookView name="NRAPENDRA KUMAR - Personal View" guid="{8C0E2163-61BB-48DF-AFAF-5E75147ED450}" mergeInterval="0" personalView="1" maximized="1" windowWidth="1362" windowHeight="503" tabRatio="881" activeSheetId="2"/>
    <customWorkbookView name="Baijnath Singh - Personal View" guid="{FD7F7BE1-8CB1-460B-98AB-D33E15FD14E6}" mergeInterval="0" personalView="1" maximized="1" windowWidth="1362" windowHeight="495" tabRatio="881" activeSheetId="4"/>
    <customWorkbookView name="01258 - Personal View" guid="{1F4837C2-36FF-4422-95DC-EAAD1B4FAC2F}" mergeInterval="0" personalView="1" maximized="1" xWindow="1" yWindow="1" windowWidth="1362" windowHeight="464" tabRatio="881" activeSheetId="2"/>
    <customWorkbookView name="01209 - Personal View" guid="{27A45B7A-04F2-4516-B80B-5ED0825D4ED3}" mergeInterval="0" personalView="1" maximized="1" xWindow="1" yWindow="1" windowWidth="1366" windowHeight="538"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Ann Mary Jose           - Personal View" guid="{091A6405-72DB-46E0-B81A-EC53A5C58396}" mergeInterval="0" personalView="1" maximized="1" xWindow="1" yWindow="1" windowWidth="1362" windowHeight="496" tabRatio="632" activeSheetId="2"/>
    <customWorkbookView name="KIRAN - Personal View" guid="{EEE4E2D7-4BFE-4C24-8B93-9FD441A50336}" mergeInterval="0" personalView="1" maximized="1" windowWidth="1362" windowHeight="543" tabRatio="632" activeSheetId="14"/>
    <customWorkbookView name="02405 - Personal View" guid="{E2E57CA5-082B-4C11-AB34-2A298199576B}" mergeInterval="0" personalView="1" maximized="1" xWindow="1" yWindow="1" windowWidth="1362" windowHeight="496" tabRatio="959" activeSheetId="2"/>
    <customWorkbookView name="admin - Personal View" guid="{E8B8E0BD-9CB3-4C7D-9BC6-088FDFCB0B45}" mergeInterval="0" personalView="1" maximized="1" windowWidth="1362" windowHeight="543" tabRatio="959" activeSheetId="2"/>
    <customWorkbookView name="60001209 - Personal View" guid="{CB39F8EE-FAD8-4C4E-B5E9-5EC27AC08528}" mergeInterval="0" personalView="1" maximized="1" xWindow="1" yWindow="1" windowWidth="1362" windowHeight="538" tabRatio="959" activeSheetId="2"/>
    <customWorkbookView name="60001758 - Personal View" guid="{97B2ED79-AE3F-4DF3-959D-96AE4A0B76A0}" mergeInterval="0" personalView="1" maximized="1" xWindow="1" yWindow="1" windowWidth="1600" windowHeight="670" tabRatio="959" activeSheetId="15"/>
    <customWorkbookView name="Neelam - Personal View" guid="{2D068FA3-47E3-4516-81A6-894AA90F7864}" mergeInterval="0" personalView="1" maximized="1" xWindow="-9" yWindow="-9" windowWidth="1938" windowHeight="1048" tabRatio="704" activeSheetId="11"/>
    <customWorkbookView name="Rahul kumar - Personal View" guid="{25F14B1D-FADD-4C44-AA48-5D402D65337D}" mergeInterval="0" personalView="1" maximized="1" xWindow="-8" yWindow="-8" windowWidth="1382" windowHeight="744" tabRatio="704" activeSheetId="2"/>
    <customWorkbookView name="Rahul . {राहुल} - Personal View" guid="{FC366365-2136-48B2-A9F6-DEB708B66B93}" mergeInterval="0" personalView="1" maximized="1" xWindow="-8" yWindow="-8" windowWidth="1936" windowHeight="1056" tabRatio="704" activeSheetId="5"/>
    <customWorkbookView name="Ram Lal {Ram Lal} - Personal View" guid="{FCAAE906-744B-4580-8002-466CC408DAC9}" mergeInterval="0" personalView="1" maximized="1" xWindow="-8" yWindow="-8" windowWidth="1936" windowHeight="1056" tabRatio="617" activeSheetId="15"/>
  </customWorkbookViews>
</workbook>
</file>

<file path=xl/calcChain.xml><?xml version="1.0" encoding="utf-8"?>
<calcChain xmlns="http://schemas.openxmlformats.org/spreadsheetml/2006/main">
  <c r="F40" i="15" l="1"/>
  <c r="F39" i="15"/>
  <c r="D31" i="9"/>
  <c r="D30" i="9"/>
  <c r="B9" i="9"/>
  <c r="B10" i="9"/>
  <c r="B11" i="9"/>
  <c r="B8" i="9"/>
  <c r="B9" i="5"/>
  <c r="B10" i="5"/>
  <c r="B11" i="5"/>
  <c r="B12" i="5"/>
  <c r="B8" i="5"/>
  <c r="O59" i="5"/>
  <c r="O58" i="5"/>
  <c r="B59" i="5"/>
  <c r="B58" i="5"/>
  <c r="D32" i="4"/>
  <c r="T24" i="5"/>
  <c r="T26" i="5"/>
  <c r="T28" i="5"/>
  <c r="T30" i="5"/>
  <c r="T33" i="5"/>
  <c r="T35" i="5"/>
  <c r="T37" i="5"/>
  <c r="T42" i="5"/>
  <c r="T47" i="5"/>
  <c r="T19" i="5"/>
  <c r="Q20" i="5" l="1"/>
  <c r="P20" i="5"/>
  <c r="R20" i="5" s="1"/>
  <c r="T20" i="5" s="1"/>
  <c r="P25" i="5"/>
  <c r="R25" i="5" s="1"/>
  <c r="T25" i="5" s="1"/>
  <c r="P27" i="5"/>
  <c r="R27" i="5" s="1"/>
  <c r="T27" i="5" s="1"/>
  <c r="P29" i="5"/>
  <c r="R29" i="5" s="1"/>
  <c r="T29" i="5" s="1"/>
  <c r="P31" i="5"/>
  <c r="R31" i="5" s="1"/>
  <c r="T31" i="5" s="1"/>
  <c r="P32" i="5"/>
  <c r="R32" i="5" s="1"/>
  <c r="T32" i="5" s="1"/>
  <c r="P34" i="5"/>
  <c r="R34" i="5" s="1"/>
  <c r="T34" i="5" s="1"/>
  <c r="P36" i="5"/>
  <c r="R36" i="5" s="1"/>
  <c r="T36" i="5" s="1"/>
  <c r="P38" i="5"/>
  <c r="R38" i="5" s="1"/>
  <c r="T38" i="5" s="1"/>
  <c r="P39" i="5"/>
  <c r="R39" i="5" s="1"/>
  <c r="T39" i="5" s="1"/>
  <c r="P40" i="5"/>
  <c r="R40" i="5" s="1"/>
  <c r="T40" i="5" s="1"/>
  <c r="P41" i="5"/>
  <c r="R41" i="5" s="1"/>
  <c r="T41" i="5" s="1"/>
  <c r="P43" i="5"/>
  <c r="R43" i="5" s="1"/>
  <c r="T43" i="5" s="1"/>
  <c r="P44" i="5"/>
  <c r="R44" i="5" s="1"/>
  <c r="T44" i="5" s="1"/>
  <c r="P45" i="5"/>
  <c r="R45" i="5" s="1"/>
  <c r="T45" i="5" s="1"/>
  <c r="P46" i="5"/>
  <c r="R46" i="5" s="1"/>
  <c r="T46" i="5" s="1"/>
  <c r="P48" i="5"/>
  <c r="R48" i="5" s="1"/>
  <c r="T48" i="5" s="1"/>
  <c r="P49" i="5"/>
  <c r="R49" i="5" s="1"/>
  <c r="T49" i="5" s="1"/>
  <c r="P21" i="5"/>
  <c r="P22" i="5"/>
  <c r="P23" i="5"/>
  <c r="R23" i="5" s="1"/>
  <c r="T23" i="5" s="1"/>
  <c r="Q21" i="5"/>
  <c r="Q22" i="5"/>
  <c r="Q23" i="5"/>
  <c r="Q25" i="5"/>
  <c r="Q27" i="5"/>
  <c r="Q29" i="5"/>
  <c r="Q31" i="5"/>
  <c r="Q32" i="5"/>
  <c r="Q34" i="5"/>
  <c r="Q36" i="5"/>
  <c r="Q38" i="5"/>
  <c r="Q39" i="5"/>
  <c r="Q40" i="5"/>
  <c r="Q41" i="5"/>
  <c r="Q43" i="5"/>
  <c r="Q44" i="5"/>
  <c r="Q45" i="5"/>
  <c r="Q46" i="5"/>
  <c r="Q48" i="5"/>
  <c r="Q49" i="5"/>
  <c r="A7" i="5" l="1"/>
  <c r="A1" i="15" l="1"/>
  <c r="D11" i="10" l="1"/>
  <c r="F9" i="16"/>
  <c r="D11" i="16"/>
  <c r="F11" i="16" s="1"/>
  <c r="D16" i="16"/>
  <c r="F24" i="16" s="1"/>
  <c r="D17" i="16"/>
  <c r="F25" i="16" s="1"/>
  <c r="F17" i="16"/>
  <c r="D20" i="16"/>
  <c r="F20" i="16" s="1"/>
  <c r="F31" i="16"/>
  <c r="F32" i="16" s="1"/>
  <c r="F14" i="16" s="1"/>
  <c r="I31" i="16"/>
  <c r="J31" i="16" s="1"/>
  <c r="M31" i="16"/>
  <c r="N31" i="16" s="1"/>
  <c r="I33" i="16"/>
  <c r="K33" i="16" s="1"/>
  <c r="M33" i="16"/>
  <c r="O32" i="16" s="1"/>
  <c r="I34" i="16"/>
  <c r="J34" i="16" s="1"/>
  <c r="M34" i="16"/>
  <c r="N34" i="16" s="1"/>
  <c r="I35" i="16"/>
  <c r="J35" i="16" s="1"/>
  <c r="M35" i="16"/>
  <c r="O35" i="16" s="1"/>
  <c r="I36" i="16"/>
  <c r="K36" i="16" s="1"/>
  <c r="M36" i="16"/>
  <c r="N36" i="16" s="1"/>
  <c r="I37" i="16"/>
  <c r="K37" i="16" s="1"/>
  <c r="M37" i="16"/>
  <c r="N37" i="16" s="1"/>
  <c r="I38" i="16"/>
  <c r="Z1" i="15"/>
  <c r="E45" i="15" s="1"/>
  <c r="A9" i="15"/>
  <c r="A10" i="15"/>
  <c r="A11" i="15"/>
  <c r="A12" i="15"/>
  <c r="A13" i="15"/>
  <c r="A42" i="15"/>
  <c r="F6" i="14"/>
  <c r="F7" i="14"/>
  <c r="F8" i="14"/>
  <c r="F9" i="14"/>
  <c r="F10" i="14"/>
  <c r="F11" i="14"/>
  <c r="F12" i="14"/>
  <c r="F13" i="14"/>
  <c r="F14" i="14"/>
  <c r="F15" i="14"/>
  <c r="E6" i="13"/>
  <c r="E7" i="13"/>
  <c r="E8" i="13"/>
  <c r="E9" i="13"/>
  <c r="E10" i="13"/>
  <c r="E11" i="13"/>
  <c r="E12" i="13"/>
  <c r="E13" i="13"/>
  <c r="E14" i="13"/>
  <c r="E15" i="13"/>
  <c r="E6" i="12"/>
  <c r="E7" i="12"/>
  <c r="E8" i="12"/>
  <c r="E9" i="12"/>
  <c r="E10" i="12"/>
  <c r="E11" i="12"/>
  <c r="E12" i="12"/>
  <c r="E13" i="12"/>
  <c r="E14" i="12"/>
  <c r="E15" i="12"/>
  <c r="J16" i="11"/>
  <c r="I19" i="11"/>
  <c r="J19" i="11" s="1"/>
  <c r="I20" i="11"/>
  <c r="J20" i="11" s="1"/>
  <c r="I21" i="11"/>
  <c r="J21" i="11" s="1"/>
  <c r="I22" i="11"/>
  <c r="J22" i="11" s="1"/>
  <c r="J24" i="11"/>
  <c r="I25" i="11"/>
  <c r="J25" i="11"/>
  <c r="I26" i="11"/>
  <c r="J26" i="11"/>
  <c r="I27" i="11"/>
  <c r="J27" i="11"/>
  <c r="I28" i="11"/>
  <c r="J28" i="11"/>
  <c r="I29" i="11"/>
  <c r="J29" i="11" s="1"/>
  <c r="I30" i="11"/>
  <c r="J30" i="11"/>
  <c r="D7" i="10"/>
  <c r="D8" i="10"/>
  <c r="D9" i="10"/>
  <c r="D10" i="10"/>
  <c r="D17" i="10"/>
  <c r="D19" i="10"/>
  <c r="D25" i="10"/>
  <c r="D28" i="10"/>
  <c r="D7" i="9"/>
  <c r="D8" i="9"/>
  <c r="D9" i="9"/>
  <c r="D10" i="9"/>
  <c r="D11" i="9"/>
  <c r="D16" i="9"/>
  <c r="D7" i="16" s="1"/>
  <c r="F7" i="16" s="1"/>
  <c r="D18" i="9"/>
  <c r="D8" i="16" s="1"/>
  <c r="F8" i="16" s="1"/>
  <c r="D7" i="8"/>
  <c r="D8" i="8"/>
  <c r="D9" i="8"/>
  <c r="D10" i="8"/>
  <c r="D11" i="8"/>
  <c r="C16" i="8"/>
  <c r="O14" i="8" s="1"/>
  <c r="K18" i="8"/>
  <c r="K23" i="8" s="1"/>
  <c r="O18" i="8"/>
  <c r="O23" i="8" s="1"/>
  <c r="C21" i="8"/>
  <c r="C26" i="8"/>
  <c r="D14" i="16"/>
  <c r="R1" i="6"/>
  <c r="R2" i="6" s="1"/>
  <c r="W1" i="6"/>
  <c r="B8" i="6"/>
  <c r="W8" i="6"/>
  <c r="A7" i="6" s="1"/>
  <c r="B9" i="6"/>
  <c r="B10" i="6"/>
  <c r="B11" i="6"/>
  <c r="B19" i="6"/>
  <c r="D19" i="6"/>
  <c r="B20" i="6"/>
  <c r="B21" i="6"/>
  <c r="D21" i="6"/>
  <c r="I22" i="6"/>
  <c r="B23" i="6"/>
  <c r="D23" i="6"/>
  <c r="I24" i="6"/>
  <c r="B25" i="6"/>
  <c r="D25" i="6"/>
  <c r="I26" i="6"/>
  <c r="B27" i="6"/>
  <c r="D27" i="6"/>
  <c r="I28" i="6"/>
  <c r="B29" i="6"/>
  <c r="D29" i="6"/>
  <c r="I30" i="6"/>
  <c r="B31" i="6"/>
  <c r="D31" i="6"/>
  <c r="I32" i="6"/>
  <c r="B33" i="6"/>
  <c r="D33" i="6"/>
  <c r="I34" i="6"/>
  <c r="B35" i="6"/>
  <c r="D35" i="6"/>
  <c r="I36" i="6"/>
  <c r="B37" i="6"/>
  <c r="D37" i="6"/>
  <c r="I38" i="6"/>
  <c r="B39" i="6"/>
  <c r="D39" i="6"/>
  <c r="I40" i="6"/>
  <c r="B41" i="6"/>
  <c r="D41" i="6"/>
  <c r="I42" i="6"/>
  <c r="I43" i="6"/>
  <c r="B44" i="6"/>
  <c r="D44" i="6"/>
  <c r="E44" i="6"/>
  <c r="I44" i="6" s="1"/>
  <c r="B45" i="6"/>
  <c r="I45" i="6"/>
  <c r="B46" i="6"/>
  <c r="D46" i="6"/>
  <c r="E46" i="6"/>
  <c r="I46" i="6" s="1"/>
  <c r="I47" i="6"/>
  <c r="B48" i="6"/>
  <c r="D48" i="6"/>
  <c r="E48" i="6"/>
  <c r="I48" i="6" s="1"/>
  <c r="I49" i="6"/>
  <c r="B50" i="6"/>
  <c r="D50" i="6"/>
  <c r="E50" i="6"/>
  <c r="I50" i="6" s="1"/>
  <c r="I51" i="6"/>
  <c r="B52" i="6"/>
  <c r="D52" i="6"/>
  <c r="E52" i="6"/>
  <c r="F52" i="6" s="1"/>
  <c r="I53" i="6"/>
  <c r="B54" i="6"/>
  <c r="D54" i="6"/>
  <c r="E54" i="6"/>
  <c r="I54" i="6" s="1"/>
  <c r="I55" i="6"/>
  <c r="B56" i="6"/>
  <c r="D56" i="6"/>
  <c r="E56" i="6"/>
  <c r="I56" i="6" s="1"/>
  <c r="I57" i="6"/>
  <c r="B58" i="6"/>
  <c r="D58" i="6"/>
  <c r="E58" i="6"/>
  <c r="I58" i="6" s="1"/>
  <c r="I59" i="6"/>
  <c r="B60" i="6"/>
  <c r="D60" i="6"/>
  <c r="E60" i="6"/>
  <c r="F60" i="6" s="1"/>
  <c r="I61" i="6"/>
  <c r="B62" i="6"/>
  <c r="D62" i="6"/>
  <c r="E62" i="6"/>
  <c r="I62" i="6" s="1"/>
  <c r="I63" i="6"/>
  <c r="B64" i="6"/>
  <c r="D64" i="6"/>
  <c r="E64" i="6"/>
  <c r="I64" i="6" s="1"/>
  <c r="I65" i="6"/>
  <c r="B66" i="6"/>
  <c r="D66" i="6"/>
  <c r="E66" i="6"/>
  <c r="I66" i="6" s="1"/>
  <c r="I67" i="6"/>
  <c r="I68" i="6"/>
  <c r="I69" i="6"/>
  <c r="I70" i="6"/>
  <c r="I71" i="6"/>
  <c r="I72" i="6"/>
  <c r="I73" i="6"/>
  <c r="I74" i="6"/>
  <c r="I75" i="6"/>
  <c r="I76" i="6"/>
  <c r="I77" i="6"/>
  <c r="I78" i="6"/>
  <c r="I79" i="6"/>
  <c r="I80" i="6"/>
  <c r="I81" i="6"/>
  <c r="I82" i="6"/>
  <c r="I83" i="6"/>
  <c r="I84" i="6"/>
  <c r="I85" i="6"/>
  <c r="I86" i="6"/>
  <c r="I87" i="6"/>
  <c r="I88" i="6"/>
  <c r="I89" i="6"/>
  <c r="I90" i="6"/>
  <c r="I91" i="6"/>
  <c r="B96" i="6"/>
  <c r="B97" i="6"/>
  <c r="E97" i="6"/>
  <c r="E98" i="6"/>
  <c r="X1" i="5"/>
  <c r="AC1" i="5"/>
  <c r="G38" i="11"/>
  <c r="AC8" i="5"/>
  <c r="A7" i="10" s="1"/>
  <c r="B9" i="10"/>
  <c r="B10" i="10"/>
  <c r="B11" i="10"/>
  <c r="D58" i="5"/>
  <c r="C40" i="11" s="1"/>
  <c r="D59" i="5"/>
  <c r="B40" i="15" s="1"/>
  <c r="O60" i="5"/>
  <c r="F41" i="11" s="1"/>
  <c r="AA6" i="4"/>
  <c r="B7" i="4"/>
  <c r="L8" i="4"/>
  <c r="B9" i="4"/>
  <c r="B10" i="4"/>
  <c r="B14" i="4"/>
  <c r="B15" i="4"/>
  <c r="H27" i="4"/>
  <c r="G27" i="4" s="1"/>
  <c r="A1" i="3"/>
  <c r="B2" i="2"/>
  <c r="B3" i="2"/>
  <c r="A6" i="6" l="1"/>
  <c r="AC2" i="5"/>
  <c r="C15" i="15"/>
  <c r="A2" i="11"/>
  <c r="I15" i="11"/>
  <c r="J15" i="11" s="1"/>
  <c r="K31" i="16"/>
  <c r="K34" i="16"/>
  <c r="E46" i="15"/>
  <c r="F16" i="14"/>
  <c r="D33" i="8" s="1"/>
  <c r="J37" i="16"/>
  <c r="E16" i="13"/>
  <c r="D30" i="8" s="1"/>
  <c r="F64" i="6"/>
  <c r="F62" i="6"/>
  <c r="F50" i="6"/>
  <c r="F48" i="6"/>
  <c r="F66" i="6"/>
  <c r="F56" i="6"/>
  <c r="F46" i="6"/>
  <c r="I52" i="6"/>
  <c r="F58" i="6"/>
  <c r="O34" i="16"/>
  <c r="O31" i="16"/>
  <c r="I60" i="6"/>
  <c r="E16" i="12"/>
  <c r="D27" i="8" s="1"/>
  <c r="F54" i="6"/>
  <c r="O37" i="16"/>
  <c r="K35" i="16"/>
  <c r="F22" i="16"/>
  <c r="X2" i="5"/>
  <c r="W2" i="6"/>
  <c r="A1" i="6"/>
  <c r="D42" i="8"/>
  <c r="B25" i="8"/>
  <c r="K14" i="8"/>
  <c r="B31" i="9"/>
  <c r="B32" i="10"/>
  <c r="C41" i="11"/>
  <c r="O36" i="16"/>
  <c r="J36" i="16"/>
  <c r="N35" i="16"/>
  <c r="O33" i="16"/>
  <c r="J33" i="16"/>
  <c r="K32" i="16"/>
  <c r="D4" i="16"/>
  <c r="B1" i="4"/>
  <c r="A6" i="5"/>
  <c r="B42" i="8"/>
  <c r="D14" i="8"/>
  <c r="D36" i="8" s="1"/>
  <c r="D23" i="10" s="1"/>
  <c r="B10" i="8"/>
  <c r="B8" i="8"/>
  <c r="A3" i="8"/>
  <c r="A3" i="9"/>
  <c r="D31" i="10"/>
  <c r="B8" i="10"/>
  <c r="A3" i="10"/>
  <c r="F40" i="11"/>
  <c r="B39" i="15"/>
  <c r="B6" i="15"/>
  <c r="A38" i="16"/>
  <c r="N33" i="16"/>
  <c r="B2" i="4"/>
  <c r="A3" i="5"/>
  <c r="D43" i="8"/>
  <c r="A1" i="8"/>
  <c r="B30" i="9"/>
  <c r="A1" i="9"/>
  <c r="B31" i="10"/>
  <c r="A1" i="10"/>
  <c r="C12" i="11"/>
  <c r="F37" i="15"/>
  <c r="Z2" i="15"/>
  <c r="A1" i="5"/>
  <c r="A3" i="6"/>
  <c r="B43" i="8"/>
  <c r="B20" i="8"/>
  <c r="B11" i="8"/>
  <c r="B9" i="8"/>
  <c r="A7" i="8"/>
  <c r="A7" i="9"/>
  <c r="D32" i="10"/>
  <c r="I39" i="16" l="1"/>
  <c r="I40" i="16"/>
  <c r="I24" i="11"/>
  <c r="I16" i="11"/>
  <c r="I41" i="16"/>
  <c r="I18" i="11"/>
  <c r="J18" i="11" s="1"/>
  <c r="O18" i="11" s="1"/>
  <c r="F43" i="15"/>
  <c r="B45" i="15"/>
  <c r="B47" i="15"/>
  <c r="C43" i="15"/>
  <c r="B46" i="15"/>
  <c r="AG7" i="15"/>
  <c r="AG8" i="15" s="1"/>
  <c r="AG6" i="15"/>
  <c r="AG9" i="15"/>
  <c r="N15" i="11"/>
  <c r="O19" i="11"/>
  <c r="O22" i="11"/>
  <c r="O21" i="11"/>
  <c r="O20" i="11"/>
  <c r="A6" i="10"/>
  <c r="A6" i="9"/>
  <c r="A6" i="8"/>
  <c r="B34" i="15" l="1"/>
  <c r="I15" i="6"/>
  <c r="C19" i="8" l="1"/>
  <c r="E25" i="6" l="1"/>
  <c r="F25" i="6" s="1"/>
  <c r="E29" i="6"/>
  <c r="F29" i="6" s="1"/>
  <c r="E35" i="6"/>
  <c r="I35" i="6" s="1"/>
  <c r="E31" i="6"/>
  <c r="I31" i="6" s="1"/>
  <c r="E23" i="6"/>
  <c r="I23" i="6" s="1"/>
  <c r="E33" i="6"/>
  <c r="F33" i="6" s="1"/>
  <c r="E37" i="6"/>
  <c r="I37" i="6" s="1"/>
  <c r="E39" i="6"/>
  <c r="F39" i="6" s="1"/>
  <c r="E41" i="6"/>
  <c r="I41" i="6" s="1"/>
  <c r="E27" i="6"/>
  <c r="I27" i="6" s="1"/>
  <c r="E21" i="6"/>
  <c r="I21" i="6" s="1"/>
  <c r="D15" i="16"/>
  <c r="F33" i="16"/>
  <c r="C24" i="8"/>
  <c r="I18" i="8"/>
  <c r="C20" i="8"/>
  <c r="D17" i="8" s="1"/>
  <c r="I25" i="6" l="1"/>
  <c r="D15" i="10"/>
  <c r="F31" i="6"/>
  <c r="I29" i="6"/>
  <c r="F27" i="6"/>
  <c r="F35" i="6"/>
  <c r="F41" i="6"/>
  <c r="I39" i="6"/>
  <c r="F23" i="6"/>
  <c r="F37" i="6"/>
  <c r="I33" i="6"/>
  <c r="F21" i="6"/>
  <c r="I23" i="8"/>
  <c r="C25" i="8"/>
  <c r="D22" i="8" s="1"/>
  <c r="J19" i="8"/>
  <c r="M18" i="8"/>
  <c r="N19" i="8" s="1"/>
  <c r="F15" i="16"/>
  <c r="F23" i="16"/>
  <c r="D18" i="16"/>
  <c r="F93" i="6" l="1"/>
  <c r="J24" i="8"/>
  <c r="M23" i="8"/>
  <c r="N24" i="8" s="1"/>
  <c r="N20" i="8"/>
  <c r="O17" i="8" s="1"/>
  <c r="J20" i="8"/>
  <c r="K17" i="8" s="1"/>
  <c r="F18" i="16"/>
  <c r="N25" i="8" l="1"/>
  <c r="O22" i="8" s="1"/>
  <c r="O36" i="8" s="1"/>
  <c r="J25" i="8"/>
  <c r="K22" i="8" s="1"/>
  <c r="K36" i="8" s="1"/>
  <c r="Q50" i="5"/>
  <c r="Q51" i="5" s="1"/>
  <c r="R22" i="5" l="1"/>
  <c r="T22" i="5" s="1"/>
  <c r="R21" i="5"/>
  <c r="R50" i="5" l="1"/>
  <c r="O53" i="5" s="1"/>
  <c r="T21" i="5"/>
  <c r="T50" i="5" s="1"/>
  <c r="D22" i="9" s="1"/>
  <c r="O54" i="5" l="1"/>
  <c r="D14" i="9" l="1"/>
  <c r="D14" i="10"/>
  <c r="D27" i="10" l="1"/>
  <c r="D16" i="10"/>
  <c r="D26" i="9"/>
  <c r="AB17" i="15" s="1"/>
  <c r="A1" i="17" s="1"/>
  <c r="A9" i="17" s="1"/>
  <c r="B9" i="17" s="1"/>
  <c r="D9" i="17" s="1"/>
  <c r="D6" i="16"/>
  <c r="A6" i="17" l="1"/>
  <c r="B6" i="17" s="1"/>
  <c r="A11" i="17"/>
  <c r="B11" i="17" s="1"/>
  <c r="D11" i="17" s="1"/>
  <c r="A7" i="17"/>
  <c r="B7" i="17" s="1"/>
  <c r="D7" i="17" s="1"/>
  <c r="A8" i="17"/>
  <c r="B8" i="17" s="1"/>
  <c r="D8" i="17" s="1"/>
  <c r="A10" i="17"/>
  <c r="B10" i="17" s="1"/>
  <c r="D10" i="17" s="1"/>
  <c r="F6" i="16"/>
  <c r="F10" i="16" s="1"/>
  <c r="D10" i="16"/>
  <c r="F35" i="16"/>
  <c r="F36" i="16" s="1"/>
  <c r="F16" i="16" s="1"/>
  <c r="A4" i="17" l="1"/>
  <c r="AC17" i="15" s="1"/>
  <c r="B17" i="15" s="1"/>
  <c r="D12" i="16"/>
  <c r="D19" i="16"/>
  <c r="F12" i="16"/>
  <c r="F19" i="16"/>
</calcChain>
</file>

<file path=xl/sharedStrings.xml><?xml version="1.0" encoding="utf-8"?>
<sst xmlns="http://schemas.openxmlformats.org/spreadsheetml/2006/main" count="786" uniqueCount="530">
  <si>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</si>
  <si>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</si>
  <si>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</si>
  <si>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</si>
  <si>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</si>
  <si>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</si>
  <si>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</si>
  <si>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</si>
  <si>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</si>
  <si>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</si>
  <si>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</si>
  <si>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</si>
  <si>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</si>
  <si>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</si>
  <si>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</si>
  <si>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</si>
  <si>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</si>
  <si>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</si>
  <si>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</si>
  <si>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</si>
  <si>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</si>
  <si>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</si>
  <si>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</si>
  <si>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</si>
  <si>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</si>
  <si>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</si>
  <si>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</si>
  <si>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</si>
  <si>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</si>
  <si>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</si>
  <si>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</si>
  <si>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</si>
  <si>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</si>
  <si>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</si>
  <si>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</si>
  <si>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</si>
  <si>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</si>
  <si>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</si>
  <si>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</si>
  <si>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</si>
  <si>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</si>
  <si>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</si>
  <si>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Total Octroi as applicable for destination site/state on all items of supply, as per the provisions of the Bidding Documents, on all items of Schedule 1.</t>
  </si>
  <si>
    <t>Total Entry Tax as applicable for destination site/state on all items of supply, as per the provisions of the Bidding Documents, on all items of Schedule 1.</t>
  </si>
  <si>
    <t>Click here for details of Octroi</t>
  </si>
  <si>
    <t>Click here for details of Entry Taxes</t>
  </si>
  <si>
    <t>Click here for details of Other Taxes &amp; Duties</t>
  </si>
  <si>
    <t>No.</t>
  </si>
  <si>
    <t>Schedule-7 : Type Test Charges</t>
  </si>
  <si>
    <r>
      <t>Multipackage discount applicable on this package (TW04)</t>
    </r>
    <r>
      <rPr>
        <sz val="11"/>
        <rFont val="Book Antiqua"/>
        <family val="1"/>
      </rPr>
      <t xml:space="preserve">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Sch-3 &amp; Sch-7] </t>
    </r>
    <r>
      <rPr>
        <b/>
        <sz val="11"/>
        <rFont val="Book Antiqua"/>
        <family val="1"/>
      </rPr>
      <t>In Percent (%)</t>
    </r>
  </si>
  <si>
    <r>
      <t>Multipackage discount applicable on this package (TW04)</t>
    </r>
    <r>
      <rPr>
        <sz val="11"/>
        <rFont val="Book Antiqua"/>
        <family val="1"/>
      </rPr>
      <t xml:space="preserve"> </t>
    </r>
    <r>
      <rPr>
        <b/>
        <sz val="11"/>
        <rFont val="Book Antiqua"/>
        <family val="1"/>
      </rPr>
      <t>only</t>
    </r>
    <r>
      <rPr>
        <sz val="11"/>
        <rFont val="Book Antiqua"/>
        <family val="1"/>
      </rPr>
      <t xml:space="preserve">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Sch-3 &amp; Sch-7] </t>
    </r>
    <r>
      <rPr>
        <b/>
        <sz val="11"/>
        <rFont val="Book Antiqua"/>
        <family val="1"/>
      </rPr>
      <t>IN Rs.</t>
    </r>
  </si>
  <si>
    <t>Note       :</t>
  </si>
  <si>
    <r>
      <t xml:space="preserve">Type Test Charges 
</t>
    </r>
    <r>
      <rPr>
        <sz val="10"/>
        <rFont val="Book Antiqua"/>
        <family val="1"/>
      </rPr>
      <t>[Total of this Schedule is included in Schedule - 1 above.]</t>
    </r>
  </si>
  <si>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</si>
  <si>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</si>
  <si>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</si>
  <si>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</si>
  <si>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</si>
  <si>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Excise Duty for direct transaction between the Contractor and the Employer (identified in Schedule 1 as 'Direct') which are not included in the Ex-works price as per the provision of the Bidding Documents, as applicable.</t>
  </si>
  <si>
    <t>Bought-Out</t>
  </si>
  <si>
    <t>Total Others levies payable in India (please specify) as applicable for destination site/state on all items of supply, as per the provisions of the Bidding Documents, on all items of Schedule 1.</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</si>
  <si>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</si>
  <si>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</si>
  <si>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</si>
  <si>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</si>
  <si>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</si>
  <si>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</si>
  <si>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</si>
  <si>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</si>
  <si>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</si>
  <si>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</si>
  <si>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</si>
  <si>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</si>
  <si>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</si>
  <si>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</si>
  <si>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</si>
  <si>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</si>
  <si>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</si>
  <si>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</si>
  <si>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</si>
  <si>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</si>
  <si>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</si>
  <si>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</si>
  <si>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</si>
  <si>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</si>
  <si>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</si>
  <si>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</si>
  <si>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</si>
  <si>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</si>
  <si>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</si>
  <si>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</si>
  <si>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</si>
  <si>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</si>
  <si>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</si>
  <si>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</si>
  <si>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</si>
  <si>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</si>
  <si>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</si>
  <si>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</si>
  <si>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</si>
  <si>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</si>
  <si>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</si>
  <si>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</si>
  <si>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</si>
  <si>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</si>
  <si>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</si>
  <si>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</si>
  <si>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</si>
  <si>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</si>
  <si>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</si>
  <si>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</si>
  <si>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</si>
  <si>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</si>
  <si>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</si>
  <si>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</si>
  <si>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</si>
  <si>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</si>
  <si>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</si>
  <si>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</si>
  <si>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</si>
  <si>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</si>
  <si>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</si>
  <si>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</si>
  <si>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</si>
  <si>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</si>
  <si>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</si>
  <si>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</si>
  <si>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</si>
  <si>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</si>
  <si>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</si>
  <si>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</si>
  <si>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</si>
  <si>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</si>
  <si>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</si>
  <si>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</si>
  <si>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</si>
  <si>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</si>
  <si>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</si>
  <si>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</si>
  <si>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</si>
  <si>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</si>
  <si>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</si>
  <si>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</si>
  <si>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</si>
  <si>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</si>
  <si>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</si>
  <si>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</si>
  <si>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</si>
  <si>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</si>
  <si>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</si>
  <si>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</si>
  <si>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</si>
  <si>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</si>
  <si>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</si>
  <si>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</si>
  <si>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</si>
  <si>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</si>
  <si>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</si>
  <si>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</si>
  <si>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</si>
  <si>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</si>
  <si>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</si>
  <si>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</si>
  <si>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</si>
  <si>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</si>
  <si>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</si>
  <si>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</si>
  <si>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</si>
  <si>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</si>
  <si>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</si>
  <si>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</si>
  <si>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</si>
  <si>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</si>
  <si>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</si>
  <si>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</si>
  <si>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</si>
  <si>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</si>
  <si>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</si>
  <si>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</si>
  <si>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</si>
  <si>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</si>
  <si>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</si>
  <si>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</si>
  <si>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</si>
  <si>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</si>
  <si>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</si>
  <si>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</si>
  <si>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</si>
  <si>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</si>
  <si>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</si>
  <si>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</si>
  <si>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</si>
  <si>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</si>
  <si>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</si>
  <si>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</si>
  <si>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</si>
  <si>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</si>
  <si>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</si>
  <si>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</si>
  <si>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</si>
  <si>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</si>
  <si>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</si>
  <si>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</si>
  <si>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</si>
  <si>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</si>
  <si>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</si>
  <si>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</si>
  <si>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</si>
  <si>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</si>
  <si>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</si>
  <si>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</si>
  <si>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</si>
  <si>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</si>
  <si>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</si>
  <si>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</si>
  <si>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</si>
  <si>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</si>
  <si>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</si>
  <si>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</si>
  <si>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</si>
  <si>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</si>
  <si>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</si>
  <si>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</si>
  <si>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</si>
  <si>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</si>
  <si>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</si>
  <si>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</si>
  <si>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</si>
  <si>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</si>
  <si>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</si>
  <si>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</si>
  <si>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</si>
  <si>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</si>
  <si>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</si>
  <si>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</si>
  <si>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</si>
  <si>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</si>
  <si>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</si>
  <si>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</si>
  <si>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</si>
  <si>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</si>
  <si>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</si>
  <si>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Vat</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</si>
  <si>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</si>
  <si>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</si>
  <si>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</si>
  <si>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</si>
  <si>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</si>
  <si>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</si>
  <si>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</si>
  <si>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</si>
  <si>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</si>
  <si>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</si>
  <si>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</si>
  <si>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</si>
  <si>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</si>
  <si>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</si>
  <si>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t>All Prices are in Indian Rupees.</t>
  </si>
  <si>
    <t>Amount on which Sales Tax is applicable   [only ex-w price]</t>
  </si>
  <si>
    <t>Amount on which VAT is applicable   [only ex-w price]</t>
  </si>
  <si>
    <t>Amount</t>
  </si>
  <si>
    <t>ED</t>
  </si>
  <si>
    <t xml:space="preserve">GRAND TOTAL [1+2+3] </t>
  </si>
  <si>
    <t>Above Grand Total does not include Octroi, Entry Tax , Other Taxes &amp; Duties quoted by bidder at Sl. No. 4,5 &amp; 6 above</t>
  </si>
  <si>
    <t>Plus Octroi, Entry Tax , Other Taxes &amp; Duties quoted by bidder at Sl. No. 4,5 &amp; 6 above</t>
  </si>
  <si>
    <t>Plus Octroi, Entry Tax , Other Taxes &amp; Duties quoted by bidder at Sl. No. 4,5 &amp; 6 of Sch-5</t>
  </si>
  <si>
    <t>Grand Total after Discount</t>
  </si>
  <si>
    <t xml:space="preserve">Sector-29, </t>
  </si>
  <si>
    <t>After MPDiscount</t>
  </si>
  <si>
    <t>Grand Total after MPD</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</si>
  <si>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</si>
  <si>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</si>
  <si>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</si>
  <si>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</si>
  <si>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</si>
  <si>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</si>
  <si>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</si>
  <si>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</si>
  <si>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</si>
  <si>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</si>
  <si>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</si>
  <si>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</si>
  <si>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</si>
  <si>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</si>
  <si>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</si>
  <si>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</si>
  <si>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</si>
  <si>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</si>
  <si>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</si>
  <si>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</si>
  <si>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</si>
  <si>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</si>
  <si>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</si>
  <si>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</si>
  <si>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</si>
  <si>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</si>
  <si>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</si>
  <si>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</si>
  <si>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</si>
  <si>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</si>
  <si>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</si>
  <si>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</si>
  <si>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</si>
  <si>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</si>
  <si>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</si>
  <si>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No cell is required to be filled in by the bidder in this worksheet.</t>
  </si>
  <si>
    <t>Fill up additional information as required.</t>
  </si>
  <si>
    <t>Happy Bidding !</t>
  </si>
  <si>
    <t>I</t>
  </si>
  <si>
    <t>II</t>
  </si>
  <si>
    <t xml:space="preserve"> </t>
  </si>
  <si>
    <t>MT</t>
  </si>
  <si>
    <t>Nos.</t>
  </si>
  <si>
    <t>Unit</t>
  </si>
  <si>
    <t>a)</t>
  </si>
  <si>
    <t>b)</t>
  </si>
  <si>
    <t>c)</t>
  </si>
  <si>
    <t>d)</t>
  </si>
  <si>
    <t>e)</t>
  </si>
  <si>
    <t>f)</t>
  </si>
  <si>
    <t>SI. No.</t>
  </si>
  <si>
    <t>Description</t>
  </si>
  <si>
    <t>(i)</t>
  </si>
  <si>
    <t>(ii)</t>
  </si>
  <si>
    <t>Sl. No.</t>
  </si>
  <si>
    <t>Item Nos.</t>
  </si>
  <si>
    <t>Total Price (INR)</t>
  </si>
  <si>
    <t>1</t>
  </si>
  <si>
    <t>TOTAL EXCISE DUTY</t>
  </si>
  <si>
    <t>2</t>
  </si>
  <si>
    <t>3</t>
  </si>
  <si>
    <t>4</t>
  </si>
  <si>
    <t>TOTAL OTHER TAXES &amp; DUTIES</t>
  </si>
  <si>
    <t xml:space="preserve">Local Transportation, Insurance and other Incidental Services </t>
  </si>
  <si>
    <t>Installation Charges</t>
  </si>
  <si>
    <t xml:space="preserve">Training Charges </t>
  </si>
  <si>
    <t>5</t>
  </si>
  <si>
    <t>Taxes and Duties</t>
  </si>
  <si>
    <t>6</t>
  </si>
  <si>
    <t>GRAND TOTAL [1+2+3+4+5]</t>
  </si>
  <si>
    <t>Item  Description</t>
  </si>
  <si>
    <t>To:</t>
  </si>
  <si>
    <t>Contract Services</t>
  </si>
  <si>
    <t>Power Grid Corporation of India Ltd.,</t>
  </si>
  <si>
    <t>"Saudamini", Plot No.-2</t>
  </si>
  <si>
    <t>Gurgaon (Haryana) - 122001</t>
  </si>
  <si>
    <t>6 = 4 x 5</t>
  </si>
  <si>
    <t xml:space="preserve">Date          : </t>
  </si>
  <si>
    <t>Place         :</t>
  </si>
  <si>
    <t>Printed Name   :</t>
  </si>
  <si>
    <t>Designation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</si>
  <si>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</si>
  <si>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</si>
  <si>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</si>
  <si>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</si>
  <si>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</si>
  <si>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</si>
  <si>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</si>
  <si>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</si>
  <si>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</si>
  <si>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Direct</t>
  </si>
  <si>
    <t>Schedule - 5</t>
  </si>
  <si>
    <t>(iii)</t>
  </si>
  <si>
    <t>(iv)</t>
  </si>
  <si>
    <t>TOTAL SCHEDULE NO. 5</t>
  </si>
  <si>
    <t>TOTAL SCHEDULE NO. 7</t>
  </si>
  <si>
    <t>Not Applicable</t>
  </si>
  <si>
    <t>TOTAL OCTROI</t>
  </si>
  <si>
    <t>TOTAL ENTRY TAX</t>
  </si>
  <si>
    <t>Amount on which Entry Tax  is applicable</t>
  </si>
  <si>
    <t>Amount on which Other Taxes &amp; Duties are  applicable</t>
  </si>
  <si>
    <t>Thirty Five</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</si>
  <si>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</si>
  <si>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</si>
  <si>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</si>
  <si>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</si>
  <si>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</si>
  <si>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</si>
  <si>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</si>
  <si>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</si>
  <si>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</si>
  <si>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</si>
  <si>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</si>
  <si>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</si>
  <si>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</si>
  <si>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</si>
  <si>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(SCHEDULE OF RATES AND PRICES)</t>
  </si>
  <si>
    <t>(GRAND SUMMARY : AFTER DISCOUNT)</t>
  </si>
  <si>
    <t>(6) =(3) x (5)</t>
  </si>
  <si>
    <t>Name :</t>
  </si>
  <si>
    <t>Fill up date in dd-mm-yyyy format from drop down menu.</t>
  </si>
  <si>
    <t>Meter</t>
  </si>
  <si>
    <t>Cu.M</t>
  </si>
  <si>
    <t>Sq.M.</t>
  </si>
  <si>
    <t>Cu.M.</t>
  </si>
  <si>
    <t>Qty. (for all locations)</t>
  </si>
  <si>
    <t>Unit Rate</t>
  </si>
  <si>
    <t>Total Price</t>
  </si>
  <si>
    <t xml:space="preserve"> Total  Price</t>
  </si>
  <si>
    <t>Discount(s) offered at sl. No. 1 to 2 will automatically get displayed and accounted for in the respective items of the Schedules.</t>
  </si>
  <si>
    <t xml:space="preserve">Price Break-up for individual items </t>
  </si>
  <si>
    <t>Fill up only green shaded cells in Sch-1 and Bid Form 2nd Envelope.</t>
  </si>
  <si>
    <t>Sch-1 (Price Components (Price Break-up) ) :</t>
  </si>
  <si>
    <t xml:space="preserve">Summary of  the Schedule-1 without considering discount (mentioned in the work sheet discount) shall be displayed automatically.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</si>
  <si>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</si>
  <si>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(GRAND SUMMARY )</t>
  </si>
  <si>
    <t>Grand Summary</t>
  </si>
  <si>
    <r>
      <t>Bid form 2</t>
    </r>
    <r>
      <rPr>
        <b/>
        <vertAlign val="superscript"/>
        <sz val="12"/>
        <color indexed="12"/>
        <rFont val="Book Antiqua"/>
        <family val="1"/>
      </rPr>
      <t>nd</t>
    </r>
    <r>
      <rPr>
        <b/>
        <sz val="12"/>
        <color indexed="12"/>
        <rFont val="Book Antiqua"/>
        <family val="1"/>
      </rPr>
      <t xml:space="preserve"> Envelope :</t>
    </r>
  </si>
  <si>
    <r>
      <t>Discount on percent basis on total price quoted by us .</t>
    </r>
    <r>
      <rPr>
        <sz val="11"/>
        <rFont val="Book Antiqua"/>
        <family val="1"/>
      </rPr>
      <t xml:space="preserve">  </t>
    </r>
    <r>
      <rPr>
        <b/>
        <sz val="11"/>
        <rFont val="Book Antiqua"/>
        <family val="1"/>
      </rPr>
      <t>In Percent (%)</t>
    </r>
  </si>
  <si>
    <t>Discount on lum-sum basis on total price quoted by us. In Rs.</t>
  </si>
  <si>
    <t>PR Line Item No</t>
  </si>
  <si>
    <t>Activity Header</t>
  </si>
  <si>
    <t>PR Activity No</t>
  </si>
  <si>
    <t>Activity Description</t>
  </si>
  <si>
    <t xml:space="preserve">  Description</t>
  </si>
  <si>
    <t>Rate of GST applicable ( in %)</t>
  </si>
  <si>
    <t xml:space="preserve">SAC
(Service Accounting Codes)
</t>
  </si>
  <si>
    <t>Qty</t>
  </si>
  <si>
    <t>16 = 14 x 15</t>
  </si>
  <si>
    <t>Whether SAC in column '8’ is confirmed. If not  indicate applicable the SAC #</t>
  </si>
  <si>
    <t>Whether  rate of GST in column ‘ 10 ’ is confirmed. If not  indicate applicable rate of GST #</t>
  </si>
  <si>
    <t xml:space="preserve"># In case the bidder leaves the cell for confirmation of the SAC and/or  GST rate “blank”,  the SAC and corresponding GST rate indicated by the Employer shall be deemed to be the one confirmed by the Bidder. </t>
  </si>
  <si>
    <t>Package</t>
  </si>
  <si>
    <t xml:space="preserve"> (Taxes and Duties)</t>
  </si>
  <si>
    <t>Total Price  [1+2]</t>
  </si>
  <si>
    <t>Schedule - 3 After Discount</t>
  </si>
  <si>
    <t>Schedule -3</t>
  </si>
  <si>
    <t>Sch -2(Taxes and Duties) :</t>
  </si>
  <si>
    <t>Sch -3(Grand Summary) :</t>
  </si>
  <si>
    <t xml:space="preserve">Taxes and duties shall be displayed automatically. </t>
  </si>
  <si>
    <t xml:space="preserve">This letter shall consider the net price as per Sch-3 (After Discount). </t>
  </si>
  <si>
    <t xml:space="preserve"> or such other sums as may be determined in accordance with the terms and conditions of the Bidding Documents.</t>
  </si>
  <si>
    <t>100% of applicable Taxes and Duties i.e GST , which are payable by the Employer under the Contract, 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</si>
  <si>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Services specified in Schedule No. 1 of the Price Schedule in this Second Envelope,  by the Indian Laws. </t>
  </si>
  <si>
    <t>We declare that as specified in Clause 11.4.2, Section –II:ITB, Vol.-I of the Bidding Documents, prices quoted by us in the Price Schedules shall be subject to Price Adjustment during the execution of Contract in accordance with Appendix 2 (Price Adjustment) to the Contract agreement.</t>
  </si>
  <si>
    <t>Package-II</t>
  </si>
  <si>
    <t>Gurugram (Haryana) - 122001</t>
  </si>
  <si>
    <t>INR</t>
  </si>
  <si>
    <t>PRICE COMPONENTS (PRICE BREAK-UP)</t>
  </si>
  <si>
    <t>ORIGINAL</t>
  </si>
  <si>
    <t>Metre</t>
  </si>
  <si>
    <t>Cum</t>
  </si>
  <si>
    <t>Kg</t>
  </si>
  <si>
    <t>Each</t>
  </si>
  <si>
    <t>Sqm</t>
  </si>
  <si>
    <t>Sub-Total</t>
  </si>
  <si>
    <t>Contracts and Material</t>
  </si>
  <si>
    <t>North Eastern Region Transmission System</t>
  </si>
  <si>
    <t>Dongtieh, Lower Nongrah,</t>
  </si>
  <si>
    <t xml:space="preserve">Lapalang, Shillong – 793 006 (Meghalaya)     </t>
  </si>
  <si>
    <t>Confirmed</t>
  </si>
  <si>
    <t>2.6.1</t>
  </si>
  <si>
    <t>5.22A.6</t>
  </si>
  <si>
    <t>13.1.1</t>
  </si>
  <si>
    <t>DSR Item Ref</t>
  </si>
  <si>
    <t>AMOUNT Quoted Above the ESTIMATED COST IN FIGURES</t>
  </si>
  <si>
    <t>Total Quoted Bid Price for the Schedule-I</t>
  </si>
  <si>
    <r>
      <t>PERCENTAGE  QUOTED ABOVE THE ESTIMATED COST OR BELOW THE ESTIMATED COST  IN FIGURES</t>
    </r>
    <r>
      <rPr>
        <b/>
        <sz val="16"/>
        <color rgb="FF0066FF"/>
        <rFont val="Book Antiqua"/>
        <family val="1"/>
      </rPr>
      <t xml:space="preserve"> (use '-" sign in case of below)</t>
    </r>
  </si>
  <si>
    <t>TOTAL ESTIMATED COST FOR SCHEDULED ITEMS</t>
  </si>
  <si>
    <t>%In case of any discrepancies between the Excel Formuale, the percentage Quoted above or below will be considred for calculating the final evaluatred price.</t>
  </si>
  <si>
    <t>Schedule-1(A)</t>
  </si>
  <si>
    <t>Total QUOTED Price Exclusive of GST</t>
  </si>
  <si>
    <t>Schedule 1(B)</t>
  </si>
  <si>
    <t>Price Components (Price Break-up) NON-SCHEDULED ITEM</t>
  </si>
  <si>
    <r>
      <t xml:space="preserve">Price Components (Price Break-up) </t>
    </r>
    <r>
      <rPr>
        <b/>
        <sz val="11"/>
        <rFont val="Book Antiqua"/>
        <family val="1"/>
      </rPr>
      <t>SCHEDULED ITEM</t>
    </r>
  </si>
  <si>
    <t>Providing over head External water supply lines from Existing Deep tube well to Over head tank and over head tank to residential/non-residential Buildings at POWERGRID, RHQ,Complex, Lapalang, Shillong.</t>
  </si>
  <si>
    <t>Water Supply System, RHQ Shillong.</t>
  </si>
  <si>
    <t>NESH/CSM/PRANIT/OTE/G1/1500-1369/NIT</t>
  </si>
  <si>
    <t>a) 80 mm dia nominal bore.</t>
  </si>
  <si>
    <t>b) 50 mm dia nominal bore.</t>
  </si>
  <si>
    <t>c)40 mm dia nominal bore.</t>
  </si>
  <si>
    <t>d) 25 mm dia nominal bore.</t>
  </si>
  <si>
    <t>Earth work in excavation by mechanical means (Hydraulic excavator)/ manual means over areas (excluding 30 cm in depth,1.5 m in width as well as 10 sqm on plan) including getting out and disposal of excavated earth lead up to 50m and lift up to 1.5 m ,as directed by Engineer-incharge.</t>
  </si>
  <si>
    <t>a)All kinds of soil</t>
  </si>
  <si>
    <t>a)1:4:8 (1 Cement : 4 coarse sand (zone-III) derived from natural sources : 8 graded stone aggregate 40 mm nominal size derived from natural sources)</t>
  </si>
  <si>
    <t>a)1:2:4 (1 Cement : 2 coarse sand (zone-III) derived from natural sources : 4 graded stone aggregate 40 mm nominal size derived from natural sources)</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</si>
  <si>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t>
  </si>
  <si>
    <t>a)1:1½:3 (1 cement : 1½ coarse sand (zone-III) derived from
natural sources : 3 graded stone aggregate 20 mm nominal
size derived from natural sources). Cum</t>
  </si>
  <si>
    <t xml:space="preserve"> Structural steel work in single section, fixed with or without connecting plate, including cutting, hoisting, fixing in position and applying a priming coat of approved steel primer all complete. </t>
  </si>
  <si>
    <t>Brick work with common burnt clay F.P.S. (non modular) bricks of class
designation 7.5 in foundation and plinth in:</t>
  </si>
  <si>
    <t>a)Cement mortar 1:4 (1 cement : 4 coarse sand) cum</t>
  </si>
  <si>
    <t xml:space="preserve">a)12 mm cement plaster of mix :
</t>
  </si>
  <si>
    <t>a) 1:4 (1 cement: 4 fine sand)</t>
  </si>
  <si>
    <t xml:space="preserve">a) 25 mm nominal bore </t>
  </si>
  <si>
    <t xml:space="preserve">b)40 mm nominal bore </t>
  </si>
  <si>
    <t xml:space="preserve">d) 80 mm nominal bore </t>
  </si>
  <si>
    <t xml:space="preserve"> Painting G.I. pipes and fittings with two coats of anti-corrosive bitumastic paint of approved quality :</t>
  </si>
  <si>
    <t>a) 25 mm diameter pipe .</t>
  </si>
  <si>
    <t>b)40 mm diameter pipe.</t>
  </si>
  <si>
    <t>c)50 mm diameter pipe metre.</t>
  </si>
  <si>
    <t>d) 80 mm diameter pipe</t>
  </si>
  <si>
    <t>Steel reinforcement for R.C.C. work including straightening, cutting,bending, placing in position and binding all complete upto plinth level</t>
  </si>
  <si>
    <t xml:space="preserve"> a)Thermo-Mechanically Treated bars of grade Fe-500D or more</t>
  </si>
  <si>
    <t>Filling available excavated earth (excluding rock) in trenches, plinth, sides of foundations etc. in layers not exceeding 20cm in depth,consolidating each deposited layer by ramming and watering, lead upto 50 m and lift upto 1.5 m.</t>
  </si>
  <si>
    <t>18.12.8</t>
  </si>
  <si>
    <t>18.12.6</t>
  </si>
  <si>
    <t>18.12.5</t>
  </si>
  <si>
    <t>18.12.3</t>
  </si>
  <si>
    <t>4.8.1</t>
  </si>
  <si>
    <t>4.1.4</t>
  </si>
  <si>
    <t>4.2.2</t>
  </si>
  <si>
    <t>6.1.1</t>
  </si>
  <si>
    <t>18.17.1</t>
  </si>
  <si>
    <t xml:space="preserve">18.17.3 </t>
  </si>
  <si>
    <t>18.17.4</t>
  </si>
  <si>
    <t>18.17.6</t>
  </si>
  <si>
    <t>CPWD,DSR/23,item No.18.4</t>
  </si>
  <si>
    <t>18.40.3</t>
  </si>
  <si>
    <t>18.40.5</t>
  </si>
  <si>
    <t>18.40.6</t>
  </si>
  <si>
    <t>18.40.8</t>
  </si>
  <si>
    <r>
      <t xml:space="preserve">Providing and fixing G.I. pipes(Heavy duty)  complete with G.I. fittings excluding trenching and refilling etc.(Modified) 
</t>
    </r>
    <r>
      <rPr>
        <b/>
        <sz val="11"/>
        <color theme="1"/>
        <rFont val="Calibri"/>
        <family val="2"/>
        <scheme val="minor"/>
      </rPr>
      <t>Approved Brand of GI Pipese:(TATA/JINDAL/GUJRAT TUBES/SURYA/ITC)</t>
    </r>
    <r>
      <rPr>
        <b/>
        <sz val="11"/>
        <rFont val="Book Antiqua"/>
        <family val="1"/>
      </rPr>
      <t xml:space="preserve">
</t>
    </r>
    <r>
      <rPr>
        <b/>
        <sz val="11"/>
        <color theme="1"/>
        <rFont val="Calibri"/>
        <family val="2"/>
        <scheme val="minor"/>
      </rPr>
      <t>Approved Brand for GI FIttings:(KENT/UNIK)
a)EXTERNAL</t>
    </r>
  </si>
  <si>
    <r>
      <t xml:space="preserve">Providing and fixing gun metal gate valve with C.I. wheel of approved quality (screwed end): 
</t>
    </r>
    <r>
      <rPr>
        <b/>
        <sz val="11"/>
        <color theme="1"/>
        <rFont val="Calibri"/>
        <family val="2"/>
        <scheme val="minor"/>
      </rPr>
      <t>Approved Brand:(ZOLOTO/LEADER/AUDCO)</t>
    </r>
  </si>
  <si>
    <t xml:space="preserve">c)50 mm nominal bore </t>
  </si>
  <si>
    <t xml:space="preserve">Providing and laying in position cement concrete of specified 
grade    excluding the cost of centering and shuttering -  All work up to plinth level :
</t>
  </si>
  <si>
    <t>Total Price
ESTIMATED</t>
  </si>
  <si>
    <t>Total Price
QUOTED</t>
  </si>
  <si>
    <t>Unit Rate
[ESTIMATED]</t>
  </si>
  <si>
    <t>Unit Rate
[QUOTED]</t>
  </si>
  <si>
    <t>GRAND TOTAL [1+2]</t>
  </si>
  <si>
    <t>Tax Calculation</t>
  </si>
  <si>
    <t>Dec</t>
  </si>
  <si>
    <t>Schedule 1</t>
  </si>
  <si>
    <t>Schedule 2</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</si>
  <si>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Civil and other allied works associated with the above-named package in full conformity with the said Bidding Documents for the sum of Rs. </t>
  </si>
  <si>
    <t>All the cells in Sch-2 are auto filled, therefore no cell is required to be filled up there.</t>
  </si>
  <si>
    <t>aa</t>
  </si>
  <si>
    <t>bb</t>
  </si>
  <si>
    <t>cc</t>
  </si>
  <si>
    <t>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</si>
</sst>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0.0"/>
    <numFmt numFmtId="170" formatCode="0.00_)"/>
    <numFmt numFmtId="171" formatCode="_-&quot;£&quot;* #,##0.00_-;\-&quot;£&quot;* #,##0.00_-;_-&quot;£&quot;* &quot;-&quot;??_-;_-@_-"/>
    <numFmt numFmtId="172" formatCode="&quot;\&quot;#,##0.00;[Red]\-&quot;\&quot;#,##0.00"/>
    <numFmt numFmtId="173" formatCode="#,##0.000_);\(#,##0.000\)"/>
    <numFmt numFmtId="174" formatCode="0.0_)"/>
    <numFmt numFmtId="175" formatCode=";;"/>
    <numFmt numFmtId="176" formatCode="&quot; &quot;@"/>
    <numFmt numFmtId="177" formatCode="[$-409]dd\-mmm\-yy;@"/>
    <numFmt numFmtId="178" formatCode="_(* #,##0_);_(* \(#,##0\);_(* &quot;-&quot;??_);_(@_)"/>
    <numFmt numFmtId="179" formatCode="0.0000%"/>
    <numFmt numFmtId="180" formatCode="0.0000000000%"/>
  </numFmts>
  <fonts count="81">
    <font>
      <sz val="11"/>
      <name val="Book Antiqua"/>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sz val="12"/>
      <color indexed="9"/>
      <name val="Book Antiqua"/>
      <family val="1"/>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sz val="11"/>
      <color indexed="10"/>
      <name val="Book Antiqua"/>
      <family val="1"/>
    </font>
    <font>
      <b/>
      <i/>
      <sz val="12"/>
      <name val="Book Antiqua"/>
      <family val="1"/>
    </font>
    <font>
      <b/>
      <sz val="16"/>
      <name val="Book Antiqua"/>
      <family val="1"/>
    </font>
    <font>
      <b/>
      <sz val="18"/>
      <name val="Book Antiqua"/>
      <family val="1"/>
    </font>
    <font>
      <b/>
      <sz val="11"/>
      <color theme="1"/>
      <name val="Calibri"/>
      <family val="2"/>
      <scheme val="minor"/>
    </font>
    <font>
      <sz val="12"/>
      <color theme="1"/>
      <name val="Times New Roman"/>
      <family val="1"/>
    </font>
    <font>
      <sz val="12"/>
      <color rgb="FF000000"/>
      <name val="Times New Roman"/>
      <family val="1"/>
    </font>
    <font>
      <sz val="12"/>
      <color rgb="FF000000"/>
      <name val="Book Antiqua"/>
      <family val="1"/>
    </font>
    <font>
      <i/>
      <sz val="12"/>
      <color indexed="9"/>
      <name val="Book Antiqua"/>
      <family val="1"/>
    </font>
    <font>
      <i/>
      <sz val="12"/>
      <name val="Book Antiqua"/>
      <family val="1"/>
    </font>
    <font>
      <sz val="12"/>
      <color theme="1"/>
      <name val="Book Antiqua"/>
      <family val="1"/>
    </font>
    <font>
      <sz val="12"/>
      <color indexed="10"/>
      <name val="Book Antiqua"/>
      <family val="1"/>
    </font>
    <font>
      <sz val="18"/>
      <name val="Book Antiqua"/>
      <family val="1"/>
    </font>
    <font>
      <b/>
      <sz val="16"/>
      <color rgb="FF0066FF"/>
      <name val="Book Antiqua"/>
      <family val="1"/>
    </font>
    <font>
      <sz val="12"/>
      <color theme="0" tint="-0.14999847407452621"/>
      <name val="Book Antiqua"/>
      <family val="1"/>
    </font>
    <font>
      <b/>
      <sz val="12"/>
      <color theme="0" tint="-0.14999847407452621"/>
      <name val="Book Antiqua"/>
      <family val="1"/>
    </font>
    <font>
      <b/>
      <i/>
      <sz val="12"/>
      <color theme="0" tint="-0.14999847407452621"/>
      <name val="Book Antiqua"/>
      <family val="1"/>
    </font>
    <font>
      <b/>
      <sz val="14"/>
      <color theme="0" tint="-0.14999847407452621"/>
      <name val="Book Antiqua"/>
      <family val="1"/>
    </font>
    <font>
      <sz val="11"/>
      <color theme="0" tint="-0.34998626667073579"/>
      <name val="Book Antiqua"/>
      <family val="1"/>
    </font>
    <font>
      <b/>
      <sz val="9"/>
      <name val="Book Antiqua"/>
      <family val="1"/>
    </font>
    <font>
      <sz val="20"/>
      <color indexed="10"/>
      <name val="Book Antiqua"/>
      <family val="1"/>
    </font>
    <font>
      <b/>
      <sz val="14"/>
      <color rgb="FFFF0000"/>
      <name val="Arial"/>
      <family val="2"/>
    </font>
  </fonts>
  <fills count="2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FF"/>
        <bgColor rgb="FF000000"/>
      </patternFill>
    </fill>
    <fill>
      <patternFill patternType="solid">
        <fgColor rgb="FFCCFFCC"/>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style="hair">
        <color indexed="64"/>
      </top>
      <bottom/>
      <diagonal/>
    </border>
  </borders>
  <cellStyleXfs count="49">
    <xf numFmtId="0" fontId="0" fillId="0" borderId="0"/>
    <xf numFmtId="9" fontId="9" fillId="0" borderId="0"/>
    <xf numFmtId="171"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5" fontId="3" fillId="0" borderId="0" applyFont="0" applyFill="0" applyBorder="0" applyAlignment="0" applyProtection="0"/>
    <xf numFmtId="0" fontId="10" fillId="0" borderId="0"/>
    <xf numFmtId="164" fontId="3" fillId="0" borderId="0" applyFont="0" applyFill="0" applyBorder="0" applyAlignment="0" applyProtection="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69"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166" fontId="3" fillId="0" borderId="0"/>
    <xf numFmtId="0" fontId="33" fillId="0" borderId="0"/>
    <xf numFmtId="0" fontId="20" fillId="0" borderId="0"/>
    <xf numFmtId="0" fontId="18" fillId="0" borderId="0"/>
    <xf numFmtId="0" fontId="33" fillId="0" borderId="0"/>
    <xf numFmtId="0" fontId="3" fillId="0" borderId="0"/>
    <xf numFmtId="0" fontId="18" fillId="0" borderId="0" applyNumberFormat="0" applyFill="0" applyBorder="0" applyProtection="0">
      <alignment vertical="top"/>
    </xf>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 fillId="0" borderId="0"/>
    <xf numFmtId="0" fontId="18"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3" fillId="0" borderId="0"/>
    <xf numFmtId="0" fontId="14" fillId="0" borderId="0" applyFont="0"/>
    <xf numFmtId="0" fontId="15" fillId="0" borderId="0" applyNumberFormat="0" applyFill="0" applyBorder="0" applyAlignment="0" applyProtection="0">
      <alignment vertical="top"/>
      <protection locked="0"/>
    </xf>
    <xf numFmtId="0" fontId="16" fillId="0" borderId="0"/>
    <xf numFmtId="9" fontId="18"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applyNumberFormat="0" applyFont="0" applyFill="0" applyBorder="0" applyAlignment="0" applyProtection="0">
      <alignment vertical="top"/>
    </xf>
  </cellStyleXfs>
  <cellXfs count="916">
    <xf numFmtId="0" fontId="0" fillId="0" borderId="0" xfId="0"/>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7" fillId="0" borderId="4" xfId="0" applyFont="1" applyBorder="1" applyAlignment="1">
      <alignment horizontal="right" vertical="center"/>
    </xf>
    <xf numFmtId="0" fontId="18" fillId="0" borderId="0" xfId="0" applyFont="1" applyAlignment="1">
      <alignment horizontal="justify" vertical="center"/>
    </xf>
    <xf numFmtId="0" fontId="21" fillId="0" borderId="0" xfId="31" applyFont="1" applyAlignment="1" applyProtection="1">
      <alignment vertical="center"/>
      <protection hidden="1"/>
    </xf>
    <xf numFmtId="0" fontId="21" fillId="0" borderId="0" xfId="31" applyFont="1" applyProtection="1">
      <protection hidden="1"/>
    </xf>
    <xf numFmtId="0" fontId="3" fillId="0" borderId="0" xfId="31" applyProtection="1">
      <protection hidden="1"/>
    </xf>
    <xf numFmtId="0" fontId="7" fillId="0" borderId="0" xfId="31" applyFont="1" applyAlignment="1" applyProtection="1">
      <alignment vertical="center"/>
      <protection hidden="1"/>
    </xf>
    <xf numFmtId="0" fontId="7" fillId="0" borderId="5" xfId="31" applyFont="1" applyBorder="1" applyAlignment="1" applyProtection="1">
      <alignment vertical="center"/>
      <protection hidden="1"/>
    </xf>
    <xf numFmtId="0" fontId="7" fillId="0" borderId="6" xfId="31" applyFont="1" applyBorder="1" applyAlignment="1" applyProtection="1">
      <alignment vertical="center"/>
      <protection hidden="1"/>
    </xf>
    <xf numFmtId="0" fontId="3" fillId="0" borderId="0" xfId="31"/>
    <xf numFmtId="0" fontId="7" fillId="0" borderId="7" xfId="31" applyFont="1" applyBorder="1" applyAlignment="1" applyProtection="1">
      <alignment vertical="center"/>
      <protection hidden="1"/>
    </xf>
    <xf numFmtId="0" fontId="7" fillId="0" borderId="4" xfId="31" applyFont="1" applyBorder="1" applyAlignment="1" applyProtection="1">
      <alignment vertical="center"/>
      <protection hidden="1"/>
    </xf>
    <xf numFmtId="0" fontId="7" fillId="0" borderId="8" xfId="31" applyFont="1" applyBorder="1" applyAlignment="1" applyProtection="1">
      <alignment vertical="center"/>
      <protection hidden="1"/>
    </xf>
    <xf numFmtId="0" fontId="25" fillId="0" borderId="6" xfId="31" applyFont="1" applyBorder="1" applyAlignment="1" applyProtection="1">
      <alignment vertical="center"/>
      <protection hidden="1"/>
    </xf>
    <xf numFmtId="0" fontId="3" fillId="0" borderId="0" xfId="31" applyAlignment="1" applyProtection="1">
      <alignment vertical="center"/>
      <protection hidden="1"/>
    </xf>
    <xf numFmtId="0" fontId="20" fillId="0" borderId="6" xfId="31" applyFont="1" applyBorder="1" applyAlignment="1" applyProtection="1">
      <alignment vertical="center"/>
      <protection hidden="1"/>
    </xf>
    <xf numFmtId="0" fontId="27" fillId="0" borderId="0" xfId="31" applyFont="1" applyAlignment="1" applyProtection="1">
      <alignment vertical="center"/>
      <protection hidden="1"/>
    </xf>
    <xf numFmtId="0" fontId="20" fillId="0" borderId="8" xfId="31" applyFont="1" applyBorder="1" applyAlignment="1" applyProtection="1">
      <alignment vertical="center"/>
      <protection hidden="1"/>
    </xf>
    <xf numFmtId="0" fontId="7" fillId="0" borderId="9" xfId="31" applyFont="1" applyBorder="1" applyAlignment="1" applyProtection="1">
      <alignment vertical="center"/>
      <protection hidden="1"/>
    </xf>
    <xf numFmtId="0" fontId="20" fillId="0" borderId="0" xfId="31" applyFont="1" applyAlignment="1" applyProtection="1">
      <alignment vertical="center"/>
      <protection hidden="1"/>
    </xf>
    <xf numFmtId="0" fontId="17" fillId="0" borderId="0" xfId="32" applyFont="1" applyAlignment="1" applyProtection="1">
      <alignment vertical="center"/>
      <protection hidden="1"/>
    </xf>
    <xf numFmtId="0" fontId="17" fillId="0" borderId="0" xfId="0" applyFont="1" applyAlignment="1">
      <alignment horizontal="justify" vertical="center"/>
    </xf>
    <xf numFmtId="0" fontId="17" fillId="0" borderId="0" xfId="0" applyFont="1" applyAlignment="1">
      <alignment horizontal="right" vertical="center"/>
    </xf>
    <xf numFmtId="0" fontId="7" fillId="0" borderId="0" xfId="31" applyFont="1" applyAlignment="1" applyProtection="1">
      <alignment vertical="top"/>
      <protection hidden="1"/>
    </xf>
    <xf numFmtId="0" fontId="28" fillId="0" borderId="0" xfId="31" applyFont="1" applyAlignment="1" applyProtection="1">
      <alignment horizontal="center" vertical="center"/>
      <protection hidden="1"/>
    </xf>
    <xf numFmtId="0" fontId="17" fillId="0" borderId="0" xfId="31" applyFont="1" applyAlignment="1" applyProtection="1">
      <alignment vertical="center"/>
      <protection hidden="1"/>
    </xf>
    <xf numFmtId="0" fontId="18" fillId="0" borderId="0" xfId="31" applyFont="1" applyAlignment="1" applyProtection="1">
      <alignment vertical="center"/>
      <protection hidden="1"/>
    </xf>
    <xf numFmtId="0" fontId="17" fillId="0" borderId="0" xfId="34" applyFont="1" applyAlignment="1" applyProtection="1">
      <alignment vertical="top"/>
      <protection hidden="1"/>
    </xf>
    <xf numFmtId="0" fontId="18" fillId="0" borderId="0" xfId="31" applyFont="1" applyAlignment="1" applyProtection="1">
      <alignment vertical="top"/>
      <protection hidden="1"/>
    </xf>
    <xf numFmtId="0" fontId="28" fillId="0" borderId="0" xfId="31" applyFont="1" applyAlignment="1" applyProtection="1">
      <alignment vertical="center"/>
      <protection hidden="1"/>
    </xf>
    <xf numFmtId="176" fontId="17" fillId="0" borderId="10" xfId="31" applyNumberFormat="1" applyFont="1" applyBorder="1" applyAlignment="1" applyProtection="1">
      <alignment horizontal="center" vertical="center"/>
      <protection hidden="1"/>
    </xf>
    <xf numFmtId="0" fontId="18" fillId="0" borderId="11" xfId="31" applyFont="1" applyBorder="1" applyAlignment="1" applyProtection="1">
      <alignment horizontal="center" vertical="center"/>
      <protection hidden="1"/>
    </xf>
    <xf numFmtId="0" fontId="18" fillId="0" borderId="12" xfId="31" applyFont="1" applyBorder="1" applyAlignment="1" applyProtection="1">
      <alignment horizontal="justify" vertical="center" wrapText="1"/>
      <protection hidden="1"/>
    </xf>
    <xf numFmtId="0" fontId="18" fillId="0" borderId="13" xfId="31" applyFont="1" applyBorder="1" applyAlignment="1" applyProtection="1">
      <alignment vertical="center"/>
      <protection hidden="1"/>
    </xf>
    <xf numFmtId="0" fontId="17" fillId="0" borderId="0" xfId="31" applyFont="1" applyAlignment="1" applyProtection="1">
      <alignment vertical="center" wrapText="1"/>
      <protection hidden="1"/>
    </xf>
    <xf numFmtId="4" fontId="17" fillId="0" borderId="0" xfId="31" applyNumberFormat="1" applyFont="1" applyAlignment="1" applyProtection="1">
      <alignment vertical="center"/>
      <protection hidden="1"/>
    </xf>
    <xf numFmtId="0" fontId="18" fillId="0" borderId="0" xfId="31" applyFont="1" applyAlignment="1" applyProtection="1">
      <alignment horizontal="left" vertical="center" wrapText="1"/>
      <protection hidden="1"/>
    </xf>
    <xf numFmtId="0" fontId="18" fillId="0" borderId="0" xfId="31" applyFont="1" applyAlignment="1" applyProtection="1">
      <alignment horizontal="right" vertical="center"/>
      <protection hidden="1"/>
    </xf>
    <xf numFmtId="0" fontId="8" fillId="0" borderId="0" xfId="31" applyFont="1" applyAlignment="1" applyProtection="1">
      <alignment horizontal="center" vertical="top"/>
      <protection hidden="1"/>
    </xf>
    <xf numFmtId="0" fontId="17" fillId="0" borderId="4" xfId="31" applyFont="1" applyBorder="1" applyAlignment="1" applyProtection="1">
      <alignment vertical="top"/>
      <protection hidden="1"/>
    </xf>
    <xf numFmtId="0" fontId="17" fillId="0" borderId="10" xfId="31" applyFont="1" applyBorder="1" applyAlignment="1" applyProtection="1">
      <alignment horizontal="justify" vertical="top" wrapText="1"/>
      <protection hidden="1"/>
    </xf>
    <xf numFmtId="0" fontId="17" fillId="0" borderId="10" xfId="31" applyFont="1" applyBorder="1" applyAlignment="1" applyProtection="1">
      <alignment horizontal="right" vertical="center" wrapText="1" indent="5"/>
      <protection hidden="1"/>
    </xf>
    <xf numFmtId="0" fontId="18" fillId="0" borderId="13" xfId="31" applyFont="1" applyBorder="1" applyAlignment="1" applyProtection="1">
      <alignment horizontal="center" vertical="center"/>
      <protection hidden="1"/>
    </xf>
    <xf numFmtId="0" fontId="18" fillId="0" borderId="0" xfId="31" applyFont="1" applyAlignment="1" applyProtection="1">
      <alignment horizontal="left" vertical="center"/>
      <protection hidden="1"/>
    </xf>
    <xf numFmtId="0" fontId="7" fillId="0" borderId="0" xfId="31" applyFont="1" applyAlignment="1" applyProtection="1">
      <alignment horizontal="right"/>
      <protection hidden="1"/>
    </xf>
    <xf numFmtId="0" fontId="17" fillId="0" borderId="4" xfId="0" applyFont="1" applyBorder="1" applyAlignment="1">
      <alignment horizontal="left" vertical="center"/>
    </xf>
    <xf numFmtId="0" fontId="17" fillId="0" borderId="4" xfId="0" applyFont="1" applyBorder="1" applyAlignment="1">
      <alignment horizontal="justify" vertical="center"/>
    </xf>
    <xf numFmtId="0" fontId="17" fillId="0" borderId="4" xfId="0" applyFont="1" applyBorder="1" applyAlignment="1">
      <alignment horizontal="center" vertical="center"/>
    </xf>
    <xf numFmtId="0" fontId="18" fillId="0" borderId="0" xfId="32"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31" applyFont="1" applyAlignment="1" applyProtection="1">
      <alignment horizontal="left" vertical="center" indent="1"/>
      <protection hidden="1"/>
    </xf>
    <xf numFmtId="0" fontId="18" fillId="0" borderId="0" xfId="34" applyFont="1" applyAlignment="1" applyProtection="1">
      <alignment horizontal="left" vertical="center" indent="1"/>
      <protection hidden="1"/>
    </xf>
    <xf numFmtId="0" fontId="18" fillId="0" borderId="0" xfId="0" applyFont="1" applyAlignment="1" applyProtection="1">
      <alignment horizontal="left" vertical="center"/>
      <protection hidden="1"/>
    </xf>
    <xf numFmtId="4" fontId="17" fillId="0" borderId="10" xfId="31" applyNumberFormat="1" applyFont="1" applyBorder="1" applyAlignment="1" applyProtection="1">
      <alignment vertical="center"/>
      <protection hidden="1"/>
    </xf>
    <xf numFmtId="4" fontId="17" fillId="0" borderId="10" xfId="31" applyNumberFormat="1" applyFont="1" applyBorder="1" applyAlignment="1" applyProtection="1">
      <alignment vertical="center" wrapText="1"/>
      <protection hidden="1"/>
    </xf>
    <xf numFmtId="0" fontId="17" fillId="0" borderId="0" xfId="31" applyFont="1" applyAlignment="1" applyProtection="1">
      <alignment horizontal="left" vertical="top" wrapText="1"/>
      <protection hidden="1"/>
    </xf>
    <xf numFmtId="0" fontId="17" fillId="0" borderId="10" xfId="31" applyFont="1" applyBorder="1" applyAlignment="1" applyProtection="1">
      <alignment horizontal="center" vertical="center" wrapText="1"/>
      <protection hidden="1"/>
    </xf>
    <xf numFmtId="0" fontId="18" fillId="0" borderId="0" xfId="31" applyFont="1" applyAlignment="1" applyProtection="1">
      <alignment horizontal="center" vertical="center"/>
      <protection hidden="1"/>
    </xf>
    <xf numFmtId="0" fontId="17" fillId="0" borderId="0" xfId="31" applyFont="1" applyAlignment="1" applyProtection="1">
      <alignment horizontal="left" vertical="center" wrapText="1"/>
      <protection hidden="1"/>
    </xf>
    <xf numFmtId="0" fontId="17" fillId="0" borderId="0" xfId="31" applyFont="1" applyAlignment="1" applyProtection="1">
      <alignment horizontal="right" vertical="center" wrapText="1"/>
      <protection hidden="1"/>
    </xf>
    <xf numFmtId="0" fontId="17" fillId="0" borderId="4" xfId="0" applyFont="1" applyBorder="1" applyAlignment="1" applyProtection="1">
      <alignment horizontal="left" vertical="center"/>
      <protection hidden="1"/>
    </xf>
    <xf numFmtId="0" fontId="17" fillId="0" borderId="4" xfId="0" applyFont="1" applyBorder="1" applyAlignment="1" applyProtection="1">
      <alignment horizontal="justify" vertical="center"/>
      <protection hidden="1"/>
    </xf>
    <xf numFmtId="0" fontId="17" fillId="0" borderId="4" xfId="0" applyFont="1" applyBorder="1" applyAlignment="1" applyProtection="1">
      <alignment horizontal="center" vertical="center"/>
      <protection hidden="1"/>
    </xf>
    <xf numFmtId="0" fontId="17" fillId="0" borderId="4" xfId="0" applyFont="1" applyBorder="1" applyAlignment="1" applyProtection="1">
      <alignment vertical="center"/>
      <protection hidden="1"/>
    </xf>
    <xf numFmtId="0" fontId="17" fillId="0" borderId="4" xfId="0" applyFont="1" applyBorder="1" applyAlignment="1" applyProtection="1">
      <alignment horizontal="righ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7" fillId="0" borderId="0" xfId="0" applyFont="1" applyAlignment="1">
      <alignment horizontal="left" vertical="center" indent="1"/>
    </xf>
    <xf numFmtId="0" fontId="17" fillId="0" borderId="0" xfId="31" applyFont="1" applyAlignment="1" applyProtection="1">
      <alignment horizontal="left" vertical="center" indent="1"/>
      <protection hidden="1"/>
    </xf>
    <xf numFmtId="0" fontId="17" fillId="0" borderId="0" xfId="0" applyFont="1" applyAlignment="1" applyProtection="1">
      <alignment horizontal="left" vertical="center" indent="1"/>
      <protection hidden="1"/>
    </xf>
    <xf numFmtId="177" fontId="17" fillId="0" borderId="0" xfId="0" applyNumberFormat="1" applyFont="1" applyAlignment="1">
      <alignment horizontal="left" vertical="center" indent="1"/>
    </xf>
    <xf numFmtId="177" fontId="17" fillId="0" borderId="0" xfId="0" applyNumberFormat="1" applyFont="1" applyAlignment="1" applyProtection="1">
      <alignment horizontal="left" vertical="center" indent="1"/>
      <protection hidden="1"/>
    </xf>
    <xf numFmtId="0" fontId="36" fillId="0" borderId="0" xfId="27" applyFont="1" applyAlignment="1" applyProtection="1">
      <alignment horizontal="left" vertical="center"/>
      <protection hidden="1"/>
    </xf>
    <xf numFmtId="0" fontId="3" fillId="0" borderId="0" xfId="27" applyAlignment="1" applyProtection="1">
      <alignment vertical="center"/>
      <protection hidden="1"/>
    </xf>
    <xf numFmtId="0" fontId="36" fillId="0" borderId="0" xfId="27" applyFont="1" applyAlignment="1" applyProtection="1">
      <alignment vertical="center"/>
      <protection hidden="1"/>
    </xf>
    <xf numFmtId="0" fontId="3" fillId="0" borderId="0" xfId="27" applyProtection="1">
      <protection hidden="1"/>
    </xf>
    <xf numFmtId="1" fontId="18" fillId="0" borderId="0" xfId="35" applyNumberFormat="1" applyFont="1" applyAlignment="1" applyProtection="1">
      <alignment vertical="center" wrapText="1"/>
      <protection hidden="1"/>
    </xf>
    <xf numFmtId="1" fontId="17" fillId="0" borderId="0" xfId="35" applyNumberFormat="1" applyFont="1" applyAlignment="1" applyProtection="1">
      <alignment horizontal="center" vertical="center" wrapText="1"/>
      <protection hidden="1"/>
    </xf>
    <xf numFmtId="0" fontId="17" fillId="0" borderId="0" xfId="35" applyFont="1" applyAlignment="1" applyProtection="1">
      <alignment horizontal="center" vertical="center" wrapText="1"/>
      <protection hidden="1"/>
    </xf>
    <xf numFmtId="0" fontId="3" fillId="0" borderId="0" xfId="35" applyProtection="1">
      <protection hidden="1"/>
    </xf>
    <xf numFmtId="4" fontId="17" fillId="0" borderId="0" xfId="35" applyNumberFormat="1" applyFont="1" applyAlignment="1" applyProtection="1">
      <alignment horizontal="center" vertical="center" wrapText="1"/>
      <protection hidden="1"/>
    </xf>
    <xf numFmtId="0" fontId="20" fillId="0" borderId="0" xfId="35" applyFont="1" applyProtection="1">
      <protection hidden="1"/>
    </xf>
    <xf numFmtId="4" fontId="17" fillId="0" borderId="12" xfId="35" applyNumberFormat="1" applyFont="1" applyBorder="1" applyAlignment="1" applyProtection="1">
      <alignment horizontal="center" vertical="center" wrapText="1"/>
      <protection hidden="1"/>
    </xf>
    <xf numFmtId="1" fontId="17" fillId="0" borderId="12" xfId="35" applyNumberFormat="1" applyFont="1" applyBorder="1" applyAlignment="1" applyProtection="1">
      <alignment vertical="center" wrapText="1"/>
      <protection hidden="1"/>
    </xf>
    <xf numFmtId="4" fontId="17" fillId="0" borderId="12" xfId="35" applyNumberFormat="1" applyFont="1" applyBorder="1" applyAlignment="1" applyProtection="1">
      <alignment horizontal="right" vertical="center" wrapText="1"/>
      <protection hidden="1"/>
    </xf>
    <xf numFmtId="4" fontId="17" fillId="0" borderId="14" xfId="35" applyNumberFormat="1" applyFont="1" applyBorder="1" applyAlignment="1" applyProtection="1">
      <alignment horizontal="right" vertical="center" wrapText="1"/>
      <protection hidden="1"/>
    </xf>
    <xf numFmtId="4" fontId="18" fillId="0" borderId="15" xfId="35" applyNumberFormat="1" applyFont="1" applyBorder="1" applyAlignment="1" applyProtection="1">
      <alignment horizontal="right" vertical="center" wrapText="1"/>
      <protection hidden="1"/>
    </xf>
    <xf numFmtId="0" fontId="20" fillId="0" borderId="0" xfId="35" applyFont="1" applyAlignment="1" applyProtection="1">
      <alignment vertical="center"/>
      <protection hidden="1"/>
    </xf>
    <xf numFmtId="1" fontId="18" fillId="0" borderId="12" xfId="35" applyNumberFormat="1" applyFont="1" applyBorder="1" applyAlignment="1" applyProtection="1">
      <alignment horizontal="center" vertical="center" wrapText="1"/>
      <protection hidden="1"/>
    </xf>
    <xf numFmtId="0" fontId="17" fillId="0" borderId="14" xfId="35" applyFont="1" applyBorder="1" applyAlignment="1" applyProtection="1">
      <alignment vertical="center" wrapText="1"/>
      <protection hidden="1"/>
    </xf>
    <xf numFmtId="0" fontId="17" fillId="0" borderId="15" xfId="35" applyFont="1" applyBorder="1" applyAlignment="1" applyProtection="1">
      <alignment vertical="center" wrapText="1"/>
      <protection hidden="1"/>
    </xf>
    <xf numFmtId="4" fontId="18" fillId="0" borderId="12" xfId="35" applyNumberFormat="1" applyFont="1" applyBorder="1" applyAlignment="1" applyProtection="1">
      <alignment vertical="center" wrapText="1"/>
      <protection hidden="1"/>
    </xf>
    <xf numFmtId="4" fontId="17" fillId="0" borderId="14" xfId="35" applyNumberFormat="1" applyFont="1" applyBorder="1" applyAlignment="1" applyProtection="1">
      <alignment vertical="center" wrapText="1"/>
      <protection hidden="1"/>
    </xf>
    <xf numFmtId="4" fontId="18" fillId="0" borderId="15" xfId="35" applyNumberFormat="1" applyFont="1" applyBorder="1" applyAlignment="1" applyProtection="1">
      <alignment vertical="center" wrapText="1"/>
      <protection hidden="1"/>
    </xf>
    <xf numFmtId="3" fontId="20" fillId="0" borderId="0" xfId="35" applyNumberFormat="1" applyFont="1" applyProtection="1">
      <protection hidden="1"/>
    </xf>
    <xf numFmtId="4" fontId="18" fillId="0" borderId="12" xfId="35" applyNumberFormat="1" applyFont="1" applyBorder="1" applyAlignment="1" applyProtection="1">
      <alignment horizontal="right" vertical="center" wrapText="1"/>
      <protection hidden="1"/>
    </xf>
    <xf numFmtId="4" fontId="17" fillId="0" borderId="12" xfId="35" applyNumberFormat="1" applyFont="1" applyBorder="1" applyAlignment="1" applyProtection="1">
      <alignment vertical="center" wrapText="1"/>
      <protection hidden="1"/>
    </xf>
    <xf numFmtId="4" fontId="17" fillId="0" borderId="15" xfId="35" applyNumberFormat="1" applyFont="1" applyBorder="1" applyAlignment="1" applyProtection="1">
      <alignment vertical="center" wrapText="1"/>
      <protection hidden="1"/>
    </xf>
    <xf numFmtId="0" fontId="17" fillId="2" borderId="14" xfId="35" applyFont="1" applyFill="1" applyBorder="1" applyAlignment="1" applyProtection="1">
      <alignment vertical="center" wrapText="1"/>
      <protection hidden="1"/>
    </xf>
    <xf numFmtId="0" fontId="18" fillId="0" borderId="15" xfId="35" applyFont="1" applyBorder="1" applyAlignment="1" applyProtection="1">
      <alignment vertical="center" wrapText="1"/>
      <protection hidden="1"/>
    </xf>
    <xf numFmtId="4" fontId="18" fillId="0" borderId="14" xfId="35" applyNumberFormat="1" applyFont="1" applyBorder="1" applyAlignment="1" applyProtection="1">
      <alignment vertical="center" wrapText="1"/>
      <protection hidden="1"/>
    </xf>
    <xf numFmtId="178" fontId="20" fillId="0" borderId="0" xfId="35" applyNumberFormat="1" applyFont="1" applyProtection="1">
      <protection hidden="1"/>
    </xf>
    <xf numFmtId="0" fontId="18" fillId="0" borderId="15" xfId="35" applyFont="1" applyBorder="1" applyAlignment="1" applyProtection="1">
      <alignment horizontal="center" vertical="center" wrapText="1"/>
      <protection hidden="1"/>
    </xf>
    <xf numFmtId="3" fontId="18" fillId="0" borderId="14" xfId="35" applyNumberFormat="1" applyFont="1" applyBorder="1" applyAlignment="1" applyProtection="1">
      <alignment horizontal="right" vertical="center" wrapText="1"/>
      <protection hidden="1"/>
    </xf>
    <xf numFmtId="3" fontId="17" fillId="0" borderId="14" xfId="35" applyNumberFormat="1" applyFont="1" applyBorder="1" applyAlignment="1" applyProtection="1">
      <alignment horizontal="right" vertical="center" wrapText="1"/>
      <protection hidden="1"/>
    </xf>
    <xf numFmtId="4" fontId="17" fillId="0" borderId="15" xfId="7" applyNumberFormat="1" applyFont="1" applyBorder="1" applyAlignment="1" applyProtection="1">
      <alignment horizontal="right" vertical="center" wrapText="1"/>
      <protection hidden="1"/>
    </xf>
    <xf numFmtId="4" fontId="17" fillId="0" borderId="14" xfId="7" applyNumberFormat="1" applyFont="1" applyBorder="1" applyAlignment="1" applyProtection="1">
      <alignment horizontal="right" vertical="center" wrapText="1"/>
      <protection hidden="1"/>
    </xf>
    <xf numFmtId="4" fontId="17" fillId="0" borderId="14" xfId="35" applyNumberFormat="1" applyFont="1" applyBorder="1" applyAlignment="1" applyProtection="1">
      <alignment horizontal="center" vertical="center" wrapText="1"/>
      <protection hidden="1"/>
    </xf>
    <xf numFmtId="4" fontId="17" fillId="0" borderId="15" xfId="35" applyNumberFormat="1" applyFont="1" applyBorder="1" applyAlignment="1" applyProtection="1">
      <alignment horizontal="right" vertical="center" wrapText="1"/>
      <protection hidden="1"/>
    </xf>
    <xf numFmtId="1" fontId="17" fillId="0" borderId="5" xfId="35" applyNumberFormat="1" applyFont="1" applyBorder="1" applyAlignment="1" applyProtection="1">
      <alignment horizontal="center" vertical="center" wrapText="1"/>
      <protection hidden="1"/>
    </xf>
    <xf numFmtId="0" fontId="18" fillId="0" borderId="0" xfId="35" applyFont="1" applyAlignment="1" applyProtection="1">
      <alignment horizontal="justify" vertical="center" wrapText="1"/>
      <protection hidden="1"/>
    </xf>
    <xf numFmtId="1" fontId="18" fillId="0" borderId="5" xfId="35" applyNumberFormat="1" applyFont="1" applyBorder="1" applyAlignment="1" applyProtection="1">
      <alignment horizontal="left" vertical="center" wrapText="1" indent="3"/>
      <protection hidden="1"/>
    </xf>
    <xf numFmtId="3" fontId="18" fillId="0" borderId="6" xfId="35" applyNumberFormat="1" applyFont="1" applyBorder="1" applyAlignment="1" applyProtection="1">
      <alignment horizontal="right" vertical="center" wrapText="1"/>
      <protection hidden="1"/>
    </xf>
    <xf numFmtId="4" fontId="18" fillId="0" borderId="6" xfId="35" applyNumberFormat="1" applyFont="1" applyBorder="1" applyAlignment="1" applyProtection="1">
      <alignment horizontal="right" vertical="center" wrapText="1"/>
      <protection hidden="1"/>
    </xf>
    <xf numFmtId="4" fontId="18" fillId="0" borderId="0" xfId="35" applyNumberFormat="1" applyFont="1" applyAlignment="1" applyProtection="1">
      <alignment vertical="center" wrapText="1"/>
      <protection hidden="1"/>
    </xf>
    <xf numFmtId="1" fontId="17" fillId="0" borderId="5" xfId="35" applyNumberFormat="1" applyFont="1" applyBorder="1" applyAlignment="1" applyProtection="1">
      <alignment horizontal="center" vertical="top" wrapText="1"/>
      <protection hidden="1"/>
    </xf>
    <xf numFmtId="0" fontId="37" fillId="0" borderId="0" xfId="31" applyFont="1" applyAlignment="1" applyProtection="1">
      <alignment vertical="top"/>
      <protection hidden="1"/>
    </xf>
    <xf numFmtId="0" fontId="33" fillId="0" borderId="0" xfId="26" applyProtection="1">
      <protection hidden="1"/>
    </xf>
    <xf numFmtId="0" fontId="38" fillId="0" borderId="0" xfId="26" applyFont="1" applyAlignment="1" applyProtection="1">
      <alignment horizontal="center" vertical="center" wrapText="1"/>
      <protection hidden="1"/>
    </xf>
    <xf numFmtId="0" fontId="18" fillId="0" borderId="0" xfId="26" applyFont="1" applyAlignment="1" applyProtection="1">
      <alignment vertical="center"/>
      <protection hidden="1"/>
    </xf>
    <xf numFmtId="0" fontId="17" fillId="0" borderId="0" xfId="26" applyFont="1" applyAlignment="1" applyProtection="1">
      <alignment horizontal="center" vertical="center"/>
      <protection hidden="1"/>
    </xf>
    <xf numFmtId="0" fontId="18" fillId="0" borderId="0" xfId="26" applyFont="1" applyAlignment="1" applyProtection="1">
      <alignment horizontal="justify" vertical="center"/>
      <protection hidden="1"/>
    </xf>
    <xf numFmtId="0" fontId="33" fillId="0" borderId="0" xfId="26" applyAlignment="1" applyProtection="1">
      <alignment vertical="center"/>
      <protection hidden="1"/>
    </xf>
    <xf numFmtId="0" fontId="18" fillId="0" borderId="14" xfId="26" applyFont="1" applyBorder="1" applyAlignment="1" applyProtection="1">
      <alignment vertical="center" wrapText="1"/>
      <protection hidden="1"/>
    </xf>
    <xf numFmtId="0" fontId="18" fillId="0" borderId="15" xfId="26" applyFont="1" applyBorder="1" applyAlignment="1" applyProtection="1">
      <alignment vertical="center" wrapText="1"/>
      <protection hidden="1"/>
    </xf>
    <xf numFmtId="0" fontId="18" fillId="0" borderId="0" xfId="26" applyFont="1" applyAlignment="1" applyProtection="1">
      <alignment horizontal="center" vertical="center"/>
      <protection hidden="1"/>
    </xf>
    <xf numFmtId="0" fontId="18" fillId="0" borderId="3" xfId="26" applyFont="1" applyBorder="1" applyAlignment="1" applyProtection="1">
      <alignment vertical="center" wrapText="1"/>
      <protection hidden="1"/>
    </xf>
    <xf numFmtId="0" fontId="18" fillId="0" borderId="0" xfId="26" applyFont="1" applyProtection="1">
      <protection hidden="1"/>
    </xf>
    <xf numFmtId="0" fontId="18" fillId="0" borderId="0" xfId="26" applyFont="1" applyAlignment="1" applyProtection="1">
      <alignment vertical="center" wrapText="1"/>
      <protection hidden="1"/>
    </xf>
    <xf numFmtId="0" fontId="18" fillId="0" borderId="16" xfId="26" applyFont="1" applyBorder="1" applyAlignment="1" applyProtection="1">
      <alignment vertical="center"/>
      <protection hidden="1"/>
    </xf>
    <xf numFmtId="0" fontId="18" fillId="0" borderId="17" xfId="26" applyFont="1" applyBorder="1" applyAlignment="1" applyProtection="1">
      <alignment vertical="center"/>
      <protection hidden="1"/>
    </xf>
    <xf numFmtId="0" fontId="18" fillId="0" borderId="18" xfId="26" applyFont="1" applyBorder="1" applyAlignment="1" applyProtection="1">
      <alignment vertical="center"/>
      <protection hidden="1"/>
    </xf>
    <xf numFmtId="0" fontId="18" fillId="0" borderId="19" xfId="26" applyFont="1" applyBorder="1" applyAlignment="1" applyProtection="1">
      <alignment vertical="center"/>
      <protection hidden="1"/>
    </xf>
    <xf numFmtId="0" fontId="18" fillId="0" borderId="20" xfId="26" applyFont="1" applyBorder="1" applyAlignment="1" applyProtection="1">
      <alignment vertical="center"/>
      <protection hidden="1"/>
    </xf>
    <xf numFmtId="0" fontId="18" fillId="0" borderId="21" xfId="26" applyFont="1" applyBorder="1" applyAlignment="1" applyProtection="1">
      <alignment vertical="center"/>
      <protection hidden="1"/>
    </xf>
    <xf numFmtId="0" fontId="18" fillId="0" borderId="7" xfId="26" applyFont="1" applyBorder="1" applyAlignment="1" applyProtection="1">
      <alignment vertical="center"/>
      <protection hidden="1"/>
    </xf>
    <xf numFmtId="0" fontId="18" fillId="0" borderId="8" xfId="26" applyFont="1" applyBorder="1" applyAlignment="1" applyProtection="1">
      <alignment vertical="center"/>
      <protection hidden="1"/>
    </xf>
    <xf numFmtId="0" fontId="18" fillId="0" borderId="14" xfId="26" applyFont="1" applyBorder="1" applyAlignment="1" applyProtection="1">
      <alignment horizontal="left" vertical="center"/>
      <protection hidden="1"/>
    </xf>
    <xf numFmtId="0" fontId="18" fillId="0" borderId="15" xfId="26" applyFont="1" applyBorder="1" applyAlignment="1" applyProtection="1">
      <alignment horizontal="left" vertical="center"/>
      <protection hidden="1"/>
    </xf>
    <xf numFmtId="0" fontId="18" fillId="0" borderId="0" xfId="26" applyFont="1" applyAlignment="1" applyProtection="1">
      <alignment horizontal="left" vertical="center"/>
      <protection hidden="1"/>
    </xf>
    <xf numFmtId="0" fontId="17" fillId="0" borderId="0" xfId="28" applyNumberFormat="1" applyFont="1" applyFill="1" applyBorder="1" applyAlignment="1" applyProtection="1">
      <alignment horizontal="left" vertical="center"/>
    </xf>
    <xf numFmtId="0" fontId="39" fillId="0" borderId="0" xfId="26" applyFont="1" applyAlignment="1" applyProtection="1">
      <alignment vertical="center"/>
      <protection hidden="1"/>
    </xf>
    <xf numFmtId="0" fontId="39" fillId="0" borderId="0" xfId="26" applyFont="1" applyProtection="1">
      <protection hidden="1"/>
    </xf>
    <xf numFmtId="0" fontId="40" fillId="0" borderId="0" xfId="26"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12" xfId="31" applyFont="1" applyBorder="1" applyAlignment="1" applyProtection="1">
      <alignment horizontal="right" vertical="center" wrapText="1"/>
      <protection hidden="1"/>
    </xf>
    <xf numFmtId="3" fontId="25" fillId="0" borderId="13" xfId="31" applyNumberFormat="1" applyFont="1" applyBorder="1" applyAlignment="1" applyProtection="1">
      <alignment horizontal="justify" vertical="center" wrapText="1"/>
      <protection hidden="1"/>
    </xf>
    <xf numFmtId="0" fontId="32" fillId="0" borderId="0" xfId="0" applyFont="1" applyProtection="1">
      <protection hidden="1"/>
    </xf>
    <xf numFmtId="0" fontId="17"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0" fontId="28" fillId="0" borderId="0" xfId="0"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2" fillId="0" borderId="0" xfId="0" applyFont="1" applyAlignment="1" applyProtection="1">
      <alignment horizontal="justify"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left" vertical="center" indent="1"/>
      <protection hidden="1"/>
    </xf>
    <xf numFmtId="0" fontId="32" fillId="0" borderId="0" xfId="32" applyFont="1" applyAlignment="1" applyProtection="1">
      <alignment horizontal="left" vertical="center" indent="1"/>
      <protection hidden="1"/>
    </xf>
    <xf numFmtId="0" fontId="28" fillId="0" borderId="0" xfId="32" applyFont="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32" fillId="0" borderId="0" xfId="32" applyFont="1" applyAlignment="1" applyProtection="1">
      <alignment vertical="center"/>
      <protection hidden="1"/>
    </xf>
    <xf numFmtId="0" fontId="32" fillId="0" borderId="0" xfId="36" applyNumberFormat="1" applyFont="1" applyFill="1" applyBorder="1" applyAlignment="1" applyProtection="1">
      <alignment horizontal="center" vertical="center" wrapText="1"/>
      <protection hidden="1"/>
    </xf>
    <xf numFmtId="0" fontId="32" fillId="0" borderId="0" xfId="36" applyFont="1" applyFill="1" applyBorder="1" applyAlignment="1" applyProtection="1">
      <alignment horizontal="center" vertical="center" wrapText="1"/>
      <protection hidden="1"/>
    </xf>
    <xf numFmtId="0" fontId="32" fillId="0" borderId="0" xfId="36" applyNumberFormat="1" applyFont="1" applyFill="1" applyBorder="1" applyAlignment="1" applyProtection="1">
      <alignment vertical="center" wrapText="1"/>
      <protection hidden="1"/>
    </xf>
    <xf numFmtId="0" fontId="28" fillId="0" borderId="0" xfId="0" applyFont="1" applyAlignment="1" applyProtection="1">
      <alignment horizontal="center" vertical="center" wrapText="1"/>
      <protection hidden="1"/>
    </xf>
    <xf numFmtId="0" fontId="32" fillId="0" borderId="0" xfId="31" applyFont="1" applyAlignment="1" applyProtection="1">
      <alignment vertical="center"/>
      <protection hidden="1"/>
    </xf>
    <xf numFmtId="0" fontId="32" fillId="0" borderId="0" xfId="31" applyFont="1" applyAlignment="1" applyProtection="1">
      <alignment horizontal="right" vertical="center"/>
      <protection hidden="1"/>
    </xf>
    <xf numFmtId="0" fontId="32" fillId="0" borderId="0" xfId="31" applyFont="1" applyAlignment="1" applyProtection="1">
      <alignment horizontal="left" vertical="center"/>
      <protection hidden="1"/>
    </xf>
    <xf numFmtId="0" fontId="28" fillId="0" borderId="0" xfId="0" applyFont="1" applyAlignment="1" applyProtection="1">
      <alignment horizontal="right" vertical="center"/>
      <protection hidden="1"/>
    </xf>
    <xf numFmtId="0" fontId="32" fillId="0" borderId="0" xfId="36" applyNumberFormat="1" applyFont="1" applyFill="1" applyBorder="1" applyAlignment="1" applyProtection="1">
      <alignment horizontal="right" vertical="center" wrapText="1"/>
      <protection hidden="1"/>
    </xf>
    <xf numFmtId="2"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horizontal="right" vertical="center"/>
      <protection hidden="1"/>
    </xf>
    <xf numFmtId="168"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vertical="center" wrapText="1"/>
      <protection hidden="1"/>
    </xf>
    <xf numFmtId="0" fontId="32" fillId="0" borderId="0" xfId="0" applyFont="1" applyAlignment="1" applyProtection="1">
      <alignment vertical="center" wrapText="1"/>
      <protection hidden="1"/>
    </xf>
    <xf numFmtId="167"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vertical="center"/>
      <protection hidden="1"/>
    </xf>
    <xf numFmtId="2" fontId="32" fillId="0" borderId="0" xfId="7" applyNumberFormat="1" applyFont="1" applyFill="1" applyBorder="1" applyAlignment="1" applyProtection="1">
      <alignment horizontal="right" vertical="center" wrapText="1"/>
      <protection hidden="1"/>
    </xf>
    <xf numFmtId="0" fontId="32" fillId="0" borderId="0" xfId="36" applyFont="1" applyFill="1" applyBorder="1" applyAlignment="1" applyProtection="1">
      <alignment horizontal="right" vertical="center" wrapText="1"/>
      <protection hidden="1"/>
    </xf>
    <xf numFmtId="0" fontId="32" fillId="0" borderId="0" xfId="36" applyNumberFormat="1" applyFont="1" applyFill="1" applyBorder="1" applyAlignment="1" applyProtection="1">
      <alignment horizontal="center" vertical="center"/>
      <protection hidden="1"/>
    </xf>
    <xf numFmtId="0" fontId="32" fillId="0" borderId="0" xfId="36" applyNumberFormat="1" applyFont="1" applyFill="1" applyBorder="1" applyAlignment="1" applyProtection="1">
      <alignment horizontal="right" vertical="center"/>
      <protection hidden="1"/>
    </xf>
    <xf numFmtId="0" fontId="18" fillId="0" borderId="13" xfId="31" applyFont="1" applyBorder="1" applyAlignment="1" applyProtection="1">
      <alignment horizontal="justify" vertical="top" wrapText="1"/>
      <protection hidden="1"/>
    </xf>
    <xf numFmtId="4" fontId="17" fillId="0" borderId="10" xfId="31" applyNumberFormat="1" applyFont="1" applyBorder="1" applyAlignment="1" applyProtection="1">
      <alignment horizontal="right" vertical="center"/>
      <protection hidden="1"/>
    </xf>
    <xf numFmtId="4" fontId="17" fillId="0" borderId="12" xfId="7" applyNumberFormat="1" applyFont="1" applyBorder="1" applyAlignment="1" applyProtection="1">
      <alignment horizontal="right" vertical="center" wrapText="1"/>
      <protection hidden="1"/>
    </xf>
    <xf numFmtId="0" fontId="3" fillId="0" borderId="5" xfId="35" applyBorder="1" applyProtection="1">
      <protection hidden="1"/>
    </xf>
    <xf numFmtId="0" fontId="3" fillId="0" borderId="6" xfId="35" applyBorder="1" applyProtection="1">
      <protection hidden="1"/>
    </xf>
    <xf numFmtId="0" fontId="20" fillId="0" borderId="5" xfId="35" applyFont="1" applyBorder="1" applyProtection="1">
      <protection hidden="1"/>
    </xf>
    <xf numFmtId="0" fontId="20" fillId="0" borderId="6" xfId="35" applyFont="1" applyBorder="1" applyProtection="1">
      <protection hidden="1"/>
    </xf>
    <xf numFmtId="1" fontId="18" fillId="0" borderId="7" xfId="35" applyNumberFormat="1" applyFont="1" applyBorder="1" applyAlignment="1" applyProtection="1">
      <alignment horizontal="left" vertical="center" wrapText="1" indent="3"/>
      <protection hidden="1"/>
    </xf>
    <xf numFmtId="0" fontId="18" fillId="0" borderId="4" xfId="35" applyFont="1" applyBorder="1" applyAlignment="1" applyProtection="1">
      <alignment horizontal="justify" vertical="center" wrapText="1"/>
      <protection hidden="1"/>
    </xf>
    <xf numFmtId="4" fontId="18" fillId="0" borderId="8" xfId="35" applyNumberFormat="1" applyFont="1" applyBorder="1" applyAlignment="1" applyProtection="1">
      <alignment horizontal="justify" vertical="center" wrapText="1"/>
      <protection hidden="1"/>
    </xf>
    <xf numFmtId="0" fontId="43" fillId="0" borderId="0" xfId="31" applyFont="1" applyAlignment="1" applyProtection="1">
      <alignment vertical="top"/>
      <protection hidden="1"/>
    </xf>
    <xf numFmtId="2" fontId="43" fillId="0" borderId="0" xfId="31" applyNumberFormat="1" applyFont="1" applyAlignment="1" applyProtection="1">
      <alignment vertical="top"/>
      <protection hidden="1"/>
    </xf>
    <xf numFmtId="166" fontId="37" fillId="0" borderId="0" xfId="31" applyNumberFormat="1" applyFont="1" applyAlignment="1" applyProtection="1">
      <alignment vertical="top"/>
      <protection hidden="1"/>
    </xf>
    <xf numFmtId="0" fontId="37" fillId="0" borderId="0" xfId="31" applyFont="1" applyAlignment="1" applyProtection="1">
      <alignment horizontal="right" vertical="top"/>
      <protection hidden="1"/>
    </xf>
    <xf numFmtId="2" fontId="43" fillId="2" borderId="0" xfId="31" applyNumberFormat="1" applyFont="1" applyFill="1" applyAlignment="1" applyProtection="1">
      <alignment vertical="top"/>
      <protection hidden="1"/>
    </xf>
    <xf numFmtId="0" fontId="32" fillId="0" borderId="0" xfId="0" applyFont="1" applyAlignment="1" applyProtection="1">
      <alignment horizontal="right" vertical="center"/>
      <protection hidden="1"/>
    </xf>
    <xf numFmtId="0" fontId="45" fillId="0" borderId="0" xfId="35" applyFont="1" applyProtection="1">
      <protection hidden="1"/>
    </xf>
    <xf numFmtId="0" fontId="44" fillId="0" borderId="0" xfId="35" applyFont="1" applyProtection="1">
      <protection hidden="1"/>
    </xf>
    <xf numFmtId="0" fontId="44" fillId="0" borderId="0" xfId="35" applyFont="1" applyAlignment="1" applyProtection="1">
      <alignment vertical="center"/>
      <protection hidden="1"/>
    </xf>
    <xf numFmtId="0" fontId="44" fillId="0" borderId="0" xfId="35" applyFont="1" applyAlignment="1" applyProtection="1">
      <alignment wrapText="1"/>
      <protection hidden="1"/>
    </xf>
    <xf numFmtId="10" fontId="44" fillId="0" borderId="0" xfId="35" applyNumberFormat="1" applyFont="1" applyAlignment="1" applyProtection="1">
      <alignment vertical="center"/>
      <protection hidden="1"/>
    </xf>
    <xf numFmtId="0" fontId="32" fillId="0" borderId="0" xfId="29" applyNumberFormat="1" applyFont="1" applyFill="1" applyBorder="1" applyAlignment="1" applyProtection="1">
      <alignment vertical="center" wrapText="1"/>
      <protection hidden="1"/>
    </xf>
    <xf numFmtId="0" fontId="45" fillId="3" borderId="0" xfId="35" applyFont="1" applyFill="1" applyProtection="1">
      <protection hidden="1"/>
    </xf>
    <xf numFmtId="4" fontId="18" fillId="4" borderId="6" xfId="35" applyNumberFormat="1" applyFont="1" applyFill="1" applyBorder="1" applyAlignment="1" applyProtection="1">
      <alignment horizontal="right" vertical="center" wrapText="1"/>
      <protection hidden="1"/>
    </xf>
    <xf numFmtId="0" fontId="22" fillId="0" borderId="18" xfId="31" applyFont="1" applyBorder="1" applyAlignment="1" applyProtection="1">
      <alignment horizontal="center" vertical="center"/>
      <protection hidden="1"/>
    </xf>
    <xf numFmtId="0" fontId="6" fillId="0" borderId="12" xfId="31" applyFont="1" applyBorder="1" applyAlignment="1" applyProtection="1">
      <alignment vertical="center"/>
      <protection hidden="1"/>
    </xf>
    <xf numFmtId="0" fontId="20" fillId="0" borderId="12" xfId="31"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1"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1" fillId="0" borderId="0" xfId="0" applyFont="1" applyAlignment="1" applyProtection="1">
      <alignment vertical="top" wrapText="1"/>
      <protection hidden="1"/>
    </xf>
    <xf numFmtId="165"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5" fontId="8" fillId="0" borderId="0" xfId="0" quotePrefix="1" applyNumberFormat="1" applyFont="1" applyAlignment="1" applyProtection="1">
      <alignment horizontal="left" vertical="top" wrapText="1"/>
      <protection hidden="1"/>
    </xf>
    <xf numFmtId="0" fontId="22"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2" fillId="0" borderId="0" xfId="0" applyFont="1" applyAlignment="1" applyProtection="1">
      <alignment horizontal="center" vertical="top"/>
      <protection hidden="1"/>
    </xf>
    <xf numFmtId="1" fontId="18" fillId="0" borderId="12" xfId="31" applyNumberFormat="1" applyFont="1" applyBorder="1" applyAlignment="1" applyProtection="1">
      <alignment horizontal="right" vertical="center" wrapText="1"/>
      <protection hidden="1"/>
    </xf>
    <xf numFmtId="0" fontId="18" fillId="0" borderId="11" xfId="31" applyFont="1" applyBorder="1" applyAlignment="1" applyProtection="1">
      <alignment horizontal="justify" vertical="center" wrapText="1"/>
      <protection hidden="1"/>
    </xf>
    <xf numFmtId="0" fontId="17" fillId="0" borderId="0" xfId="0" applyFont="1" applyAlignment="1" applyProtection="1">
      <alignment horizontal="center" vertical="center" wrapText="1"/>
      <protection hidden="1"/>
    </xf>
    <xf numFmtId="0" fontId="51" fillId="0" borderId="0" xfId="37" applyFont="1" applyAlignment="1" applyProtection="1">
      <alignment horizontal="center"/>
      <protection hidden="1"/>
    </xf>
    <xf numFmtId="0" fontId="51" fillId="0" borderId="0" xfId="37" applyFont="1" applyProtection="1">
      <protection hidden="1"/>
    </xf>
    <xf numFmtId="0" fontId="51" fillId="0" borderId="0" xfId="27" applyFont="1" applyAlignment="1" applyProtection="1">
      <alignment horizontal="left" vertical="center"/>
      <protection hidden="1"/>
    </xf>
    <xf numFmtId="0" fontId="51" fillId="0" borderId="0" xfId="27" applyFont="1" applyProtection="1">
      <protection hidden="1"/>
    </xf>
    <xf numFmtId="0" fontId="51" fillId="0" borderId="0" xfId="27" applyFont="1" applyAlignment="1" applyProtection="1">
      <alignment vertical="center"/>
      <protection hidden="1"/>
    </xf>
    <xf numFmtId="0" fontId="51" fillId="0" borderId="0" xfId="27" applyFont="1" applyAlignment="1" applyProtection="1">
      <alignment horizontal="center" vertical="center"/>
      <protection hidden="1"/>
    </xf>
    <xf numFmtId="0" fontId="51" fillId="0" borderId="0" xfId="27" applyFont="1" applyAlignment="1" applyProtection="1">
      <alignment horizontal="left"/>
      <protection hidden="1"/>
    </xf>
    <xf numFmtId="0" fontId="51" fillId="0" borderId="0" xfId="27" applyFont="1" applyAlignment="1" applyProtection="1">
      <alignment horizontal="center"/>
      <protection hidden="1"/>
    </xf>
    <xf numFmtId="1" fontId="18" fillId="4" borderId="10" xfId="26" applyNumberFormat="1" applyFont="1" applyFill="1" applyBorder="1" applyAlignment="1" applyProtection="1">
      <alignment horizontal="center" vertical="center"/>
      <protection locked="0"/>
    </xf>
    <xf numFmtId="177" fontId="18" fillId="4" borderId="10" xfId="26" applyNumberFormat="1" applyFont="1" applyFill="1" applyBorder="1" applyAlignment="1" applyProtection="1">
      <alignment horizontal="center" vertical="center"/>
      <protection locked="0"/>
    </xf>
    <xf numFmtId="0" fontId="29" fillId="0" borderId="0" xfId="26" applyFont="1" applyAlignment="1" applyProtection="1">
      <alignment horizontal="center" vertical="center"/>
      <protection hidden="1"/>
    </xf>
    <xf numFmtId="0" fontId="52" fillId="0" borderId="0" xfId="26" applyFont="1" applyAlignment="1" applyProtection="1">
      <alignment vertical="center"/>
      <protection hidden="1"/>
    </xf>
    <xf numFmtId="0" fontId="33" fillId="0" borderId="0" xfId="26" applyAlignment="1" applyProtection="1">
      <alignment horizontal="center"/>
      <protection hidden="1"/>
    </xf>
    <xf numFmtId="2" fontId="17" fillId="0" borderId="0" xfId="0" applyNumberFormat="1" applyFont="1" applyAlignment="1" applyProtection="1">
      <alignment horizontal="center" vertical="center"/>
      <protection hidden="1"/>
    </xf>
    <xf numFmtId="0" fontId="32" fillId="0" borderId="0" xfId="0" applyFont="1" applyAlignment="1" applyProtection="1">
      <alignment horizontal="center" vertical="top"/>
      <protection hidden="1"/>
    </xf>
    <xf numFmtId="0" fontId="32" fillId="0" borderId="0" xfId="0" applyFont="1" applyAlignment="1" applyProtection="1">
      <alignment horizontal="justify" vertical="top"/>
      <protection hidden="1"/>
    </xf>
    <xf numFmtId="10" fontId="17" fillId="4" borderId="12" xfId="31" applyNumberFormat="1" applyFont="1" applyFill="1" applyBorder="1" applyAlignment="1" applyProtection="1">
      <alignment horizontal="right" vertical="center" wrapText="1"/>
      <protection locked="0"/>
    </xf>
    <xf numFmtId="0" fontId="17" fillId="0" borderId="4" xfId="23" applyFont="1" applyBorder="1" applyAlignment="1">
      <alignment vertical="center"/>
    </xf>
    <xf numFmtId="0" fontId="18" fillId="0" borderId="4" xfId="23" applyFont="1" applyBorder="1" applyAlignment="1">
      <alignment vertical="center"/>
    </xf>
    <xf numFmtId="0" fontId="17" fillId="0" borderId="4" xfId="23" applyFont="1" applyBorder="1" applyAlignment="1">
      <alignment horizontal="right" vertical="center"/>
    </xf>
    <xf numFmtId="0" fontId="18" fillId="0" borderId="0" xfId="23" applyFont="1" applyAlignment="1">
      <alignment vertical="center"/>
    </xf>
    <xf numFmtId="0" fontId="18" fillId="0" borderId="0" xfId="23" applyFont="1"/>
    <xf numFmtId="0" fontId="32" fillId="0" borderId="0" xfId="23" applyFont="1"/>
    <xf numFmtId="0" fontId="32" fillId="0" borderId="0" xfId="23" applyFont="1" applyAlignment="1">
      <alignment horizontal="center" vertical="center"/>
    </xf>
    <xf numFmtId="0" fontId="50" fillId="0" borderId="0" xfId="23" applyFont="1"/>
    <xf numFmtId="0" fontId="50" fillId="0" borderId="0" xfId="23" applyFont="1" applyAlignment="1">
      <alignment vertical="center"/>
    </xf>
    <xf numFmtId="0" fontId="17" fillId="0" borderId="0" xfId="23" applyFont="1" applyAlignment="1">
      <alignment horizontal="center" vertical="center"/>
    </xf>
    <xf numFmtId="0" fontId="50" fillId="0" borderId="0" xfId="23" applyFont="1" applyAlignment="1">
      <alignment horizontal="left" vertical="center"/>
    </xf>
    <xf numFmtId="177" fontId="50" fillId="0" borderId="0" xfId="23" applyNumberFormat="1" applyFont="1" applyAlignment="1">
      <alignment horizontal="left" vertical="center"/>
    </xf>
    <xf numFmtId="0" fontId="32" fillId="0" borderId="0" xfId="23" applyFont="1" applyAlignment="1">
      <alignment horizontal="center"/>
    </xf>
    <xf numFmtId="0" fontId="50" fillId="0" borderId="0" xfId="25" applyFont="1" applyAlignment="1">
      <alignment horizontal="left" vertical="center"/>
    </xf>
    <xf numFmtId="0" fontId="17" fillId="0" borderId="0" xfId="25" applyFont="1" applyAlignment="1">
      <alignment horizontal="left" vertical="center"/>
    </xf>
    <xf numFmtId="0" fontId="18" fillId="0" borderId="0" xfId="23" applyFont="1" applyAlignment="1">
      <alignment horizontal="justify" vertical="center"/>
    </xf>
    <xf numFmtId="0" fontId="50" fillId="0" borderId="0" xfId="33" applyFont="1" applyAlignment="1">
      <alignment horizontal="left" vertical="center"/>
    </xf>
    <xf numFmtId="0" fontId="50" fillId="0" borderId="0" xfId="23" applyFont="1" applyAlignment="1">
      <alignment horizontal="justify" vertical="center"/>
    </xf>
    <xf numFmtId="0" fontId="50" fillId="0" borderId="0" xfId="23" applyFont="1" applyAlignment="1">
      <alignment vertical="top"/>
    </xf>
    <xf numFmtId="165" fontId="50" fillId="0" borderId="0" xfId="23" applyNumberFormat="1" applyFont="1" applyAlignment="1">
      <alignment horizontal="center" vertical="top"/>
    </xf>
    <xf numFmtId="165" fontId="50" fillId="0" borderId="0" xfId="23" applyNumberFormat="1" applyFont="1" applyAlignment="1">
      <alignment horizontal="center" vertical="center"/>
    </xf>
    <xf numFmtId="0" fontId="32" fillId="0" borderId="0" xfId="23" applyFont="1" applyAlignment="1">
      <alignment vertical="center"/>
    </xf>
    <xf numFmtId="0" fontId="50" fillId="0" borderId="0" xfId="23" applyFont="1" applyAlignment="1">
      <alignment horizontal="center" vertical="top"/>
    </xf>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xf numFmtId="0" fontId="50" fillId="0" borderId="0" xfId="0" applyFont="1" applyAlignment="1">
      <alignment horizontal="justify" vertical="center"/>
    </xf>
    <xf numFmtId="165" fontId="50" fillId="0" borderId="0" xfId="0" applyNumberFormat="1" applyFont="1" applyAlignment="1">
      <alignment horizontal="center" vertical="center"/>
    </xf>
    <xf numFmtId="0" fontId="50" fillId="0" borderId="0" xfId="0" applyFont="1" applyAlignment="1">
      <alignment horizontal="right" vertical="center"/>
    </xf>
    <xf numFmtId="177" fontId="17" fillId="0" borderId="0" xfId="23" applyNumberFormat="1" applyFont="1" applyAlignment="1">
      <alignment vertical="center"/>
    </xf>
    <xf numFmtId="0" fontId="17" fillId="0" borderId="0" xfId="23" applyFont="1" applyAlignment="1">
      <alignment horizontal="right" vertical="center"/>
    </xf>
    <xf numFmtId="0" fontId="18" fillId="0" borderId="0" xfId="23" applyFont="1" applyAlignment="1">
      <alignment horizontal="left" vertical="center"/>
    </xf>
    <xf numFmtId="0" fontId="17" fillId="0" borderId="0" xfId="23" applyFont="1" applyAlignment="1">
      <alignment horizontal="left" vertical="center" indent="2"/>
    </xf>
    <xf numFmtId="0" fontId="17" fillId="0" borderId="0" xfId="23" applyFont="1" applyAlignment="1">
      <alignment horizontal="left" vertical="center" indent="1"/>
    </xf>
    <xf numFmtId="0" fontId="18" fillId="0" borderId="0" xfId="23" applyFont="1" applyAlignment="1">
      <alignment horizontal="left" vertical="center" indent="1"/>
    </xf>
    <xf numFmtId="0" fontId="50" fillId="0" borderId="0" xfId="0" applyFont="1" applyAlignment="1">
      <alignment horizontal="left" vertical="center" wrapText="1" indent="2"/>
    </xf>
    <xf numFmtId="0" fontId="50" fillId="0" borderId="0" xfId="0" applyFont="1" applyAlignment="1">
      <alignment vertical="center" wrapText="1"/>
    </xf>
    <xf numFmtId="0" fontId="18" fillId="0" borderId="0" xfId="0" applyFont="1" applyAlignment="1">
      <alignment horizontal="right" vertical="center"/>
    </xf>
    <xf numFmtId="0" fontId="50" fillId="0" borderId="0" xfId="0" applyFont="1" applyAlignment="1">
      <alignment horizontal="left" vertical="center" indent="2"/>
    </xf>
    <xf numFmtId="0" fontId="17" fillId="0" borderId="0" xfId="0" applyFont="1" applyAlignment="1">
      <alignment horizontal="left" vertical="center"/>
    </xf>
    <xf numFmtId="2" fontId="18" fillId="0" borderId="12" xfId="31" applyNumberFormat="1" applyFont="1" applyBorder="1" applyAlignment="1" applyProtection="1">
      <alignment horizontal="right" vertical="center" wrapText="1"/>
      <protection hidden="1"/>
    </xf>
    <xf numFmtId="0" fontId="55" fillId="0" borderId="0" xfId="30" applyNumberFormat="1" applyFont="1" applyFill="1" applyBorder="1" applyAlignment="1" applyProtection="1">
      <alignment horizontal="center" vertical="center"/>
      <protection hidden="1"/>
    </xf>
    <xf numFmtId="0" fontId="56" fillId="0" borderId="0" xfId="30" applyNumberFormat="1" applyFont="1" applyFill="1" applyBorder="1" applyAlignment="1" applyProtection="1">
      <alignment horizontal="center" vertical="center"/>
      <protection hidden="1"/>
    </xf>
    <xf numFmtId="0" fontId="56" fillId="0" borderId="0" xfId="30" applyNumberFormat="1" applyFont="1" applyFill="1" applyBorder="1" applyAlignment="1" applyProtection="1">
      <alignment horizontal="center" vertical="top"/>
      <protection hidden="1"/>
    </xf>
    <xf numFmtId="0" fontId="6" fillId="0" borderId="0" xfId="30" applyNumberFormat="1" applyFont="1" applyFill="1" applyBorder="1" applyAlignment="1" applyProtection="1">
      <alignment horizontal="center" vertical="top"/>
      <protection hidden="1"/>
    </xf>
    <xf numFmtId="0" fontId="57" fillId="0" borderId="0" xfId="30" applyNumberFormat="1" applyFont="1" applyFill="1" applyBorder="1" applyAlignment="1" applyProtection="1">
      <alignment vertical="center"/>
      <protection hidden="1"/>
    </xf>
    <xf numFmtId="0" fontId="58" fillId="0" borderId="0" xfId="30" applyNumberFormat="1" applyFont="1" applyFill="1" applyBorder="1" applyAlignment="1" applyProtection="1">
      <alignment vertical="center"/>
      <protection hidden="1"/>
    </xf>
    <xf numFmtId="0" fontId="58" fillId="0" borderId="0" xfId="30" applyNumberFormat="1" applyFont="1" applyFill="1" applyBorder="1" applyAlignment="1" applyProtection="1">
      <alignment vertical="top"/>
      <protection hidden="1"/>
    </xf>
    <xf numFmtId="0" fontId="36" fillId="0" borderId="0" xfId="30" applyNumberFormat="1" applyFont="1" applyFill="1" applyBorder="1" applyAlignment="1" applyProtection="1">
      <alignment vertical="top"/>
      <protection hidden="1"/>
    </xf>
    <xf numFmtId="0" fontId="18" fillId="0" borderId="0" xfId="30" applyFont="1" applyAlignment="1" applyProtection="1">
      <alignment vertical="top"/>
      <protection hidden="1"/>
    </xf>
    <xf numFmtId="0" fontId="18" fillId="0" borderId="0" xfId="30" applyFont="1" applyAlignment="1" applyProtection="1">
      <alignment vertical="center"/>
      <protection hidden="1"/>
    </xf>
    <xf numFmtId="0" fontId="18" fillId="0" borderId="0" xfId="30" applyFont="1" applyAlignment="1" applyProtection="1">
      <alignment vertical="center" wrapText="1"/>
      <protection hidden="1"/>
    </xf>
    <xf numFmtId="0" fontId="58" fillId="0" borderId="0" xfId="30" applyNumberFormat="1" applyFont="1" applyFill="1" applyBorder="1" applyAlignment="1" applyProtection="1">
      <alignment vertical="top" wrapText="1"/>
      <protection hidden="1"/>
    </xf>
    <xf numFmtId="0" fontId="18" fillId="0" borderId="0" xfId="30" applyNumberFormat="1" applyFont="1" applyFill="1" applyBorder="1" applyAlignment="1" applyProtection="1">
      <alignment vertical="center"/>
      <protection hidden="1"/>
    </xf>
    <xf numFmtId="0" fontId="18" fillId="0" borderId="12" xfId="30" applyFont="1" applyBorder="1" applyAlignment="1" applyProtection="1">
      <alignment horizontal="center" vertical="top"/>
      <protection hidden="1"/>
    </xf>
    <xf numFmtId="4" fontId="18" fillId="4" borderId="12" xfId="30" applyNumberFormat="1" applyFont="1" applyFill="1" applyBorder="1" applyAlignment="1" applyProtection="1">
      <alignment horizontal="right" vertical="center"/>
      <protection locked="0"/>
    </xf>
    <xf numFmtId="2" fontId="58" fillId="0" borderId="0" xfId="30" applyNumberFormat="1" applyFont="1" applyFill="1" applyBorder="1" applyAlignment="1" applyProtection="1">
      <alignment vertical="center"/>
      <protection hidden="1"/>
    </xf>
    <xf numFmtId="180" fontId="57" fillId="0" borderId="0" xfId="30" applyNumberFormat="1" applyFont="1" applyFill="1" applyBorder="1" applyAlignment="1" applyProtection="1">
      <alignment vertical="center"/>
      <protection hidden="1"/>
    </xf>
    <xf numFmtId="10" fontId="18" fillId="4" borderId="12" xfId="30" applyNumberFormat="1" applyFont="1" applyFill="1" applyBorder="1" applyAlignment="1" applyProtection="1">
      <alignment horizontal="right" vertical="center"/>
      <protection locked="0"/>
    </xf>
    <xf numFmtId="10" fontId="58" fillId="0" borderId="0" xfId="30" applyNumberFormat="1" applyFont="1" applyFill="1" applyBorder="1" applyAlignment="1" applyProtection="1">
      <alignment vertical="top"/>
      <protection hidden="1"/>
    </xf>
    <xf numFmtId="0" fontId="54" fillId="0" borderId="0" xfId="30" applyNumberFormat="1" applyFont="1" applyFill="1" applyBorder="1" applyAlignment="1" applyProtection="1">
      <alignment vertical="top"/>
      <protection hidden="1"/>
    </xf>
    <xf numFmtId="0" fontId="18" fillId="0" borderId="10" xfId="30" applyFont="1" applyBorder="1" applyAlignment="1" applyProtection="1">
      <alignment horizontal="center" vertical="top"/>
      <protection hidden="1"/>
    </xf>
    <xf numFmtId="0" fontId="54" fillId="0" borderId="22" xfId="30" applyNumberFormat="1" applyFont="1" applyFill="1" applyBorder="1" applyAlignment="1" applyProtection="1">
      <alignment horizontal="right" vertical="top"/>
      <protection hidden="1"/>
    </xf>
    <xf numFmtId="0" fontId="57" fillId="0" borderId="0" xfId="30" applyNumberFormat="1" applyFont="1" applyFill="1" applyBorder="1" applyAlignment="1" applyProtection="1">
      <alignment vertical="top"/>
      <protection hidden="1"/>
    </xf>
    <xf numFmtId="0" fontId="17" fillId="0" borderId="11" xfId="30" applyFont="1" applyBorder="1" applyAlignment="1" applyProtection="1">
      <alignment horizontal="center" vertical="center" wrapText="1"/>
      <protection hidden="1"/>
    </xf>
    <xf numFmtId="0" fontId="18" fillId="0" borderId="18" xfId="30" applyNumberFormat="1" applyFont="1" applyFill="1" applyBorder="1" applyAlignment="1" applyProtection="1">
      <alignment horizontal="left" vertical="center" indent="3"/>
      <protection hidden="1"/>
    </xf>
    <xf numFmtId="0" fontId="54" fillId="0" borderId="23" xfId="30" applyNumberFormat="1" applyFont="1" applyFill="1" applyBorder="1" applyAlignment="1" applyProtection="1">
      <alignment vertical="top"/>
      <protection hidden="1"/>
    </xf>
    <xf numFmtId="0" fontId="18" fillId="0" borderId="23" xfId="30" applyFont="1" applyBorder="1" applyAlignment="1" applyProtection="1">
      <alignment horizontal="center" vertical="center"/>
      <protection hidden="1"/>
    </xf>
    <xf numFmtId="0" fontId="18" fillId="0" borderId="19" xfId="30" applyFont="1" applyBorder="1" applyAlignment="1" applyProtection="1">
      <alignment horizontal="right" vertical="center"/>
      <protection hidden="1"/>
    </xf>
    <xf numFmtId="4" fontId="18" fillId="4" borderId="24" xfId="30" applyNumberFormat="1" applyFont="1" applyFill="1" applyBorder="1" applyAlignment="1" applyProtection="1">
      <alignment horizontal="right" vertical="center" wrapText="1"/>
      <protection locked="0"/>
    </xf>
    <xf numFmtId="2" fontId="57" fillId="0" borderId="0" xfId="30" applyNumberFormat="1" applyFont="1" applyFill="1" applyBorder="1" applyAlignment="1" applyProtection="1">
      <alignment vertical="center"/>
      <protection hidden="1"/>
    </xf>
    <xf numFmtId="180" fontId="57" fillId="0" borderId="0" xfId="30" applyNumberFormat="1" applyFont="1" applyFill="1" applyBorder="1" applyAlignment="1" applyProtection="1">
      <alignment vertical="top"/>
      <protection hidden="1"/>
    </xf>
    <xf numFmtId="0" fontId="0" fillId="0" borderId="18" xfId="30" applyNumberFormat="1" applyFont="1" applyFill="1" applyBorder="1" applyAlignment="1" applyProtection="1">
      <alignment horizontal="left" vertical="center" indent="3"/>
      <protection hidden="1"/>
    </xf>
    <xf numFmtId="0" fontId="17" fillId="0" borderId="13"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54" fillId="0" borderId="26" xfId="30" applyNumberFormat="1" applyFont="1" applyFill="1" applyBorder="1" applyAlignment="1" applyProtection="1">
      <alignment vertical="top"/>
      <protection hidden="1"/>
    </xf>
    <xf numFmtId="0" fontId="18" fillId="0" borderId="27" xfId="30" applyFont="1" applyBorder="1" applyAlignment="1" applyProtection="1">
      <alignment horizontal="right" vertical="center"/>
      <protection hidden="1"/>
    </xf>
    <xf numFmtId="4" fontId="18" fillId="4" borderId="28" xfId="30" applyNumberFormat="1" applyFont="1" applyFill="1" applyBorder="1" applyAlignment="1" applyProtection="1">
      <alignment horizontal="right" vertical="center" wrapText="1"/>
      <protection locked="0"/>
    </xf>
    <xf numFmtId="0" fontId="17" fillId="0" borderId="0" xfId="30" applyFont="1" applyAlignment="1" applyProtection="1">
      <alignment horizontal="center" vertical="center" wrapText="1"/>
      <protection hidden="1"/>
    </xf>
    <xf numFmtId="0" fontId="18" fillId="0" borderId="23" xfId="30" applyFont="1" applyBorder="1" applyAlignment="1" applyProtection="1">
      <alignment horizontal="right" vertical="center"/>
      <protection hidden="1"/>
    </xf>
    <xf numFmtId="10" fontId="18" fillId="4" borderId="24" xfId="30" applyNumberFormat="1" applyFont="1" applyFill="1" applyBorder="1" applyAlignment="1" applyProtection="1">
      <alignment horizontal="right" vertical="center" wrapText="1"/>
      <protection locked="0"/>
    </xf>
    <xf numFmtId="10" fontId="57" fillId="0" borderId="0" xfId="30" applyNumberFormat="1" applyFont="1" applyFill="1" applyBorder="1" applyAlignment="1" applyProtection="1">
      <alignment vertical="top"/>
      <protection hidden="1"/>
    </xf>
    <xf numFmtId="0" fontId="18" fillId="0" borderId="26" xfId="30" applyFont="1" applyBorder="1" applyAlignment="1" applyProtection="1">
      <alignment horizontal="right" vertical="center"/>
      <protection hidden="1"/>
    </xf>
    <xf numFmtId="10" fontId="18" fillId="4" borderId="28" xfId="30" applyNumberFormat="1" applyFont="1" applyFill="1" applyBorder="1" applyAlignment="1" applyProtection="1">
      <alignment horizontal="right" vertical="center" wrapText="1"/>
      <protection locked="0"/>
    </xf>
    <xf numFmtId="0" fontId="18" fillId="0" borderId="9" xfId="30" applyFont="1" applyBorder="1" applyAlignment="1" applyProtection="1">
      <alignment vertical="center"/>
      <protection hidden="1"/>
    </xf>
    <xf numFmtId="0" fontId="17" fillId="0" borderId="0" xfId="30" applyFont="1" applyBorder="1" applyAlignment="1" applyProtection="1">
      <alignment horizontal="center" vertical="center" wrapText="1"/>
      <protection hidden="1"/>
    </xf>
    <xf numFmtId="0" fontId="18" fillId="0" borderId="0" xfId="30" applyNumberFormat="1" applyFont="1" applyFill="1" applyBorder="1" applyAlignment="1" applyProtection="1">
      <alignment horizontal="left" vertical="center" indent="6"/>
      <protection hidden="1"/>
    </xf>
    <xf numFmtId="0" fontId="18" fillId="0" borderId="0" xfId="30" applyFont="1" applyBorder="1" applyAlignment="1" applyProtection="1">
      <alignment horizontal="justify" vertical="center"/>
      <protection hidden="1"/>
    </xf>
    <xf numFmtId="0" fontId="18" fillId="0" borderId="0" xfId="30" applyNumberFormat="1" applyFont="1" applyFill="1" applyBorder="1" applyAlignment="1" applyProtection="1">
      <alignment vertical="center" wrapText="1"/>
      <protection hidden="1"/>
    </xf>
    <xf numFmtId="0" fontId="57" fillId="0" borderId="0" xfId="0" applyFont="1" applyAlignment="1" applyProtection="1">
      <alignment horizontal="justify" vertical="center"/>
      <protection hidden="1"/>
    </xf>
    <xf numFmtId="0" fontId="18" fillId="0" borderId="0" xfId="24" applyFont="1" applyAlignment="1" applyProtection="1">
      <alignment vertical="center"/>
      <protection hidden="1"/>
    </xf>
    <xf numFmtId="165" fontId="18" fillId="0" borderId="0" xfId="0" applyNumberFormat="1" applyFont="1" applyAlignment="1" applyProtection="1">
      <alignment horizontal="center" vertical="center"/>
      <protection hidden="1"/>
    </xf>
    <xf numFmtId="0" fontId="20" fillId="0" borderId="0" xfId="24" applyProtection="1">
      <protection hidden="1"/>
    </xf>
    <xf numFmtId="177" fontId="17" fillId="0" borderId="0" xfId="24" applyNumberFormat="1" applyFont="1" applyAlignment="1" applyProtection="1">
      <alignment vertical="center"/>
      <protection hidden="1"/>
    </xf>
    <xf numFmtId="0" fontId="17" fillId="0" borderId="0" xfId="24" applyFont="1" applyAlignment="1" applyProtection="1">
      <alignment horizontal="right" vertical="center"/>
      <protection hidden="1"/>
    </xf>
    <xf numFmtId="0" fontId="57" fillId="0" borderId="0" xfId="24" applyFont="1" applyAlignment="1" applyProtection="1">
      <alignment horizontal="left" vertical="center"/>
      <protection hidden="1"/>
    </xf>
    <xf numFmtId="0" fontId="17" fillId="0" borderId="0" xfId="24" applyFont="1" applyAlignment="1" applyProtection="1">
      <alignment horizontal="left" vertical="center" indent="2"/>
      <protection hidden="1"/>
    </xf>
    <xf numFmtId="0" fontId="18" fillId="0" borderId="0" xfId="24" applyFont="1" applyAlignment="1" applyProtection="1">
      <alignment horizontal="left" vertical="center" indent="1"/>
      <protection hidden="1"/>
    </xf>
    <xf numFmtId="0" fontId="57" fillId="0" borderId="0" xfId="24" applyFont="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7" fillId="0" borderId="12" xfId="0" applyFont="1" applyBorder="1" applyAlignment="1" applyProtection="1">
      <alignment horizontal="center" vertical="center" wrapText="1"/>
      <protection hidden="1"/>
    </xf>
    <xf numFmtId="0" fontId="17" fillId="0" borderId="12" xfId="0" applyFont="1" applyBorder="1" applyAlignment="1" applyProtection="1">
      <alignment vertical="center" wrapText="1"/>
      <protection hidden="1"/>
    </xf>
    <xf numFmtId="0" fontId="17" fillId="0" borderId="12" xfId="0" quotePrefix="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4" borderId="12" xfId="0" applyFill="1" applyBorder="1" applyAlignment="1" applyProtection="1">
      <alignment vertical="center"/>
      <protection locked="0"/>
    </xf>
    <xf numFmtId="2" fontId="0" fillId="4" borderId="12" xfId="0" applyNumberFormat="1" applyFill="1" applyBorder="1" applyAlignment="1" applyProtection="1">
      <alignment vertical="center"/>
      <protection locked="0"/>
    </xf>
    <xf numFmtId="10" fontId="0" fillId="4" borderId="12" xfId="0" applyNumberFormat="1" applyFill="1" applyBorder="1" applyAlignment="1" applyProtection="1">
      <alignment vertical="center"/>
      <protection locked="0"/>
    </xf>
    <xf numFmtId="0" fontId="0" fillId="0" borderId="12" xfId="0" applyBorder="1" applyAlignment="1" applyProtection="1">
      <alignment vertical="center"/>
      <protection hidden="1"/>
    </xf>
    <xf numFmtId="0" fontId="17" fillId="0" borderId="12" xfId="0" applyFont="1" applyBorder="1" applyAlignment="1" applyProtection="1">
      <alignment horizontal="center" vertical="center"/>
      <protection hidden="1"/>
    </xf>
    <xf numFmtId="0" fontId="17" fillId="0" borderId="12" xfId="0" applyFont="1" applyBorder="1" applyAlignment="1" applyProtection="1">
      <alignment vertical="center"/>
      <protection hidden="1"/>
    </xf>
    <xf numFmtId="0" fontId="17"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7" fillId="0" borderId="0" xfId="0" quotePrefix="1" applyFont="1" applyAlignment="1" applyProtection="1">
      <alignment horizontal="center" vertical="center"/>
      <protection hidden="1"/>
    </xf>
    <xf numFmtId="0" fontId="4" fillId="4" borderId="0" xfId="19" applyFill="1" applyAlignment="1" applyProtection="1">
      <alignment horizontal="center" vertical="center" wrapText="1"/>
    </xf>
    <xf numFmtId="0" fontId="0" fillId="0" borderId="0" xfId="31" applyFont="1" applyAlignment="1" applyProtection="1">
      <alignment vertical="center"/>
      <protection hidden="1"/>
    </xf>
    <xf numFmtId="10" fontId="17" fillId="4" borderId="12" xfId="31" applyNumberFormat="1" applyFont="1" applyFill="1" applyBorder="1" applyAlignment="1">
      <alignment horizontal="right" vertical="center" wrapText="1"/>
    </xf>
    <xf numFmtId="0" fontId="17" fillId="4" borderId="12" xfId="31" applyFont="1" applyFill="1" applyBorder="1" applyAlignment="1">
      <alignment horizontal="right" vertical="center" wrapText="1"/>
    </xf>
    <xf numFmtId="0" fontId="6" fillId="0" borderId="0" xfId="0" applyFont="1" applyProtection="1">
      <protection hidden="1"/>
    </xf>
    <xf numFmtId="165" fontId="0" fillId="0" borderId="12" xfId="0" applyNumberFormat="1" applyBorder="1" applyAlignment="1">
      <alignment horizontal="center" vertical="top"/>
    </xf>
    <xf numFmtId="0" fontId="50" fillId="4" borderId="0" xfId="0" applyFont="1" applyFill="1" applyAlignment="1" applyProtection="1">
      <alignment vertical="center"/>
      <protection locked="0"/>
    </xf>
    <xf numFmtId="0" fontId="32" fillId="0" borderId="0" xfId="0" applyFont="1" applyAlignment="1" applyProtection="1">
      <alignment horizontal="center"/>
      <protection hidden="1"/>
    </xf>
    <xf numFmtId="10" fontId="17" fillId="0" borderId="0" xfId="0" applyNumberFormat="1"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32" fillId="0" borderId="0" xfId="0" applyFont="1" applyAlignment="1" applyProtection="1">
      <alignment horizontal="center" vertical="center" wrapText="1"/>
      <protection hidden="1"/>
    </xf>
    <xf numFmtId="165" fontId="0" fillId="0" borderId="12" xfId="0" applyNumberFormat="1" applyBorder="1" applyAlignment="1" applyProtection="1">
      <alignment horizontal="center" vertical="top" wrapText="1"/>
      <protection hidden="1"/>
    </xf>
    <xf numFmtId="164" fontId="0" fillId="0" borderId="12" xfId="0" applyNumberFormat="1" applyBorder="1" applyAlignment="1" applyProtection="1">
      <alignment vertical="top" wrapText="1"/>
      <protection hidden="1"/>
    </xf>
    <xf numFmtId="2" fontId="0" fillId="0" borderId="12" xfId="0" applyNumberFormat="1" applyBorder="1" applyAlignment="1" applyProtection="1">
      <alignment horizontal="right" vertical="center"/>
      <protection hidden="1"/>
    </xf>
    <xf numFmtId="0" fontId="0" fillId="0" borderId="0" xfId="0" applyAlignment="1" applyProtection="1">
      <alignment horizontal="justify" vertical="center"/>
      <protection hidden="1"/>
    </xf>
    <xf numFmtId="14" fontId="0" fillId="0" borderId="0" xfId="0" applyNumberFormat="1" applyAlignment="1" applyProtection="1">
      <alignment horizontal="left" vertical="center"/>
      <protection hidden="1"/>
    </xf>
    <xf numFmtId="39" fontId="0" fillId="0" borderId="12" xfId="7" applyNumberFormat="1" applyFont="1" applyFill="1" applyBorder="1" applyAlignment="1" applyProtection="1">
      <alignment horizontal="right" vertical="top" wrapText="1"/>
      <protection locked="0" hidden="1"/>
    </xf>
    <xf numFmtId="0" fontId="0" fillId="0" borderId="0" xfId="0" applyAlignment="1" applyProtection="1">
      <alignment horizontal="left" vertical="center"/>
      <protection hidden="1"/>
    </xf>
    <xf numFmtId="0" fontId="0" fillId="0" borderId="0" xfId="32" applyFont="1" applyAlignment="1" applyProtection="1">
      <alignment vertical="center"/>
      <protection hidden="1"/>
    </xf>
    <xf numFmtId="0" fontId="0" fillId="0" borderId="12" xfId="0" applyBorder="1" applyAlignment="1">
      <alignment horizontal="justify" vertical="top" wrapText="1"/>
    </xf>
    <xf numFmtId="0" fontId="17" fillId="0" borderId="12" xfId="0" applyFont="1" applyBorder="1" applyAlignment="1">
      <alignment horizontal="center" vertical="top" wrapText="1"/>
    </xf>
    <xf numFmtId="0" fontId="0" fillId="0" borderId="12" xfId="0" applyBorder="1" applyAlignment="1">
      <alignment horizontal="center" vertical="top" wrapText="1"/>
    </xf>
    <xf numFmtId="0" fontId="0" fillId="0" borderId="0" xfId="0" applyAlignment="1" applyProtection="1">
      <alignment horizontal="center"/>
      <protection hidden="1"/>
    </xf>
    <xf numFmtId="0" fontId="0" fillId="5" borderId="0" xfId="0" applyFill="1" applyAlignment="1" applyProtection="1">
      <alignment horizontal="left" vertical="center"/>
      <protection hidden="1"/>
    </xf>
    <xf numFmtId="0" fontId="0" fillId="5" borderId="0" xfId="0" applyFill="1" applyProtection="1">
      <protection hidden="1"/>
    </xf>
    <xf numFmtId="1" fontId="0" fillId="5" borderId="0" xfId="0" applyNumberFormat="1" applyFill="1" applyProtection="1">
      <protection hidden="1"/>
    </xf>
    <xf numFmtId="2" fontId="0" fillId="0" borderId="0" xfId="0" applyNumberFormat="1" applyProtection="1">
      <protection hidden="1"/>
    </xf>
    <xf numFmtId="10" fontId="0" fillId="0" borderId="0" xfId="0" applyNumberFormat="1" applyAlignment="1" applyProtection="1">
      <alignment horizontal="center" vertical="center"/>
      <protection hidden="1"/>
    </xf>
    <xf numFmtId="1" fontId="0" fillId="0" borderId="0" xfId="0" applyNumberFormat="1" applyAlignment="1" applyProtection="1">
      <alignment vertical="center"/>
      <protection hidden="1"/>
    </xf>
    <xf numFmtId="0" fontId="0" fillId="0" borderId="0" xfId="0" applyAlignment="1" applyProtection="1">
      <alignment horizontal="left" vertical="center" indent="1"/>
      <protection hidden="1"/>
    </xf>
    <xf numFmtId="1" fontId="0" fillId="0" borderId="0" xfId="0" applyNumberFormat="1" applyProtection="1">
      <protection hidden="1"/>
    </xf>
    <xf numFmtId="0" fontId="0" fillId="0" borderId="0" xfId="32" applyFont="1" applyAlignment="1" applyProtection="1">
      <alignment horizontal="left" vertical="center" indent="1"/>
      <protection hidden="1"/>
    </xf>
    <xf numFmtId="2" fontId="0" fillId="0" borderId="0" xfId="0" applyNumberFormat="1" applyAlignment="1" applyProtection="1">
      <alignment horizontal="center" vertical="center"/>
      <protection hidden="1"/>
    </xf>
    <xf numFmtId="179" fontId="0" fillId="0" borderId="0" xfId="0" applyNumberFormat="1" applyAlignment="1" applyProtection="1">
      <alignment horizontal="center"/>
      <protection hidden="1"/>
    </xf>
    <xf numFmtId="15" fontId="0" fillId="0" borderId="0" xfId="0" applyNumberFormat="1" applyProtection="1">
      <protection hidden="1"/>
    </xf>
    <xf numFmtId="0" fontId="0" fillId="0" borderId="3" xfId="0" applyBorder="1" applyAlignment="1">
      <alignment horizontal="justify" vertical="top" wrapText="1"/>
    </xf>
    <xf numFmtId="0" fontId="0" fillId="0" borderId="12" xfId="0" applyBorder="1" applyAlignment="1">
      <alignment horizontal="center" vertical="top"/>
    </xf>
    <xf numFmtId="2" fontId="0" fillId="0" borderId="0" xfId="0" applyNumberFormat="1" applyAlignment="1" applyProtection="1">
      <alignment vertical="center"/>
      <protection hidden="1"/>
    </xf>
    <xf numFmtId="0" fontId="0" fillId="0" borderId="0" xfId="0" applyAlignment="1" applyProtection="1">
      <alignment horizontal="right" vertical="center"/>
      <protection hidden="1"/>
    </xf>
    <xf numFmtId="2" fontId="0" fillId="0" borderId="0" xfId="7" applyNumberFormat="1" applyFont="1" applyFill="1" applyBorder="1" applyAlignment="1" applyProtection="1">
      <alignment horizontal="center" vertical="center"/>
      <protection hidden="1"/>
    </xf>
    <xf numFmtId="0" fontId="0" fillId="0" borderId="12" xfId="0" applyBorder="1" applyAlignment="1">
      <alignment horizontal="center"/>
    </xf>
    <xf numFmtId="0" fontId="0" fillId="0" borderId="4" xfId="0" applyBorder="1" applyAlignment="1" applyProtection="1">
      <alignment horizontal="center" vertical="center"/>
      <protection hidden="1"/>
    </xf>
    <xf numFmtId="0" fontId="0" fillId="0" borderId="0" xfId="0" applyAlignment="1" applyProtection="1">
      <alignment horizontal="justify" vertical="top"/>
      <protection hidden="1"/>
    </xf>
    <xf numFmtId="177" fontId="0" fillId="0" borderId="0" xfId="0" applyNumberFormat="1" applyAlignment="1" applyProtection="1">
      <alignment horizontal="justify" vertical="top"/>
      <protection hidden="1"/>
    </xf>
    <xf numFmtId="0" fontId="0" fillId="0" borderId="0" xfId="31" applyFont="1" applyAlignment="1" applyProtection="1">
      <alignment horizontal="left" vertical="center" indent="1"/>
      <protection hidden="1"/>
    </xf>
    <xf numFmtId="0" fontId="0" fillId="0" borderId="0" xfId="34" applyFont="1" applyAlignment="1" applyProtection="1">
      <alignment horizontal="left" vertical="center" indent="1"/>
      <protection hidden="1"/>
    </xf>
    <xf numFmtId="0" fontId="0" fillId="0" borderId="0" xfId="31" applyFont="1" applyAlignment="1" applyProtection="1">
      <alignment vertical="top"/>
      <protection hidden="1"/>
    </xf>
    <xf numFmtId="0" fontId="0" fillId="0" borderId="13" xfId="31" applyFont="1" applyBorder="1" applyAlignment="1" applyProtection="1">
      <alignment horizontal="center" vertical="center"/>
      <protection hidden="1"/>
    </xf>
    <xf numFmtId="0" fontId="0" fillId="0" borderId="13" xfId="31" applyFont="1" applyBorder="1" applyAlignment="1" applyProtection="1">
      <alignment vertical="center"/>
      <protection hidden="1"/>
    </xf>
    <xf numFmtId="0" fontId="0" fillId="0" borderId="13" xfId="31" applyFont="1" applyBorder="1" applyAlignment="1" applyProtection="1">
      <alignment horizontal="justify" vertical="top" wrapText="1"/>
      <protection hidden="1"/>
    </xf>
    <xf numFmtId="0" fontId="0" fillId="0" borderId="0" xfId="31" applyFont="1" applyAlignment="1" applyProtection="1">
      <alignment horizontal="center" vertical="center"/>
      <protection hidden="1"/>
    </xf>
    <xf numFmtId="4" fontId="0" fillId="0" borderId="0" xfId="31" applyNumberFormat="1" applyFont="1" applyAlignment="1" applyProtection="1">
      <alignment vertical="center"/>
      <protection hidden="1"/>
    </xf>
    <xf numFmtId="0" fontId="0" fillId="0" borderId="0" xfId="31" applyFont="1" applyAlignment="1" applyProtection="1">
      <alignment horizontal="right" vertical="center"/>
      <protection hidden="1"/>
    </xf>
    <xf numFmtId="0" fontId="0" fillId="0" borderId="0" xfId="31" applyFont="1" applyAlignment="1" applyProtection="1">
      <alignment horizontal="left" vertical="center"/>
      <protection hidden="1"/>
    </xf>
    <xf numFmtId="0" fontId="17" fillId="0" borderId="0" xfId="31" applyFont="1" applyAlignment="1" applyProtection="1">
      <alignment horizontal="center" vertical="top"/>
      <protection hidden="1"/>
    </xf>
    <xf numFmtId="3" fontId="17" fillId="0" borderId="13" xfId="31" applyNumberFormat="1" applyFont="1" applyBorder="1" applyAlignment="1" applyProtection="1">
      <alignment horizontal="justify" vertical="center" wrapText="1"/>
      <protection hidden="1"/>
    </xf>
    <xf numFmtId="4" fontId="0" fillId="0" borderId="0" xfId="31" applyNumberFormat="1" applyFont="1" applyAlignment="1" applyProtection="1">
      <alignment vertical="top"/>
      <protection hidden="1"/>
    </xf>
    <xf numFmtId="0" fontId="0" fillId="0" borderId="0" xfId="31" applyFont="1" applyAlignment="1" applyProtection="1">
      <alignment horizontal="right"/>
      <protection hidden="1"/>
    </xf>
    <xf numFmtId="0" fontId="0" fillId="0" borderId="0" xfId="32" applyFont="1" applyAlignment="1" applyProtection="1">
      <alignment horizontal="justify" vertical="top"/>
      <protection hidden="1"/>
    </xf>
    <xf numFmtId="0" fontId="17" fillId="0" borderId="15" xfId="0" applyFont="1" applyBorder="1" applyAlignment="1">
      <alignment horizontal="justify" vertical="top" wrapText="1"/>
    </xf>
    <xf numFmtId="170" fontId="19" fillId="0" borderId="12" xfId="0" applyNumberFormat="1" applyFont="1" applyBorder="1" applyAlignment="1">
      <alignment horizontal="justify" vertical="top" wrapText="1"/>
    </xf>
    <xf numFmtId="0" fontId="0" fillId="0" borderId="0" xfId="0" applyAlignment="1" applyProtection="1">
      <alignment horizontal="center" vertical="top"/>
      <protection hidden="1"/>
    </xf>
    <xf numFmtId="0" fontId="0" fillId="0" borderId="12" xfId="0" applyBorder="1" applyAlignment="1" applyProtection="1">
      <alignment horizontal="center" vertical="top"/>
      <protection hidden="1"/>
    </xf>
    <xf numFmtId="0" fontId="17" fillId="0" borderId="12" xfId="0" applyFont="1" applyBorder="1" applyAlignment="1" applyProtection="1">
      <alignment horizontal="center" vertical="top"/>
      <protection hidden="1"/>
    </xf>
    <xf numFmtId="0" fontId="0" fillId="0" borderId="4" xfId="0" applyBorder="1" applyAlignment="1" applyProtection="1">
      <alignment horizontal="justify" vertical="top"/>
      <protection hidden="1"/>
    </xf>
    <xf numFmtId="0" fontId="0" fillId="0" borderId="15" xfId="0" applyBorder="1" applyAlignment="1" applyProtection="1">
      <alignment horizontal="justify" vertical="top" wrapText="1"/>
      <protection hidden="1"/>
    </xf>
    <xf numFmtId="0" fontId="0" fillId="0" borderId="15" xfId="0" applyBorder="1" applyAlignment="1">
      <alignment horizontal="justify" vertical="top" wrapText="1"/>
    </xf>
    <xf numFmtId="0" fontId="32" fillId="0" borderId="0" xfId="32" applyFont="1" applyAlignment="1" applyProtection="1">
      <alignment horizontal="justify" vertical="top"/>
      <protection hidden="1"/>
    </xf>
    <xf numFmtId="0" fontId="28" fillId="0" borderId="0" xfId="0" applyFont="1" applyAlignment="1" applyProtection="1">
      <alignment horizontal="justify" vertical="top" wrapText="1"/>
      <protection hidden="1"/>
    </xf>
    <xf numFmtId="0" fontId="28" fillId="0" borderId="0" xfId="0" applyFont="1" applyAlignment="1" applyProtection="1">
      <alignment horizontal="justify" vertical="top"/>
      <protection hidden="1"/>
    </xf>
    <xf numFmtId="0" fontId="28" fillId="0" borderId="0" xfId="36" applyFont="1" applyFill="1" applyBorder="1" applyAlignment="1" applyProtection="1">
      <alignment horizontal="justify" vertical="top"/>
      <protection hidden="1"/>
    </xf>
    <xf numFmtId="0" fontId="32" fillId="0" borderId="0" xfId="36" applyFont="1" applyFill="1" applyBorder="1" applyAlignment="1" applyProtection="1">
      <alignment horizontal="justify" vertical="top" wrapText="1"/>
      <protection hidden="1"/>
    </xf>
    <xf numFmtId="0" fontId="32" fillId="0" borderId="0" xfId="36" applyNumberFormat="1" applyFont="1" applyFill="1" applyBorder="1" applyAlignment="1" applyProtection="1">
      <alignment horizontal="justify" vertical="top"/>
      <protection hidden="1"/>
    </xf>
    <xf numFmtId="170" fontId="32" fillId="0" borderId="0" xfId="36" quotePrefix="1" applyNumberFormat="1" applyFont="1" applyFill="1" applyBorder="1" applyAlignment="1" applyProtection="1">
      <alignment horizontal="justify" vertical="top" wrapText="1"/>
      <protection hidden="1"/>
    </xf>
    <xf numFmtId="170" fontId="32" fillId="0" borderId="0" xfId="36" applyNumberFormat="1" applyFont="1" applyFill="1" applyBorder="1" applyAlignment="1" applyProtection="1">
      <alignment horizontal="justify" vertical="top" wrapText="1"/>
      <protection hidden="1"/>
    </xf>
    <xf numFmtId="0" fontId="28" fillId="0" borderId="0" xfId="36" applyFont="1" applyFill="1" applyBorder="1" applyAlignment="1" applyProtection="1">
      <alignment horizontal="justify" vertical="top" wrapText="1"/>
      <protection hidden="1"/>
    </xf>
    <xf numFmtId="165" fontId="32" fillId="0" borderId="0" xfId="36" applyNumberFormat="1" applyFont="1" applyFill="1" applyBorder="1" applyAlignment="1" applyProtection="1">
      <alignment horizontal="justify" vertical="top" wrapText="1"/>
      <protection hidden="1"/>
    </xf>
    <xf numFmtId="0" fontId="32" fillId="0" borderId="0" xfId="36" applyNumberFormat="1" applyFont="1" applyFill="1" applyBorder="1" applyAlignment="1" applyProtection="1">
      <alignment horizontal="justify" vertical="top" wrapText="1"/>
      <protection hidden="1"/>
    </xf>
    <xf numFmtId="3" fontId="32" fillId="0" borderId="0" xfId="36" applyNumberFormat="1" applyFont="1" applyFill="1" applyBorder="1" applyAlignment="1" applyProtection="1">
      <alignment horizontal="justify" vertical="top" wrapText="1"/>
      <protection hidden="1"/>
    </xf>
    <xf numFmtId="0" fontId="0" fillId="0" borderId="9" xfId="0" applyBorder="1" applyAlignment="1" applyProtection="1">
      <alignment horizontal="center" vertical="top"/>
      <protection hidden="1"/>
    </xf>
    <xf numFmtId="0" fontId="17" fillId="0" borderId="0" xfId="32" applyFont="1" applyAlignment="1" applyProtection="1">
      <alignment horizontal="center" vertical="top"/>
      <protection hidden="1"/>
    </xf>
    <xf numFmtId="0" fontId="0" fillId="0" borderId="0" xfId="32" applyFont="1" applyAlignment="1" applyProtection="1">
      <alignment horizontal="center" vertical="top"/>
      <protection hidden="1"/>
    </xf>
    <xf numFmtId="0" fontId="0" fillId="0" borderId="4" xfId="0" applyBorder="1" applyAlignment="1" applyProtection="1">
      <alignment horizontal="center" vertical="top"/>
      <protection hidden="1"/>
    </xf>
    <xf numFmtId="0" fontId="28" fillId="0" borderId="0" xfId="0" applyFont="1" applyAlignment="1" applyProtection="1">
      <alignment horizontal="center" vertical="top"/>
      <protection hidden="1"/>
    </xf>
    <xf numFmtId="0" fontId="28" fillId="0" borderId="0" xfId="32" applyFont="1" applyAlignment="1" applyProtection="1">
      <alignment horizontal="center" vertical="top"/>
      <protection hidden="1"/>
    </xf>
    <xf numFmtId="0" fontId="28" fillId="0" borderId="13" xfId="32" applyFont="1" applyBorder="1" applyAlignment="1" applyProtection="1">
      <alignment horizontal="center" vertical="top"/>
      <protection hidden="1"/>
    </xf>
    <xf numFmtId="0" fontId="32" fillId="0" borderId="12" xfId="32" applyFont="1" applyBorder="1" applyAlignment="1" applyProtection="1">
      <alignment horizontal="center" vertical="top"/>
      <protection hidden="1"/>
    </xf>
    <xf numFmtId="0" fontId="32" fillId="0" borderId="12" xfId="0" applyFont="1" applyBorder="1" applyAlignment="1" applyProtection="1">
      <alignment horizontal="center" vertical="top"/>
      <protection hidden="1"/>
    </xf>
    <xf numFmtId="0" fontId="28" fillId="0" borderId="12" xfId="0" applyFont="1" applyBorder="1" applyAlignment="1" applyProtection="1">
      <alignment horizontal="center" vertical="top" wrapText="1"/>
      <protection hidden="1"/>
    </xf>
    <xf numFmtId="0" fontId="28" fillId="0" borderId="12" xfId="0" applyFont="1" applyBorder="1" applyAlignment="1" applyProtection="1">
      <alignment horizontal="center" vertical="top"/>
      <protection hidden="1"/>
    </xf>
    <xf numFmtId="165" fontId="28" fillId="0" borderId="12" xfId="36" applyNumberFormat="1" applyFont="1" applyFill="1" applyBorder="1" applyAlignment="1" applyProtection="1">
      <alignment horizontal="center" vertical="top" wrapText="1"/>
      <protection hidden="1"/>
    </xf>
    <xf numFmtId="165" fontId="32" fillId="0" borderId="12" xfId="36" applyNumberFormat="1" applyFont="1" applyFill="1" applyBorder="1" applyAlignment="1" applyProtection="1">
      <alignment horizontal="center" vertical="top" wrapText="1"/>
      <protection hidden="1"/>
    </xf>
    <xf numFmtId="0" fontId="32" fillId="0" borderId="12" xfId="36" applyFont="1" applyFill="1" applyBorder="1" applyAlignment="1" applyProtection="1">
      <alignment horizontal="center" vertical="top" wrapText="1"/>
      <protection hidden="1"/>
    </xf>
    <xf numFmtId="0" fontId="28" fillId="0" borderId="12" xfId="36" applyFont="1" applyFill="1" applyBorder="1" applyAlignment="1" applyProtection="1">
      <alignment horizontal="center" vertical="top" wrapText="1"/>
      <protection hidden="1"/>
    </xf>
    <xf numFmtId="0" fontId="32" fillId="0" borderId="12" xfId="36" applyNumberFormat="1" applyFont="1" applyFill="1" applyBorder="1" applyAlignment="1" applyProtection="1">
      <alignment horizontal="center" vertical="top"/>
      <protection hidden="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178" fontId="0" fillId="0" borderId="12" xfId="7" applyNumberFormat="1" applyFont="1" applyBorder="1" applyAlignment="1">
      <alignment horizontal="center" vertical="center" wrapText="1"/>
    </xf>
    <xf numFmtId="0" fontId="0" fillId="0" borderId="10" xfId="0" applyBorder="1" applyAlignment="1">
      <alignment horizontal="center" vertical="center" wrapText="1"/>
    </xf>
    <xf numFmtId="1" fontId="0" fillId="0" borderId="13" xfId="0" applyNumberFormat="1" applyBorder="1" applyAlignment="1">
      <alignment horizontal="center" vertical="center"/>
    </xf>
    <xf numFmtId="1" fontId="0" fillId="0" borderId="10" xfId="0" applyNumberFormat="1" applyBorder="1" applyAlignment="1">
      <alignment horizontal="center" vertical="center"/>
    </xf>
    <xf numFmtId="0" fontId="17" fillId="0" borderId="12" xfId="0" applyFont="1" applyBorder="1" applyAlignment="1" applyProtection="1">
      <alignment horizontal="center" vertical="top" wrapText="1"/>
      <protection hidden="1"/>
    </xf>
    <xf numFmtId="0" fontId="17" fillId="0" borderId="3" xfId="0" applyFont="1" applyBorder="1" applyAlignment="1">
      <alignment horizontal="justify" vertical="top" wrapText="1"/>
    </xf>
    <xf numFmtId="2" fontId="0" fillId="0" borderId="12" xfId="0" applyNumberFormat="1" applyBorder="1" applyAlignment="1">
      <alignment horizontal="center" vertical="top"/>
    </xf>
    <xf numFmtId="39" fontId="0" fillId="0" borderId="10" xfId="7" applyNumberFormat="1" applyFont="1" applyFill="1" applyBorder="1" applyAlignment="1" applyProtection="1">
      <alignment horizontal="right" vertical="top" wrapText="1"/>
      <protection locked="0" hidden="1"/>
    </xf>
    <xf numFmtId="0" fontId="0" fillId="0" borderId="0" xfId="0" applyAlignment="1" applyProtection="1">
      <alignment horizontal="justify" vertical="top" wrapText="1"/>
      <protection hidden="1"/>
    </xf>
    <xf numFmtId="0" fontId="17" fillId="0" borderId="12" xfId="0" applyFont="1" applyBorder="1" applyAlignment="1" applyProtection="1">
      <alignment horizontal="justify" vertical="top" wrapText="1"/>
      <protection hidden="1"/>
    </xf>
    <xf numFmtId="0" fontId="0" fillId="0" borderId="0" xfId="0" applyAlignment="1" applyProtection="1">
      <alignment vertical="top" wrapText="1"/>
      <protection hidden="1"/>
    </xf>
    <xf numFmtId="0" fontId="17" fillId="0" borderId="15" xfId="0" applyFont="1" applyBorder="1" applyAlignment="1" applyProtection="1">
      <alignment horizontal="justify" vertical="top" wrapText="1"/>
      <protection hidden="1"/>
    </xf>
    <xf numFmtId="0" fontId="0" fillId="0" borderId="15" xfId="0" applyBorder="1" applyAlignment="1" applyProtection="1">
      <alignment horizontal="justify" vertical="top"/>
      <protection hidden="1"/>
    </xf>
    <xf numFmtId="2" fontId="0" fillId="0" borderId="10" xfId="0" applyNumberFormat="1" applyBorder="1" applyAlignment="1" applyProtection="1">
      <alignment horizontal="right" vertical="center"/>
      <protection hidden="1"/>
    </xf>
    <xf numFmtId="1" fontId="0" fillId="0" borderId="12" xfId="0" applyNumberFormat="1" applyBorder="1" applyAlignment="1">
      <alignment horizontal="center" vertical="center"/>
    </xf>
    <xf numFmtId="0" fontId="0" fillId="0" borderId="11" xfId="0" applyBorder="1" applyAlignment="1">
      <alignment horizontal="justify" vertical="top" wrapText="1"/>
    </xf>
    <xf numFmtId="0" fontId="17" fillId="9" borderId="12" xfId="0" applyFont="1" applyFill="1" applyBorder="1" applyAlignment="1">
      <alignment horizontal="center" vertical="top" wrapText="1"/>
    </xf>
    <xf numFmtId="0" fontId="17" fillId="9" borderId="15" xfId="0" applyFont="1" applyFill="1" applyBorder="1" applyAlignment="1">
      <alignment horizontal="justify" vertical="top" wrapText="1"/>
    </xf>
    <xf numFmtId="0" fontId="0" fillId="9" borderId="12" xfId="0" applyFill="1" applyBorder="1" applyAlignment="1" applyProtection="1">
      <alignment horizontal="center" vertical="center"/>
      <protection hidden="1"/>
    </xf>
    <xf numFmtId="165" fontId="0" fillId="9" borderId="12" xfId="0" applyNumberFormat="1" applyFill="1" applyBorder="1" applyAlignment="1" applyProtection="1">
      <alignment horizontal="center" vertical="top" wrapText="1"/>
      <protection hidden="1"/>
    </xf>
    <xf numFmtId="0" fontId="17" fillId="9" borderId="0" xfId="0" applyFont="1" applyFill="1" applyAlignment="1" applyProtection="1">
      <alignment horizontal="left" vertical="center"/>
      <protection hidden="1"/>
    </xf>
    <xf numFmtId="0" fontId="32" fillId="9" borderId="0" xfId="0" applyFont="1" applyFill="1" applyAlignment="1" applyProtection="1">
      <alignment horizontal="center"/>
      <protection hidden="1"/>
    </xf>
    <xf numFmtId="0" fontId="0" fillId="9" borderId="0" xfId="0" applyFill="1" applyAlignment="1" applyProtection="1">
      <alignment vertical="center"/>
      <protection hidden="1"/>
    </xf>
    <xf numFmtId="0" fontId="32" fillId="9" borderId="0" xfId="0" applyFont="1" applyFill="1" applyProtection="1">
      <protection hidden="1"/>
    </xf>
    <xf numFmtId="0" fontId="0" fillId="9" borderId="0" xfId="0" applyFill="1" applyProtection="1">
      <protection hidden="1"/>
    </xf>
    <xf numFmtId="0" fontId="0" fillId="9" borderId="0" xfId="0" applyFill="1" applyAlignment="1" applyProtection="1">
      <alignment horizontal="center"/>
      <protection hidden="1"/>
    </xf>
    <xf numFmtId="15" fontId="0" fillId="9" borderId="0" xfId="0" applyNumberFormat="1" applyFill="1" applyProtection="1">
      <protection hidden="1"/>
    </xf>
    <xf numFmtId="0" fontId="17" fillId="9" borderId="3" xfId="36" applyFont="1" applyFill="1" applyBorder="1" applyAlignment="1" applyProtection="1">
      <alignment horizontal="justify" vertical="top" wrapText="1"/>
      <protection hidden="1"/>
    </xf>
    <xf numFmtId="0" fontId="17" fillId="9" borderId="3" xfId="0" applyFont="1" applyFill="1" applyBorder="1" applyAlignment="1" applyProtection="1">
      <alignment horizontal="center" vertical="top" wrapText="1"/>
      <protection hidden="1"/>
    </xf>
    <xf numFmtId="0" fontId="17" fillId="9" borderId="15" xfId="0" applyFont="1" applyFill="1" applyBorder="1" applyAlignment="1" applyProtection="1">
      <alignment horizontal="center" vertical="top" wrapText="1"/>
      <protection hidden="1"/>
    </xf>
    <xf numFmtId="39" fontId="17" fillId="9" borderId="12" xfId="7" applyNumberFormat="1" applyFont="1" applyFill="1" applyBorder="1" applyAlignment="1" applyProtection="1">
      <alignment horizontal="right" vertical="top" wrapText="1"/>
      <protection hidden="1"/>
    </xf>
    <xf numFmtId="2" fontId="17" fillId="9" borderId="12" xfId="0" applyNumberFormat="1" applyFont="1" applyFill="1" applyBorder="1" applyAlignment="1" applyProtection="1">
      <alignment horizontal="right" vertical="center"/>
      <protection hidden="1"/>
    </xf>
    <xf numFmtId="176" fontId="17" fillId="0" borderId="12" xfId="31" applyNumberFormat="1" applyFont="1" applyBorder="1" applyAlignment="1" applyProtection="1">
      <alignment horizontal="center" vertical="center"/>
      <protection hidden="1"/>
    </xf>
    <xf numFmtId="180" fontId="58" fillId="0" borderId="0" xfId="30" applyNumberFormat="1" applyFont="1" applyFill="1" applyBorder="1" applyAlignment="1" applyProtection="1">
      <alignment vertical="top"/>
      <protection hidden="1"/>
    </xf>
    <xf numFmtId="39" fontId="0" fillId="0" borderId="10" xfId="7" applyNumberFormat="1" applyFont="1" applyFill="1" applyBorder="1" applyAlignment="1" applyProtection="1">
      <alignment horizontal="right" vertical="top" wrapText="1"/>
      <protection hidden="1"/>
    </xf>
    <xf numFmtId="0" fontId="0" fillId="0" borderId="0" xfId="23" applyFont="1" applyAlignment="1">
      <alignment vertical="top"/>
    </xf>
    <xf numFmtId="0" fontId="17" fillId="10" borderId="12" xfId="0" applyFont="1" applyFill="1" applyBorder="1" applyAlignment="1">
      <alignment horizontal="center" vertical="top" wrapText="1"/>
    </xf>
    <xf numFmtId="0" fontId="17" fillId="10" borderId="15" xfId="0" applyFont="1" applyFill="1" applyBorder="1" applyAlignment="1">
      <alignment horizontal="justify" vertical="top" wrapText="1"/>
    </xf>
    <xf numFmtId="0" fontId="0" fillId="10" borderId="12" xfId="0" applyFill="1" applyBorder="1" applyAlignment="1" applyProtection="1">
      <alignment horizontal="center" vertical="center"/>
      <protection hidden="1"/>
    </xf>
    <xf numFmtId="0" fontId="17" fillId="11" borderId="0" xfId="30" applyFont="1" applyFill="1" applyAlignment="1" applyProtection="1">
      <alignment horizontal="center" vertical="center" wrapText="1"/>
      <protection hidden="1"/>
    </xf>
    <xf numFmtId="0" fontId="18" fillId="11" borderId="12" xfId="30" applyFont="1" applyFill="1" applyBorder="1" applyAlignment="1" applyProtection="1">
      <alignment horizontal="center" vertical="top"/>
      <protection hidden="1"/>
    </xf>
    <xf numFmtId="0" fontId="57" fillId="11" borderId="0" xfId="30" applyNumberFormat="1" applyFont="1" applyFill="1" applyBorder="1" applyAlignment="1" applyProtection="1">
      <alignment vertical="center"/>
      <protection hidden="1"/>
    </xf>
    <xf numFmtId="0" fontId="57" fillId="11" borderId="0" xfId="30" applyNumberFormat="1" applyFont="1" applyFill="1" applyBorder="1" applyAlignment="1" applyProtection="1">
      <alignment vertical="top"/>
      <protection hidden="1"/>
    </xf>
    <xf numFmtId="0" fontId="54" fillId="11" borderId="0" xfId="30" applyNumberFormat="1" applyFont="1" applyFill="1" applyBorder="1" applyAlignment="1" applyProtection="1">
      <alignment vertical="top"/>
      <protection hidden="1"/>
    </xf>
    <xf numFmtId="0" fontId="17" fillId="7" borderId="15" xfId="31" applyFont="1" applyFill="1" applyBorder="1" applyAlignment="1" applyProtection="1">
      <alignment horizontal="left" vertical="center" wrapText="1"/>
      <protection hidden="1"/>
    </xf>
    <xf numFmtId="4" fontId="18" fillId="0" borderId="13" xfId="31" applyNumberFormat="1" applyFont="1" applyBorder="1" applyAlignment="1" applyProtection="1">
      <alignment vertical="center"/>
      <protection hidden="1"/>
    </xf>
    <xf numFmtId="4" fontId="17" fillId="0" borderId="13" xfId="31" applyNumberFormat="1" applyFont="1" applyBorder="1" applyAlignment="1" applyProtection="1">
      <alignment vertical="center"/>
      <protection hidden="1"/>
    </xf>
    <xf numFmtId="176" fontId="17" fillId="0" borderId="13" xfId="31" applyNumberFormat="1" applyFont="1" applyBorder="1" applyAlignment="1" applyProtection="1">
      <alignment horizontal="center" vertical="center"/>
      <protection hidden="1"/>
    </xf>
    <xf numFmtId="4" fontId="17" fillId="0" borderId="12" xfId="31" applyNumberFormat="1" applyFont="1" applyBorder="1" applyAlignment="1" applyProtection="1">
      <alignment vertical="center"/>
      <protection hidden="1"/>
    </xf>
    <xf numFmtId="0" fontId="17" fillId="7" borderId="14" xfId="31" applyFont="1" applyFill="1" applyBorder="1" applyAlignment="1" applyProtection="1">
      <alignment horizontal="left" vertical="center" wrapText="1"/>
      <protection hidden="1"/>
    </xf>
    <xf numFmtId="0" fontId="17" fillId="0" borderId="0" xfId="30" applyFont="1" applyFill="1" applyAlignment="1" applyProtection="1">
      <alignment horizontal="center" vertical="center" wrapText="1"/>
      <protection hidden="1"/>
    </xf>
    <xf numFmtId="0" fontId="18" fillId="0" borderId="0" xfId="30" applyFont="1" applyFill="1" applyBorder="1" applyAlignment="1" applyProtection="1">
      <alignment vertical="center"/>
      <protection hidden="1"/>
    </xf>
    <xf numFmtId="0" fontId="0" fillId="0" borderId="0" xfId="0" applyAlignment="1">
      <alignment horizontal="left" vertical="center"/>
    </xf>
    <xf numFmtId="0" fontId="0" fillId="0" borderId="0" xfId="0" applyAlignment="1">
      <alignment wrapText="1"/>
    </xf>
    <xf numFmtId="0" fontId="8" fillId="0" borderId="4" xfId="0" applyFont="1" applyBorder="1" applyAlignment="1" applyProtection="1">
      <alignment horizontal="left" vertical="top"/>
      <protection hidden="1"/>
    </xf>
    <xf numFmtId="2" fontId="8" fillId="0" borderId="4" xfId="0" applyNumberFormat="1" applyFont="1" applyBorder="1" applyAlignment="1" applyProtection="1">
      <alignment horizontal="left" vertical="top"/>
      <protection hidden="1"/>
    </xf>
    <xf numFmtId="0" fontId="8" fillId="0" borderId="4" xfId="0" applyFont="1" applyBorder="1" applyAlignment="1" applyProtection="1">
      <alignment vertical="top"/>
      <protection hidden="1"/>
    </xf>
    <xf numFmtId="0" fontId="8" fillId="0" borderId="0" xfId="0" applyFont="1" applyAlignment="1" applyProtection="1">
      <alignment vertical="top"/>
      <protection hidden="1"/>
    </xf>
    <xf numFmtId="0" fontId="37" fillId="0" borderId="0" xfId="0" applyFont="1" applyAlignment="1" applyProtection="1">
      <alignment vertical="top"/>
      <protection hidden="1"/>
    </xf>
    <xf numFmtId="0" fontId="7" fillId="0" borderId="0" xfId="0" applyFont="1" applyAlignment="1" applyProtection="1">
      <alignment horizontal="center" vertical="top"/>
      <protection hidden="1"/>
    </xf>
    <xf numFmtId="0" fontId="7" fillId="5" borderId="0" xfId="0" applyFont="1" applyFill="1" applyAlignment="1" applyProtection="1">
      <alignment horizontal="left" vertical="top"/>
      <protection hidden="1"/>
    </xf>
    <xf numFmtId="0" fontId="7" fillId="5" borderId="0" xfId="0" applyFont="1" applyFill="1" applyAlignment="1" applyProtection="1">
      <alignment vertical="top"/>
      <protection hidden="1"/>
    </xf>
    <xf numFmtId="0" fontId="7" fillId="0" borderId="0" xfId="0" applyFont="1" applyAlignment="1" applyProtection="1">
      <alignment horizontal="left" vertical="top"/>
      <protection hidden="1"/>
    </xf>
    <xf numFmtId="2" fontId="7" fillId="0" borderId="0" xfId="0" applyNumberFormat="1" applyFont="1" applyAlignment="1" applyProtection="1">
      <alignment horizontal="left" vertical="top"/>
      <protection hidden="1"/>
    </xf>
    <xf numFmtId="1" fontId="7" fillId="5" borderId="0" xfId="0" applyNumberFormat="1" applyFont="1" applyFill="1" applyAlignment="1" applyProtection="1">
      <alignment vertical="top"/>
      <protection hidden="1"/>
    </xf>
    <xf numFmtId="2" fontId="7" fillId="0" borderId="0" xfId="0" applyNumberFormat="1" applyFont="1" applyAlignment="1" applyProtection="1">
      <alignment vertical="top"/>
      <protection hidden="1"/>
    </xf>
    <xf numFmtId="0" fontId="37"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7" fillId="12" borderId="0" xfId="0" applyFont="1" applyFill="1" applyAlignment="1" applyProtection="1">
      <alignment horizontal="left" vertical="top"/>
      <protection hidden="1"/>
    </xf>
    <xf numFmtId="10" fontId="7" fillId="12" borderId="0" xfId="0" applyNumberFormat="1" applyFont="1" applyFill="1" applyAlignment="1" applyProtection="1">
      <alignment horizontal="center" vertical="top"/>
      <protection hidden="1"/>
    </xf>
    <xf numFmtId="10" fontId="7" fillId="0" borderId="0" xfId="0" applyNumberFormat="1" applyFont="1" applyAlignment="1" applyProtection="1">
      <alignment horizontal="center" vertical="top"/>
      <protection hidden="1"/>
    </xf>
    <xf numFmtId="1" fontId="7" fillId="0" borderId="0" xfId="0" applyNumberFormat="1" applyFont="1" applyAlignment="1" applyProtection="1">
      <alignment vertical="top"/>
      <protection hidden="1"/>
    </xf>
    <xf numFmtId="2" fontId="7" fillId="0" borderId="0" xfId="0" applyNumberFormat="1" applyFont="1" applyAlignment="1" applyProtection="1">
      <alignment horizontal="center" vertical="top"/>
      <protection hidden="1"/>
    </xf>
    <xf numFmtId="0" fontId="8" fillId="0" borderId="0" xfId="32" applyFont="1" applyAlignment="1" applyProtection="1">
      <alignment vertical="top"/>
      <protection hidden="1"/>
    </xf>
    <xf numFmtId="2" fontId="8" fillId="0" borderId="0" xfId="32" applyNumberFormat="1" applyFont="1" applyAlignment="1" applyProtection="1">
      <alignment vertical="top"/>
      <protection hidden="1"/>
    </xf>
    <xf numFmtId="0" fontId="7" fillId="0" borderId="0" xfId="32" applyFont="1" applyAlignment="1" applyProtection="1">
      <alignment horizontal="left" vertical="center" indent="1"/>
      <protection hidden="1"/>
    </xf>
    <xf numFmtId="10" fontId="8" fillId="0" borderId="0" xfId="0" applyNumberFormat="1" applyFont="1" applyAlignment="1" applyProtection="1">
      <alignment horizontal="center" vertical="top"/>
      <protection hidden="1"/>
    </xf>
    <xf numFmtId="0" fontId="8" fillId="0" borderId="0" xfId="32" applyFont="1" applyAlignment="1" applyProtection="1">
      <alignment horizontal="center" vertical="top"/>
      <protection hidden="1"/>
    </xf>
    <xf numFmtId="0" fontId="7" fillId="0" borderId="0" xfId="32" applyFont="1" applyAlignment="1" applyProtection="1">
      <alignment horizontal="center" vertical="top"/>
      <protection hidden="1"/>
    </xf>
    <xf numFmtId="2" fontId="8" fillId="0" borderId="0" xfId="0" applyNumberFormat="1" applyFont="1" applyAlignment="1" applyProtection="1">
      <alignment horizontal="center" vertical="top"/>
      <protection hidden="1"/>
    </xf>
    <xf numFmtId="179" fontId="7" fillId="0" borderId="0" xfId="0" applyNumberFormat="1" applyFont="1" applyAlignment="1" applyProtection="1">
      <alignment horizontal="center" vertical="top"/>
      <protection hidden="1"/>
    </xf>
    <xf numFmtId="0" fontId="7" fillId="0" borderId="0" xfId="32" applyFont="1" applyAlignment="1" applyProtection="1">
      <alignment horizontal="justify" vertical="top"/>
      <protection hidden="1"/>
    </xf>
    <xf numFmtId="0" fontId="7" fillId="0" borderId="0" xfId="32" applyFont="1" applyAlignment="1" applyProtection="1">
      <alignment vertical="top"/>
      <protection hidden="1"/>
    </xf>
    <xf numFmtId="2" fontId="7" fillId="0" borderId="0" xfId="32" applyNumberFormat="1" applyFont="1" applyAlignment="1" applyProtection="1">
      <alignment vertical="top"/>
      <protection hidden="1"/>
    </xf>
    <xf numFmtId="15" fontId="7" fillId="0" borderId="0" xfId="0" applyNumberFormat="1" applyFont="1" applyAlignment="1" applyProtection="1">
      <alignment vertical="top"/>
      <protection hidden="1"/>
    </xf>
    <xf numFmtId="0" fontId="8" fillId="0" borderId="0" xfId="0" applyFont="1" applyAlignment="1" applyProtection="1">
      <alignment horizontal="center" vertical="top" wrapText="1"/>
      <protection hidden="1"/>
    </xf>
    <xf numFmtId="0" fontId="43"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7" fillId="0" borderId="4" xfId="0" applyFont="1" applyBorder="1" applyAlignment="1" applyProtection="1">
      <alignment horizontal="center" vertical="top"/>
      <protection hidden="1"/>
    </xf>
    <xf numFmtId="0" fontId="7" fillId="0" borderId="4" xfId="0" applyFont="1" applyBorder="1" applyAlignment="1" applyProtection="1">
      <alignment horizontal="justify" vertical="top"/>
      <protection hidden="1"/>
    </xf>
    <xf numFmtId="0" fontId="8" fillId="15" borderId="12" xfId="0" applyFont="1" applyFill="1" applyBorder="1" applyAlignment="1" applyProtection="1">
      <alignment horizontal="center" vertical="center" wrapText="1"/>
      <protection hidden="1"/>
    </xf>
    <xf numFmtId="0" fontId="8" fillId="15" borderId="12" xfId="0" applyFont="1" applyFill="1" applyBorder="1" applyAlignment="1" applyProtection="1">
      <alignment horizontal="center" vertical="center"/>
      <protection hidden="1"/>
    </xf>
    <xf numFmtId="2" fontId="8" fillId="15" borderId="12" xfId="0" applyNumberFormat="1" applyFont="1" applyFill="1" applyBorder="1" applyAlignment="1" applyProtection="1">
      <alignment horizontal="center" vertical="center" wrapText="1"/>
      <protection hidden="1"/>
    </xf>
    <xf numFmtId="0" fontId="8" fillId="12" borderId="0" xfId="0" applyFont="1" applyFill="1" applyAlignment="1" applyProtection="1">
      <alignment horizontal="center" vertical="center"/>
      <protection hidden="1"/>
    </xf>
    <xf numFmtId="0" fontId="37" fillId="12" borderId="0" xfId="0" applyFont="1" applyFill="1" applyAlignment="1" applyProtection="1">
      <alignment horizontal="center" vertical="center"/>
      <protection hidden="1"/>
    </xf>
    <xf numFmtId="0" fontId="7" fillId="12" borderId="0" xfId="0" applyFont="1" applyFill="1" applyAlignment="1" applyProtection="1">
      <alignment horizontal="center" vertical="center"/>
      <protection hidden="1"/>
    </xf>
    <xf numFmtId="1" fontId="67" fillId="12" borderId="0" xfId="0" applyNumberFormat="1" applyFont="1" applyFill="1" applyAlignment="1" applyProtection="1">
      <alignment vertical="top"/>
      <protection hidden="1"/>
    </xf>
    <xf numFmtId="1" fontId="68" fillId="12" borderId="0" xfId="0" applyNumberFormat="1" applyFont="1" applyFill="1" applyAlignment="1" applyProtection="1">
      <alignment vertical="top"/>
      <protection hidden="1"/>
    </xf>
    <xf numFmtId="1" fontId="60" fillId="12" borderId="0" xfId="0" applyNumberFormat="1" applyFont="1" applyFill="1" applyAlignment="1" applyProtection="1">
      <alignment horizontal="center" vertical="top"/>
      <protection hidden="1"/>
    </xf>
    <xf numFmtId="1" fontId="68" fillId="12" borderId="0" xfId="0" applyNumberFormat="1" applyFont="1" applyFill="1" applyAlignment="1" applyProtection="1">
      <alignment horizontal="center" vertical="top"/>
      <protection hidden="1"/>
    </xf>
    <xf numFmtId="0" fontId="7" fillId="0" borderId="12" xfId="0" applyFont="1" applyBorder="1" applyAlignment="1" applyProtection="1">
      <alignment horizontal="center" vertical="top"/>
      <protection hidden="1"/>
    </xf>
    <xf numFmtId="164" fontId="7" fillId="0" borderId="12" xfId="7" applyFont="1" applyBorder="1" applyAlignment="1" applyProtection="1">
      <alignment horizontal="left" vertical="top"/>
      <protection hidden="1"/>
    </xf>
    <xf numFmtId="0" fontId="7" fillId="9" borderId="0" xfId="0" applyFont="1" applyFill="1" applyAlignment="1" applyProtection="1">
      <alignment vertical="top"/>
      <protection hidden="1"/>
    </xf>
    <xf numFmtId="0" fontId="7" fillId="9" borderId="0" xfId="0" applyFont="1" applyFill="1" applyAlignment="1" applyProtection="1">
      <alignment horizontal="center" vertical="top"/>
      <protection hidden="1"/>
    </xf>
    <xf numFmtId="15" fontId="7" fillId="9" borderId="0" xfId="0" applyNumberFormat="1" applyFont="1" applyFill="1" applyAlignment="1" applyProtection="1">
      <alignment vertical="top"/>
      <protection hidden="1"/>
    </xf>
    <xf numFmtId="0" fontId="37" fillId="9" borderId="0" xfId="0" applyFont="1" applyFill="1" applyAlignment="1" applyProtection="1">
      <alignment vertical="top"/>
      <protection hidden="1"/>
    </xf>
    <xf numFmtId="0" fontId="70" fillId="0" borderId="0" xfId="36" applyNumberFormat="1" applyFont="1" applyFill="1" applyBorder="1" applyAlignment="1" applyProtection="1">
      <alignment horizontal="center" vertical="top"/>
      <protection hidden="1"/>
    </xf>
    <xf numFmtId="0" fontId="7" fillId="0" borderId="0" xfId="0" applyFont="1" applyAlignment="1" applyProtection="1">
      <alignment vertical="top" wrapText="1"/>
      <protection hidden="1"/>
    </xf>
    <xf numFmtId="14" fontId="7" fillId="0" borderId="0" xfId="0" applyNumberFormat="1" applyFont="1" applyAlignment="1" applyProtection="1">
      <alignment horizontal="left" vertical="top"/>
      <protection hidden="1"/>
    </xf>
    <xf numFmtId="2" fontId="7" fillId="0" borderId="0" xfId="0" applyNumberFormat="1" applyFont="1" applyAlignment="1" applyProtection="1">
      <alignment horizontal="right" vertical="top"/>
      <protection hidden="1"/>
    </xf>
    <xf numFmtId="0" fontId="37" fillId="0" borderId="0" xfId="0" applyFont="1" applyAlignment="1" applyProtection="1">
      <alignment horizontal="center" vertical="top"/>
      <protection hidden="1"/>
    </xf>
    <xf numFmtId="0" fontId="37" fillId="0" borderId="0" xfId="0" applyFont="1" applyAlignment="1" applyProtection="1">
      <alignment horizontal="justify" vertical="top"/>
      <protection hidden="1"/>
    </xf>
    <xf numFmtId="2" fontId="37" fillId="0" borderId="0" xfId="0" applyNumberFormat="1" applyFont="1" applyAlignment="1" applyProtection="1">
      <alignment horizontal="center" vertical="top"/>
      <protection hidden="1"/>
    </xf>
    <xf numFmtId="2" fontId="7" fillId="0" borderId="0" xfId="7" applyNumberFormat="1" applyFont="1" applyFill="1" applyBorder="1" applyAlignment="1" applyProtection="1">
      <alignment horizontal="center" vertical="top"/>
      <protection hidden="1"/>
    </xf>
    <xf numFmtId="0" fontId="43" fillId="0" borderId="0" xfId="0" applyFont="1" applyAlignment="1" applyProtection="1">
      <alignment horizontal="left" vertical="top"/>
      <protection hidden="1"/>
    </xf>
    <xf numFmtId="2" fontId="43" fillId="0" borderId="0" xfId="0" applyNumberFormat="1" applyFont="1" applyAlignment="1" applyProtection="1">
      <alignment horizontal="left" vertical="top"/>
      <protection hidden="1"/>
    </xf>
    <xf numFmtId="0" fontId="43" fillId="0" borderId="0" xfId="0" applyFont="1" applyAlignment="1" applyProtection="1">
      <alignment vertical="top"/>
      <protection hidden="1"/>
    </xf>
    <xf numFmtId="0" fontId="37" fillId="0" borderId="0" xfId="0" applyFont="1" applyAlignment="1" applyProtection="1">
      <alignment horizontal="left" vertical="top"/>
      <protection hidden="1"/>
    </xf>
    <xf numFmtId="2" fontId="37" fillId="0" borderId="0" xfId="0" applyNumberFormat="1" applyFont="1" applyAlignment="1" applyProtection="1">
      <alignment horizontal="left" vertical="top"/>
      <protection hidden="1"/>
    </xf>
    <xf numFmtId="0" fontId="43" fillId="0" borderId="0" xfId="0" applyFont="1" applyAlignment="1" applyProtection="1">
      <alignment horizontal="center" vertical="top" wrapText="1"/>
      <protection hidden="1"/>
    </xf>
    <xf numFmtId="0" fontId="43" fillId="0" borderId="0" xfId="32" applyFont="1" applyAlignment="1" applyProtection="1">
      <alignment horizontal="center" vertical="top"/>
      <protection hidden="1"/>
    </xf>
    <xf numFmtId="0" fontId="37" fillId="0" borderId="0" xfId="32" applyFont="1" applyAlignment="1" applyProtection="1">
      <alignment horizontal="justify" vertical="top"/>
      <protection hidden="1"/>
    </xf>
    <xf numFmtId="0" fontId="43" fillId="0" borderId="0" xfId="32" applyFont="1" applyAlignment="1" applyProtection="1">
      <alignment vertical="top"/>
      <protection hidden="1"/>
    </xf>
    <xf numFmtId="2" fontId="43" fillId="0" borderId="0" xfId="32" applyNumberFormat="1" applyFont="1" applyAlignment="1" applyProtection="1">
      <alignment vertical="top"/>
      <protection hidden="1"/>
    </xf>
    <xf numFmtId="0" fontId="43" fillId="0" borderId="0" xfId="0" applyFont="1" applyAlignment="1" applyProtection="1">
      <alignment horizontal="justify" vertical="top" wrapText="1"/>
      <protection hidden="1"/>
    </xf>
    <xf numFmtId="0" fontId="37" fillId="0" borderId="0" xfId="32" applyFont="1" applyAlignment="1" applyProtection="1">
      <alignment vertical="top"/>
      <protection hidden="1"/>
    </xf>
    <xf numFmtId="0" fontId="37" fillId="0" borderId="0" xfId="32" applyFont="1" applyAlignment="1" applyProtection="1">
      <alignment horizontal="center" vertical="top"/>
      <protection hidden="1"/>
    </xf>
    <xf numFmtId="2" fontId="37" fillId="0" borderId="0" xfId="32" applyNumberFormat="1" applyFont="1" applyAlignment="1" applyProtection="1">
      <alignment vertical="top"/>
      <protection hidden="1"/>
    </xf>
    <xf numFmtId="2" fontId="43" fillId="0" borderId="0" xfId="0" applyNumberFormat="1" applyFont="1" applyAlignment="1" applyProtection="1">
      <alignment horizontal="center" vertical="top"/>
      <protection hidden="1"/>
    </xf>
    <xf numFmtId="0" fontId="43" fillId="0" borderId="0" xfId="0" applyFont="1" applyAlignment="1" applyProtection="1">
      <alignment vertical="top" wrapText="1"/>
      <protection hidden="1"/>
    </xf>
    <xf numFmtId="0" fontId="43" fillId="0" borderId="0" xfId="0" applyFont="1" applyAlignment="1" applyProtection="1">
      <alignment horizontal="justify" vertical="top"/>
      <protection hidden="1"/>
    </xf>
    <xf numFmtId="165" fontId="43" fillId="0" borderId="0" xfId="36" applyNumberFormat="1" applyFont="1" applyFill="1" applyBorder="1" applyAlignment="1" applyProtection="1">
      <alignment horizontal="center" vertical="top" wrapText="1"/>
      <protection hidden="1"/>
    </xf>
    <xf numFmtId="0" fontId="43" fillId="0" borderId="0" xfId="36" applyFont="1" applyFill="1" applyBorder="1" applyAlignment="1" applyProtection="1">
      <alignment horizontal="justify" vertical="top"/>
      <protection hidden="1"/>
    </xf>
    <xf numFmtId="0" fontId="37" fillId="0" borderId="0" xfId="36" applyNumberFormat="1" applyFont="1" applyFill="1" applyBorder="1" applyAlignment="1" applyProtection="1">
      <alignment horizontal="center" vertical="top" wrapText="1"/>
      <protection hidden="1"/>
    </xf>
    <xf numFmtId="2" fontId="37" fillId="0" borderId="0" xfId="36" applyNumberFormat="1" applyFont="1" applyFill="1" applyBorder="1" applyAlignment="1" applyProtection="1">
      <alignment horizontal="right" vertical="top" wrapText="1"/>
      <protection hidden="1"/>
    </xf>
    <xf numFmtId="2" fontId="37" fillId="0" borderId="0" xfId="0" applyNumberFormat="1" applyFont="1" applyAlignment="1" applyProtection="1">
      <alignment vertical="top" wrapText="1"/>
      <protection hidden="1"/>
    </xf>
    <xf numFmtId="2" fontId="37" fillId="0" borderId="0" xfId="0" applyNumberFormat="1" applyFont="1" applyAlignment="1" applyProtection="1">
      <alignment vertical="top"/>
      <protection hidden="1"/>
    </xf>
    <xf numFmtId="0" fontId="7" fillId="0" borderId="0" xfId="0" applyFont="1" applyAlignment="1" applyProtection="1">
      <alignment horizontal="right" vertical="top"/>
      <protection hidden="1"/>
    </xf>
    <xf numFmtId="165" fontId="37" fillId="0" borderId="0" xfId="36" applyNumberFormat="1" applyFont="1" applyFill="1" applyBorder="1" applyAlignment="1" applyProtection="1">
      <alignment horizontal="center" vertical="top" wrapText="1"/>
      <protection hidden="1"/>
    </xf>
    <xf numFmtId="0" fontId="37" fillId="0" borderId="0" xfId="36" applyFont="1" applyFill="1" applyBorder="1" applyAlignment="1" applyProtection="1">
      <alignment horizontal="justify" vertical="top" wrapText="1"/>
      <protection hidden="1"/>
    </xf>
    <xf numFmtId="2" fontId="37" fillId="0" borderId="0" xfId="36" applyNumberFormat="1" applyFont="1" applyFill="1" applyBorder="1" applyAlignment="1" applyProtection="1">
      <alignment horizontal="center" vertical="top" wrapText="1"/>
      <protection hidden="1"/>
    </xf>
    <xf numFmtId="168" fontId="37" fillId="0" borderId="0" xfId="0" applyNumberFormat="1" applyFont="1" applyAlignment="1" applyProtection="1">
      <alignment vertical="top" wrapText="1"/>
      <protection hidden="1"/>
    </xf>
    <xf numFmtId="0" fontId="37" fillId="0" borderId="0" xfId="36" applyNumberFormat="1" applyFont="1" applyFill="1" applyBorder="1" applyAlignment="1" applyProtection="1">
      <alignment horizontal="justify" vertical="top"/>
      <protection hidden="1"/>
    </xf>
    <xf numFmtId="167" fontId="37" fillId="0" borderId="0" xfId="0" applyNumberFormat="1" applyFont="1" applyAlignment="1" applyProtection="1">
      <alignment vertical="top" wrapText="1"/>
      <protection hidden="1"/>
    </xf>
    <xf numFmtId="0" fontId="37" fillId="0" borderId="0" xfId="36" applyFont="1" applyFill="1" applyBorder="1" applyAlignment="1" applyProtection="1">
      <alignment horizontal="center" vertical="top" wrapText="1"/>
      <protection hidden="1"/>
    </xf>
    <xf numFmtId="2" fontId="37" fillId="0" borderId="0" xfId="7" applyNumberFormat="1" applyFont="1" applyFill="1" applyBorder="1" applyAlignment="1" applyProtection="1">
      <alignment vertical="top" wrapText="1"/>
      <protection hidden="1"/>
    </xf>
    <xf numFmtId="170" fontId="37" fillId="0" borderId="0" xfId="36" quotePrefix="1" applyNumberFormat="1" applyFont="1" applyFill="1" applyBorder="1" applyAlignment="1" applyProtection="1">
      <alignment horizontal="justify" vertical="top" wrapText="1"/>
      <protection hidden="1"/>
    </xf>
    <xf numFmtId="170" fontId="37" fillId="0" borderId="0" xfId="36" applyNumberFormat="1" applyFont="1" applyFill="1" applyBorder="1" applyAlignment="1" applyProtection="1">
      <alignment horizontal="justify" vertical="top" wrapText="1"/>
      <protection hidden="1"/>
    </xf>
    <xf numFmtId="0" fontId="43" fillId="0" borderId="0" xfId="36" applyFont="1" applyFill="1" applyBorder="1" applyAlignment="1" applyProtection="1">
      <alignment horizontal="justify" vertical="top" wrapText="1"/>
      <protection hidden="1"/>
    </xf>
    <xf numFmtId="165" fontId="37" fillId="0" borderId="0" xfId="36" applyNumberFormat="1" applyFont="1" applyFill="1" applyBorder="1" applyAlignment="1" applyProtection="1">
      <alignment horizontal="justify" vertical="top" wrapText="1"/>
      <protection hidden="1"/>
    </xf>
    <xf numFmtId="0" fontId="37" fillId="0" borderId="0" xfId="36" applyNumberFormat="1" applyFont="1" applyFill="1" applyBorder="1" applyAlignment="1" applyProtection="1">
      <alignment horizontal="justify" vertical="top" wrapText="1"/>
      <protection hidden="1"/>
    </xf>
    <xf numFmtId="2" fontId="37" fillId="0" borderId="0" xfId="36" applyNumberFormat="1" applyFont="1" applyFill="1" applyBorder="1" applyAlignment="1" applyProtection="1">
      <alignment vertical="top" wrapText="1"/>
      <protection hidden="1"/>
    </xf>
    <xf numFmtId="3" fontId="37" fillId="0" borderId="0" xfId="36" applyNumberFormat="1" applyFont="1" applyFill="1" applyBorder="1" applyAlignment="1" applyProtection="1">
      <alignment horizontal="justify" vertical="top" wrapText="1"/>
      <protection hidden="1"/>
    </xf>
    <xf numFmtId="0" fontId="43" fillId="0" borderId="0" xfId="36" applyFont="1" applyFill="1" applyBorder="1" applyAlignment="1" applyProtection="1">
      <alignment horizontal="center" vertical="top" wrapText="1"/>
      <protection hidden="1"/>
    </xf>
    <xf numFmtId="0" fontId="37" fillId="0" borderId="0" xfId="36" applyNumberFormat="1" applyFont="1" applyFill="1" applyBorder="1" applyAlignment="1" applyProtection="1">
      <alignment horizontal="center" vertical="top"/>
      <protection hidden="1"/>
    </xf>
    <xf numFmtId="2" fontId="37" fillId="0" borderId="0" xfId="36" applyNumberFormat="1" applyFont="1" applyFill="1" applyBorder="1" applyAlignment="1" applyProtection="1">
      <alignment horizontal="right" vertical="top"/>
      <protection hidden="1"/>
    </xf>
    <xf numFmtId="0" fontId="61" fillId="19" borderId="3" xfId="48" applyFont="1" applyFill="1" applyBorder="1" applyAlignment="1" applyProtection="1">
      <alignment horizontal="right" vertical="center"/>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164" fontId="7" fillId="0" borderId="12" xfId="7" applyFont="1" applyBorder="1" applyAlignment="1" applyProtection="1">
      <alignment horizontal="center" vertical="top"/>
      <protection hidden="1"/>
    </xf>
    <xf numFmtId="0" fontId="7" fillId="0" borderId="0" xfId="32" applyFont="1" applyAlignment="1" applyProtection="1">
      <alignment vertical="center"/>
      <protection hidden="1"/>
    </xf>
    <xf numFmtId="0" fontId="43" fillId="0" borderId="0" xfId="0" applyFont="1" applyAlignment="1" applyProtection="1">
      <alignment vertical="center"/>
      <protection hidden="1"/>
    </xf>
    <xf numFmtId="0" fontId="43" fillId="0" borderId="0" xfId="32" applyFont="1" applyAlignment="1" applyProtection="1">
      <alignment vertical="center"/>
      <protection hidden="1"/>
    </xf>
    <xf numFmtId="0" fontId="37" fillId="0" borderId="0" xfId="32" applyFont="1" applyAlignment="1" applyProtection="1">
      <alignment vertical="center"/>
      <protection hidden="1"/>
    </xf>
    <xf numFmtId="0" fontId="43" fillId="0" borderId="0" xfId="0" applyFont="1" applyAlignment="1" applyProtection="1">
      <alignment vertical="center" wrapText="1"/>
      <protection hidden="1"/>
    </xf>
    <xf numFmtId="165" fontId="43" fillId="0" borderId="0" xfId="36" applyNumberFormat="1" applyFont="1" applyFill="1" applyBorder="1" applyAlignment="1" applyProtection="1">
      <alignment vertical="center" wrapText="1"/>
      <protection hidden="1"/>
    </xf>
    <xf numFmtId="165" fontId="37" fillId="0" borderId="0" xfId="36" applyNumberFormat="1" applyFont="1" applyFill="1" applyBorder="1" applyAlignment="1" applyProtection="1">
      <alignment vertical="center" wrapText="1"/>
      <protection hidden="1"/>
    </xf>
    <xf numFmtId="0" fontId="37" fillId="0" borderId="0" xfId="36" applyFont="1" applyFill="1" applyBorder="1" applyAlignment="1" applyProtection="1">
      <alignment vertical="center" wrapText="1"/>
      <protection hidden="1"/>
    </xf>
    <xf numFmtId="0" fontId="43" fillId="0" borderId="0" xfId="36" applyFont="1" applyFill="1" applyBorder="1" applyAlignment="1" applyProtection="1">
      <alignment vertical="center" wrapText="1"/>
      <protection hidden="1"/>
    </xf>
    <xf numFmtId="0" fontId="37" fillId="0" borderId="0" xfId="36" applyNumberFormat="1" applyFont="1" applyFill="1" applyBorder="1" applyAlignment="1" applyProtection="1">
      <alignment vertical="center"/>
      <protection hidden="1"/>
    </xf>
    <xf numFmtId="0" fontId="8" fillId="0" borderId="0" xfId="32" applyFont="1" applyAlignment="1" applyProtection="1">
      <alignment horizontal="center" vertical="center"/>
      <protection hidden="1"/>
    </xf>
    <xf numFmtId="0" fontId="7" fillId="0" borderId="0" xfId="32"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3" fillId="0" borderId="0" xfId="32" applyFont="1" applyAlignment="1" applyProtection="1">
      <alignment horizontal="center" vertical="center"/>
      <protection hidden="1"/>
    </xf>
    <xf numFmtId="0" fontId="37" fillId="0" borderId="0" xfId="32" applyFont="1" applyAlignment="1" applyProtection="1">
      <alignment horizontal="center" vertical="center"/>
      <protection hidden="1"/>
    </xf>
    <xf numFmtId="0" fontId="43" fillId="0" borderId="0" xfId="0" applyFont="1" applyAlignment="1" applyProtection="1">
      <alignment horizontal="center" vertical="center" wrapText="1"/>
      <protection hidden="1"/>
    </xf>
    <xf numFmtId="165" fontId="43" fillId="0" borderId="0" xfId="36" applyNumberFormat="1" applyFont="1" applyFill="1" applyBorder="1" applyAlignment="1" applyProtection="1">
      <alignment horizontal="center" vertical="center" wrapText="1"/>
      <protection hidden="1"/>
    </xf>
    <xf numFmtId="165" fontId="37" fillId="0" borderId="0" xfId="36" applyNumberFormat="1" applyFont="1" applyFill="1" applyBorder="1" applyAlignment="1" applyProtection="1">
      <alignment horizontal="center" vertical="center" wrapText="1"/>
      <protection hidden="1"/>
    </xf>
    <xf numFmtId="0" fontId="37" fillId="0" borderId="0" xfId="36" applyFont="1" applyFill="1" applyBorder="1" applyAlignment="1" applyProtection="1">
      <alignment horizontal="center" vertical="center" wrapText="1"/>
      <protection hidden="1"/>
    </xf>
    <xf numFmtId="0" fontId="43" fillId="0" borderId="0" xfId="36" applyFont="1" applyFill="1" applyBorder="1" applyAlignment="1" applyProtection="1">
      <alignment horizontal="center" vertical="center" wrapText="1"/>
      <protection hidden="1"/>
    </xf>
    <xf numFmtId="0" fontId="37" fillId="0" borderId="0" xfId="36" applyNumberFormat="1" applyFont="1" applyFill="1" applyBorder="1" applyAlignment="1" applyProtection="1">
      <alignment horizontal="center" vertical="center"/>
      <protection hidden="1"/>
    </xf>
    <xf numFmtId="0" fontId="7" fillId="0" borderId="4" xfId="0" applyFont="1" applyBorder="1" applyAlignment="1" applyProtection="1">
      <alignment vertical="center"/>
      <protection hidden="1"/>
    </xf>
    <xf numFmtId="1" fontId="8" fillId="15" borderId="12" xfId="0" applyNumberFormat="1" applyFont="1" applyFill="1" applyBorder="1" applyAlignment="1" applyProtection="1">
      <alignment horizontal="center" vertical="center" wrapText="1"/>
      <protection hidden="1"/>
    </xf>
    <xf numFmtId="1" fontId="60" fillId="15" borderId="12" xfId="0" applyNumberFormat="1" applyFont="1" applyFill="1" applyBorder="1" applyAlignment="1" applyProtection="1">
      <alignment horizontal="center" vertical="top"/>
      <protection hidden="1"/>
    </xf>
    <xf numFmtId="1" fontId="60" fillId="15" borderId="15" xfId="0" applyNumberFormat="1" applyFont="1" applyFill="1" applyBorder="1" applyAlignment="1" applyProtection="1">
      <alignment horizontal="center" vertical="top"/>
      <protection hidden="1"/>
    </xf>
    <xf numFmtId="1" fontId="60" fillId="15" borderId="12" xfId="0" applyNumberFormat="1" applyFont="1" applyFill="1" applyBorder="1" applyAlignment="1" applyProtection="1">
      <alignment vertical="center" wrapText="1"/>
      <protection hidden="1"/>
    </xf>
    <xf numFmtId="1" fontId="60" fillId="15" borderId="12" xfId="0" applyNumberFormat="1" applyFont="1" applyFill="1" applyBorder="1" applyAlignment="1" applyProtection="1">
      <alignment horizontal="center" vertical="top" wrapText="1"/>
      <protection hidden="1"/>
    </xf>
    <xf numFmtId="1" fontId="60" fillId="15" borderId="12" xfId="0" applyNumberFormat="1" applyFont="1" applyFill="1" applyBorder="1" applyAlignment="1" applyProtection="1">
      <alignment horizontal="center" vertical="center" wrapText="1"/>
      <protection hidden="1"/>
    </xf>
    <xf numFmtId="0" fontId="8" fillId="0" borderId="12" xfId="0" applyFont="1" applyBorder="1" applyAlignment="1" applyProtection="1">
      <alignment horizontal="left" vertical="top" wrapText="1"/>
      <protection hidden="1"/>
    </xf>
    <xf numFmtId="0" fontId="7" fillId="0" borderId="12" xfId="45" applyFont="1" applyBorder="1" applyAlignment="1" applyProtection="1">
      <alignment vertical="center"/>
      <protection hidden="1"/>
    </xf>
    <xf numFmtId="9" fontId="8" fillId="0" borderId="12" xfId="0" applyNumberFormat="1" applyFont="1" applyBorder="1" applyAlignment="1" applyProtection="1">
      <alignment horizontal="center" vertical="center" wrapText="1"/>
      <protection hidden="1"/>
    </xf>
    <xf numFmtId="0" fontId="69" fillId="0" borderId="12" xfId="0" applyFont="1" applyBorder="1" applyAlignment="1" applyProtection="1">
      <alignment horizontal="left" vertical="top" wrapText="1"/>
      <protection hidden="1"/>
    </xf>
    <xf numFmtId="2" fontId="69" fillId="0" borderId="12" xfId="0" applyNumberFormat="1" applyFont="1" applyBorder="1" applyAlignment="1" applyProtection="1">
      <alignment horizontal="center" vertical="top" wrapText="1"/>
      <protection hidden="1"/>
    </xf>
    <xf numFmtId="0" fontId="69" fillId="0" borderId="12" xfId="46" applyFont="1" applyBorder="1" applyAlignment="1" applyProtection="1">
      <alignment vertical="center"/>
      <protection hidden="1"/>
    </xf>
    <xf numFmtId="0" fontId="7" fillId="0" borderId="0" xfId="46" applyFont="1" applyAlignment="1" applyProtection="1">
      <alignment vertical="center"/>
      <protection hidden="1"/>
    </xf>
    <xf numFmtId="0" fontId="41" fillId="16" borderId="12" xfId="0" applyFont="1" applyFill="1" applyBorder="1" applyAlignment="1" applyProtection="1">
      <alignment horizontal="center" vertical="center" wrapText="1"/>
      <protection hidden="1"/>
    </xf>
    <xf numFmtId="0" fontId="41" fillId="16" borderId="12" xfId="0" applyFont="1" applyFill="1" applyBorder="1" applyAlignment="1" applyProtection="1">
      <alignment vertical="center" wrapText="1"/>
      <protection hidden="1"/>
    </xf>
    <xf numFmtId="0" fontId="65" fillId="17" borderId="12" xfId="0" applyFont="1" applyFill="1" applyBorder="1" applyAlignment="1" applyProtection="1">
      <alignment horizontal="center" vertical="center"/>
      <protection hidden="1"/>
    </xf>
    <xf numFmtId="0" fontId="7" fillId="0" borderId="12" xfId="0" applyFont="1" applyBorder="1" applyAlignment="1" applyProtection="1">
      <alignment horizontal="center" vertical="top" wrapText="1"/>
      <protection hidden="1"/>
    </xf>
    <xf numFmtId="0" fontId="65" fillId="17" borderId="12" xfId="0" applyFont="1" applyFill="1" applyBorder="1" applyAlignment="1" applyProtection="1">
      <alignment vertical="center"/>
      <protection hidden="1"/>
    </xf>
    <xf numFmtId="9" fontId="7" fillId="0" borderId="12" xfId="0" applyNumberFormat="1" applyFont="1" applyBorder="1" applyAlignment="1" applyProtection="1">
      <alignment horizontal="center" vertical="center"/>
      <protection hidden="1"/>
    </xf>
    <xf numFmtId="0" fontId="64" fillId="10" borderId="15" xfId="0" applyFont="1" applyFill="1" applyBorder="1" applyAlignment="1" applyProtection="1">
      <alignment horizontal="left" vertical="center"/>
      <protection hidden="1"/>
    </xf>
    <xf numFmtId="0" fontId="66" fillId="0" borderId="12" xfId="0" applyFont="1" applyBorder="1" applyAlignment="1" applyProtection="1">
      <alignment vertical="center"/>
      <protection hidden="1"/>
    </xf>
    <xf numFmtId="0" fontId="66" fillId="17" borderId="12" xfId="0" applyFont="1" applyFill="1" applyBorder="1" applyAlignment="1" applyProtection="1">
      <alignment vertical="center"/>
      <protection hidden="1"/>
    </xf>
    <xf numFmtId="0" fontId="41" fillId="16" borderId="12" xfId="0" applyFont="1" applyFill="1" applyBorder="1" applyAlignment="1" applyProtection="1">
      <alignment horizontal="left" vertical="center" wrapText="1"/>
      <protection hidden="1"/>
    </xf>
    <xf numFmtId="164" fontId="41" fillId="16" borderId="12" xfId="7" applyFont="1" applyFill="1" applyBorder="1" applyAlignment="1" applyProtection="1">
      <alignment horizontal="center" vertical="center" wrapText="1"/>
      <protection hidden="1"/>
    </xf>
    <xf numFmtId="1" fontId="7" fillId="4" borderId="12" xfId="30" applyNumberFormat="1" applyFont="1" applyFill="1" applyBorder="1" applyAlignment="1" applyProtection="1">
      <alignment horizontal="center" vertical="top"/>
      <protection locked="0" hidden="1"/>
    </xf>
    <xf numFmtId="43" fontId="41" fillId="16" borderId="12" xfId="0" applyNumberFormat="1" applyFont="1" applyFill="1" applyBorder="1" applyAlignment="1" applyProtection="1">
      <alignment horizontal="center" vertical="center" wrapText="1"/>
      <protection hidden="1"/>
    </xf>
    <xf numFmtId="0" fontId="0" fillId="0" borderId="12" xfId="0" applyBorder="1" applyAlignment="1">
      <alignment vertical="top" wrapText="1"/>
    </xf>
    <xf numFmtId="2" fontId="0" fillId="0" borderId="12" xfId="0" applyNumberFormat="1" applyBorder="1" applyAlignment="1">
      <alignment horizontal="center" vertical="center" wrapText="1"/>
    </xf>
    <xf numFmtId="2" fontId="0" fillId="0" borderId="12" xfId="0" applyNumberFormat="1" applyBorder="1" applyAlignment="1">
      <alignment horizontal="center" vertical="center"/>
    </xf>
    <xf numFmtId="2" fontId="0" fillId="0" borderId="12" xfId="0" applyNumberFormat="1" applyBorder="1" applyAlignment="1">
      <alignment horizontal="center"/>
    </xf>
    <xf numFmtId="2" fontId="0" fillId="0" borderId="12" xfId="0" applyNumberFormat="1" applyBorder="1" applyAlignment="1">
      <alignment horizontal="center" wrapText="1"/>
    </xf>
    <xf numFmtId="0" fontId="69" fillId="0" borderId="12" xfId="0" applyFont="1" applyBorder="1" applyAlignment="1" applyProtection="1">
      <alignment horizontal="center" vertical="center"/>
      <protection hidden="1"/>
    </xf>
    <xf numFmtId="0" fontId="0" fillId="0" borderId="12" xfId="0" applyBorder="1" applyAlignment="1">
      <alignment vertical="top"/>
    </xf>
    <xf numFmtId="0" fontId="0" fillId="0" borderId="12" xfId="0" applyBorder="1" applyAlignment="1">
      <alignment horizontal="left" vertical="top" wrapText="1"/>
    </xf>
    <xf numFmtId="0" fontId="0" fillId="0" borderId="12" xfId="0" applyFill="1" applyBorder="1" applyAlignment="1">
      <alignment horizontal="left" vertical="top" wrapText="1"/>
    </xf>
    <xf numFmtId="0" fontId="0" fillId="0" borderId="12" xfId="0" applyFill="1" applyBorder="1" applyAlignment="1">
      <alignment vertical="top" wrapText="1"/>
    </xf>
    <xf numFmtId="0" fontId="0" fillId="0" borderId="12" xfId="0" applyFill="1" applyBorder="1" applyAlignment="1">
      <alignment vertical="top"/>
    </xf>
    <xf numFmtId="0" fontId="0" fillId="0" borderId="12" xfId="0" applyBorder="1" applyAlignment="1">
      <alignment horizontal="left" vertical="top"/>
    </xf>
    <xf numFmtId="166" fontId="69" fillId="0" borderId="12" xfId="0" applyNumberFormat="1" applyFont="1" applyBorder="1" applyAlignment="1" applyProtection="1">
      <alignment horizontal="center" vertical="top" wrapText="1"/>
      <protection hidden="1"/>
    </xf>
    <xf numFmtId="166" fontId="7" fillId="0" borderId="12" xfId="0" applyNumberFormat="1" applyFont="1" applyBorder="1" applyAlignment="1" applyProtection="1">
      <alignment horizontal="center" vertical="top"/>
      <protection hidden="1"/>
    </xf>
    <xf numFmtId="0" fontId="73" fillId="0" borderId="0" xfId="0" applyFont="1" applyAlignment="1" applyProtection="1">
      <alignment vertical="top"/>
      <protection hidden="1"/>
    </xf>
    <xf numFmtId="0" fontId="73" fillId="0" borderId="0" xfId="0" applyFont="1" applyAlignment="1" applyProtection="1">
      <alignment horizontal="center" vertical="top"/>
      <protection hidden="1"/>
    </xf>
    <xf numFmtId="10" fontId="73" fillId="12" borderId="0" xfId="0" applyNumberFormat="1" applyFont="1" applyFill="1" applyAlignment="1" applyProtection="1">
      <alignment horizontal="center" vertical="top"/>
      <protection hidden="1"/>
    </xf>
    <xf numFmtId="10" fontId="73" fillId="0" borderId="0" xfId="0" applyNumberFormat="1" applyFont="1" applyAlignment="1" applyProtection="1">
      <alignment horizontal="center" vertical="top"/>
      <protection hidden="1"/>
    </xf>
    <xf numFmtId="10" fontId="74" fillId="0" borderId="0" xfId="0" applyNumberFormat="1" applyFont="1" applyAlignment="1" applyProtection="1">
      <alignment horizontal="center" vertical="top"/>
      <protection hidden="1"/>
    </xf>
    <xf numFmtId="2" fontId="73" fillId="0" borderId="0" xfId="0" applyNumberFormat="1" applyFont="1" applyAlignment="1" applyProtection="1">
      <alignment horizontal="center" vertical="top"/>
      <protection hidden="1"/>
    </xf>
    <xf numFmtId="0" fontId="74" fillId="0" borderId="0" xfId="0" applyFont="1" applyAlignment="1" applyProtection="1">
      <alignment horizontal="center" vertical="top" wrapText="1"/>
      <protection hidden="1"/>
    </xf>
    <xf numFmtId="0" fontId="74" fillId="0" borderId="0" xfId="0" applyFont="1" applyAlignment="1" applyProtection="1">
      <alignment horizontal="center" vertical="top"/>
      <protection hidden="1"/>
    </xf>
    <xf numFmtId="0" fontId="74" fillId="12" borderId="0" xfId="0" applyFont="1" applyFill="1" applyAlignment="1" applyProtection="1">
      <alignment horizontal="center" vertical="center"/>
      <protection hidden="1"/>
    </xf>
    <xf numFmtId="1" fontId="75" fillId="12" borderId="0" xfId="0" applyNumberFormat="1" applyFont="1" applyFill="1" applyAlignment="1" applyProtection="1">
      <alignment horizontal="center" vertical="top"/>
      <protection hidden="1"/>
    </xf>
    <xf numFmtId="164" fontId="74" fillId="0" borderId="0" xfId="7" applyFont="1" applyAlignment="1" applyProtection="1">
      <alignment horizontal="center" vertical="top"/>
      <protection hidden="1"/>
    </xf>
    <xf numFmtId="164" fontId="76" fillId="16" borderId="12" xfId="0" applyNumberFormat="1" applyFont="1" applyFill="1" applyBorder="1" applyAlignment="1" applyProtection="1">
      <alignment horizontal="center" vertical="center" wrapText="1"/>
      <protection hidden="1"/>
    </xf>
    <xf numFmtId="0" fontId="73" fillId="9" borderId="0" xfId="0" applyFont="1" applyFill="1" applyAlignment="1" applyProtection="1">
      <alignment vertical="top"/>
      <protection hidden="1"/>
    </xf>
    <xf numFmtId="2" fontId="74" fillId="0" borderId="0" xfId="0" applyNumberFormat="1" applyFont="1" applyAlignment="1" applyProtection="1">
      <alignment horizontal="center" vertical="top"/>
      <protection hidden="1"/>
    </xf>
    <xf numFmtId="2" fontId="73" fillId="0" borderId="0" xfId="0" applyNumberFormat="1" applyFont="1" applyAlignment="1" applyProtection="1">
      <alignment vertical="top"/>
      <protection hidden="1"/>
    </xf>
    <xf numFmtId="2" fontId="73" fillId="0" borderId="0" xfId="7" applyNumberFormat="1" applyFont="1" applyFill="1" applyBorder="1" applyAlignment="1" applyProtection="1">
      <alignment horizontal="center" vertical="top"/>
      <protection hidden="1"/>
    </xf>
    <xf numFmtId="0" fontId="77" fillId="0" borderId="0" xfId="26" applyFont="1" applyAlignment="1" applyProtection="1">
      <alignment vertical="center"/>
      <protection hidden="1"/>
    </xf>
    <xf numFmtId="0" fontId="30" fillId="0" borderId="0" xfId="23" applyFont="1" applyAlignment="1">
      <alignment horizontal="justify" vertical="center"/>
    </xf>
    <xf numFmtId="4" fontId="78" fillId="0" borderId="0" xfId="23" applyNumberFormat="1" applyFont="1" applyAlignment="1">
      <alignment horizontal="center" vertical="center"/>
    </xf>
    <xf numFmtId="0" fontId="78" fillId="0" borderId="0" xfId="23" applyFont="1" applyAlignment="1">
      <alignment horizontal="justify" vertical="center"/>
    </xf>
    <xf numFmtId="0" fontId="80" fillId="0" borderId="0" xfId="31" applyFont="1" applyAlignment="1" applyProtection="1">
      <alignment vertical="center"/>
      <protection hidden="1"/>
    </xf>
    <xf numFmtId="0" fontId="0" fillId="0" borderId="0" xfId="0" applyAlignment="1" applyProtection="1">
      <alignment horizontal="justify" vertical="top" wrapText="1"/>
      <protection hidden="1"/>
    </xf>
    <xf numFmtId="0" fontId="7" fillId="0" borderId="0" xfId="0" applyFont="1" applyAlignment="1" applyProtection="1">
      <alignment horizontal="left" vertical="top" wrapText="1"/>
      <protection hidden="1"/>
    </xf>
    <xf numFmtId="0" fontId="26" fillId="0" borderId="5" xfId="31" applyFont="1" applyBorder="1" applyAlignment="1" applyProtection="1">
      <alignment horizontal="right" vertical="center"/>
      <protection hidden="1"/>
    </xf>
    <xf numFmtId="0" fontId="26" fillId="0" borderId="0" xfId="31" applyFont="1" applyAlignment="1" applyProtection="1">
      <alignment horizontal="right" vertical="center"/>
      <protection hidden="1"/>
    </xf>
    <xf numFmtId="0" fontId="24" fillId="0" borderId="5" xfId="31" applyFont="1" applyBorder="1" applyAlignment="1" applyProtection="1">
      <alignment horizontal="right" vertical="center"/>
      <protection hidden="1"/>
    </xf>
    <xf numFmtId="0" fontId="24" fillId="0" borderId="0" xfId="31" applyFont="1" applyAlignment="1" applyProtection="1">
      <alignment horizontal="right" vertical="center"/>
      <protection hidden="1"/>
    </xf>
    <xf numFmtId="0" fontId="27" fillId="0" borderId="12" xfId="31" applyFont="1" applyBorder="1" applyAlignment="1" applyProtection="1">
      <alignment horizontal="center" vertical="center"/>
      <protection hidden="1"/>
    </xf>
    <xf numFmtId="0" fontId="20" fillId="0" borderId="12" xfId="31" applyFont="1" applyBorder="1" applyAlignment="1" applyProtection="1">
      <alignment horizontal="center" vertical="center"/>
      <protection hidden="1"/>
    </xf>
    <xf numFmtId="0" fontId="79" fillId="11" borderId="10" xfId="31" applyFont="1" applyFill="1" applyBorder="1" applyAlignment="1" applyProtection="1">
      <alignment horizontal="center" vertical="center" textRotation="90"/>
      <protection hidden="1"/>
    </xf>
    <xf numFmtId="0" fontId="79" fillId="11" borderId="11" xfId="31" applyFont="1" applyFill="1" applyBorder="1" applyAlignment="1" applyProtection="1">
      <alignment horizontal="center" vertical="center" textRotation="90"/>
      <protection hidden="1"/>
    </xf>
    <xf numFmtId="0" fontId="79" fillId="11" borderId="13" xfId="31" applyFont="1" applyFill="1" applyBorder="1" applyAlignment="1" applyProtection="1">
      <alignment horizontal="center" vertical="center" textRotation="90"/>
      <protection hidden="1"/>
    </xf>
    <xf numFmtId="0" fontId="26" fillId="0" borderId="7" xfId="31" applyFont="1" applyBorder="1" applyAlignment="1" applyProtection="1">
      <alignment horizontal="right" vertical="center"/>
      <protection hidden="1"/>
    </xf>
    <xf numFmtId="0" fontId="26" fillId="0" borderId="4" xfId="31" applyFont="1" applyBorder="1" applyAlignment="1" applyProtection="1">
      <alignment horizontal="right" vertical="center"/>
      <protection hidden="1"/>
    </xf>
    <xf numFmtId="0" fontId="24" fillId="0" borderId="29" xfId="31" applyFont="1" applyBorder="1" applyAlignment="1" applyProtection="1">
      <alignment horizontal="right" vertical="center"/>
      <protection hidden="1"/>
    </xf>
    <xf numFmtId="0" fontId="24" fillId="0" borderId="9" xfId="31" applyFont="1" applyBorder="1" applyAlignment="1" applyProtection="1">
      <alignment horizontal="right" vertical="center"/>
      <protection hidden="1"/>
    </xf>
    <xf numFmtId="0" fontId="22" fillId="0" borderId="23" xfId="31" applyFont="1" applyBorder="1" applyAlignment="1" applyProtection="1">
      <alignment horizontal="justify" vertical="center"/>
      <protection hidden="1"/>
    </xf>
    <xf numFmtId="0" fontId="22" fillId="0" borderId="19" xfId="31" applyFont="1" applyBorder="1" applyAlignment="1" applyProtection="1">
      <alignment horizontal="justify" vertical="center"/>
      <protection hidden="1"/>
    </xf>
    <xf numFmtId="0" fontId="3" fillId="0" borderId="5" xfId="31" applyBorder="1"/>
    <xf numFmtId="0" fontId="3" fillId="0" borderId="0" xfId="31"/>
    <xf numFmtId="0" fontId="3" fillId="0" borderId="6" xfId="31" applyBorder="1"/>
    <xf numFmtId="0" fontId="8" fillId="0" borderId="14" xfId="31" applyFont="1" applyBorder="1" applyAlignment="1" applyProtection="1">
      <alignment horizontal="center" vertical="center"/>
      <protection hidden="1"/>
    </xf>
    <xf numFmtId="0" fontId="8" fillId="0" borderId="3" xfId="31" applyFont="1" applyBorder="1" applyAlignment="1" applyProtection="1">
      <alignment horizontal="center" vertical="center"/>
      <protection hidden="1"/>
    </xf>
    <xf numFmtId="0" fontId="8" fillId="0" borderId="15" xfId="31" applyFont="1" applyBorder="1" applyAlignment="1" applyProtection="1">
      <alignment horizontal="center" vertical="center"/>
      <protection hidden="1"/>
    </xf>
    <xf numFmtId="0" fontId="47" fillId="12" borderId="16" xfId="31" applyFont="1" applyFill="1" applyBorder="1" applyAlignment="1" applyProtection="1">
      <alignment horizontal="center" vertical="center" wrapText="1"/>
      <protection hidden="1"/>
    </xf>
    <xf numFmtId="0" fontId="47" fillId="12" borderId="30" xfId="31" applyFont="1" applyFill="1" applyBorder="1" applyAlignment="1" applyProtection="1">
      <alignment horizontal="center" vertical="center" wrapText="1"/>
      <protection hidden="1"/>
    </xf>
    <xf numFmtId="0" fontId="47" fillId="12" borderId="17" xfId="31" applyFont="1" applyFill="1" applyBorder="1" applyAlignment="1" applyProtection="1">
      <alignment horizontal="center" vertical="center" wrapText="1"/>
      <protection hidden="1"/>
    </xf>
    <xf numFmtId="0" fontId="23" fillId="13" borderId="18" xfId="31" applyFont="1" applyFill="1" applyBorder="1" applyAlignment="1" applyProtection="1">
      <alignment horizontal="center" vertical="center"/>
      <protection hidden="1"/>
    </xf>
    <xf numFmtId="0" fontId="23" fillId="13" borderId="23" xfId="31" applyFont="1" applyFill="1" applyBorder="1" applyAlignment="1" applyProtection="1">
      <alignment horizontal="center" vertical="center"/>
      <protection hidden="1"/>
    </xf>
    <xf numFmtId="0" fontId="23" fillId="13" borderId="19" xfId="31" applyFont="1" applyFill="1" applyBorder="1" applyAlignment="1" applyProtection="1">
      <alignment horizontal="center" vertical="center"/>
      <protection hidden="1"/>
    </xf>
    <xf numFmtId="0" fontId="41" fillId="0" borderId="0" xfId="0" applyFont="1" applyAlignment="1" applyProtection="1">
      <alignment horizontal="center" vertical="top"/>
      <protection hidden="1"/>
    </xf>
    <xf numFmtId="0" fontId="41" fillId="0" borderId="31" xfId="0" applyFont="1" applyBorder="1" applyAlignment="1" applyProtection="1">
      <alignment horizontal="center" vertical="top"/>
      <protection hidden="1"/>
    </xf>
    <xf numFmtId="0" fontId="22" fillId="0" borderId="23" xfId="0" applyFont="1" applyBorder="1" applyAlignment="1" applyProtection="1">
      <alignment horizontal="center" vertical="center"/>
      <protection hidden="1"/>
    </xf>
    <xf numFmtId="0" fontId="22" fillId="0" borderId="0" xfId="0" applyFont="1" applyAlignment="1" applyProtection="1">
      <alignment horizontal="left" vertical="top"/>
      <protection hidden="1"/>
    </xf>
    <xf numFmtId="0" fontId="31" fillId="6" borderId="0" xfId="0" applyFont="1" applyFill="1" applyAlignment="1" applyProtection="1">
      <alignment horizontal="center" vertical="top" wrapText="1"/>
      <protection hidden="1"/>
    </xf>
    <xf numFmtId="0" fontId="38" fillId="11" borderId="4" xfId="26" applyFont="1" applyFill="1" applyBorder="1" applyAlignment="1" applyProtection="1">
      <alignment horizontal="justify" vertical="center" wrapText="1"/>
      <protection hidden="1"/>
    </xf>
    <xf numFmtId="0" fontId="17" fillId="13" borderId="0" xfId="26" applyFont="1" applyFill="1" applyAlignment="1" applyProtection="1">
      <alignment horizontal="center" vertical="center"/>
      <protection hidden="1"/>
    </xf>
    <xf numFmtId="0" fontId="28" fillId="6" borderId="0" xfId="26" applyFont="1" applyFill="1" applyAlignment="1" applyProtection="1">
      <alignment horizontal="center" vertical="center"/>
      <protection hidden="1"/>
    </xf>
    <xf numFmtId="0" fontId="7" fillId="4" borderId="12" xfId="26" applyFont="1" applyFill="1" applyBorder="1" applyAlignment="1" applyProtection="1">
      <alignment horizontal="center" vertical="center"/>
      <protection locked="0"/>
    </xf>
    <xf numFmtId="0" fontId="18" fillId="4" borderId="14" xfId="26" applyFont="1" applyFill="1" applyBorder="1" applyAlignment="1" applyProtection="1">
      <alignment horizontal="center" vertical="center" wrapText="1"/>
      <protection locked="0"/>
    </xf>
    <xf numFmtId="0" fontId="18" fillId="4" borderId="3" xfId="26" applyFont="1" applyFill="1" applyBorder="1" applyAlignment="1" applyProtection="1">
      <alignment horizontal="center" vertical="center" wrapText="1"/>
      <protection locked="0"/>
    </xf>
    <xf numFmtId="0" fontId="18" fillId="4" borderId="15" xfId="26" applyFont="1" applyFill="1" applyBorder="1" applyAlignment="1" applyProtection="1">
      <alignment horizontal="center" vertical="center" wrapText="1"/>
      <protection locked="0"/>
    </xf>
    <xf numFmtId="0" fontId="0" fillId="4" borderId="16" xfId="26" applyFont="1" applyFill="1" applyBorder="1" applyAlignment="1" applyProtection="1">
      <alignment horizontal="left" vertical="center"/>
      <protection locked="0"/>
    </xf>
    <xf numFmtId="0" fontId="18" fillId="4" borderId="30" xfId="26" applyFont="1" applyFill="1" applyBorder="1" applyAlignment="1" applyProtection="1">
      <alignment horizontal="left" vertical="center"/>
      <protection locked="0"/>
    </xf>
    <xf numFmtId="0" fontId="18" fillId="4" borderId="17" xfId="26" applyFont="1" applyFill="1" applyBorder="1" applyAlignment="1" applyProtection="1">
      <alignment horizontal="left" vertical="center"/>
      <protection locked="0"/>
    </xf>
    <xf numFmtId="0" fontId="7" fillId="0" borderId="0" xfId="0" applyFont="1" applyAlignment="1" applyProtection="1">
      <alignment horizontal="left" vertical="top"/>
      <protection hidden="1"/>
    </xf>
    <xf numFmtId="43" fontId="61" fillId="19" borderId="3" xfId="48" applyNumberFormat="1" applyFont="1" applyFill="1" applyBorder="1" applyAlignment="1" applyProtection="1">
      <alignment horizontal="center" vertical="center"/>
      <protection hidden="1"/>
    </xf>
    <xf numFmtId="0" fontId="43" fillId="0" borderId="0" xfId="0" applyFont="1" applyAlignment="1" applyProtection="1">
      <alignment horizontal="center" vertical="top"/>
      <protection hidden="1"/>
    </xf>
    <xf numFmtId="0" fontId="43" fillId="0" borderId="0" xfId="0" applyFont="1" applyAlignment="1" applyProtection="1">
      <alignment horizontal="justify" vertical="top" wrapText="1"/>
      <protection hidden="1"/>
    </xf>
    <xf numFmtId="0" fontId="70" fillId="0" borderId="9" xfId="36" applyNumberFormat="1" applyFont="1" applyFill="1" applyBorder="1" applyAlignment="1" applyProtection="1">
      <alignment horizontal="center" vertical="top"/>
      <protection hidden="1"/>
    </xf>
    <xf numFmtId="177" fontId="7" fillId="0" borderId="0" xfId="0" applyNumberFormat="1" applyFont="1" applyAlignment="1" applyProtection="1">
      <alignment horizontal="left" vertical="top"/>
      <protection hidden="1"/>
    </xf>
    <xf numFmtId="10" fontId="71" fillId="18" borderId="14" xfId="41" applyNumberFormat="1" applyFont="1" applyFill="1" applyBorder="1" applyAlignment="1" applyProtection="1">
      <alignment horizontal="center" vertical="center"/>
      <protection locked="0" hidden="1"/>
    </xf>
    <xf numFmtId="10" fontId="71" fillId="18" borderId="3" xfId="41" applyNumberFormat="1" applyFont="1" applyFill="1" applyBorder="1" applyAlignment="1" applyProtection="1">
      <alignment horizontal="center" vertical="center"/>
      <protection locked="0" hidden="1"/>
    </xf>
    <xf numFmtId="0" fontId="41" fillId="14" borderId="0" xfId="0" applyFont="1" applyFill="1" applyAlignment="1" applyProtection="1">
      <alignment horizontal="center" vertical="center" wrapText="1"/>
      <protection hidden="1"/>
    </xf>
    <xf numFmtId="0" fontId="8" fillId="0" borderId="4" xfId="0" applyFont="1" applyBorder="1" applyAlignment="1" applyProtection="1">
      <alignment horizontal="left" vertical="center"/>
      <protection hidden="1"/>
    </xf>
    <xf numFmtId="0" fontId="8" fillId="0" borderId="0" xfId="32" applyFont="1" applyAlignment="1" applyProtection="1">
      <alignment horizontal="left" vertical="top"/>
      <protection hidden="1"/>
    </xf>
    <xf numFmtId="0" fontId="7" fillId="0" borderId="0" xfId="32" applyFont="1" applyAlignment="1" applyProtection="1">
      <alignment horizontal="left" vertical="top"/>
      <protection hidden="1"/>
    </xf>
    <xf numFmtId="0" fontId="43" fillId="6" borderId="0" xfId="0" applyFont="1" applyFill="1" applyAlignment="1" applyProtection="1">
      <alignment horizontal="center" vertical="center"/>
      <protection hidden="1"/>
    </xf>
    <xf numFmtId="0" fontId="8" fillId="0" borderId="0" xfId="0" applyFont="1" applyAlignment="1" applyProtection="1">
      <alignment horizontal="justify" vertical="top" wrapText="1"/>
      <protection hidden="1"/>
    </xf>
    <xf numFmtId="0" fontId="7" fillId="12" borderId="0" xfId="0" applyFont="1" applyFill="1" applyAlignment="1" applyProtection="1">
      <alignment horizontal="center" vertical="top"/>
      <protection hidden="1"/>
    </xf>
    <xf numFmtId="0" fontId="7" fillId="0" borderId="0" xfId="0" applyFont="1" applyAlignment="1" applyProtection="1">
      <alignment horizontal="center" vertical="top"/>
      <protection hidden="1"/>
    </xf>
    <xf numFmtId="0" fontId="43" fillId="0" borderId="0" xfId="0" applyFont="1" applyAlignment="1" applyProtection="1">
      <alignment horizontal="center" vertical="top" wrapText="1"/>
      <protection hidden="1"/>
    </xf>
    <xf numFmtId="0" fontId="8" fillId="12" borderId="0" xfId="0" applyFont="1" applyFill="1" applyAlignment="1" applyProtection="1">
      <alignment horizontal="center" vertical="center" wrapText="1"/>
      <protection hidden="1"/>
    </xf>
    <xf numFmtId="0" fontId="8" fillId="0" borderId="0" xfId="0" applyFont="1" applyAlignment="1" applyProtection="1">
      <alignment horizontal="center" vertical="top"/>
      <protection hidden="1"/>
    </xf>
    <xf numFmtId="0" fontId="7" fillId="0" borderId="0" xfId="36" applyNumberFormat="1" applyFont="1" applyFill="1" applyBorder="1" applyAlignment="1" applyProtection="1">
      <alignment horizontal="left" vertical="top" wrapText="1"/>
      <protection hidden="1"/>
    </xf>
    <xf numFmtId="0" fontId="8" fillId="0" borderId="4" xfId="0" applyFont="1" applyBorder="1" applyAlignment="1" applyProtection="1">
      <alignment vertical="top"/>
      <protection hidden="1"/>
    </xf>
    <xf numFmtId="0" fontId="61" fillId="19" borderId="12" xfId="0" applyFont="1" applyFill="1" applyBorder="1" applyAlignment="1" applyProtection="1">
      <alignment horizontal="left" vertical="center" wrapText="1"/>
      <protection hidden="1"/>
    </xf>
    <xf numFmtId="0" fontId="61" fillId="19" borderId="12" xfId="0" applyFont="1" applyFill="1" applyBorder="1" applyAlignment="1" applyProtection="1">
      <alignment horizontal="left" vertical="center"/>
      <protection hidden="1"/>
    </xf>
    <xf numFmtId="4" fontId="62" fillId="19" borderId="14" xfId="0" applyNumberFormat="1" applyFont="1" applyFill="1" applyBorder="1" applyAlignment="1" applyProtection="1">
      <alignment horizontal="center" vertical="center"/>
      <protection hidden="1"/>
    </xf>
    <xf numFmtId="4" fontId="62" fillId="19" borderId="3" xfId="0" applyNumberFormat="1" applyFont="1" applyFill="1" applyBorder="1" applyAlignment="1" applyProtection="1">
      <alignment horizontal="center" vertical="center"/>
      <protection hidden="1"/>
    </xf>
    <xf numFmtId="0" fontId="62" fillId="19" borderId="3" xfId="48" applyFont="1" applyFill="1" applyBorder="1" applyAlignment="1" applyProtection="1">
      <alignment horizontal="left" vertical="center"/>
      <protection hidden="1"/>
    </xf>
    <xf numFmtId="0" fontId="43" fillId="0" borderId="0" xfId="36" applyNumberFormat="1" applyFont="1" applyFill="1" applyBorder="1" applyAlignment="1" applyProtection="1">
      <alignment horizontal="left" vertical="top"/>
      <protection hidden="1"/>
    </xf>
    <xf numFmtId="0" fontId="43" fillId="0" borderId="0" xfId="36" applyNumberFormat="1" applyFont="1" applyFill="1" applyBorder="1" applyAlignment="1" applyProtection="1">
      <alignment horizontal="left" vertical="top" wrapText="1"/>
      <protection hidden="1"/>
    </xf>
    <xf numFmtId="0" fontId="37" fillId="0" borderId="0" xfId="32" applyFont="1" applyAlignment="1" applyProtection="1">
      <alignment horizontal="left" vertical="top"/>
      <protection hidden="1"/>
    </xf>
    <xf numFmtId="0" fontId="43" fillId="0" borderId="0" xfId="36" applyFont="1" applyFill="1" applyBorder="1" applyAlignment="1" applyProtection="1">
      <alignment horizontal="left" vertical="top" wrapText="1"/>
      <protection hidden="1"/>
    </xf>
    <xf numFmtId="0" fontId="37" fillId="0" borderId="0" xfId="0" applyFont="1" applyAlignment="1" applyProtection="1">
      <alignment horizontal="justify" vertical="top" wrapText="1"/>
      <protection hidden="1"/>
    </xf>
    <xf numFmtId="0" fontId="32" fillId="0" borderId="0" xfId="32" applyFont="1" applyAlignment="1" applyProtection="1">
      <alignment horizontal="left" vertical="center"/>
      <protection hidden="1"/>
    </xf>
    <xf numFmtId="0" fontId="32" fillId="0" borderId="0" xfId="0" applyFont="1" applyAlignment="1" applyProtection="1">
      <alignment horizontal="justify" vertical="center" wrapText="1"/>
      <protection hidden="1"/>
    </xf>
    <xf numFmtId="0" fontId="28" fillId="0" borderId="0" xfId="36" applyFont="1" applyFill="1" applyBorder="1" applyAlignment="1" applyProtection="1">
      <alignment horizontal="left" vertical="center" wrapText="1"/>
      <protection hidden="1"/>
    </xf>
    <xf numFmtId="0" fontId="28" fillId="0" borderId="0" xfId="36" applyNumberFormat="1" applyFont="1" applyFill="1" applyBorder="1" applyAlignment="1" applyProtection="1">
      <alignment horizontal="left" vertical="center"/>
      <protection hidden="1"/>
    </xf>
    <xf numFmtId="0" fontId="28" fillId="0" borderId="0" xfId="36" applyNumberFormat="1" applyFont="1" applyFill="1" applyBorder="1" applyAlignment="1" applyProtection="1">
      <alignment horizontal="left" vertical="center" wrapText="1"/>
      <protection hidden="1"/>
    </xf>
    <xf numFmtId="0" fontId="28"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9" fillId="0" borderId="9" xfId="36"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justify" vertical="center" wrapText="1"/>
      <protection hidden="1"/>
    </xf>
    <xf numFmtId="0" fontId="17" fillId="0" borderId="0" xfId="0" applyFont="1" applyAlignment="1" applyProtection="1">
      <alignment horizontal="justify" vertical="center" wrapText="1"/>
      <protection hidden="1"/>
    </xf>
    <xf numFmtId="0" fontId="17" fillId="0" borderId="4" xfId="0" applyFont="1" applyBorder="1" applyAlignment="1" applyProtection="1">
      <alignment horizontal="left" vertical="top"/>
      <protection hidden="1"/>
    </xf>
    <xf numFmtId="0" fontId="17" fillId="0" borderId="0" xfId="0" applyFont="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17" fillId="0" borderId="0" xfId="32" applyFont="1" applyAlignment="1" applyProtection="1">
      <alignment horizontal="left" vertical="top"/>
      <protection hidden="1"/>
    </xf>
    <xf numFmtId="0" fontId="0" fillId="0" borderId="0" xfId="32" applyFont="1" applyAlignment="1" applyProtection="1">
      <alignment horizontal="left" vertical="center"/>
      <protection hidden="1"/>
    </xf>
    <xf numFmtId="0" fontId="18" fillId="0" borderId="0" xfId="31" applyFont="1" applyAlignment="1" applyProtection="1">
      <alignment horizontal="justify" vertical="center" wrapText="1"/>
      <protection hidden="1"/>
    </xf>
    <xf numFmtId="0" fontId="17" fillId="7" borderId="14" xfId="31" applyFont="1" applyFill="1" applyBorder="1" applyAlignment="1" applyProtection="1">
      <alignment horizontal="left" vertical="center" wrapText="1"/>
      <protection hidden="1"/>
    </xf>
    <xf numFmtId="0" fontId="17" fillId="7" borderId="15" xfId="31" applyFont="1" applyFill="1" applyBorder="1" applyAlignment="1" applyProtection="1">
      <alignment horizontal="left" vertical="center" wrapText="1"/>
      <protection hidden="1"/>
    </xf>
    <xf numFmtId="2" fontId="17" fillId="7" borderId="14" xfId="31" applyNumberFormat="1" applyFont="1" applyFill="1" applyBorder="1" applyAlignment="1" applyProtection="1">
      <alignment horizontal="center" vertical="center" wrapText="1"/>
      <protection hidden="1"/>
    </xf>
    <xf numFmtId="2" fontId="17" fillId="7" borderId="15" xfId="31" applyNumberFormat="1" applyFont="1" applyFill="1" applyBorder="1" applyAlignment="1" applyProtection="1">
      <alignment horizontal="center" vertical="center" wrapText="1"/>
      <protection hidden="1"/>
    </xf>
    <xf numFmtId="0" fontId="18" fillId="0" borderId="14" xfId="31" applyFont="1" applyBorder="1" applyAlignment="1" applyProtection="1">
      <alignment horizontal="justify" vertical="center" wrapText="1"/>
      <protection hidden="1"/>
    </xf>
    <xf numFmtId="0" fontId="18" fillId="0" borderId="15" xfId="31" applyFont="1" applyBorder="1" applyAlignment="1" applyProtection="1">
      <alignment horizontal="justify" vertical="center" wrapText="1"/>
      <protection hidden="1"/>
    </xf>
    <xf numFmtId="0" fontId="17" fillId="4" borderId="12" xfId="31" applyFont="1" applyFill="1" applyBorder="1" applyAlignment="1" applyProtection="1">
      <alignment horizontal="center" vertical="center" wrapText="1"/>
      <protection locked="0"/>
    </xf>
    <xf numFmtId="0" fontId="18" fillId="0" borderId="12" xfId="31" applyFont="1" applyBorder="1" applyAlignment="1" applyProtection="1">
      <alignment horizontal="center" vertical="center"/>
      <protection hidden="1"/>
    </xf>
    <xf numFmtId="0" fontId="17" fillId="7" borderId="29" xfId="31" applyFont="1" applyFill="1" applyBorder="1" applyAlignment="1" applyProtection="1">
      <alignment horizontal="left" vertical="center" wrapText="1"/>
      <protection hidden="1"/>
    </xf>
    <xf numFmtId="0" fontId="17" fillId="7" borderId="32" xfId="31" applyFont="1" applyFill="1" applyBorder="1" applyAlignment="1" applyProtection="1">
      <alignment horizontal="left" vertical="center" wrapText="1"/>
      <protection hidden="1"/>
    </xf>
    <xf numFmtId="2" fontId="17" fillId="7" borderId="10" xfId="31" applyNumberFormat="1" applyFont="1" applyFill="1" applyBorder="1" applyAlignment="1" applyProtection="1">
      <alignment horizontal="center" vertical="center"/>
      <protection hidden="1"/>
    </xf>
    <xf numFmtId="0" fontId="42" fillId="7" borderId="7" xfId="31" applyFont="1" applyFill="1" applyBorder="1" applyAlignment="1" applyProtection="1">
      <alignment horizontal="justify" vertical="center" wrapText="1"/>
      <protection hidden="1"/>
    </xf>
    <xf numFmtId="0" fontId="42" fillId="7" borderId="8" xfId="31" applyFont="1" applyFill="1" applyBorder="1" applyAlignment="1" applyProtection="1">
      <alignment horizontal="justify" vertical="center" wrapText="1"/>
      <protection hidden="1"/>
    </xf>
    <xf numFmtId="0" fontId="17" fillId="7" borderId="7" xfId="31" applyFont="1" applyFill="1" applyBorder="1" applyAlignment="1" applyProtection="1">
      <alignment horizontal="justify" vertical="center" wrapText="1"/>
      <protection hidden="1"/>
    </xf>
    <xf numFmtId="0" fontId="17" fillId="7" borderId="8" xfId="31" applyFont="1" applyFill="1" applyBorder="1" applyAlignment="1" applyProtection="1">
      <alignment horizontal="justify" vertical="center" wrapText="1"/>
      <protection hidden="1"/>
    </xf>
    <xf numFmtId="0" fontId="0" fillId="0" borderId="12" xfId="31" applyFont="1" applyBorder="1" applyAlignment="1" applyProtection="1">
      <alignment horizontal="justify" vertical="center" wrapText="1"/>
      <protection hidden="1"/>
    </xf>
    <xf numFmtId="0" fontId="18" fillId="0" borderId="12" xfId="31" applyFont="1" applyBorder="1" applyAlignment="1" applyProtection="1">
      <alignment horizontal="justify" vertical="center" wrapText="1"/>
      <protection hidden="1"/>
    </xf>
    <xf numFmtId="0" fontId="17" fillId="4" borderId="29" xfId="31" applyFont="1" applyFill="1" applyBorder="1" applyAlignment="1" applyProtection="1">
      <alignment horizontal="center" vertical="center" wrapText="1"/>
      <protection locked="0"/>
    </xf>
    <xf numFmtId="0" fontId="17" fillId="4" borderId="32" xfId="31" applyFont="1" applyFill="1" applyBorder="1" applyAlignment="1" applyProtection="1">
      <alignment horizontal="center" vertical="center" wrapText="1"/>
      <protection locked="0"/>
    </xf>
    <xf numFmtId="0" fontId="17" fillId="4" borderId="5" xfId="31" applyFont="1" applyFill="1" applyBorder="1" applyAlignment="1" applyProtection="1">
      <alignment horizontal="center" vertical="center" wrapText="1"/>
      <protection locked="0"/>
    </xf>
    <xf numFmtId="0" fontId="17" fillId="4" borderId="6" xfId="31" applyFont="1" applyFill="1" applyBorder="1" applyAlignment="1" applyProtection="1">
      <alignment horizontal="center" vertical="center" wrapText="1"/>
      <protection locked="0"/>
    </xf>
    <xf numFmtId="0" fontId="17" fillId="4" borderId="7" xfId="31" applyFont="1" applyFill="1" applyBorder="1" applyAlignment="1" applyProtection="1">
      <alignment horizontal="center" vertical="center" wrapText="1"/>
      <protection locked="0"/>
    </xf>
    <xf numFmtId="0" fontId="17" fillId="4" borderId="8" xfId="31" applyFont="1" applyFill="1" applyBorder="1" applyAlignment="1" applyProtection="1">
      <alignment horizontal="center" vertical="center" wrapText="1"/>
      <protection locked="0"/>
    </xf>
    <xf numFmtId="0" fontId="43" fillId="0" borderId="0" xfId="31" applyFont="1" applyAlignment="1" applyProtection="1">
      <alignment horizontal="center" vertical="top"/>
      <protection hidden="1"/>
    </xf>
    <xf numFmtId="0" fontId="17" fillId="7" borderId="3" xfId="31" applyFont="1" applyFill="1" applyBorder="1" applyAlignment="1" applyProtection="1">
      <alignment horizontal="left" vertical="center" wrapText="1"/>
      <protection hidden="1"/>
    </xf>
    <xf numFmtId="0" fontId="17" fillId="0" borderId="14" xfId="31" applyFont="1" applyBorder="1" applyAlignment="1" applyProtection="1">
      <alignment horizontal="left" vertical="center" wrapText="1"/>
      <protection hidden="1"/>
    </xf>
    <xf numFmtId="0" fontId="17" fillId="0" borderId="15" xfId="31" applyFont="1" applyBorder="1" applyAlignment="1" applyProtection="1">
      <alignment horizontal="left" vertical="center" wrapText="1"/>
      <protection hidden="1"/>
    </xf>
    <xf numFmtId="0" fontId="17" fillId="0" borderId="14" xfId="31" applyFont="1" applyBorder="1" applyAlignment="1" applyProtection="1">
      <alignment horizontal="center" vertical="center" wrapText="1"/>
      <protection hidden="1"/>
    </xf>
    <xf numFmtId="0" fontId="17" fillId="0" borderId="15" xfId="31" applyFont="1" applyBorder="1" applyAlignment="1" applyProtection="1">
      <alignment horizontal="center" vertical="center" wrapText="1"/>
      <protection hidden="1"/>
    </xf>
    <xf numFmtId="9" fontId="17" fillId="4" borderId="12" xfId="31" applyNumberFormat="1" applyFont="1" applyFill="1" applyBorder="1" applyAlignment="1" applyProtection="1">
      <alignment horizontal="center" vertical="center" wrapText="1"/>
      <protection locked="0"/>
    </xf>
    <xf numFmtId="2" fontId="17" fillId="7" borderId="12" xfId="31" applyNumberFormat="1" applyFont="1" applyFill="1" applyBorder="1" applyAlignment="1" applyProtection="1">
      <alignment horizontal="center" vertical="center" wrapText="1"/>
      <protection hidden="1"/>
    </xf>
    <xf numFmtId="0" fontId="18" fillId="0" borderId="0" xfId="31" applyFont="1" applyAlignment="1" applyProtection="1">
      <alignment horizontal="left" vertical="top"/>
      <protection hidden="1"/>
    </xf>
    <xf numFmtId="0" fontId="17" fillId="0" borderId="0" xfId="31" applyFont="1" applyAlignment="1" applyProtection="1">
      <alignment horizontal="center" vertical="center" wrapText="1"/>
      <protection hidden="1"/>
    </xf>
    <xf numFmtId="0" fontId="28" fillId="6" borderId="0" xfId="31" applyFont="1" applyFill="1" applyAlignment="1" applyProtection="1">
      <alignment horizontal="center" vertical="center"/>
      <protection hidden="1"/>
    </xf>
    <xf numFmtId="0" fontId="17" fillId="7" borderId="22" xfId="31" applyFont="1" applyFill="1" applyBorder="1" applyAlignment="1" applyProtection="1">
      <alignment horizontal="left" vertical="center" wrapText="1"/>
      <protection hidden="1"/>
    </xf>
    <xf numFmtId="0" fontId="18" fillId="0" borderId="25" xfId="31" applyFont="1" applyBorder="1" applyAlignment="1" applyProtection="1">
      <alignment horizontal="justify" vertical="center" wrapText="1"/>
      <protection hidden="1"/>
    </xf>
    <xf numFmtId="0" fontId="18" fillId="0" borderId="27" xfId="31" applyFont="1" applyBorder="1" applyAlignment="1" applyProtection="1">
      <alignment horizontal="justify" vertical="center" wrapText="1"/>
      <protection hidden="1"/>
    </xf>
    <xf numFmtId="0" fontId="17" fillId="0" borderId="12" xfId="31" applyFont="1" applyBorder="1" applyAlignment="1" applyProtection="1">
      <alignment horizontal="left" vertical="center" wrapText="1"/>
      <protection hidden="1"/>
    </xf>
    <xf numFmtId="0" fontId="17" fillId="7" borderId="12" xfId="31" applyFont="1" applyFill="1" applyBorder="1" applyAlignment="1" applyProtection="1">
      <alignment horizontal="left" vertical="center" wrapText="1"/>
      <protection hidden="1"/>
    </xf>
    <xf numFmtId="0" fontId="17" fillId="0" borderId="7" xfId="31" applyFont="1" applyBorder="1" applyAlignment="1" applyProtection="1">
      <alignment horizontal="justify" vertical="center" wrapText="1"/>
      <protection hidden="1"/>
    </xf>
    <xf numFmtId="0" fontId="17" fillId="0" borderId="8" xfId="31" applyFont="1" applyBorder="1" applyAlignment="1" applyProtection="1">
      <alignment horizontal="justify" vertical="center" wrapText="1"/>
      <protection hidden="1"/>
    </xf>
    <xf numFmtId="0" fontId="8" fillId="12" borderId="0" xfId="31" applyFont="1" applyFill="1" applyAlignment="1" applyProtection="1">
      <alignment horizontal="center" vertical="top" wrapText="1"/>
      <protection hidden="1"/>
    </xf>
    <xf numFmtId="0" fontId="17" fillId="0" borderId="0" xfId="28" applyNumberFormat="1" applyFont="1" applyFill="1" applyBorder="1" applyAlignment="1" applyProtection="1">
      <alignment horizontal="justify" vertical="center" wrapText="1"/>
      <protection hidden="1"/>
    </xf>
    <xf numFmtId="0" fontId="17" fillId="8" borderId="0" xfId="30" applyNumberFormat="1" applyFont="1" applyFill="1" applyBorder="1" applyAlignment="1" applyProtection="1">
      <alignment horizontal="center" vertical="center" wrapText="1"/>
      <protection hidden="1"/>
    </xf>
    <xf numFmtId="0" fontId="8" fillId="12" borderId="0" xfId="0" applyFont="1" applyFill="1" applyAlignment="1" applyProtection="1">
      <alignment horizontal="justify" vertical="top" wrapText="1"/>
      <protection hidden="1"/>
    </xf>
    <xf numFmtId="0" fontId="18" fillId="0" borderId="0" xfId="30" applyFont="1" applyAlignment="1" applyProtection="1">
      <alignment horizontal="justify" vertical="center"/>
      <protection hidden="1"/>
    </xf>
    <xf numFmtId="0" fontId="58" fillId="0" borderId="0" xfId="30" applyNumberFormat="1" applyFont="1" applyFill="1" applyBorder="1" applyAlignment="1" applyProtection="1">
      <alignment horizontal="center" vertical="top" wrapText="1"/>
      <protection hidden="1"/>
    </xf>
    <xf numFmtId="0" fontId="17" fillId="0" borderId="14" xfId="30" applyFont="1" applyBorder="1" applyAlignment="1" applyProtection="1">
      <alignment horizontal="justify" vertical="top"/>
      <protection hidden="1"/>
    </xf>
    <xf numFmtId="0" fontId="18" fillId="0" borderId="3" xfId="30" applyFont="1" applyBorder="1" applyAlignment="1" applyProtection="1">
      <alignment horizontal="justify" vertical="top"/>
      <protection hidden="1"/>
    </xf>
    <xf numFmtId="0" fontId="18" fillId="0" borderId="15" xfId="30" applyFont="1" applyBorder="1" applyAlignment="1" applyProtection="1">
      <alignment horizontal="justify" vertical="top"/>
      <protection hidden="1"/>
    </xf>
    <xf numFmtId="0" fontId="17" fillId="0" borderId="0" xfId="24" applyFont="1" applyAlignment="1" applyProtection="1">
      <alignment horizontal="left" vertical="center" indent="2"/>
      <protection hidden="1"/>
    </xf>
    <xf numFmtId="0" fontId="17" fillId="0" borderId="16" xfId="30" applyFont="1" applyBorder="1" applyAlignment="1" applyProtection="1">
      <alignment horizontal="justify" vertical="top"/>
      <protection hidden="1"/>
    </xf>
    <xf numFmtId="0" fontId="18" fillId="0" borderId="30" xfId="30" applyFont="1" applyBorder="1" applyAlignment="1" applyProtection="1">
      <alignment horizontal="justify" vertical="top"/>
      <protection hidden="1"/>
    </xf>
    <xf numFmtId="0" fontId="18" fillId="0" borderId="17" xfId="30" applyFont="1" applyBorder="1" applyAlignment="1" applyProtection="1">
      <alignment horizontal="justify" vertical="top"/>
      <protection hidden="1"/>
    </xf>
    <xf numFmtId="0" fontId="17" fillId="0" borderId="16" xfId="30" applyFont="1" applyBorder="1" applyAlignment="1" applyProtection="1">
      <alignment horizontal="justify" vertical="center"/>
      <protection hidden="1"/>
    </xf>
    <xf numFmtId="0" fontId="18" fillId="0" borderId="30" xfId="30" applyFont="1" applyBorder="1" applyAlignment="1" applyProtection="1">
      <alignment horizontal="justify" vertical="center"/>
      <protection hidden="1"/>
    </xf>
    <xf numFmtId="0" fontId="18" fillId="0" borderId="17" xfId="30" applyFont="1" applyBorder="1" applyAlignment="1" applyProtection="1">
      <alignment horizontal="justify" vertical="center"/>
      <protection hidden="1"/>
    </xf>
    <xf numFmtId="0" fontId="0" fillId="0" borderId="9" xfId="30" applyFont="1" applyBorder="1" applyAlignment="1" applyProtection="1">
      <alignment horizontal="justify" vertical="center"/>
      <protection hidden="1"/>
    </xf>
    <xf numFmtId="0" fontId="18" fillId="0" borderId="9" xfId="30" applyFont="1" applyBorder="1" applyAlignment="1" applyProtection="1">
      <alignment horizontal="justify" vertical="center"/>
      <protection hidden="1"/>
    </xf>
    <xf numFmtId="0" fontId="0" fillId="11" borderId="9" xfId="30" applyFont="1" applyFill="1" applyBorder="1" applyAlignment="1" applyProtection="1">
      <alignment horizontal="justify" vertical="center"/>
      <protection hidden="1"/>
    </xf>
    <xf numFmtId="0" fontId="18" fillId="11" borderId="9" xfId="30" applyFont="1" applyFill="1" applyBorder="1" applyAlignment="1" applyProtection="1">
      <alignment horizontal="justify" vertical="center"/>
      <protection hidden="1"/>
    </xf>
    <xf numFmtId="10" fontId="0" fillId="0" borderId="14" xfId="30" applyNumberFormat="1" applyFont="1" applyFill="1" applyBorder="1" applyAlignment="1" applyProtection="1">
      <alignment horizontal="right" vertical="center" wrapText="1"/>
      <protection locked="0"/>
    </xf>
    <xf numFmtId="10" fontId="18" fillId="0" borderId="3" xfId="30" applyNumberFormat="1" applyFont="1" applyFill="1" applyBorder="1" applyAlignment="1" applyProtection="1">
      <alignment horizontal="right" vertical="center" wrapText="1"/>
      <protection locked="0"/>
    </xf>
    <xf numFmtId="10" fontId="18" fillId="0" borderId="15" xfId="30" applyNumberFormat="1" applyFont="1" applyFill="1" applyBorder="1" applyAlignment="1" applyProtection="1">
      <alignment horizontal="right" vertical="center" wrapText="1"/>
      <protection locked="0"/>
    </xf>
    <xf numFmtId="0" fontId="31" fillId="6" borderId="0" xfId="0" applyFont="1" applyFill="1" applyAlignment="1" applyProtection="1">
      <alignment horizontal="center" vertical="center" wrapText="1"/>
      <protection hidden="1"/>
    </xf>
    <xf numFmtId="0" fontId="31" fillId="6" borderId="6" xfId="0" applyFont="1" applyFill="1" applyBorder="1" applyAlignment="1" applyProtection="1">
      <alignment horizontal="center" vertical="center" wrapText="1"/>
      <protection hidden="1"/>
    </xf>
    <xf numFmtId="0" fontId="0" fillId="0" borderId="12" xfId="31" applyFont="1" applyBorder="1" applyAlignment="1" applyProtection="1">
      <alignment horizontal="center" vertical="center"/>
      <protection hidden="1"/>
    </xf>
    <xf numFmtId="0" fontId="0" fillId="0" borderId="25" xfId="31" applyFont="1" applyBorder="1" applyAlignment="1" applyProtection="1">
      <alignment horizontal="justify" vertical="center" wrapText="1"/>
      <protection hidden="1"/>
    </xf>
    <xf numFmtId="0" fontId="0" fillId="0" borderId="27" xfId="31" applyFont="1" applyBorder="1" applyAlignment="1" applyProtection="1">
      <alignment horizontal="justify" vertical="center" wrapText="1"/>
      <protection hidden="1"/>
    </xf>
    <xf numFmtId="0" fontId="0" fillId="0" borderId="0" xfId="31" applyFont="1" applyAlignment="1" applyProtection="1">
      <alignment horizontal="left" vertical="top"/>
      <protection hidden="1"/>
    </xf>
    <xf numFmtId="0" fontId="17" fillId="7" borderId="10" xfId="31" applyFont="1" applyFill="1" applyBorder="1" applyAlignment="1" applyProtection="1">
      <alignment horizontal="left" vertical="center" wrapText="1"/>
      <protection hidden="1"/>
    </xf>
    <xf numFmtId="0" fontId="41" fillId="12" borderId="0" xfId="31" applyFont="1" applyFill="1" applyAlignment="1" applyProtection="1">
      <alignment horizontal="center" vertical="top" wrapText="1"/>
      <protection hidden="1"/>
    </xf>
    <xf numFmtId="0" fontId="50" fillId="0" borderId="0" xfId="23" applyFont="1" applyAlignment="1">
      <alignment horizontal="justify" vertical="top"/>
    </xf>
    <xf numFmtId="0" fontId="0" fillId="0" borderId="0" xfId="23" applyFont="1" applyAlignment="1">
      <alignment horizontal="justify" vertical="top"/>
    </xf>
    <xf numFmtId="0" fontId="17" fillId="0" borderId="0" xfId="23" applyFont="1" applyAlignment="1">
      <alignment horizontal="center" vertical="center"/>
    </xf>
    <xf numFmtId="0" fontId="50" fillId="4" borderId="0" xfId="23" applyFont="1" applyFill="1" applyAlignment="1" applyProtection="1">
      <alignment horizontal="left" vertical="center"/>
      <protection locked="0"/>
    </xf>
    <xf numFmtId="177" fontId="50" fillId="0" borderId="0" xfId="23" applyNumberFormat="1" applyFont="1" applyAlignment="1">
      <alignment horizontal="left" vertical="center"/>
    </xf>
    <xf numFmtId="0" fontId="17" fillId="12" borderId="0" xfId="23" applyFont="1" applyFill="1" applyAlignment="1">
      <alignment horizontal="justify" vertical="top"/>
    </xf>
    <xf numFmtId="0" fontId="17" fillId="0" borderId="0" xfId="23" applyFont="1" applyAlignment="1">
      <alignment horizontal="justify" vertical="center"/>
    </xf>
    <xf numFmtId="0" fontId="50" fillId="0" borderId="0" xfId="23" applyFont="1" applyAlignment="1">
      <alignment horizontal="justify" vertical="center"/>
    </xf>
    <xf numFmtId="0" fontId="41" fillId="0" borderId="0" xfId="23" quotePrefix="1" applyFont="1" applyAlignment="1">
      <alignment horizontal="center" vertical="center"/>
    </xf>
    <xf numFmtId="0" fontId="18" fillId="0" borderId="0" xfId="23" applyFont="1" applyAlignment="1">
      <alignment horizontal="justify" vertical="top"/>
    </xf>
    <xf numFmtId="0" fontId="50" fillId="4" borderId="23" xfId="0" applyFont="1" applyFill="1" applyBorder="1" applyAlignment="1" applyProtection="1">
      <alignment horizontal="left" vertical="center"/>
      <protection locked="0"/>
    </xf>
    <xf numFmtId="0" fontId="50" fillId="0" borderId="33" xfId="0" applyFont="1" applyBorder="1" applyAlignment="1">
      <alignment horizontal="justify" vertical="center" wrapText="1"/>
    </xf>
    <xf numFmtId="0" fontId="50" fillId="0" borderId="23" xfId="0" applyFont="1" applyBorder="1" applyAlignment="1">
      <alignment horizontal="left" vertical="center" indent="2"/>
    </xf>
    <xf numFmtId="0" fontId="50" fillId="0" borderId="31" xfId="0" applyFont="1" applyBorder="1" applyAlignment="1">
      <alignment horizontal="left" vertical="center" indent="2"/>
    </xf>
    <xf numFmtId="0" fontId="50" fillId="0" borderId="33" xfId="0" applyFont="1" applyBorder="1" applyAlignment="1">
      <alignment horizontal="left" vertical="center" indent="2"/>
    </xf>
    <xf numFmtId="0" fontId="0" fillId="0" borderId="0" xfId="23" applyFont="1" applyAlignment="1">
      <alignment horizontal="center" vertical="top"/>
    </xf>
    <xf numFmtId="0" fontId="50" fillId="0" borderId="0" xfId="23" applyFont="1" applyAlignment="1">
      <alignment horizontal="center" vertical="top"/>
    </xf>
    <xf numFmtId="0" fontId="50" fillId="0" borderId="0" xfId="0" applyFont="1" applyAlignment="1">
      <alignment horizontal="left" vertical="center" wrapText="1" indent="2"/>
    </xf>
    <xf numFmtId="0" fontId="50" fillId="0" borderId="0" xfId="0" applyFont="1" applyAlignment="1">
      <alignment horizontal="left" vertical="center" indent="2"/>
    </xf>
    <xf numFmtId="177" fontId="17" fillId="0" borderId="0" xfId="23" applyNumberFormat="1" applyFont="1" applyAlignment="1">
      <alignment horizontal="left" vertical="center" indent="1"/>
    </xf>
    <xf numFmtId="0" fontId="18" fillId="0" borderId="0" xfId="23" applyFont="1" applyAlignment="1">
      <alignment horizontal="left" vertical="top" wrapText="1"/>
    </xf>
    <xf numFmtId="1" fontId="17" fillId="0" borderId="0" xfId="35" applyNumberFormat="1" applyFont="1" applyAlignment="1" applyProtection="1">
      <alignment horizontal="center" vertical="center" wrapText="1"/>
      <protection hidden="1"/>
    </xf>
    <xf numFmtId="0" fontId="17" fillId="0" borderId="0" xfId="35" applyFont="1" applyAlignment="1" applyProtection="1">
      <alignment horizontal="center" vertical="center" wrapText="1"/>
      <protection hidden="1"/>
    </xf>
    <xf numFmtId="4" fontId="17" fillId="0" borderId="0" xfId="35" applyNumberFormat="1" applyFont="1" applyAlignment="1" applyProtection="1">
      <alignment horizontal="right" vertical="center" wrapText="1"/>
      <protection hidden="1"/>
    </xf>
    <xf numFmtId="4" fontId="17" fillId="0" borderId="12" xfId="35" applyNumberFormat="1" applyFont="1" applyBorder="1" applyAlignment="1" applyProtection="1">
      <alignment horizontal="center" vertical="center" wrapText="1"/>
      <protection hidden="1"/>
    </xf>
    <xf numFmtId="4" fontId="17" fillId="0" borderId="14" xfId="35" applyNumberFormat="1" applyFont="1" applyBorder="1" applyAlignment="1" applyProtection="1">
      <alignment horizontal="right" vertical="center" wrapText="1"/>
      <protection hidden="1"/>
    </xf>
    <xf numFmtId="4" fontId="18" fillId="0" borderId="15" xfId="35" applyNumberFormat="1" applyFont="1" applyBorder="1" applyAlignment="1" applyProtection="1">
      <alignment horizontal="right" vertical="center" wrapText="1"/>
      <protection hidden="1"/>
    </xf>
    <xf numFmtId="1" fontId="17" fillId="0" borderId="14" xfId="35" applyNumberFormat="1" applyFont="1" applyBorder="1" applyAlignment="1" applyProtection="1">
      <alignment horizontal="center" vertical="center" wrapText="1"/>
      <protection hidden="1"/>
    </xf>
    <xf numFmtId="1" fontId="17" fillId="0" borderId="15" xfId="35" applyNumberFormat="1" applyFont="1" applyBorder="1" applyAlignment="1" applyProtection="1">
      <alignment horizontal="center" vertical="center" wrapText="1"/>
      <protection hidden="1"/>
    </xf>
    <xf numFmtId="1" fontId="17" fillId="0" borderId="12" xfId="35" applyNumberFormat="1" applyFont="1" applyBorder="1" applyAlignment="1" applyProtection="1">
      <alignment horizontal="center" vertical="center" wrapText="1"/>
      <protection hidden="1"/>
    </xf>
    <xf numFmtId="1" fontId="25" fillId="0" borderId="12" xfId="35" applyNumberFormat="1" applyFont="1" applyBorder="1" applyAlignment="1" applyProtection="1">
      <alignment horizontal="justify" vertical="center" wrapText="1"/>
      <protection hidden="1"/>
    </xf>
    <xf numFmtId="4" fontId="17" fillId="0" borderId="14" xfId="35" applyNumberFormat="1" applyFont="1" applyBorder="1" applyAlignment="1" applyProtection="1">
      <alignment horizontal="center" vertical="center" wrapText="1"/>
      <protection hidden="1"/>
    </xf>
    <xf numFmtId="4" fontId="17" fillId="0" borderId="3" xfId="35" applyNumberFormat="1" applyFont="1" applyBorder="1" applyAlignment="1" applyProtection="1">
      <alignment horizontal="center" vertical="center" wrapText="1"/>
      <protection hidden="1"/>
    </xf>
    <xf numFmtId="0" fontId="18" fillId="0" borderId="0" xfId="35" applyFont="1" applyAlignment="1" applyProtection="1">
      <alignment horizontal="left" vertical="center" wrapText="1"/>
      <protection hidden="1"/>
    </xf>
    <xf numFmtId="0" fontId="18" fillId="0" borderId="9" xfId="35" applyFont="1" applyBorder="1" applyAlignment="1" applyProtection="1">
      <alignment horizontal="left" vertical="center" wrapText="1"/>
      <protection hidden="1"/>
    </xf>
    <xf numFmtId="0" fontId="18" fillId="0" borderId="32" xfId="35" applyFont="1" applyBorder="1" applyAlignment="1" applyProtection="1">
      <alignment horizontal="left" vertical="center" wrapText="1"/>
      <protection hidden="1"/>
    </xf>
    <xf numFmtId="1" fontId="18" fillId="0" borderId="0" xfId="35" applyNumberFormat="1" applyFont="1" applyAlignment="1" applyProtection="1">
      <alignment horizontal="justify" vertical="top" wrapText="1"/>
      <protection hidden="1"/>
    </xf>
    <xf numFmtId="0" fontId="18" fillId="0" borderId="0" xfId="35" applyFont="1" applyAlignment="1" applyProtection="1">
      <alignment horizontal="justify" vertical="top" wrapText="1"/>
      <protection hidden="1"/>
    </xf>
    <xf numFmtId="0" fontId="18" fillId="0" borderId="6" xfId="35" applyFont="1" applyBorder="1" applyAlignment="1" applyProtection="1">
      <alignment horizontal="justify" vertical="top" wrapText="1"/>
      <protection hidden="1"/>
    </xf>
    <xf numFmtId="2" fontId="35" fillId="0" borderId="0" xfId="27" applyNumberFormat="1" applyFont="1" applyAlignment="1" applyProtection="1">
      <alignment horizontal="left" vertical="center"/>
      <protection hidden="1"/>
    </xf>
  </cellXfs>
  <cellStyles count="4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44" xr:uid="{15719239-9604-4214-A92D-AE29F0617EF7}"/>
    <cellStyle name="Comma 3" xfId="47" xr:uid="{E9880945-DA2F-4A31-A92F-CE870945B6FC}"/>
    <cellStyle name="Comma 4" xfId="42" xr:uid="{1DE50150-AADA-454D-8EFE-9B2A5E8E17E6}"/>
    <cellStyle name="Formula" xfId="16" xr:uid="{00000000-0005-0000-0000-00000F000000}"/>
    <cellStyle name="Header1" xfId="17" xr:uid="{00000000-0005-0000-0000-000010000000}"/>
    <cellStyle name="Header2" xfId="18" xr:uid="{00000000-0005-0000-0000-000011000000}"/>
    <cellStyle name="Hyperlink" xfId="19" builtinId="8"/>
    <cellStyle name="Hypertextový odkaz" xfId="20" xr:uid="{00000000-0005-0000-0000-000013000000}"/>
    <cellStyle name="no dec" xfId="21" xr:uid="{00000000-0005-0000-0000-000014000000}"/>
    <cellStyle name="Normal" xfId="0" builtinId="0"/>
    <cellStyle name="Normal - Style1" xfId="22" xr:uid="{00000000-0005-0000-0000-000016000000}"/>
    <cellStyle name="Normal 2" xfId="45" xr:uid="{F30AD97F-8253-4A3E-99DA-676A198194E8}"/>
    <cellStyle name="Normal 3" xfId="43" xr:uid="{7427A08E-86D7-4035-B16B-7ACD8149BBF2}"/>
    <cellStyle name="Normal 4" xfId="46" xr:uid="{C1212880-3932-4DBB-9BF0-BE0765F33E11}"/>
    <cellStyle name="Normal_Annexures TW 04" xfId="23" xr:uid="{00000000-0005-0000-0000-000017000000}"/>
    <cellStyle name="Normal_Annexures TW 04 2"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RICE SCHEDULE-4 to 6-A4" xfId="29" xr:uid="{00000000-0005-0000-0000-00001D000000}"/>
    <cellStyle name="Normal_PRICE SCHEDULE-4 to 6-A4 2" xfId="30" xr:uid="{00000000-0005-0000-0000-00001E000000}"/>
    <cellStyle name="Normal_PRICE SCHEDULE-4 to 6-A4 3" xfId="48" xr:uid="{FB51C5E8-579F-48B1-986C-A7B5FFDF7020}"/>
    <cellStyle name="Normal_Price_Schedules for Insulator Package Rev-01" xfId="31" xr:uid="{00000000-0005-0000-0000-00001F000000}"/>
    <cellStyle name="Normal_PRICE-SCHE Bihar-Rev-2-corrections" xfId="32" xr:uid="{00000000-0005-0000-0000-000020000000}"/>
    <cellStyle name="Normal_PRICE-SCHE Bihar-Rev-2-corrections_Annexures TW 04" xfId="33" xr:uid="{00000000-0005-0000-0000-000021000000}"/>
    <cellStyle name="Normal_PRICE-SCHE Bihar-Rev-2-corrections_Price_Schedules for Insulator Package Rev-01" xfId="34" xr:uid="{00000000-0005-0000-0000-000022000000}"/>
    <cellStyle name="Normal_QUOTED CORRECTED" xfId="35" xr:uid="{00000000-0005-0000-0000-000023000000}"/>
    <cellStyle name="Normal_Sch-1" xfId="36" xr:uid="{00000000-0005-0000-0000-000024000000}"/>
    <cellStyle name="Normal_Sheet1" xfId="37" xr:uid="{00000000-0005-0000-0000-000025000000}"/>
    <cellStyle name="Percent" xfId="41" builtinId="5"/>
    <cellStyle name="Popis" xfId="38" xr:uid="{00000000-0005-0000-0000-000027000000}"/>
    <cellStyle name="Sledovaný hypertextový odkaz" xfId="39" xr:uid="{00000000-0005-0000-0000-000028000000}"/>
    <cellStyle name="Standard_BS14" xfId="40" xr:uid="{00000000-0005-0000-0000-000029000000}"/>
  </cellStyles>
  <dxfs count="24">
    <dxf>
      <font>
        <condense val="0"/>
        <extend val="0"/>
        <color indexed="9"/>
      </font>
      <fill>
        <patternFill patternType="none">
          <bgColor indexed="65"/>
        </patternFill>
      </fill>
    </dxf>
    <dxf>
      <fill>
        <patternFill patternType="none">
          <bgColor indexed="65"/>
        </patternFill>
      </fill>
    </dxf>
    <dxf>
      <font>
        <strike/>
      </font>
    </dxf>
    <dxf>
      <font>
        <b val="0"/>
        <condense val="0"/>
        <extend val="0"/>
        <color indexed="10"/>
      </font>
    </dxf>
    <dxf>
      <fill>
        <patternFill patternType="none">
          <bgColor indexed="65"/>
        </patternFill>
      </fill>
    </dxf>
    <dxf>
      <font>
        <condense val="0"/>
        <extend val="0"/>
        <color indexed="10"/>
      </font>
    </dxf>
    <dxf>
      <fill>
        <patternFill>
          <bgColor rgb="FFCCFFCC"/>
        </patternFill>
      </fill>
    </dxf>
    <dxf>
      <font>
        <b val="0"/>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580696" name="AutoShape 6">
          <a:extLst>
            <a:ext uri="{FF2B5EF4-FFF2-40B4-BE49-F238E27FC236}">
              <a16:creationId xmlns:a16="http://schemas.microsoft.com/office/drawing/2014/main" id="{00000000-0008-0000-0100-0000981E18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580697" name="AutoShape 7">
          <a:extLst>
            <a:ext uri="{FF2B5EF4-FFF2-40B4-BE49-F238E27FC236}">
              <a16:creationId xmlns:a16="http://schemas.microsoft.com/office/drawing/2014/main" id="{00000000-0008-0000-0100-0000991E1800}"/>
            </a:ext>
          </a:extLst>
        </xdr:cNvPr>
        <xdr:cNvSpPr>
          <a:spLocks noChangeArrowheads="1"/>
        </xdr:cNvSpPr>
      </xdr:nvSpPr>
      <xdr:spPr bwMode="auto">
        <a:xfrm>
          <a:off x="8362950"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580698" name="AutoShape 8">
          <a:extLst>
            <a:ext uri="{FF2B5EF4-FFF2-40B4-BE49-F238E27FC236}">
              <a16:creationId xmlns:a16="http://schemas.microsoft.com/office/drawing/2014/main" id="{00000000-0008-0000-0100-00009A1E1800}"/>
            </a:ext>
          </a:extLst>
        </xdr:cNvPr>
        <xdr:cNvSpPr>
          <a:spLocks noChangeArrowheads="1"/>
        </xdr:cNvSpPr>
      </xdr:nvSpPr>
      <xdr:spPr bwMode="auto">
        <a:xfrm>
          <a:off x="104775"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580699" name="AutoShape 9">
          <a:extLst>
            <a:ext uri="{FF2B5EF4-FFF2-40B4-BE49-F238E27FC236}">
              <a16:creationId xmlns:a16="http://schemas.microsoft.com/office/drawing/2014/main" id="{00000000-0008-0000-0100-00009B1E18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Sch-2</a:t>
          </a:r>
        </a:p>
      </xdr:txBody>
    </xdr:sp>
    <xdr:clientData/>
  </xdr:twoCellAnchor>
  <xdr:twoCellAnchor>
    <xdr:from>
      <xdr:col>1</xdr:col>
      <xdr:colOff>420413</xdr:colOff>
      <xdr:row>10</xdr:row>
      <xdr:rowOff>32846</xdr:rowOff>
    </xdr:from>
    <xdr:to>
      <xdr:col>4</xdr:col>
      <xdr:colOff>282137</xdr:colOff>
      <xdr:row>13</xdr:row>
      <xdr:rowOff>170794</xdr:rowOff>
    </xdr:to>
    <xdr:pic>
      <xdr:nvPicPr>
        <xdr:cNvPr id="2" name="Picture 3" descr="header">
          <a:extLst>
            <a:ext uri="{FF2B5EF4-FFF2-40B4-BE49-F238E27FC236}">
              <a16:creationId xmlns:a16="http://schemas.microsoft.com/office/drawing/2014/main" id="{323E0FEF-30DF-B6D0-4217-CDA1402288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310" y="3461846"/>
          <a:ext cx="6594913" cy="939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05489" name="Group 1">
          <a:hlinkClick xmlns:r="http://schemas.openxmlformats.org/officeDocument/2006/relationships" r:id="rId1" tooltip="Click to Proceed"/>
          <a:extLst>
            <a:ext uri="{FF2B5EF4-FFF2-40B4-BE49-F238E27FC236}">
              <a16:creationId xmlns:a16="http://schemas.microsoft.com/office/drawing/2014/main" id="{00000000-0008-0000-0200-000031721500}"/>
            </a:ext>
          </a:extLst>
        </xdr:cNvPr>
        <xdr:cNvGrpSpPr>
          <a:grpSpLocks/>
        </xdr:cNvGrpSpPr>
      </xdr:nvGrpSpPr>
      <xdr:grpSpPr bwMode="auto">
        <a:xfrm>
          <a:off x="7105650" y="57150"/>
          <a:ext cx="1209675" cy="771525"/>
          <a:chOff x="804" y="5"/>
          <a:chExt cx="116" cy="73"/>
        </a:xfrm>
      </xdr:grpSpPr>
      <xdr:sp macro="" textlink="">
        <xdr:nvSpPr>
          <xdr:cNvPr id="1405491" name="AutoShape 2">
            <a:extLst>
              <a:ext uri="{FF2B5EF4-FFF2-40B4-BE49-F238E27FC236}">
                <a16:creationId xmlns:a16="http://schemas.microsoft.com/office/drawing/2014/main" id="{00000000-0008-0000-0200-00003372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1405490" name="Picture 4">
          <a:extLst>
            <a:ext uri="{FF2B5EF4-FFF2-40B4-BE49-F238E27FC236}">
              <a16:creationId xmlns:a16="http://schemas.microsoft.com/office/drawing/2014/main" id="{00000000-0008-0000-0200-000032721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05156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600075</xdr:colOff>
      <xdr:row>0</xdr:row>
      <xdr:rowOff>666750</xdr:rowOff>
    </xdr:to>
    <xdr:grpSp>
      <xdr:nvGrpSpPr>
        <xdr:cNvPr id="1414560" name="Group 6">
          <a:hlinkClick xmlns:r="http://schemas.openxmlformats.org/officeDocument/2006/relationships" r:id="rId1" tooltip="Click for Sch-1"/>
          <a:extLst>
            <a:ext uri="{FF2B5EF4-FFF2-40B4-BE49-F238E27FC236}">
              <a16:creationId xmlns:a16="http://schemas.microsoft.com/office/drawing/2014/main" id="{00000000-0008-0000-0300-0000A0951500}"/>
            </a:ext>
          </a:extLst>
        </xdr:cNvPr>
        <xdr:cNvGrpSpPr>
          <a:grpSpLocks/>
        </xdr:cNvGrpSpPr>
      </xdr:nvGrpSpPr>
      <xdr:grpSpPr bwMode="auto">
        <a:xfrm>
          <a:off x="7791450" y="47625"/>
          <a:ext cx="1295400" cy="619125"/>
          <a:chOff x="804" y="5"/>
          <a:chExt cx="116" cy="73"/>
        </a:xfrm>
      </xdr:grpSpPr>
      <xdr:sp macro="" textlink="">
        <xdr:nvSpPr>
          <xdr:cNvPr id="1414561" name="AutoShape 2">
            <a:extLst>
              <a:ext uri="{FF2B5EF4-FFF2-40B4-BE49-F238E27FC236}">
                <a16:creationId xmlns:a16="http://schemas.microsoft.com/office/drawing/2014/main" id="{00000000-0008-0000-0300-0000A195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7</xdr:col>
      <xdr:colOff>0</xdr:colOff>
      <xdr:row>2</xdr:row>
      <xdr:rowOff>266700</xdr:rowOff>
    </xdr:to>
    <xdr:grpSp>
      <xdr:nvGrpSpPr>
        <xdr:cNvPr id="1605831" name="Group 38">
          <a:hlinkClick xmlns:r="http://schemas.openxmlformats.org/officeDocument/2006/relationships" r:id="rId1" tooltip="Click for Sch-2"/>
          <a:extLst>
            <a:ext uri="{FF2B5EF4-FFF2-40B4-BE49-F238E27FC236}">
              <a16:creationId xmlns:a16="http://schemas.microsoft.com/office/drawing/2014/main" id="{00000000-0008-0000-0500-0000C7801800}"/>
            </a:ext>
          </a:extLst>
        </xdr:cNvPr>
        <xdr:cNvGrpSpPr>
          <a:grpSpLocks/>
        </xdr:cNvGrpSpPr>
      </xdr:nvGrpSpPr>
      <xdr:grpSpPr bwMode="auto">
        <a:xfrm>
          <a:off x="10949268" y="28575"/>
          <a:ext cx="1197908" cy="630331"/>
          <a:chOff x="804" y="5"/>
          <a:chExt cx="190" cy="73"/>
        </a:xfrm>
      </xdr:grpSpPr>
      <xdr:sp macro="" textlink="">
        <xdr:nvSpPr>
          <xdr:cNvPr id="1605832" name="AutoShape 39">
            <a:extLst>
              <a:ext uri="{FF2B5EF4-FFF2-40B4-BE49-F238E27FC236}">
                <a16:creationId xmlns:a16="http://schemas.microsoft.com/office/drawing/2014/main" id="{00000000-0008-0000-0500-0000C880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21" y="24"/>
            <a:ext cx="173"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603803" name="Group 25">
          <a:hlinkClick xmlns:r="http://schemas.openxmlformats.org/officeDocument/2006/relationships" r:id="rId1" tooltip="Click for Sch-6"/>
          <a:extLst>
            <a:ext uri="{FF2B5EF4-FFF2-40B4-BE49-F238E27FC236}">
              <a16:creationId xmlns:a16="http://schemas.microsoft.com/office/drawing/2014/main" id="{00000000-0008-0000-0700-0000DB781800}"/>
            </a:ext>
          </a:extLst>
        </xdr:cNvPr>
        <xdr:cNvGrpSpPr>
          <a:grpSpLocks/>
        </xdr:cNvGrpSpPr>
      </xdr:nvGrpSpPr>
      <xdr:grpSpPr bwMode="auto">
        <a:xfrm>
          <a:off x="8538633" y="47625"/>
          <a:ext cx="1104900" cy="604308"/>
          <a:chOff x="804" y="5"/>
          <a:chExt cx="116" cy="73"/>
        </a:xfrm>
      </xdr:grpSpPr>
      <xdr:sp macro="" textlink="">
        <xdr:nvSpPr>
          <xdr:cNvPr id="1603804" name="AutoShape 26">
            <a:extLst>
              <a:ext uri="{FF2B5EF4-FFF2-40B4-BE49-F238E27FC236}">
                <a16:creationId xmlns:a16="http://schemas.microsoft.com/office/drawing/2014/main" id="{00000000-0008-0000-0700-0000DC78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7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76200</xdr:colOff>
      <xdr:row>1</xdr:row>
      <xdr:rowOff>209550</xdr:rowOff>
    </xdr:to>
    <xdr:grpSp>
      <xdr:nvGrpSpPr>
        <xdr:cNvPr id="1573122" name="Group 4">
          <a:hlinkClick xmlns:r="http://schemas.openxmlformats.org/officeDocument/2006/relationships" r:id="rId1" tooltip="Click for Bid Form"/>
          <a:extLst>
            <a:ext uri="{FF2B5EF4-FFF2-40B4-BE49-F238E27FC236}">
              <a16:creationId xmlns:a16="http://schemas.microsoft.com/office/drawing/2014/main" id="{00000000-0008-0000-0A00-000002011800}"/>
            </a:ext>
          </a:extLst>
        </xdr:cNvPr>
        <xdr:cNvGrpSpPr>
          <a:grpSpLocks/>
        </xdr:cNvGrpSpPr>
      </xdr:nvGrpSpPr>
      <xdr:grpSpPr bwMode="auto">
        <a:xfrm>
          <a:off x="7715250" y="19050"/>
          <a:ext cx="847725" cy="695325"/>
          <a:chOff x="784" y="2"/>
          <a:chExt cx="116" cy="73"/>
        </a:xfrm>
      </xdr:grpSpPr>
      <xdr:sp macro="" textlink="">
        <xdr:nvSpPr>
          <xdr:cNvPr id="1573123" name="AutoShape 2">
            <a:extLst>
              <a:ext uri="{FF2B5EF4-FFF2-40B4-BE49-F238E27FC236}">
                <a16:creationId xmlns:a16="http://schemas.microsoft.com/office/drawing/2014/main" id="{00000000-0008-0000-0A00-0000030118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96" y="18"/>
            <a:ext cx="86"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B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227994</xdr:colOff>
      <xdr:row>2</xdr:row>
      <xdr:rowOff>100071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0C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0D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448318" name="Group 10">
          <a:hlinkClick xmlns:r="http://schemas.openxmlformats.org/officeDocument/2006/relationships" r:id="rId1" tooltip="Back to Cover Page"/>
          <a:extLst>
            <a:ext uri="{FF2B5EF4-FFF2-40B4-BE49-F238E27FC236}">
              <a16:creationId xmlns:a16="http://schemas.microsoft.com/office/drawing/2014/main" id="{00000000-0008-0000-0E00-00007E191600}"/>
            </a:ext>
          </a:extLst>
        </xdr:cNvPr>
        <xdr:cNvGrpSpPr>
          <a:grpSpLocks/>
        </xdr:cNvGrpSpPr>
      </xdr:nvGrpSpPr>
      <xdr:grpSpPr bwMode="auto">
        <a:xfrm>
          <a:off x="7319341" y="104775"/>
          <a:ext cx="1130576" cy="731768"/>
          <a:chOff x="744" y="11"/>
          <a:chExt cx="113" cy="74"/>
        </a:xfrm>
      </xdr:grpSpPr>
      <xdr:sp macro="" textlink="">
        <xdr:nvSpPr>
          <xdr:cNvPr id="1448319" name="AutoShape 7">
            <a:extLst>
              <a:ext uri="{FF2B5EF4-FFF2-40B4-BE49-F238E27FC236}">
                <a16:creationId xmlns:a16="http://schemas.microsoft.com/office/drawing/2014/main" id="{00000000-0008-0000-0E00-00007F1916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E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26" Type="http://schemas.openxmlformats.org/officeDocument/2006/relationships/printerSettings" Target="../printerSettings/printerSettings44.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5" Type="http://schemas.openxmlformats.org/officeDocument/2006/relationships/printerSettings" Target="../printerSettings/printerSettings43.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24" Type="http://schemas.openxmlformats.org/officeDocument/2006/relationships/printerSettings" Target="../printerSettings/printerSettings42.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printerSettings" Target="../printerSettings/printerSettings41.bin"/><Relationship Id="rId28"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 Id="rId27"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3" Type="http://schemas.openxmlformats.org/officeDocument/2006/relationships/printerSettings" Target="../printerSettings/printerSettings48.bin"/><Relationship Id="rId21" Type="http://schemas.openxmlformats.org/officeDocument/2006/relationships/printerSettings" Target="../printerSettings/printerSettings66.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5" Type="http://schemas.openxmlformats.org/officeDocument/2006/relationships/drawing" Target="../drawings/drawing2.xml"/><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0" Type="http://schemas.openxmlformats.org/officeDocument/2006/relationships/printerSettings" Target="../printerSettings/printerSettings65.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24" Type="http://schemas.openxmlformats.org/officeDocument/2006/relationships/printerSettings" Target="../printerSettings/printerSettings69.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23" Type="http://schemas.openxmlformats.org/officeDocument/2006/relationships/printerSettings" Target="../printerSettings/printerSettings68.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printerSettings" Target="../printerSettings/printerSettings6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drawing" Target="../drawings/drawing3.xml"/><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26" Type="http://schemas.openxmlformats.org/officeDocument/2006/relationships/printerSettings" Target="../printerSettings/printerSettings122.bin"/><Relationship Id="rId3" Type="http://schemas.openxmlformats.org/officeDocument/2006/relationships/printerSettings" Target="../printerSettings/printerSettings99.bin"/><Relationship Id="rId21" Type="http://schemas.openxmlformats.org/officeDocument/2006/relationships/printerSettings" Target="../printerSettings/printerSettings117.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5" Type="http://schemas.openxmlformats.org/officeDocument/2006/relationships/printerSettings" Target="../printerSettings/printerSettings121.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24" Type="http://schemas.openxmlformats.org/officeDocument/2006/relationships/printerSettings" Target="../printerSettings/printerSettings120.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23" Type="http://schemas.openxmlformats.org/officeDocument/2006/relationships/printerSettings" Target="../printerSettings/printerSettings119.bin"/><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 Id="rId22" Type="http://schemas.openxmlformats.org/officeDocument/2006/relationships/printerSettings" Target="../printerSettings/printerSettings118.bin"/><Relationship Id="rId27" Type="http://schemas.openxmlformats.org/officeDocument/2006/relationships/printerSettings" Target="../printerSettings/printerSettings12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3" Type="http://schemas.openxmlformats.org/officeDocument/2006/relationships/printerSettings" Target="../printerSettings/printerSettings126.bin"/><Relationship Id="rId21" Type="http://schemas.openxmlformats.org/officeDocument/2006/relationships/drawing" Target="../drawings/drawing4.xml"/><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18" Type="http://schemas.openxmlformats.org/officeDocument/2006/relationships/printerSettings" Target="../printerSettings/printerSettings161.bin"/><Relationship Id="rId3" Type="http://schemas.openxmlformats.org/officeDocument/2006/relationships/printerSettings" Target="../printerSettings/printerSettings146.bin"/><Relationship Id="rId21" Type="http://schemas.openxmlformats.org/officeDocument/2006/relationships/printerSettings" Target="../printerSettings/printerSettings164.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5" Type="http://schemas.openxmlformats.org/officeDocument/2006/relationships/drawing" Target="../drawings/drawing5.xml"/><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20" Type="http://schemas.openxmlformats.org/officeDocument/2006/relationships/printerSettings" Target="../printerSettings/printerSettings163.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24" Type="http://schemas.openxmlformats.org/officeDocument/2006/relationships/printerSettings" Target="../printerSettings/printerSettings167.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23" Type="http://schemas.openxmlformats.org/officeDocument/2006/relationships/printerSettings" Target="../printerSettings/printerSettings166.bin"/><Relationship Id="rId10" Type="http://schemas.openxmlformats.org/officeDocument/2006/relationships/printerSettings" Target="../printerSettings/printerSettings153.bin"/><Relationship Id="rId19" Type="http://schemas.openxmlformats.org/officeDocument/2006/relationships/printerSettings" Target="../printerSettings/printerSettings162.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 Id="rId22" Type="http://schemas.openxmlformats.org/officeDocument/2006/relationships/printerSettings" Target="../printerSettings/printerSettings16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18" Type="http://schemas.openxmlformats.org/officeDocument/2006/relationships/printerSettings" Target="../printerSettings/printerSettings185.bin"/><Relationship Id="rId3" Type="http://schemas.openxmlformats.org/officeDocument/2006/relationships/printerSettings" Target="../printerSettings/printerSettings170.bin"/><Relationship Id="rId21" Type="http://schemas.openxmlformats.org/officeDocument/2006/relationships/printerSettings" Target="../printerSettings/printerSettings188.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17" Type="http://schemas.openxmlformats.org/officeDocument/2006/relationships/printerSettings" Target="../printerSettings/printerSettings184.bin"/><Relationship Id="rId2" Type="http://schemas.openxmlformats.org/officeDocument/2006/relationships/printerSettings" Target="../printerSettings/printerSettings169.bin"/><Relationship Id="rId16" Type="http://schemas.openxmlformats.org/officeDocument/2006/relationships/printerSettings" Target="../printerSettings/printerSettings183.bin"/><Relationship Id="rId20" Type="http://schemas.openxmlformats.org/officeDocument/2006/relationships/printerSettings" Target="../printerSettings/printerSettings187.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24" Type="http://schemas.openxmlformats.org/officeDocument/2006/relationships/printerSettings" Target="../printerSettings/printerSettings191.bin"/><Relationship Id="rId5" Type="http://schemas.openxmlformats.org/officeDocument/2006/relationships/printerSettings" Target="../printerSettings/printerSettings172.bin"/><Relationship Id="rId15" Type="http://schemas.openxmlformats.org/officeDocument/2006/relationships/printerSettings" Target="../printerSettings/printerSettings182.bin"/><Relationship Id="rId23" Type="http://schemas.openxmlformats.org/officeDocument/2006/relationships/printerSettings" Target="../printerSettings/printerSettings190.bin"/><Relationship Id="rId10" Type="http://schemas.openxmlformats.org/officeDocument/2006/relationships/printerSettings" Target="../printerSettings/printerSettings177.bin"/><Relationship Id="rId19" Type="http://schemas.openxmlformats.org/officeDocument/2006/relationships/printerSettings" Target="../printerSettings/printerSettings186.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 Id="rId22" Type="http://schemas.openxmlformats.org/officeDocument/2006/relationships/printerSettings" Target="../printerSettings/printerSettings18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18" Type="http://schemas.openxmlformats.org/officeDocument/2006/relationships/printerSettings" Target="../printerSettings/printerSettings209.bin"/><Relationship Id="rId3" Type="http://schemas.openxmlformats.org/officeDocument/2006/relationships/printerSettings" Target="../printerSettings/printerSettings194.bin"/><Relationship Id="rId21" Type="http://schemas.openxmlformats.org/officeDocument/2006/relationships/printerSettings" Target="../printerSettings/printerSettings212.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17" Type="http://schemas.openxmlformats.org/officeDocument/2006/relationships/printerSettings" Target="../printerSettings/printerSettings208.bin"/><Relationship Id="rId25" Type="http://schemas.openxmlformats.org/officeDocument/2006/relationships/drawing" Target="../drawings/drawing6.xml"/><Relationship Id="rId2" Type="http://schemas.openxmlformats.org/officeDocument/2006/relationships/printerSettings" Target="../printerSettings/printerSettings193.bin"/><Relationship Id="rId16" Type="http://schemas.openxmlformats.org/officeDocument/2006/relationships/printerSettings" Target="../printerSettings/printerSettings207.bin"/><Relationship Id="rId20" Type="http://schemas.openxmlformats.org/officeDocument/2006/relationships/printerSettings" Target="../printerSettings/printerSettings211.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24" Type="http://schemas.openxmlformats.org/officeDocument/2006/relationships/printerSettings" Target="../printerSettings/printerSettings215.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23" Type="http://schemas.openxmlformats.org/officeDocument/2006/relationships/printerSettings" Target="../printerSettings/printerSettings214.bin"/><Relationship Id="rId10" Type="http://schemas.openxmlformats.org/officeDocument/2006/relationships/printerSettings" Target="../printerSettings/printerSettings201.bin"/><Relationship Id="rId19" Type="http://schemas.openxmlformats.org/officeDocument/2006/relationships/printerSettings" Target="../printerSettings/printerSettings210.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 Id="rId22" Type="http://schemas.openxmlformats.org/officeDocument/2006/relationships/printerSettings" Target="../printerSettings/printerSettings2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3" Type="http://schemas.openxmlformats.org/officeDocument/2006/relationships/printerSettings" Target="../printerSettings/printerSettings218.bin"/><Relationship Id="rId21" Type="http://schemas.openxmlformats.org/officeDocument/2006/relationships/printerSettings" Target="../printerSettings/printerSettings236.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drawing" Target="../drawings/drawing7.xml"/><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20" Type="http://schemas.openxmlformats.org/officeDocument/2006/relationships/printerSettings" Target="../printerSettings/printerSettings235.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24" Type="http://schemas.openxmlformats.org/officeDocument/2006/relationships/printerSettings" Target="../printerSettings/printerSettings239.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23" Type="http://schemas.openxmlformats.org/officeDocument/2006/relationships/printerSettings" Target="../printerSettings/printerSettings238.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 Id="rId22" Type="http://schemas.openxmlformats.org/officeDocument/2006/relationships/printerSettings" Target="../printerSettings/printerSettings23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47.bin"/><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3" Type="http://schemas.openxmlformats.org/officeDocument/2006/relationships/printerSettings" Target="../printerSettings/printerSettings242.bin"/><Relationship Id="rId21" Type="http://schemas.openxmlformats.org/officeDocument/2006/relationships/printerSettings" Target="../printerSettings/printerSettings260.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drawing" Target="../drawings/drawing8.xml"/><Relationship Id="rId2" Type="http://schemas.openxmlformats.org/officeDocument/2006/relationships/printerSettings" Target="../printerSettings/printerSettings241.bin"/><Relationship Id="rId16" Type="http://schemas.openxmlformats.org/officeDocument/2006/relationships/printerSettings" Target="../printerSettings/printerSettings255.bin"/><Relationship Id="rId20" Type="http://schemas.openxmlformats.org/officeDocument/2006/relationships/printerSettings" Target="../printerSettings/printerSettings259.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24" Type="http://schemas.openxmlformats.org/officeDocument/2006/relationships/printerSettings" Target="../printerSettings/printerSettings263.bin"/><Relationship Id="rId5" Type="http://schemas.openxmlformats.org/officeDocument/2006/relationships/printerSettings" Target="../printerSettings/printerSettings244.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10" Type="http://schemas.openxmlformats.org/officeDocument/2006/relationships/printerSettings" Target="../printerSettings/printerSettings249.bin"/><Relationship Id="rId19" Type="http://schemas.openxmlformats.org/officeDocument/2006/relationships/printerSettings" Target="../printerSettings/printerSettings258.bin"/><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 Id="rId22" Type="http://schemas.openxmlformats.org/officeDocument/2006/relationships/printerSettings" Target="../printerSettings/printerSettings26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71.bin"/><Relationship Id="rId13" Type="http://schemas.openxmlformats.org/officeDocument/2006/relationships/printerSettings" Target="../printerSettings/printerSettings276.bin"/><Relationship Id="rId18" Type="http://schemas.openxmlformats.org/officeDocument/2006/relationships/printerSettings" Target="../printerSettings/printerSettings281.bin"/><Relationship Id="rId3" Type="http://schemas.openxmlformats.org/officeDocument/2006/relationships/printerSettings" Target="../printerSettings/printerSettings266.bin"/><Relationship Id="rId21" Type="http://schemas.openxmlformats.org/officeDocument/2006/relationships/printerSettings" Target="../printerSettings/printerSettings284.bin"/><Relationship Id="rId7" Type="http://schemas.openxmlformats.org/officeDocument/2006/relationships/printerSettings" Target="../printerSettings/printerSettings270.bin"/><Relationship Id="rId12" Type="http://schemas.openxmlformats.org/officeDocument/2006/relationships/printerSettings" Target="../printerSettings/printerSettings275.bin"/><Relationship Id="rId17" Type="http://schemas.openxmlformats.org/officeDocument/2006/relationships/printerSettings" Target="../printerSettings/printerSettings280.bin"/><Relationship Id="rId25" Type="http://schemas.openxmlformats.org/officeDocument/2006/relationships/drawing" Target="../drawings/drawing9.xml"/><Relationship Id="rId2" Type="http://schemas.openxmlformats.org/officeDocument/2006/relationships/printerSettings" Target="../printerSettings/printerSettings265.bin"/><Relationship Id="rId16" Type="http://schemas.openxmlformats.org/officeDocument/2006/relationships/printerSettings" Target="../printerSettings/printerSettings279.bin"/><Relationship Id="rId20" Type="http://schemas.openxmlformats.org/officeDocument/2006/relationships/printerSettings" Target="../printerSettings/printerSettings283.bin"/><Relationship Id="rId1" Type="http://schemas.openxmlformats.org/officeDocument/2006/relationships/printerSettings" Target="../printerSettings/printerSettings264.bin"/><Relationship Id="rId6" Type="http://schemas.openxmlformats.org/officeDocument/2006/relationships/printerSettings" Target="../printerSettings/printerSettings269.bin"/><Relationship Id="rId11" Type="http://schemas.openxmlformats.org/officeDocument/2006/relationships/printerSettings" Target="../printerSettings/printerSettings274.bin"/><Relationship Id="rId24" Type="http://schemas.openxmlformats.org/officeDocument/2006/relationships/printerSettings" Target="../printerSettings/printerSettings287.bin"/><Relationship Id="rId5" Type="http://schemas.openxmlformats.org/officeDocument/2006/relationships/printerSettings" Target="../printerSettings/printerSettings268.bin"/><Relationship Id="rId15" Type="http://schemas.openxmlformats.org/officeDocument/2006/relationships/printerSettings" Target="../printerSettings/printerSettings278.bin"/><Relationship Id="rId23" Type="http://schemas.openxmlformats.org/officeDocument/2006/relationships/printerSettings" Target="../printerSettings/printerSettings286.bin"/><Relationship Id="rId10" Type="http://schemas.openxmlformats.org/officeDocument/2006/relationships/printerSettings" Target="../printerSettings/printerSettings273.bin"/><Relationship Id="rId19" Type="http://schemas.openxmlformats.org/officeDocument/2006/relationships/printerSettings" Target="../printerSettings/printerSettings282.bin"/><Relationship Id="rId4" Type="http://schemas.openxmlformats.org/officeDocument/2006/relationships/printerSettings" Target="../printerSettings/printerSettings267.bin"/><Relationship Id="rId9" Type="http://schemas.openxmlformats.org/officeDocument/2006/relationships/printerSettings" Target="../printerSettings/printerSettings272.bin"/><Relationship Id="rId14" Type="http://schemas.openxmlformats.org/officeDocument/2006/relationships/printerSettings" Target="../printerSettings/printerSettings277.bin"/><Relationship Id="rId22" Type="http://schemas.openxmlformats.org/officeDocument/2006/relationships/printerSettings" Target="../printerSettings/printerSettings28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22.bin"/><Relationship Id="rId13" Type="http://schemas.openxmlformats.org/officeDocument/2006/relationships/printerSettings" Target="../printerSettings/printerSettings327.bin"/><Relationship Id="rId18" Type="http://schemas.openxmlformats.org/officeDocument/2006/relationships/printerSettings" Target="../printerSettings/printerSettings332.bin"/><Relationship Id="rId26" Type="http://schemas.openxmlformats.org/officeDocument/2006/relationships/printerSettings" Target="../printerSettings/printerSettings340.bin"/><Relationship Id="rId3" Type="http://schemas.openxmlformats.org/officeDocument/2006/relationships/printerSettings" Target="../printerSettings/printerSettings317.bin"/><Relationship Id="rId21" Type="http://schemas.openxmlformats.org/officeDocument/2006/relationships/printerSettings" Target="../printerSettings/printerSettings335.bin"/><Relationship Id="rId7" Type="http://schemas.openxmlformats.org/officeDocument/2006/relationships/printerSettings" Target="../printerSettings/printerSettings321.bin"/><Relationship Id="rId12" Type="http://schemas.openxmlformats.org/officeDocument/2006/relationships/printerSettings" Target="../printerSettings/printerSettings326.bin"/><Relationship Id="rId17" Type="http://schemas.openxmlformats.org/officeDocument/2006/relationships/printerSettings" Target="../printerSettings/printerSettings331.bin"/><Relationship Id="rId25" Type="http://schemas.openxmlformats.org/officeDocument/2006/relationships/printerSettings" Target="../printerSettings/printerSettings339.bin"/><Relationship Id="rId2" Type="http://schemas.openxmlformats.org/officeDocument/2006/relationships/printerSettings" Target="../printerSettings/printerSettings316.bin"/><Relationship Id="rId16" Type="http://schemas.openxmlformats.org/officeDocument/2006/relationships/printerSettings" Target="../printerSettings/printerSettings330.bin"/><Relationship Id="rId20" Type="http://schemas.openxmlformats.org/officeDocument/2006/relationships/printerSettings" Target="../printerSettings/printerSettings334.bin"/><Relationship Id="rId1" Type="http://schemas.openxmlformats.org/officeDocument/2006/relationships/printerSettings" Target="../printerSettings/printerSettings315.bin"/><Relationship Id="rId6" Type="http://schemas.openxmlformats.org/officeDocument/2006/relationships/printerSettings" Target="../printerSettings/printerSettings320.bin"/><Relationship Id="rId11" Type="http://schemas.openxmlformats.org/officeDocument/2006/relationships/printerSettings" Target="../printerSettings/printerSettings325.bin"/><Relationship Id="rId24" Type="http://schemas.openxmlformats.org/officeDocument/2006/relationships/printerSettings" Target="../printerSettings/printerSettings338.bin"/><Relationship Id="rId5" Type="http://schemas.openxmlformats.org/officeDocument/2006/relationships/printerSettings" Target="../printerSettings/printerSettings319.bin"/><Relationship Id="rId15" Type="http://schemas.openxmlformats.org/officeDocument/2006/relationships/printerSettings" Target="../printerSettings/printerSettings329.bin"/><Relationship Id="rId23" Type="http://schemas.openxmlformats.org/officeDocument/2006/relationships/printerSettings" Target="../printerSettings/printerSettings337.bin"/><Relationship Id="rId28" Type="http://schemas.openxmlformats.org/officeDocument/2006/relationships/drawing" Target="../drawings/drawing10.xml"/><Relationship Id="rId10" Type="http://schemas.openxmlformats.org/officeDocument/2006/relationships/printerSettings" Target="../printerSettings/printerSettings324.bin"/><Relationship Id="rId19" Type="http://schemas.openxmlformats.org/officeDocument/2006/relationships/printerSettings" Target="../printerSettings/printerSettings333.bin"/><Relationship Id="rId4" Type="http://schemas.openxmlformats.org/officeDocument/2006/relationships/printerSettings" Target="../printerSettings/printerSettings318.bin"/><Relationship Id="rId9" Type="http://schemas.openxmlformats.org/officeDocument/2006/relationships/printerSettings" Target="../printerSettings/printerSettings323.bin"/><Relationship Id="rId14" Type="http://schemas.openxmlformats.org/officeDocument/2006/relationships/printerSettings" Target="../printerSettings/printerSettings328.bin"/><Relationship Id="rId22" Type="http://schemas.openxmlformats.org/officeDocument/2006/relationships/printerSettings" Target="../printerSettings/printerSettings336.bin"/><Relationship Id="rId27" Type="http://schemas.openxmlformats.org/officeDocument/2006/relationships/printerSettings" Target="../printerSettings/printerSettings34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 Type="http://schemas.openxmlformats.org/officeDocument/2006/relationships/printerSettings" Target="../printerSettings/printerSettings344.bin"/><Relationship Id="rId21" Type="http://schemas.openxmlformats.org/officeDocument/2006/relationships/printerSettings" Target="../printerSettings/printerSettings362.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76.bin"/><Relationship Id="rId13" Type="http://schemas.openxmlformats.org/officeDocument/2006/relationships/printerSettings" Target="../printerSettings/printerSettings381.bin"/><Relationship Id="rId18" Type="http://schemas.openxmlformats.org/officeDocument/2006/relationships/printerSettings" Target="../printerSettings/printerSettings386.bin"/><Relationship Id="rId26" Type="http://schemas.openxmlformats.org/officeDocument/2006/relationships/printerSettings" Target="../printerSettings/printerSettings394.bin"/><Relationship Id="rId3" Type="http://schemas.openxmlformats.org/officeDocument/2006/relationships/printerSettings" Target="../printerSettings/printerSettings371.bin"/><Relationship Id="rId21" Type="http://schemas.openxmlformats.org/officeDocument/2006/relationships/printerSettings" Target="../printerSettings/printerSettings389.bin"/><Relationship Id="rId7" Type="http://schemas.openxmlformats.org/officeDocument/2006/relationships/printerSettings" Target="../printerSettings/printerSettings375.bin"/><Relationship Id="rId12" Type="http://schemas.openxmlformats.org/officeDocument/2006/relationships/printerSettings" Target="../printerSettings/printerSettings380.bin"/><Relationship Id="rId17" Type="http://schemas.openxmlformats.org/officeDocument/2006/relationships/printerSettings" Target="../printerSettings/printerSettings385.bin"/><Relationship Id="rId25" Type="http://schemas.openxmlformats.org/officeDocument/2006/relationships/printerSettings" Target="../printerSettings/printerSettings393.bin"/><Relationship Id="rId2" Type="http://schemas.openxmlformats.org/officeDocument/2006/relationships/printerSettings" Target="../printerSettings/printerSettings370.bin"/><Relationship Id="rId16" Type="http://schemas.openxmlformats.org/officeDocument/2006/relationships/printerSettings" Target="../printerSettings/printerSettings384.bin"/><Relationship Id="rId20" Type="http://schemas.openxmlformats.org/officeDocument/2006/relationships/printerSettings" Target="../printerSettings/printerSettings388.bin"/><Relationship Id="rId1" Type="http://schemas.openxmlformats.org/officeDocument/2006/relationships/printerSettings" Target="../printerSettings/printerSettings369.bin"/><Relationship Id="rId6" Type="http://schemas.openxmlformats.org/officeDocument/2006/relationships/printerSettings" Target="../printerSettings/printerSettings374.bin"/><Relationship Id="rId11" Type="http://schemas.openxmlformats.org/officeDocument/2006/relationships/printerSettings" Target="../printerSettings/printerSettings379.bin"/><Relationship Id="rId24" Type="http://schemas.openxmlformats.org/officeDocument/2006/relationships/printerSettings" Target="../printerSettings/printerSettings392.bin"/><Relationship Id="rId5" Type="http://schemas.openxmlformats.org/officeDocument/2006/relationships/printerSettings" Target="../printerSettings/printerSettings373.bin"/><Relationship Id="rId15" Type="http://schemas.openxmlformats.org/officeDocument/2006/relationships/printerSettings" Target="../printerSettings/printerSettings383.bin"/><Relationship Id="rId23" Type="http://schemas.openxmlformats.org/officeDocument/2006/relationships/printerSettings" Target="../printerSettings/printerSettings391.bin"/><Relationship Id="rId10" Type="http://schemas.openxmlformats.org/officeDocument/2006/relationships/printerSettings" Target="../printerSettings/printerSettings378.bin"/><Relationship Id="rId19" Type="http://schemas.openxmlformats.org/officeDocument/2006/relationships/printerSettings" Target="../printerSettings/printerSettings387.bin"/><Relationship Id="rId4" Type="http://schemas.openxmlformats.org/officeDocument/2006/relationships/printerSettings" Target="../printerSettings/printerSettings372.bin"/><Relationship Id="rId9" Type="http://schemas.openxmlformats.org/officeDocument/2006/relationships/printerSettings" Target="../printerSettings/printerSettings377.bin"/><Relationship Id="rId14" Type="http://schemas.openxmlformats.org/officeDocument/2006/relationships/printerSettings" Target="../printerSettings/printerSettings382.bin"/><Relationship Id="rId22" Type="http://schemas.openxmlformats.org/officeDocument/2006/relationships/printerSettings" Target="../printerSettings/printerSettings390.bin"/><Relationship Id="rId27" Type="http://schemas.openxmlformats.org/officeDocument/2006/relationships/printerSettings" Target="../printerSettings/printerSettings3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0" sqref="B10"/>
    </sheetView>
  </sheetViews>
  <sheetFormatPr defaultRowHeight="16.5"/>
  <cols>
    <col min="1" max="1" width="18" customWidth="1"/>
    <col min="2" max="2" width="71.875" customWidth="1"/>
  </cols>
  <sheetData>
    <row r="1" spans="1:8" ht="61.5" customHeight="1">
      <c r="A1" s="519" t="s">
        <v>422</v>
      </c>
      <c r="B1" s="711" t="s">
        <v>465</v>
      </c>
      <c r="C1" s="711"/>
      <c r="D1" s="366"/>
      <c r="E1" s="366"/>
      <c r="F1" s="366"/>
      <c r="G1" s="366"/>
      <c r="H1" s="366"/>
    </row>
    <row r="2" spans="1:8">
      <c r="B2" s="520"/>
    </row>
    <row r="3" spans="1:8">
      <c r="A3" t="s">
        <v>291</v>
      </c>
      <c r="B3" s="217" t="s">
        <v>466</v>
      </c>
    </row>
    <row r="5" spans="1:8">
      <c r="A5" t="s">
        <v>292</v>
      </c>
      <c r="B5" s="712" t="s">
        <v>467</v>
      </c>
      <c r="C5" s="712"/>
      <c r="D5" s="712"/>
      <c r="E5" s="712"/>
      <c r="F5" s="712"/>
      <c r="G5" s="712"/>
    </row>
  </sheetData>
  <sheetProtection password="CD7E" sheet="1" objects="1" scenarios="1" formatCells="0" formatColumns="0" formatRows="0" selectLockedCells="1" sort="0" selectUnlockedCells="1"/>
  <customSheetViews>
    <customSheetView guid="{93F2FEDA-AB07-4652-9895-BE34975CD6CE}" state="hidden">
      <selection activeCell="B12" sqref="B12"/>
      <pageMargins left="0.75" right="0.75" top="1" bottom="1" header="0.5" footer="0.5"/>
      <pageSetup paperSize="9" orientation="portrait" r:id="rId1"/>
      <headerFooter alignWithMargins="0"/>
    </customSheetView>
    <customSheetView guid="{D4DE57C7-E521-4428-80BD-545B19793C78}" state="hidden">
      <selection activeCell="B15" sqref="B15"/>
      <pageMargins left="0.75" right="0.75" top="1" bottom="1" header="0.5" footer="0.5"/>
      <pageSetup paperSize="9" orientation="portrait" r:id="rId2"/>
      <headerFooter alignWithMargins="0"/>
    </customSheetView>
    <customSheetView guid="{427AF4ED-2BDF-478F-9F0A-595838FA0EC8}" state="hidden">
      <selection activeCell="B15" sqref="B15"/>
      <pageMargins left="0.75" right="0.75" top="1" bottom="1" header="0.5" footer="0.5"/>
      <pageSetup paperSize="9" orientation="portrait" r:id="rId3"/>
      <headerFooter alignWithMargins="0"/>
    </customSheetView>
    <customSheetView guid="{EF8F60CB-82F3-477F-A7D3-94F4C70843DC}" state="hidden">
      <selection activeCell="B6" sqref="B6"/>
      <pageMargins left="0.75" right="0.75" top="1" bottom="1" header="0.5" footer="0.5"/>
      <pageSetup paperSize="9" orientation="portrait" r:id="rId4"/>
      <headerFooter alignWithMargins="0"/>
    </customSheetView>
    <customSheetView guid="{9658319F-66FC-48F8-AB8A-302F6F77BA10}" state="hidden">
      <selection activeCell="B9" sqref="B9"/>
      <pageMargins left="0.75" right="0.75" top="1" bottom="1" header="0.5" footer="0.5"/>
      <pageSetup paperSize="9" orientation="portrait" r:id="rId5"/>
      <headerFooter alignWithMargins="0"/>
    </customSheetView>
    <customSheetView guid="{D4A148BB-8D25-43B9-8797-A9D3AE767B49}" state="hidden">
      <pageMargins left="0.75" right="0.75" top="1" bottom="1" header="0.5" footer="0.5"/>
      <pageSetup paperSize="9" orientation="portrait" r:id="rId6"/>
      <headerFooter alignWithMargins="0"/>
    </customSheetView>
    <customSheetView guid="{714760DF-5EB1-4543-9C04-C1A23AAE4384}" state="hidden">
      <selection activeCell="B9" sqref="B9"/>
      <pageMargins left="0.75" right="0.75" top="1" bottom="1" header="0.5" footer="0.5"/>
      <headerFooter alignWithMargins="0"/>
    </customSheetView>
    <customSheetView guid="{BE0CEA4D-1A4E-4C32-BF92-B8DA3D3423E5}" state="hidden">
      <selection activeCell="B9" sqref="B9"/>
      <pageMargins left="0.75" right="0.75" top="1" bottom="1" header="0.5" footer="0.5"/>
      <headerFooter alignWithMargins="0"/>
    </customSheetView>
    <customSheetView guid="{3DA0B320-DAF7-4F4A-921A-9FCFD188E8C7}" state="hidden">
      <selection activeCell="B12" sqref="B12"/>
      <pageMargins left="0.75" right="0.75" top="1" bottom="1" header="0.5" footer="0.5"/>
      <pageSetup scale="90" orientation="portrait" r:id="rId7"/>
      <headerFooter alignWithMargins="0"/>
    </customSheetView>
    <customSheetView guid="{8C0E2163-61BB-48DF-AFAF-5E75147ED450}" state="hidden">
      <selection activeCell="D17" sqref="D17"/>
      <pageMargins left="0.75" right="0.75" top="1" bottom="1" header="0.5" footer="0.5"/>
      <pageSetup scale="90" orientation="portrait" r:id="rId8"/>
      <headerFooter alignWithMargins="0"/>
    </customSheetView>
    <customSheetView guid="{FD7F7BE1-8CB1-460B-98AB-D33E15FD14E6}" state="hidden">
      <selection activeCell="B8" sqref="B8"/>
      <pageMargins left="0.75" right="0.75" top="1" bottom="1" header="0.5" footer="0.5"/>
      <pageSetup scale="90" orientation="portrait" r:id="rId9"/>
      <headerFooter alignWithMargins="0"/>
    </customSheetView>
    <customSheetView guid="{1F4837C2-36FF-4422-95DC-EAAD1B4FAC2F}" state="hidden">
      <selection activeCell="E8" sqref="E8"/>
      <pageMargins left="0.75" right="0.75" top="1" bottom="1" header="0.5" footer="0.5"/>
      <pageSetup scale="90" orientation="portrait" r:id="rId10"/>
      <headerFooter alignWithMargins="0"/>
    </customSheetView>
    <customSheetView guid="{27A45B7A-04F2-4516-B80B-5ED0825D4ED3}" fitToPage="1" state="hidden">
      <selection activeCell="B8" sqref="B8"/>
      <pageMargins left="0.75" right="0.75" top="1" bottom="1" header="0.5" footer="0.5"/>
      <pageSetup paperSize="9" scale="98" orientation="portrait" r:id="rId11"/>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EEE4E2D7-4BFE-4C24-8B93-9FD441A50336}" state="hidden">
      <selection activeCell="B5" sqref="B5"/>
      <pageMargins left="0.75" right="0.75" top="1" bottom="1" header="0.5" footer="0.5"/>
      <headerFooter alignWithMargins="0"/>
    </customSheetView>
    <customSheetView guid="{E2E57CA5-082B-4C11-AB34-2A298199576B}" state="hidden">
      <selection activeCell="D5" sqref="D5"/>
      <pageMargins left="0.75" right="0.75" top="1" bottom="1" header="0.5" footer="0.5"/>
      <headerFooter alignWithMargins="0"/>
    </customSheetView>
    <customSheetView guid="{E8B8E0BD-9CB3-4C7D-9BC6-088FDFCB0B45}" state="hidden">
      <selection activeCell="A16" sqref="A16"/>
      <pageMargins left="0.75" right="0.75" top="1" bottom="1" header="0.5" footer="0.5"/>
      <headerFooter alignWithMargins="0"/>
    </customSheetView>
    <customSheetView guid="{CB39F8EE-FAD8-4C4E-B5E9-5EC27AC08528}" state="hidden">
      <selection activeCell="B5" sqref="B5"/>
      <pageMargins left="0.75" right="0.75" top="1" bottom="1" header="0.5" footer="0.5"/>
      <pageSetup paperSize="9" orientation="portrait" r:id="rId12"/>
      <headerFooter alignWithMargins="0"/>
    </customSheetView>
    <customSheetView guid="{97B2ED79-AE3F-4DF3-959D-96AE4A0B76A0}" state="hidden">
      <selection activeCell="B9" sqref="B9"/>
      <pageMargins left="0.75" right="0.75" top="1" bottom="1" header="0.5" footer="0.5"/>
      <pageSetup paperSize="9" orientation="portrait" r:id="rId13"/>
      <headerFooter alignWithMargins="0"/>
    </customSheetView>
    <customSheetView guid="{2D068FA3-47E3-4516-81A6-894AA90F7864}" state="hidden">
      <selection activeCell="B6" sqref="B6"/>
      <pageMargins left="0.75" right="0.75" top="1" bottom="1" header="0.5" footer="0.5"/>
      <pageSetup paperSize="9" orientation="portrait" r:id="rId14"/>
      <headerFooter alignWithMargins="0"/>
    </customSheetView>
    <customSheetView guid="{25F14B1D-FADD-4C44-AA48-5D402D65337D}" state="hidden">
      <selection activeCell="B10" sqref="B10"/>
      <pageMargins left="0.75" right="0.75" top="1" bottom="1" header="0.5" footer="0.5"/>
      <pageSetup paperSize="9" orientation="portrait" r:id="rId15"/>
      <headerFooter alignWithMargins="0"/>
    </customSheetView>
    <customSheetView guid="{FC366365-2136-48B2-A9F6-DEB708B66B93}" state="hidden">
      <selection activeCell="B15" sqref="B15"/>
      <pageMargins left="0.75" right="0.75" top="1" bottom="1" header="0.5" footer="0.5"/>
      <pageSetup paperSize="9" orientation="portrait" r:id="rId16"/>
      <headerFooter alignWithMargins="0"/>
    </customSheetView>
    <customSheetView guid="{FCAAE906-744B-4580-8002-466CC408DAC9}" state="hidden">
      <selection activeCell="B12" sqref="B12"/>
      <pageMargins left="0.75" right="0.75" top="1" bottom="1" header="0.5" footer="0.5"/>
      <pageSetup paperSize="9" orientation="portrait" r:id="rId17"/>
      <headerFooter alignWithMargins="0"/>
    </customSheetView>
  </customSheetViews>
  <mergeCells count="2">
    <mergeCell ref="B1:C1"/>
    <mergeCell ref="B5:G5"/>
  </mergeCells>
  <phoneticPr fontId="30" type="noConversion"/>
  <pageMargins left="0.75" right="0.75" top="1" bottom="1" header="0.5" footer="0.5"/>
  <pageSetup paperSize="9"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tabSelected="1" view="pageBreakPreview" zoomScale="145" zoomScaleNormal="80" zoomScaleSheetLayoutView="145" workbookViewId="0">
      <selection activeCell="B2" sqref="B2:E2"/>
    </sheetView>
  </sheetViews>
  <sheetFormatPr defaultColWidth="8" defaultRowHeight="13.5"/>
  <cols>
    <col min="1" max="1" width="8.625" style="22" customWidth="1"/>
    <col min="2" max="2" width="11.125" style="22" customWidth="1"/>
    <col min="3" max="4" width="38.625" style="22" customWidth="1"/>
    <col min="5" max="5" width="11.25" style="22" customWidth="1"/>
    <col min="6" max="6" width="8.625" style="17" customWidth="1"/>
    <col min="7" max="9" width="8" style="17" customWidth="1"/>
    <col min="10" max="16384" width="8" style="8"/>
  </cols>
  <sheetData>
    <row r="1" spans="1:10" ht="30.75" customHeight="1">
      <c r="A1" s="213"/>
      <c r="B1" s="731"/>
      <c r="C1" s="732"/>
      <c r="D1" s="732"/>
      <c r="E1" s="733"/>
      <c r="F1" s="212"/>
      <c r="G1" s="710" t="s">
        <v>439</v>
      </c>
      <c r="H1" s="6"/>
      <c r="I1" s="6"/>
      <c r="J1" s="7"/>
    </row>
    <row r="2" spans="1:10" ht="58.5" customHeight="1">
      <c r="A2" s="719" t="s">
        <v>293</v>
      </c>
      <c r="B2" s="734" t="str">
        <f>Basic!B1</f>
        <v>Providing over head External water supply lines from Existing Deep tube well to Over head tank and over head tank to residential/non-residential Buildings at POWERGRID, RHQ,Complex, Lapalang, Shillong.</v>
      </c>
      <c r="C2" s="735"/>
      <c r="D2" s="735"/>
      <c r="E2" s="736"/>
      <c r="F2" s="719" t="s">
        <v>435</v>
      </c>
      <c r="G2" s="6"/>
      <c r="H2" s="6"/>
      <c r="I2" s="6"/>
      <c r="J2" s="7"/>
    </row>
    <row r="3" spans="1:10" ht="23.25" customHeight="1">
      <c r="A3" s="720"/>
      <c r="B3" s="737" t="str">
        <f>Basic!B5</f>
        <v>NESH/CSM/PRANIT/OTE/G1/1500-1369/NIT</v>
      </c>
      <c r="C3" s="738"/>
      <c r="D3" s="738"/>
      <c r="E3" s="739"/>
      <c r="F3" s="720"/>
      <c r="G3" s="6"/>
      <c r="H3" s="6"/>
      <c r="I3" s="6"/>
      <c r="J3" s="7"/>
    </row>
    <row r="4" spans="1:10" ht="21" customHeight="1">
      <c r="A4" s="720"/>
      <c r="B4" s="211">
        <v>1</v>
      </c>
      <c r="C4" s="726" t="s">
        <v>401</v>
      </c>
      <c r="D4" s="726"/>
      <c r="E4" s="727"/>
      <c r="F4" s="720"/>
      <c r="G4" s="12"/>
      <c r="H4" s="12"/>
      <c r="I4" s="6"/>
      <c r="J4" s="7"/>
    </row>
    <row r="5" spans="1:10" ht="21" customHeight="1">
      <c r="A5" s="720"/>
      <c r="B5" s="211">
        <v>2</v>
      </c>
      <c r="C5" s="726" t="s">
        <v>525</v>
      </c>
      <c r="D5" s="726"/>
      <c r="E5" s="727"/>
      <c r="F5" s="720"/>
      <c r="G5" s="6"/>
      <c r="H5" s="6"/>
      <c r="I5" s="6"/>
      <c r="J5" s="7"/>
    </row>
    <row r="6" spans="1:10" s="17" customFormat="1" ht="21" customHeight="1">
      <c r="A6" s="720"/>
      <c r="B6" s="211">
        <v>3</v>
      </c>
      <c r="C6" s="726" t="s">
        <v>250</v>
      </c>
      <c r="D6" s="726"/>
      <c r="E6" s="727"/>
      <c r="F6" s="720"/>
      <c r="G6" s="6"/>
      <c r="H6" s="6"/>
      <c r="I6" s="6"/>
      <c r="J6" s="6"/>
    </row>
    <row r="7" spans="1:10" ht="52.5" hidden="1" customHeight="1">
      <c r="A7" s="720"/>
      <c r="B7" s="211">
        <v>4</v>
      </c>
      <c r="C7" s="726" t="s">
        <v>385</v>
      </c>
      <c r="D7" s="726"/>
      <c r="E7" s="727"/>
      <c r="F7" s="720"/>
      <c r="G7" s="6"/>
      <c r="H7" s="6"/>
      <c r="I7" s="6"/>
      <c r="J7" s="7"/>
    </row>
    <row r="8" spans="1:10" ht="9.75" customHeight="1">
      <c r="A8" s="720"/>
      <c r="B8" s="10"/>
      <c r="C8" s="9"/>
      <c r="D8" s="9"/>
      <c r="E8" s="11"/>
      <c r="F8" s="720"/>
      <c r="G8" s="6"/>
      <c r="H8" s="6"/>
      <c r="I8" s="6"/>
      <c r="J8" s="7"/>
    </row>
    <row r="9" spans="1:10" ht="23.25" customHeight="1">
      <c r="A9" s="720"/>
      <c r="B9" s="728"/>
      <c r="C9" s="729"/>
      <c r="D9" s="729"/>
      <c r="E9" s="730"/>
      <c r="F9" s="720"/>
      <c r="G9" s="6"/>
      <c r="H9" s="6"/>
      <c r="I9" s="6"/>
      <c r="J9" s="7"/>
    </row>
    <row r="10" spans="1:10" ht="10.5" customHeight="1">
      <c r="A10" s="720"/>
      <c r="B10" s="13"/>
      <c r="C10" s="14"/>
      <c r="D10" s="14"/>
      <c r="E10" s="15"/>
      <c r="F10" s="720"/>
      <c r="G10" s="6"/>
      <c r="H10" s="6"/>
      <c r="I10" s="6"/>
      <c r="J10" s="7"/>
    </row>
    <row r="11" spans="1:10" ht="24" customHeight="1">
      <c r="A11" s="720"/>
      <c r="B11" s="724"/>
      <c r="C11" s="725"/>
      <c r="D11" s="725"/>
      <c r="E11" s="16"/>
      <c r="F11" s="720"/>
    </row>
    <row r="12" spans="1:10" ht="15.95" customHeight="1">
      <c r="A12" s="721"/>
      <c r="B12" s="713"/>
      <c r="C12" s="714"/>
      <c r="D12" s="714"/>
      <c r="E12" s="18"/>
      <c r="F12" s="721"/>
      <c r="G12" s="6"/>
      <c r="H12" s="6"/>
      <c r="I12" s="6"/>
      <c r="J12" s="7"/>
    </row>
    <row r="13" spans="1:10" ht="24" customHeight="1">
      <c r="A13" s="718"/>
      <c r="B13" s="715"/>
      <c r="C13" s="716"/>
      <c r="D13" s="716"/>
      <c r="E13" s="16"/>
      <c r="F13" s="717"/>
      <c r="G13" s="19"/>
      <c r="H13" s="19"/>
      <c r="I13" s="19"/>
      <c r="J13" s="19"/>
    </row>
    <row r="14" spans="1:10" ht="15.95" customHeight="1">
      <c r="A14" s="718"/>
      <c r="B14" s="722"/>
      <c r="C14" s="723"/>
      <c r="D14" s="723"/>
      <c r="E14" s="20"/>
      <c r="F14" s="717"/>
      <c r="G14" s="19"/>
      <c r="H14" s="19"/>
      <c r="I14" s="19"/>
      <c r="J14" s="19"/>
    </row>
    <row r="15" spans="1:10" ht="15.75">
      <c r="A15" s="9"/>
      <c r="B15" s="21"/>
      <c r="C15" s="21"/>
      <c r="D15" s="21"/>
      <c r="E15" s="21"/>
      <c r="F15" s="6"/>
      <c r="G15" s="6"/>
      <c r="H15" s="6"/>
      <c r="I15" s="6"/>
      <c r="J15" s="7"/>
    </row>
    <row r="16" spans="1:10" ht="15.75">
      <c r="A16" s="9"/>
      <c r="B16" s="9"/>
      <c r="C16" s="9"/>
      <c r="D16" s="9"/>
      <c r="E16" s="9"/>
      <c r="F16" s="6"/>
      <c r="G16" s="6"/>
      <c r="H16" s="6"/>
      <c r="I16" s="6"/>
      <c r="J16" s="7"/>
    </row>
    <row r="17" spans="1:10" ht="15.75">
      <c r="A17" s="9"/>
      <c r="B17" s="9"/>
      <c r="C17" s="9"/>
      <c r="D17" s="9"/>
      <c r="E17" s="9"/>
      <c r="F17" s="6"/>
      <c r="G17" s="6"/>
      <c r="H17" s="6"/>
      <c r="I17" s="6"/>
      <c r="J17" s="7"/>
    </row>
  </sheetData>
  <sheetProtection password="CD7E" sheet="1" objects="1" scenarios="1" formatCells="0" formatColumns="0" formatRows="0" selectLockedCells="1" sort="0"/>
  <customSheetViews>
    <customSheetView guid="{93F2FEDA-AB07-4652-9895-BE34975CD6CE}" scale="145" showPageBreaks="1" showGridLines="0" hiddenRows="1" view="pageBreakPreview" topLeftCell="A22">
      <selection activeCell="F13" sqref="F13:F14"/>
      <pageMargins left="0.15748031496063" right="0.23622047244094499" top="0.78" bottom="0.61" header="0.35433070866141703" footer="0.511811023622047"/>
      <printOptions horizontalCentered="1"/>
      <pageSetup paperSize="9" scale="110" orientation="landscape" r:id="rId1"/>
      <headerFooter alignWithMargins="0"/>
    </customSheetView>
    <customSheetView guid="{D4DE57C7-E521-4428-80BD-545B19793C78}"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2"/>
      <headerFooter alignWithMargins="0"/>
    </customSheetView>
    <customSheetView guid="{427AF4ED-2BDF-478F-9F0A-595838FA0EC8}"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3"/>
      <headerFooter alignWithMargins="0"/>
    </customSheetView>
    <customSheetView guid="{EF8F60CB-82F3-477F-A7D3-94F4C70843DC}"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4"/>
      <headerFooter alignWithMargins="0"/>
    </customSheetView>
    <customSheetView guid="{9658319F-66FC-48F8-AB8A-302F6F77BA10}" scale="80" showGridLines="0" hiddenRows="1">
      <pageMargins left="0.15748031496063" right="0.23622047244094499" top="0.78" bottom="0.61" header="0.35433070866141703" footer="0.511811023622047"/>
      <printOptions horizontalCentered="1"/>
      <pageSetup paperSize="9" scale="110" orientation="landscape" r:id="rId5"/>
      <headerFooter alignWithMargins="0"/>
    </customSheetView>
    <customSheetView guid="{D4A148BB-8D25-43B9-8797-A9D3AE767B49}"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6"/>
      <headerFooter alignWithMargins="0"/>
    </customSheetView>
    <customSheetView guid="{714760DF-5EB1-4543-9C04-C1A23AAE4384}"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7"/>
      <headerFooter alignWithMargins="0"/>
    </customSheetView>
    <customSheetView guid="{BE0CEA4D-1A4E-4C32-BF92-B8DA3D3423E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8"/>
      <headerFooter alignWithMargins="0"/>
    </customSheetView>
    <customSheetView guid="{3DA0B320-DAF7-4F4A-921A-9FCFD188E8C7}" showGridLines="0" hiddenRows="1">
      <selection activeCell="C6" sqref="C6:E6"/>
      <pageMargins left="0.15748031496063" right="0.23622047244094499" top="0.78" bottom="0.61" header="0.35433070866141703" footer="0.511811023622047"/>
      <printOptions horizontalCentered="1"/>
      <pageSetup paperSize="9" scale="110" orientation="landscape" r:id="rId9"/>
      <headerFooter alignWithMargins="0"/>
    </customSheetView>
    <customSheetView guid="{8C0E2163-61BB-48DF-AFAF-5E75147ED450}" showGridLines="0" hiddenRows="1">
      <selection activeCell="C6" sqref="C6:E6"/>
      <pageMargins left="0.15748031496063" right="0.23622047244094499" top="0.78" bottom="0.61" header="0.35433070866141703" footer="0.511811023622047"/>
      <printOptions horizontalCentered="1"/>
      <pageSetup paperSize="9" scale="110" orientation="landscape" r:id="rId10"/>
      <headerFooter alignWithMargins="0"/>
    </customSheetView>
    <customSheetView guid="{FD7F7BE1-8CB1-460B-98AB-D33E15FD14E6}" showGridLines="0" hiddenRows="1" topLeftCell="A8">
      <selection activeCell="B2" sqref="B2:E2"/>
      <pageMargins left="0.15748031496063" right="0.23622047244094499" top="0.78" bottom="0.61" header="0.35433070866141703" footer="0.511811023622047"/>
      <printOptions horizontalCentered="1"/>
      <pageSetup paperSize="9" scale="110" orientation="landscape" r:id="rId11"/>
      <headerFooter alignWithMargins="0"/>
    </customSheetView>
    <customSheetView guid="{1F4837C2-36FF-4422-95DC-EAAD1B4FAC2F}" showGridLines="0" hiddenRows="1">
      <selection activeCell="I2" sqref="I2"/>
      <pageMargins left="0.15748031496063" right="0.23622047244094499" top="0.78" bottom="0.61" header="0.35433070866141703" footer="0.511811023622047"/>
      <printOptions horizontalCentered="1"/>
      <pageSetup paperSize="9" scale="110" orientation="landscape" r:id="rId12"/>
      <headerFooter alignWithMargins="0"/>
    </customSheetView>
    <customSheetView guid="{27A45B7A-04F2-4516-B80B-5ED0825D4ED3}" showGridLines="0" fitToPage="1" hiddenRows="1">
      <selection activeCell="C6" sqref="C6:E6"/>
      <pageMargins left="0.15748031496063" right="0.23622047244094499" top="0.78" bottom="0.98425196850393704" header="0.35433070866141703" footer="0.511811023622047"/>
      <printOptions horizontalCentered="1"/>
      <pageSetup paperSize="9" scale="86" orientation="portrait" r:id="rId13"/>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E4E2D7-4BFE-4C24-8B93-9FD441A50336}" showGridLines="0" hiddenRows="1" topLeftCell="A4">
      <selection activeCell="C6" sqref="C6:E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2E57CA5-082B-4C11-AB34-2A298199576B}" showGridLines="0" hiddenRows="1" topLeftCell="A2">
      <selection activeCell="B3" sqref="B3:E3"/>
      <pageMargins left="0.15748031496063" right="0.23622047244094499" top="0.78" bottom="0.61" header="0.35433070866141703" footer="0.511811023622047"/>
      <printOptions horizontalCentered="1"/>
      <pageSetup paperSize="9" scale="110" orientation="landscape" r:id="rId19"/>
      <headerFooter alignWithMargins="0"/>
    </customSheetView>
    <customSheetView guid="{E8B8E0BD-9CB3-4C7D-9BC6-088FDFCB0B4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0"/>
      <headerFooter alignWithMargins="0"/>
    </customSheetView>
    <customSheetView guid="{CB39F8EE-FAD8-4C4E-B5E9-5EC27AC08528}"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1"/>
      <headerFooter alignWithMargins="0"/>
    </customSheetView>
    <customSheetView guid="{97B2ED79-AE3F-4DF3-959D-96AE4A0B76A0}"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2"/>
      <headerFooter alignWithMargins="0"/>
    </customSheetView>
    <customSheetView guid="{2D068FA3-47E3-4516-81A6-894AA90F7864}"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3"/>
      <headerFooter alignWithMargins="0"/>
    </customSheetView>
    <customSheetView guid="{25F14B1D-FADD-4C44-AA48-5D402D65337D}"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4"/>
      <headerFooter alignWithMargins="0"/>
    </customSheetView>
    <customSheetView guid="{FC366365-2136-48B2-A9F6-DEB708B66B93}"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25"/>
      <headerFooter alignWithMargins="0"/>
    </customSheetView>
    <customSheetView guid="{FCAAE906-744B-4580-8002-466CC408DAC9}" scale="145" showPageBreaks="1" showGridLines="0" hiddenRows="1" view="pageBreakPreview" topLeftCell="A22">
      <selection activeCell="F13" sqref="F13:F14"/>
      <pageMargins left="0.15748031496063" right="0.23622047244094499" top="0.78" bottom="0.61" header="0.35433070866141703" footer="0.511811023622047"/>
      <printOptions horizontalCentered="1"/>
      <pageSetup paperSize="9" scale="110" orientation="landscape" r:id="rId26"/>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5" type="noConversion"/>
  <printOptions horizontalCentered="1"/>
  <pageMargins left="0.15748031496063" right="0.23622047244094499" top="0.78" bottom="0.61" header="0.35433070866141703" footer="0.511811023622047"/>
  <pageSetup paperSize="9" scale="110" orientation="landscape" r:id="rId27"/>
  <headerFooter alignWithMargins="0"/>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view="pageBreakPreview" topLeftCell="A13" zoomScaleNormal="100" zoomScaleSheetLayoutView="100" workbookViewId="0">
      <selection activeCell="C32" sqref="C32"/>
    </sheetView>
  </sheetViews>
  <sheetFormatPr defaultColWidth="9" defaultRowHeight="16.5"/>
  <cols>
    <col min="1" max="1" width="9" style="216"/>
    <col min="2" max="2" width="9" style="217"/>
    <col min="3" max="3" width="72.625" style="217" customWidth="1"/>
    <col min="4" max="4" width="66.125" style="229" customWidth="1"/>
    <col min="5" max="16384" width="9" style="215"/>
  </cols>
  <sheetData>
    <row r="1" spans="1:11" ht="45" customHeight="1">
      <c r="A1" s="744" t="str">
        <f>"General Instruction to the Bidders for filling up this workbook of Price Schedules for Package " &amp; Basic!B3</f>
        <v>General Instruction to the Bidders for filling up this workbook of Price Schedules for Package Water Supply System, RHQ Shillong.</v>
      </c>
      <c r="B1" s="744"/>
      <c r="C1" s="744"/>
      <c r="D1" s="214"/>
      <c r="E1" s="372"/>
      <c r="F1" s="372"/>
      <c r="G1" s="372"/>
      <c r="H1" s="372"/>
      <c r="I1" s="372"/>
      <c r="J1" s="372"/>
      <c r="K1" s="372"/>
    </row>
    <row r="2" spans="1:11" ht="18" customHeight="1">
      <c r="D2" s="218"/>
      <c r="E2" s="219"/>
      <c r="F2" s="219"/>
      <c r="G2" s="219"/>
      <c r="H2" s="219"/>
      <c r="I2" s="219"/>
      <c r="J2" s="219"/>
      <c r="K2" s="219"/>
    </row>
    <row r="3" spans="1:11" ht="18" customHeight="1">
      <c r="A3" s="220" t="s">
        <v>308</v>
      </c>
      <c r="B3" s="217" t="s">
        <v>294</v>
      </c>
      <c r="D3" s="221"/>
      <c r="E3" s="222"/>
      <c r="F3" s="222"/>
      <c r="G3" s="222"/>
      <c r="H3" s="222"/>
      <c r="I3" s="222"/>
      <c r="J3" s="222"/>
      <c r="K3" s="222"/>
    </row>
    <row r="4" spans="1:11" ht="18" customHeight="1">
      <c r="B4" s="223" t="s">
        <v>322</v>
      </c>
      <c r="C4" s="224" t="s">
        <v>303</v>
      </c>
      <c r="D4" s="221"/>
      <c r="E4" s="222"/>
      <c r="F4" s="222"/>
      <c r="G4" s="222"/>
      <c r="H4" s="222"/>
      <c r="I4" s="222"/>
      <c r="J4" s="222"/>
      <c r="K4" s="222"/>
    </row>
    <row r="5" spans="1:11" ht="38.1" customHeight="1">
      <c r="B5" s="223" t="s">
        <v>323</v>
      </c>
      <c r="C5" s="224" t="s">
        <v>372</v>
      </c>
      <c r="D5" s="221"/>
      <c r="E5" s="222"/>
      <c r="F5" s="222"/>
      <c r="G5" s="222"/>
      <c r="H5" s="222"/>
      <c r="I5" s="222"/>
      <c r="J5" s="222"/>
      <c r="K5" s="222"/>
    </row>
    <row r="6" spans="1:11" ht="18" customHeight="1">
      <c r="B6" s="223" t="s">
        <v>362</v>
      </c>
      <c r="C6" s="224" t="s">
        <v>118</v>
      </c>
      <c r="D6" s="221"/>
      <c r="E6" s="222"/>
      <c r="F6" s="222"/>
      <c r="G6" s="222"/>
      <c r="H6" s="222"/>
      <c r="I6" s="222"/>
      <c r="J6" s="222"/>
      <c r="K6" s="222"/>
    </row>
    <row r="7" spans="1:11" ht="18" customHeight="1">
      <c r="B7" s="223" t="s">
        <v>363</v>
      </c>
      <c r="C7" s="224" t="s">
        <v>373</v>
      </c>
      <c r="D7" s="221"/>
      <c r="E7" s="222"/>
      <c r="F7" s="222"/>
      <c r="G7" s="222"/>
      <c r="H7" s="222"/>
      <c r="I7" s="222"/>
      <c r="J7" s="222"/>
      <c r="K7" s="222"/>
    </row>
    <row r="8" spans="1:11" ht="18" customHeight="1">
      <c r="B8" s="223" t="s">
        <v>374</v>
      </c>
      <c r="C8" s="224" t="s">
        <v>375</v>
      </c>
      <c r="D8" s="221"/>
      <c r="E8" s="222"/>
      <c r="F8" s="222"/>
      <c r="G8" s="222"/>
      <c r="H8" s="222"/>
      <c r="I8" s="222"/>
      <c r="J8" s="222"/>
      <c r="K8" s="222"/>
    </row>
    <row r="9" spans="1:11" ht="18" customHeight="1">
      <c r="B9" s="223" t="s">
        <v>376</v>
      </c>
      <c r="C9" s="224" t="s">
        <v>377</v>
      </c>
      <c r="D9" s="221"/>
      <c r="E9" s="222"/>
      <c r="F9" s="222"/>
      <c r="G9" s="222"/>
      <c r="H9" s="222"/>
      <c r="I9" s="222"/>
      <c r="J9" s="222"/>
      <c r="K9" s="222"/>
    </row>
    <row r="10" spans="1:11" ht="18" customHeight="1">
      <c r="B10" s="223"/>
      <c r="C10" s="224"/>
      <c r="D10" s="221"/>
      <c r="E10" s="222"/>
      <c r="F10" s="222"/>
      <c r="G10" s="222"/>
      <c r="H10" s="222"/>
      <c r="I10" s="222"/>
      <c r="J10" s="222"/>
      <c r="K10" s="222"/>
    </row>
    <row r="11" spans="1:11" ht="18" customHeight="1">
      <c r="A11" s="220" t="s">
        <v>309</v>
      </c>
      <c r="B11" s="217" t="s">
        <v>295</v>
      </c>
      <c r="D11" s="221"/>
      <c r="E11" s="222"/>
      <c r="F11" s="222"/>
      <c r="G11" s="222"/>
      <c r="H11" s="222"/>
      <c r="I11" s="222"/>
      <c r="J11" s="222"/>
      <c r="K11" s="222"/>
    </row>
    <row r="12" spans="1:11" ht="18" customHeight="1">
      <c r="B12" s="743" t="s">
        <v>296</v>
      </c>
      <c r="C12" s="743"/>
      <c r="D12" s="226"/>
      <c r="E12" s="222"/>
      <c r="F12" s="222"/>
      <c r="G12" s="222"/>
      <c r="H12" s="222"/>
      <c r="I12" s="222"/>
      <c r="J12" s="222"/>
      <c r="K12" s="222"/>
    </row>
    <row r="13" spans="1:11" ht="18" customHeight="1">
      <c r="B13" s="227"/>
      <c r="C13" s="224" t="s">
        <v>297</v>
      </c>
      <c r="D13" s="221"/>
      <c r="E13" s="222"/>
      <c r="F13" s="222"/>
      <c r="G13" s="222"/>
      <c r="H13" s="222"/>
      <c r="I13" s="222"/>
      <c r="J13" s="222"/>
      <c r="K13" s="222"/>
    </row>
    <row r="14" spans="1:11" ht="18" customHeight="1">
      <c r="B14" s="743" t="s">
        <v>298</v>
      </c>
      <c r="C14" s="743"/>
      <c r="D14" s="226"/>
      <c r="E14" s="222"/>
      <c r="F14" s="222"/>
      <c r="G14" s="222"/>
      <c r="H14" s="222"/>
      <c r="I14" s="222"/>
      <c r="J14" s="222"/>
      <c r="K14" s="222"/>
    </row>
    <row r="15" spans="1:11" ht="38.1" customHeight="1">
      <c r="B15" s="228" t="s">
        <v>304</v>
      </c>
      <c r="C15" s="224" t="s">
        <v>119</v>
      </c>
      <c r="D15" s="221"/>
      <c r="E15" s="222"/>
      <c r="F15" s="222"/>
      <c r="G15" s="222"/>
      <c r="H15" s="222"/>
      <c r="I15" s="222"/>
      <c r="J15" s="222"/>
      <c r="K15" s="222"/>
    </row>
    <row r="16" spans="1:11" ht="33.6" customHeight="1">
      <c r="B16" s="228" t="s">
        <v>304</v>
      </c>
      <c r="C16" s="224" t="s">
        <v>381</v>
      </c>
      <c r="D16" s="221"/>
      <c r="E16" s="222"/>
      <c r="F16" s="222"/>
      <c r="G16" s="222"/>
      <c r="H16" s="222"/>
      <c r="I16" s="222"/>
      <c r="J16" s="222"/>
      <c r="K16" s="222"/>
    </row>
    <row r="17" spans="2:11" ht="42" customHeight="1">
      <c r="B17" s="228" t="s">
        <v>304</v>
      </c>
      <c r="C17" s="224" t="s">
        <v>382</v>
      </c>
      <c r="D17" s="221"/>
      <c r="E17" s="222"/>
      <c r="F17" s="222"/>
      <c r="G17" s="222"/>
      <c r="H17" s="222"/>
      <c r="I17" s="222"/>
      <c r="J17" s="222"/>
      <c r="K17" s="222"/>
    </row>
    <row r="18" spans="2:11" ht="18" customHeight="1">
      <c r="B18" s="228" t="s">
        <v>304</v>
      </c>
      <c r="C18" s="224" t="s">
        <v>299</v>
      </c>
      <c r="D18" s="221"/>
      <c r="E18" s="222"/>
      <c r="F18" s="222"/>
      <c r="G18" s="222"/>
      <c r="H18" s="222"/>
      <c r="I18" s="222"/>
      <c r="J18" s="222"/>
      <c r="K18" s="222"/>
    </row>
    <row r="19" spans="2:11" ht="18" customHeight="1">
      <c r="B19" s="228" t="s">
        <v>304</v>
      </c>
      <c r="C19" s="224" t="s">
        <v>390</v>
      </c>
      <c r="D19" s="221"/>
      <c r="E19" s="222"/>
      <c r="F19" s="222"/>
      <c r="G19" s="222"/>
      <c r="H19" s="222"/>
      <c r="I19" s="222"/>
      <c r="J19" s="222"/>
      <c r="K19" s="222"/>
    </row>
    <row r="20" spans="2:11" ht="18" customHeight="1">
      <c r="B20" s="228" t="s">
        <v>304</v>
      </c>
      <c r="C20" s="224" t="s">
        <v>300</v>
      </c>
      <c r="D20" s="221"/>
      <c r="E20" s="222"/>
      <c r="F20" s="222"/>
      <c r="G20" s="222"/>
      <c r="H20" s="222"/>
      <c r="I20" s="222"/>
      <c r="J20" s="222"/>
      <c r="K20" s="222"/>
    </row>
    <row r="21" spans="2:11" ht="18" customHeight="1">
      <c r="B21" s="743" t="s">
        <v>402</v>
      </c>
      <c r="C21" s="743"/>
      <c r="D21" s="226"/>
    </row>
    <row r="22" spans="2:11" ht="54" customHeight="1">
      <c r="B22" s="228" t="s">
        <v>304</v>
      </c>
      <c r="C22" s="224" t="s">
        <v>301</v>
      </c>
      <c r="D22" s="221"/>
      <c r="E22" s="222"/>
      <c r="F22" s="222"/>
      <c r="G22" s="222"/>
      <c r="H22" s="222"/>
      <c r="I22" s="222"/>
      <c r="J22" s="222"/>
      <c r="K22" s="222"/>
    </row>
    <row r="23" spans="2:11" ht="28.5" customHeight="1">
      <c r="B23" s="228" t="s">
        <v>304</v>
      </c>
      <c r="C23" s="224" t="s">
        <v>302</v>
      </c>
      <c r="D23" s="221"/>
    </row>
    <row r="24" spans="2:11" ht="18" customHeight="1">
      <c r="B24" s="743" t="s">
        <v>427</v>
      </c>
      <c r="C24" s="743"/>
      <c r="D24" s="221"/>
    </row>
    <row r="25" spans="2:11" ht="24" customHeight="1">
      <c r="B25" s="228" t="s">
        <v>304</v>
      </c>
      <c r="C25" s="224" t="s">
        <v>429</v>
      </c>
      <c r="D25" s="221"/>
    </row>
    <row r="26" spans="2:11" ht="18" customHeight="1">
      <c r="B26" s="228" t="s">
        <v>304</v>
      </c>
      <c r="C26" s="224" t="s">
        <v>305</v>
      </c>
      <c r="D26" s="221"/>
    </row>
    <row r="27" spans="2:11" ht="18" customHeight="1">
      <c r="B27" s="228"/>
      <c r="C27" s="224"/>
      <c r="D27" s="221"/>
    </row>
    <row r="28" spans="2:11" ht="18" customHeight="1">
      <c r="B28" s="743" t="s">
        <v>428</v>
      </c>
      <c r="C28" s="743"/>
    </row>
    <row r="29" spans="2:11" ht="38.1" customHeight="1">
      <c r="B29" s="228" t="s">
        <v>304</v>
      </c>
      <c r="C29" s="224" t="s">
        <v>403</v>
      </c>
    </row>
    <row r="30" spans="2:11" ht="38.1" customHeight="1">
      <c r="B30" s="228" t="s">
        <v>304</v>
      </c>
      <c r="C30" s="224" t="s">
        <v>305</v>
      </c>
    </row>
    <row r="31" spans="2:11" ht="18" customHeight="1">
      <c r="B31" s="743" t="s">
        <v>407</v>
      </c>
      <c r="C31" s="743"/>
    </row>
    <row r="32" spans="2:11" ht="18" customHeight="1">
      <c r="B32" s="228" t="s">
        <v>304</v>
      </c>
      <c r="C32" s="224" t="s">
        <v>120</v>
      </c>
      <c r="D32" s="221"/>
      <c r="E32" s="222"/>
      <c r="F32" s="222"/>
      <c r="G32" s="222"/>
      <c r="H32" s="222"/>
      <c r="I32" s="222"/>
      <c r="J32" s="222"/>
      <c r="K32" s="222"/>
    </row>
    <row r="33" spans="1:11" ht="18" customHeight="1">
      <c r="B33" s="228" t="s">
        <v>304</v>
      </c>
      <c r="C33" s="224" t="s">
        <v>430</v>
      </c>
      <c r="D33" s="221"/>
      <c r="E33" s="222"/>
      <c r="F33" s="222"/>
      <c r="G33" s="222"/>
      <c r="H33" s="222"/>
      <c r="I33" s="222"/>
      <c r="J33" s="222"/>
      <c r="K33" s="222"/>
    </row>
    <row r="34" spans="1:11" ht="36" customHeight="1">
      <c r="B34" s="228" t="s">
        <v>304</v>
      </c>
      <c r="C34" s="224" t="s">
        <v>121</v>
      </c>
      <c r="D34" s="221"/>
      <c r="E34" s="222"/>
      <c r="F34" s="222"/>
      <c r="G34" s="222"/>
      <c r="H34" s="222"/>
      <c r="I34" s="222"/>
      <c r="J34" s="222"/>
      <c r="K34" s="222"/>
    </row>
    <row r="35" spans="1:11" ht="18" customHeight="1">
      <c r="B35" s="228" t="s">
        <v>304</v>
      </c>
      <c r="C35" s="224" t="s">
        <v>306</v>
      </c>
      <c r="D35" s="221"/>
      <c r="E35" s="222"/>
      <c r="F35" s="222"/>
      <c r="G35" s="222"/>
      <c r="H35" s="222"/>
      <c r="I35" s="222"/>
      <c r="J35" s="222"/>
      <c r="K35" s="222"/>
    </row>
    <row r="36" spans="1:11" ht="18" hidden="1" customHeight="1">
      <c r="A36" s="217"/>
      <c r="C36" s="231"/>
    </row>
    <row r="37" spans="1:11" ht="18" hidden="1" customHeight="1">
      <c r="A37" s="740"/>
      <c r="B37" s="740"/>
      <c r="C37" s="740"/>
      <c r="D37" s="225"/>
    </row>
    <row r="38" spans="1:11" ht="18" customHeight="1">
      <c r="A38" s="741" t="s">
        <v>122</v>
      </c>
      <c r="B38" s="741"/>
      <c r="C38" s="741"/>
      <c r="D38" s="225"/>
    </row>
    <row r="39" spans="1:11" ht="36" customHeight="1">
      <c r="A39" s="742" t="s">
        <v>307</v>
      </c>
      <c r="B39" s="742"/>
      <c r="C39" s="742"/>
    </row>
    <row r="40" spans="1:11" ht="18" customHeight="1">
      <c r="B40" s="232"/>
      <c r="C40" s="232"/>
    </row>
    <row r="41" spans="1:11" ht="18" customHeight="1">
      <c r="C41" s="230"/>
    </row>
    <row r="42" spans="1:11" ht="18" customHeight="1">
      <c r="C42" s="231"/>
    </row>
    <row r="43" spans="1:11" ht="18" customHeight="1">
      <c r="C43" s="230"/>
    </row>
    <row r="44" spans="1:11" ht="18" customHeight="1">
      <c r="B44" s="231"/>
      <c r="C44" s="231"/>
    </row>
    <row r="45" spans="1:11" ht="18" customHeight="1">
      <c r="B45" s="231"/>
      <c r="C45" s="231"/>
    </row>
    <row r="46" spans="1:11" ht="18" customHeight="1">
      <c r="B46" s="231"/>
      <c r="C46" s="231"/>
    </row>
    <row r="47" spans="1:11" ht="18" customHeight="1">
      <c r="B47" s="231"/>
      <c r="C47" s="231"/>
    </row>
    <row r="48" spans="1:11" ht="18" customHeight="1">
      <c r="B48" s="231"/>
      <c r="C48" s="231"/>
    </row>
    <row r="49" spans="2:3" ht="18" customHeight="1">
      <c r="B49" s="231"/>
      <c r="C49" s="231"/>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D7E" sheet="1" objects="1" scenarios="1" formatCells="0" formatColumns="0" formatRows="0" selectLockedCells="1" sort="0"/>
  <customSheetViews>
    <customSheetView guid="{93F2FEDA-AB07-4652-9895-BE34975CD6CE}" showPageBreaks="1" showGridLines="0" printArea="1" hiddenRows="1" view="pageBreakPreview">
      <selection activeCell="C32" sqref="C32"/>
      <pageMargins left="0.75" right="0.75" top="0.55000000000000004" bottom="0.47" header="0.32" footer="0.25"/>
      <pageSetup paperSize="9" scale="90" fitToHeight="0" orientation="portrait" r:id="rId1"/>
      <headerFooter alignWithMargins="0">
        <oddFooter>&amp;RPage &amp;P of &amp;N</oddFooter>
      </headerFooter>
    </customSheetView>
    <customSheetView guid="{D4DE57C7-E521-4428-80BD-545B19793C78}" showPageBreaks="1" showGridLines="0" printArea="1" hiddenRows="1" view="pageBreakPreview">
      <selection activeCell="C32" sqref="C32"/>
      <pageMargins left="0.75" right="0.75" top="0.55000000000000004" bottom="0.47" header="0.32" footer="0.25"/>
      <pageSetup paperSize="9" scale="90" fitToHeight="0" orientation="portrait" r:id="rId2"/>
      <headerFooter alignWithMargins="0">
        <oddFooter>&amp;RPage &amp;P of &amp;N</oddFooter>
      </headerFooter>
    </customSheetView>
    <customSheetView guid="{427AF4ED-2BDF-478F-9F0A-595838FA0EC8}" showPageBreaks="1" showGridLines="0" printArea="1" hiddenRows="1" view="pageBreakPreview" topLeftCell="A10">
      <selection activeCell="D29" sqref="D29"/>
      <pageMargins left="0.75" right="0.75" top="0.55000000000000004" bottom="0.47" header="0.32" footer="0.25"/>
      <pageSetup paperSize="9" scale="90" fitToHeight="0" orientation="portrait" r:id="rId3"/>
      <headerFooter alignWithMargins="0">
        <oddFooter>&amp;RPage &amp;P of &amp;N</oddFooter>
      </headerFooter>
    </customSheetView>
    <customSheetView guid="{EF8F60CB-82F3-477F-A7D3-94F4C70843DC}" showPageBreaks="1" showGridLines="0" printArea="1" hiddenRows="1" view="pageBreakPreview" topLeftCell="A25">
      <selection activeCell="D29" sqref="D29"/>
      <pageMargins left="0.75" right="0.75" top="0.55000000000000004" bottom="0.47" header="0.32" footer="0.25"/>
      <pageSetup paperSize="9" scale="90" fitToHeight="0" orientation="portrait" r:id="rId4"/>
      <headerFooter alignWithMargins="0">
        <oddFooter>&amp;RPage &amp;P of &amp;N</oddFooter>
      </headerFooter>
    </customSheetView>
    <customSheetView guid="{9658319F-66FC-48F8-AB8A-302F6F77BA10}" scale="60" showPageBreaks="1" showGridLines="0" printArea="1" hiddenRows="1" view="pageBreakPreview" topLeftCell="A22">
      <selection activeCell="D29" sqref="D29"/>
      <pageMargins left="0.75" right="0.75" top="0.55000000000000004" bottom="0.47" header="0.32" footer="0.25"/>
      <pageSetup paperSize="9" scale="90" fitToHeight="0" orientation="portrait" r:id="rId5"/>
      <headerFooter alignWithMargins="0">
        <oddFooter>&amp;RPage &amp;P of &amp;N</oddFooter>
      </headerFooter>
    </customSheetView>
    <customSheetView guid="{D4A148BB-8D25-43B9-8797-A9D3AE767B49}" showGridLines="0" hiddenRows="1">
      <selection activeCell="C19" sqref="C19"/>
      <pageMargins left="0.75" right="0.75" top="0.55000000000000004" bottom="0.47" header="0.32" footer="0.25"/>
      <pageSetup paperSize="9" scale="90" fitToHeight="0" orientation="portrait" r:id="rId6"/>
      <headerFooter alignWithMargins="0">
        <oddFooter>&amp;RPage &amp;P of &amp;N</oddFooter>
      </headerFooter>
    </customSheetView>
    <customSheetView guid="{714760DF-5EB1-4543-9C04-C1A23AAE4384}" showGridLines="0" hiddenRows="1">
      <selection activeCell="C19" sqref="C19"/>
      <pageMargins left="0.75" right="0.75" top="0.55000000000000004" bottom="0.47" header="0.32" footer="0.25"/>
      <pageSetup paperSize="9" scale="90" fitToHeight="0" orientation="portrait" r:id="rId7"/>
      <headerFooter alignWithMargins="0">
        <oddFooter>&amp;RPage &amp;P of &amp;N</oddFooter>
      </headerFooter>
    </customSheetView>
    <customSheetView guid="{BE0CEA4D-1A4E-4C32-BF92-B8DA3D3423E5}" showGridLines="0" hiddenRows="1" topLeftCell="A28">
      <selection activeCell="C19" sqref="C19"/>
      <pageMargins left="0.75" right="0.75" top="0.55000000000000004" bottom="0.47" header="0.32" footer="0.25"/>
      <pageSetup paperSize="9" scale="90" fitToHeight="0" orientation="portrait" r:id="rId8"/>
      <headerFooter alignWithMargins="0">
        <oddFooter>&amp;RPage &amp;P of &amp;N</oddFooter>
      </headerFooter>
    </customSheetView>
    <customSheetView guid="{3DA0B320-DAF7-4F4A-921A-9FCFD188E8C7}" showGridLines="0" hiddenRows="1" topLeftCell="A13">
      <selection activeCell="C19" sqref="C19"/>
      <pageMargins left="0.75" right="0.75" top="0.55000000000000004" bottom="0.47" header="0.32" footer="0.25"/>
      <pageSetup paperSize="9" scale="90" fitToHeight="0" orientation="portrait" r:id="rId9"/>
      <headerFooter alignWithMargins="0">
        <oddFooter>&amp;RPage &amp;P of &amp;N</oddFooter>
      </headerFooter>
    </customSheetView>
    <customSheetView guid="{8C0E2163-61BB-48DF-AFAF-5E75147ED450}" showGridLines="0" hiddenRows="1" topLeftCell="A13">
      <selection activeCell="C19" sqref="C19"/>
      <pageMargins left="0.75" right="0.75" top="0.55000000000000004" bottom="0.47" header="0.32" footer="0.25"/>
      <pageSetup paperSize="9" scale="90" fitToHeight="0" orientation="portrait" r:id="rId10"/>
      <headerFooter alignWithMargins="0">
        <oddFooter>&amp;RPage &amp;P of &amp;N</oddFooter>
      </headerFooter>
    </customSheetView>
    <customSheetView guid="{FD7F7BE1-8CB1-460B-98AB-D33E15FD14E6}" showGridLines="0" hiddenRows="1" topLeftCell="A25">
      <selection activeCell="D28" sqref="D28"/>
      <pageMargins left="0.75" right="0.75" top="0.55000000000000004" bottom="0.47" header="0.32" footer="0.25"/>
      <pageSetup paperSize="9" scale="90" fitToHeight="0" orientation="portrait" r:id="rId11"/>
      <headerFooter alignWithMargins="0">
        <oddFooter>&amp;RPage &amp;P of &amp;N</oddFooter>
      </headerFooter>
    </customSheetView>
    <customSheetView guid="{1F4837C2-36FF-4422-95DC-EAAD1B4FAC2F}" showGridLines="0" hiddenRows="1">
      <selection activeCell="D28" sqref="D28"/>
      <pageMargins left="0.75" right="0.75" top="0.55000000000000004" bottom="0.47" header="0.32" footer="0.25"/>
      <pageSetup paperSize="9" scale="90" fitToHeight="0" orientation="portrait" r:id="rId12"/>
      <headerFooter alignWithMargins="0">
        <oddFooter>&amp;RPage &amp;P of &amp;N</oddFooter>
      </headerFooter>
    </customSheetView>
    <customSheetView guid="{27A45B7A-04F2-4516-B80B-5ED0825D4ED3}" showGridLines="0" fitToPage="1" topLeftCell="A19">
      <selection activeCell="B12" sqref="B12:C12"/>
      <pageMargins left="0.75" right="0.75" top="0.55000000000000004" bottom="0.47" header="0.32" footer="0.25"/>
      <pageSetup paperSize="9" scale="97" fitToHeight="0" orientation="portrait" r:id="rId13"/>
      <headerFooter alignWithMargins="0">
        <oddFooter>&amp;RPage &amp;P of &amp;N</oddFooter>
      </headerFooter>
    </customSheetView>
    <customSheetView guid="{091A6405-72DB-46E0-B81A-EC53A5C58396}" showGridLines="0">
      <selection activeCell="B12" sqref="B12:C12"/>
      <pageMargins left="0.75" right="0.75" top="0.55000000000000004" bottom="0.47" header="0.32" footer="0.25"/>
      <pageSetup orientation="portrait" r:id="rId14"/>
      <headerFooter alignWithMargins="0">
        <oddFooter>&amp;RPage &amp;P of &amp;N</oddFooter>
      </headerFooter>
    </customSheetView>
    <customSheetView guid="{EEE4E2D7-4BFE-4C24-8B93-9FD441A50336}" showGridLines="0" fitToPage="1" topLeftCell="A55">
      <selection activeCell="B12" sqref="B12:C12"/>
      <pageMargins left="0.75" right="0.75" top="0.55000000000000004" bottom="0.47" header="0.32" footer="0.25"/>
      <pageSetup paperSize="9" scale="97" fitToHeight="0" orientation="portrait" r:id="rId15"/>
      <headerFooter alignWithMargins="0">
        <oddFooter>&amp;RPage &amp;P of &amp;N</oddFooter>
      </headerFooter>
    </customSheetView>
    <customSheetView guid="{E2E57CA5-082B-4C11-AB34-2A298199576B}" showGridLines="0" fitToPage="1">
      <selection activeCell="C23" sqref="C23"/>
      <pageMargins left="0.75" right="0.75" top="0.55000000000000004" bottom="0.47" header="0.32" footer="0.25"/>
      <pageSetup paperSize="9" scale="96" fitToHeight="0" orientation="portrait" r:id="rId16"/>
      <headerFooter alignWithMargins="0">
        <oddFooter>&amp;RPage &amp;P of &amp;N</oddFooter>
      </headerFooter>
    </customSheetView>
    <customSheetView guid="{E8B8E0BD-9CB3-4C7D-9BC6-088FDFCB0B45}" showGridLines="0" hiddenRows="1">
      <selection activeCell="C19" sqref="C19"/>
      <pageMargins left="0.75" right="0.75" top="0.55000000000000004" bottom="0.47" header="0.32" footer="0.25"/>
      <pageSetup paperSize="9" scale="90" fitToHeight="0" orientation="portrait" r:id="rId17"/>
      <headerFooter alignWithMargins="0">
        <oddFooter>&amp;RPage &amp;P of &amp;N</oddFooter>
      </headerFooter>
    </customSheetView>
    <customSheetView guid="{CB39F8EE-FAD8-4C4E-B5E9-5EC27AC08528}" showGridLines="0" hiddenRows="1">
      <selection activeCell="C19" sqref="C19"/>
      <pageMargins left="0.75" right="0.75" top="0.55000000000000004" bottom="0.47" header="0.32" footer="0.25"/>
      <pageSetup paperSize="9" scale="90" fitToHeight="0" orientation="portrait" r:id="rId18"/>
      <headerFooter alignWithMargins="0">
        <oddFooter>&amp;RPage &amp;P of &amp;N</oddFooter>
      </headerFooter>
    </customSheetView>
    <customSheetView guid="{97B2ED79-AE3F-4DF3-959D-96AE4A0B76A0}" scale="60" showPageBreaks="1" showGridLines="0" printArea="1" hiddenRows="1" view="pageBreakPreview" topLeftCell="A10">
      <selection activeCell="D29" sqref="D29"/>
      <pageMargins left="0.75" right="0.75" top="0.55000000000000004" bottom="0.47" header="0.32" footer="0.25"/>
      <pageSetup paperSize="9" scale="90" fitToHeight="0" orientation="portrait" r:id="rId19"/>
      <headerFooter alignWithMargins="0">
        <oddFooter>&amp;RPage &amp;P of &amp;N</oddFooter>
      </headerFooter>
    </customSheetView>
    <customSheetView guid="{2D068FA3-47E3-4516-81A6-894AA90F7864}" showPageBreaks="1" showGridLines="0" printArea="1" hiddenRows="1" view="pageBreakPreview" topLeftCell="A25">
      <selection activeCell="D29" sqref="D29"/>
      <pageMargins left="0.75" right="0.75" top="0.55000000000000004" bottom="0.47" header="0.32" footer="0.25"/>
      <pageSetup paperSize="9" scale="90" fitToHeight="0" orientation="portrait" r:id="rId20"/>
      <headerFooter alignWithMargins="0">
        <oddFooter>&amp;RPage &amp;P of &amp;N</oddFooter>
      </headerFooter>
    </customSheetView>
    <customSheetView guid="{25F14B1D-FADD-4C44-AA48-5D402D65337D}" showPageBreaks="1" showGridLines="0" printArea="1" hiddenRows="1" view="pageBreakPreview">
      <selection activeCell="D29" sqref="D29"/>
      <pageMargins left="0.75" right="0.75" top="0.55000000000000004" bottom="0.47" header="0.32" footer="0.25"/>
      <pageSetup paperSize="9" scale="90" fitToHeight="0" orientation="portrait" r:id="rId21"/>
      <headerFooter alignWithMargins="0">
        <oddFooter>&amp;RPage &amp;P of &amp;N</oddFooter>
      </headerFooter>
    </customSheetView>
    <customSheetView guid="{FC366365-2136-48B2-A9F6-DEB708B66B93}" showPageBreaks="1" showGridLines="0" printArea="1" hiddenRows="1" view="pageBreakPreview" topLeftCell="A10">
      <selection activeCell="D29" sqref="D29"/>
      <pageMargins left="0.75" right="0.75" top="0.55000000000000004" bottom="0.47" header="0.32" footer="0.25"/>
      <pageSetup paperSize="9" scale="90" fitToHeight="0" orientation="portrait" r:id="rId22"/>
      <headerFooter alignWithMargins="0">
        <oddFooter>&amp;RPage &amp;P of &amp;N</oddFooter>
      </headerFooter>
    </customSheetView>
    <customSheetView guid="{FCAAE906-744B-4580-8002-466CC408DAC9}" showPageBreaks="1" showGridLines="0" printArea="1" hiddenRows="1" view="pageBreakPreview">
      <selection activeCell="C32" sqref="C32"/>
      <pageMargins left="0.75" right="0.75" top="0.55000000000000004" bottom="0.47" header="0.32" footer="0.25"/>
      <pageSetup paperSize="9" scale="90" fitToHeight="0" orientation="portrait" r:id="rId23"/>
      <headerFooter alignWithMargins="0">
        <oddFooter>&amp;RPage &amp;P of &amp;N</oddFooter>
      </headerFooter>
    </customSheetView>
  </customSheetViews>
  <mergeCells count="10">
    <mergeCell ref="A37:C37"/>
    <mergeCell ref="A38:C38"/>
    <mergeCell ref="A39:C39"/>
    <mergeCell ref="B28:C28"/>
    <mergeCell ref="A1:C1"/>
    <mergeCell ref="B12:C12"/>
    <mergeCell ref="B14:C14"/>
    <mergeCell ref="B21:C21"/>
    <mergeCell ref="B31:C31"/>
    <mergeCell ref="B24:C24"/>
  </mergeCells>
  <pageMargins left="0.75" right="0.75" top="0.55000000000000004" bottom="0.47" header="0.32" footer="0.25"/>
  <pageSetup paperSize="9" scale="90" fitToHeight="0" orientation="portrait" r:id="rId24"/>
  <headerFooter alignWithMargins="0">
    <oddFooter>&amp;RPage &amp;P of &amp;N</oddFooter>
  </headerFooter>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B1:AC32"/>
  <sheetViews>
    <sheetView showGridLines="0" view="pageBreakPreview" zoomScaleNormal="100" zoomScaleSheetLayoutView="100" workbookViewId="0">
      <selection activeCell="D12" sqref="D12:G12"/>
    </sheetView>
  </sheetViews>
  <sheetFormatPr defaultColWidth="8" defaultRowHeight="16.5"/>
  <cols>
    <col min="1" max="1" width="8" style="124" customWidth="1"/>
    <col min="2" max="2" width="28.875" style="126" customWidth="1"/>
    <col min="3" max="3" width="10.25" style="126" customWidth="1"/>
    <col min="4" max="5" width="5.625" style="126" customWidth="1"/>
    <col min="6" max="6" width="8.5" style="134" customWidth="1"/>
    <col min="7" max="7" width="34.125" style="134" customWidth="1"/>
    <col min="8" max="11" width="10.375" style="134" customWidth="1"/>
    <col min="12" max="12" width="10.375" style="134" hidden="1" customWidth="1"/>
    <col min="13" max="25" width="10.375" style="134" customWidth="1"/>
    <col min="26" max="26" width="8" style="124" customWidth="1"/>
    <col min="27" max="27" width="13.375" style="124" customWidth="1"/>
    <col min="28" max="16384" width="8" style="124"/>
  </cols>
  <sheetData>
    <row r="1" spans="2:29" s="129" customFormat="1" ht="60" customHeight="1">
      <c r="B1" s="745" t="str">
        <f>Cover!$B$2</f>
        <v>Providing over head External water supply lines from Existing Deep tube well to Over head tank and over head tank to residential/non-residential Buildings at POWERGRID, RHQ,Complex, Lapalang, Shillong.</v>
      </c>
      <c r="C1" s="745"/>
      <c r="D1" s="745"/>
      <c r="E1" s="745"/>
      <c r="F1" s="745"/>
      <c r="G1" s="745"/>
      <c r="H1" s="125"/>
      <c r="I1" s="125"/>
      <c r="J1" s="125"/>
      <c r="K1" s="125"/>
      <c r="L1" s="125"/>
      <c r="M1" s="125"/>
      <c r="N1" s="125"/>
      <c r="O1" s="125"/>
      <c r="P1" s="125"/>
      <c r="Q1" s="125"/>
      <c r="R1" s="125"/>
      <c r="S1" s="125"/>
      <c r="T1" s="125"/>
      <c r="U1" s="125"/>
      <c r="V1" s="125"/>
      <c r="W1" s="125"/>
      <c r="X1" s="125"/>
      <c r="Y1" s="125"/>
      <c r="AA1" s="148"/>
      <c r="AB1" s="148"/>
      <c r="AC1" s="148"/>
    </row>
    <row r="2" spans="2:29" ht="20.100000000000001" customHeight="1">
      <c r="B2" s="746" t="str">
        <f>Cover!B3</f>
        <v>NESH/CSM/PRANIT/OTE/G1/1500-1369/NIT</v>
      </c>
      <c r="C2" s="746"/>
      <c r="D2" s="746"/>
      <c r="E2" s="746"/>
      <c r="F2" s="746"/>
      <c r="G2" s="746"/>
      <c r="H2" s="126"/>
      <c r="I2" s="126"/>
      <c r="J2" s="126"/>
      <c r="K2" s="126"/>
      <c r="L2" s="126"/>
      <c r="M2" s="126"/>
      <c r="N2" s="126"/>
      <c r="O2" s="126"/>
      <c r="P2" s="126"/>
      <c r="Q2" s="126"/>
      <c r="R2" s="126"/>
      <c r="S2" s="126"/>
      <c r="T2" s="126"/>
      <c r="U2" s="126"/>
      <c r="V2" s="126"/>
      <c r="W2" s="126"/>
      <c r="X2" s="126"/>
      <c r="Y2" s="126"/>
      <c r="AA2" s="124" t="s">
        <v>243</v>
      </c>
      <c r="AB2" s="248">
        <v>1</v>
      </c>
      <c r="AC2" s="149"/>
    </row>
    <row r="3" spans="2:29" ht="12" customHeight="1">
      <c r="B3" s="127"/>
      <c r="C3" s="127"/>
      <c r="D3" s="127"/>
      <c r="E3" s="127"/>
      <c r="F3" s="126"/>
      <c r="G3" s="126"/>
      <c r="H3" s="126"/>
      <c r="I3" s="126"/>
      <c r="J3" s="126"/>
      <c r="K3" s="126"/>
      <c r="L3" s="126"/>
      <c r="M3" s="126"/>
      <c r="N3" s="126"/>
      <c r="O3" s="126"/>
      <c r="P3" s="126"/>
      <c r="Q3" s="126"/>
      <c r="R3" s="126"/>
      <c r="S3" s="126"/>
      <c r="T3" s="126"/>
      <c r="U3" s="126"/>
      <c r="V3" s="126"/>
      <c r="W3" s="126"/>
      <c r="X3" s="126"/>
      <c r="Y3" s="126"/>
      <c r="AB3" s="248" t="s">
        <v>378</v>
      </c>
      <c r="AC3" s="149"/>
    </row>
    <row r="4" spans="2:29" ht="20.100000000000001" customHeight="1">
      <c r="B4" s="747" t="s">
        <v>244</v>
      </c>
      <c r="C4" s="747"/>
      <c r="D4" s="747"/>
      <c r="E4" s="747"/>
      <c r="F4" s="747"/>
      <c r="G4" s="747"/>
      <c r="H4" s="126"/>
      <c r="I4" s="126"/>
      <c r="J4" s="126"/>
      <c r="K4" s="126"/>
      <c r="L4" s="126"/>
      <c r="M4" s="126"/>
      <c r="N4" s="126"/>
      <c r="O4" s="126"/>
      <c r="P4" s="126"/>
      <c r="Q4" s="126"/>
      <c r="R4" s="126"/>
      <c r="S4" s="126"/>
      <c r="T4" s="126"/>
      <c r="U4" s="126"/>
      <c r="V4" s="126"/>
      <c r="W4" s="126"/>
      <c r="X4" s="126"/>
      <c r="Y4" s="126"/>
      <c r="AB4" s="248"/>
      <c r="AC4" s="149"/>
    </row>
    <row r="5" spans="2:29" ht="12" customHeight="1">
      <c r="B5" s="128"/>
      <c r="C5" s="128"/>
      <c r="F5" s="126"/>
      <c r="G5" s="126"/>
      <c r="H5" s="126"/>
      <c r="I5" s="126"/>
      <c r="J5" s="126"/>
      <c r="K5" s="126"/>
      <c r="L5" s="126"/>
      <c r="M5" s="126"/>
      <c r="N5" s="126"/>
      <c r="O5" s="126"/>
      <c r="P5" s="126"/>
      <c r="Q5" s="126"/>
      <c r="R5" s="126"/>
      <c r="S5" s="126"/>
      <c r="T5" s="126"/>
      <c r="U5" s="126"/>
      <c r="V5" s="126"/>
      <c r="W5" s="126"/>
      <c r="X5" s="126"/>
      <c r="Y5" s="126"/>
      <c r="AA5" s="149"/>
      <c r="AB5" s="149"/>
      <c r="AC5" s="149"/>
    </row>
    <row r="6" spans="2:29" s="129" customFormat="1" ht="43.5" customHeight="1">
      <c r="B6" s="130" t="s">
        <v>245</v>
      </c>
      <c r="C6" s="131"/>
      <c r="D6" s="748" t="s">
        <v>243</v>
      </c>
      <c r="E6" s="748"/>
      <c r="F6" s="748"/>
      <c r="G6" s="748"/>
      <c r="H6" s="132"/>
      <c r="I6" s="132"/>
      <c r="J6" s="132"/>
      <c r="K6" s="132"/>
      <c r="L6" s="132"/>
      <c r="M6" s="132"/>
      <c r="N6" s="132"/>
      <c r="O6" s="132"/>
      <c r="P6" s="132"/>
      <c r="Q6" s="132"/>
      <c r="R6" s="132"/>
      <c r="S6" s="132"/>
      <c r="U6" s="132"/>
      <c r="V6" s="132"/>
      <c r="W6" s="132"/>
      <c r="X6" s="132"/>
      <c r="Y6" s="132"/>
      <c r="AA6" s="150">
        <f>IF(D6= "Sole Bidder", 0, D7)</f>
        <v>0</v>
      </c>
      <c r="AB6" s="148"/>
      <c r="AC6" s="148"/>
    </row>
    <row r="7" spans="2:29" ht="50.1" customHeight="1">
      <c r="B7" s="130" t="str">
        <f>IF(D6= "JV (Joint Venture)", "Total Nos. of  Partners in the JV [excluding the Lead Partner]", "")</f>
        <v/>
      </c>
      <c r="C7" s="133"/>
      <c r="D7" s="749" t="s">
        <v>378</v>
      </c>
      <c r="E7" s="750"/>
      <c r="F7" s="750"/>
      <c r="G7" s="751"/>
      <c r="AA7" s="149"/>
      <c r="AB7" s="149"/>
      <c r="AC7" s="149"/>
    </row>
    <row r="8" spans="2:29" ht="19.5" customHeight="1">
      <c r="B8" s="135"/>
      <c r="C8" s="135"/>
      <c r="D8" s="132"/>
      <c r="L8" s="134">
        <f>IF(AND(D6="JV (Joint Venture)",D7=1),1,0)</f>
        <v>0</v>
      </c>
    </row>
    <row r="9" spans="2:29" ht="20.100000000000001" customHeight="1">
      <c r="B9" s="136" t="str">
        <f>IF(D6= "Sole Bidder", "Name of Sole Bidder", "Name of Lead Partner")</f>
        <v>Name of Sole Bidder</v>
      </c>
      <c r="C9" s="137"/>
      <c r="D9" s="752" t="s">
        <v>526</v>
      </c>
      <c r="E9" s="753"/>
      <c r="F9" s="753"/>
      <c r="G9" s="754"/>
    </row>
    <row r="10" spans="2:29" ht="20.100000000000001" customHeight="1">
      <c r="B10" s="138" t="str">
        <f>IF(D6= "Sole Bidder", "Address of Sole Bidder", "Address of Lead Partner")</f>
        <v>Address of Sole Bidder</v>
      </c>
      <c r="C10" s="139"/>
      <c r="D10" s="752" t="s">
        <v>527</v>
      </c>
      <c r="E10" s="753"/>
      <c r="F10" s="753"/>
      <c r="G10" s="754"/>
    </row>
    <row r="11" spans="2:29" ht="20.100000000000001" customHeight="1">
      <c r="B11" s="140"/>
      <c r="C11" s="141"/>
      <c r="D11" s="752" t="s">
        <v>528</v>
      </c>
      <c r="E11" s="753"/>
      <c r="F11" s="753"/>
      <c r="G11" s="754"/>
    </row>
    <row r="12" spans="2:29" ht="20.100000000000001" customHeight="1">
      <c r="B12" s="142"/>
      <c r="C12" s="143"/>
      <c r="D12" s="752" t="s">
        <v>529</v>
      </c>
      <c r="E12" s="753"/>
      <c r="F12" s="753"/>
      <c r="G12" s="754"/>
    </row>
    <row r="13" spans="2:29" ht="20.100000000000001" customHeight="1"/>
    <row r="14" spans="2:29" ht="20.100000000000001" customHeight="1">
      <c r="B14" s="136" t="str">
        <f>IF(D7=1, "Name of other Partner","Name of other Partner - 1")</f>
        <v>Name of other Partner - 1</v>
      </c>
      <c r="C14" s="137"/>
      <c r="D14" s="752"/>
      <c r="E14" s="753"/>
      <c r="F14" s="753"/>
      <c r="G14" s="754"/>
    </row>
    <row r="15" spans="2:29" ht="20.100000000000001" customHeight="1">
      <c r="B15" s="138" t="str">
        <f>IF(D7=1, "Address of other Partner","Address of other Partner - 1")</f>
        <v>Address of other Partner - 1</v>
      </c>
      <c r="C15" s="139"/>
      <c r="D15" s="752"/>
      <c r="E15" s="753"/>
      <c r="F15" s="753"/>
      <c r="G15" s="754"/>
    </row>
    <row r="16" spans="2:29" ht="20.100000000000001" customHeight="1">
      <c r="B16" s="140"/>
      <c r="C16" s="141"/>
      <c r="D16" s="752"/>
      <c r="E16" s="753"/>
      <c r="F16" s="753"/>
      <c r="G16" s="754"/>
    </row>
    <row r="17" spans="2:25" ht="20.100000000000001" customHeight="1">
      <c r="B17" s="142"/>
      <c r="C17" s="143"/>
      <c r="D17" s="752"/>
      <c r="E17" s="753"/>
      <c r="F17" s="753"/>
      <c r="G17" s="754"/>
    </row>
    <row r="18" spans="2:25" ht="20.100000000000001" customHeight="1"/>
    <row r="19" spans="2:25" ht="20.100000000000001" customHeight="1">
      <c r="B19" s="136" t="s">
        <v>379</v>
      </c>
      <c r="C19" s="137"/>
      <c r="D19" s="752"/>
      <c r="E19" s="753"/>
      <c r="F19" s="753"/>
      <c r="G19" s="754"/>
    </row>
    <row r="20" spans="2:25" ht="20.100000000000001" customHeight="1">
      <c r="B20" s="138" t="s">
        <v>380</v>
      </c>
      <c r="C20" s="139"/>
      <c r="D20" s="752"/>
      <c r="E20" s="753"/>
      <c r="F20" s="753"/>
      <c r="G20" s="754"/>
    </row>
    <row r="21" spans="2:25" ht="20.100000000000001" customHeight="1">
      <c r="B21" s="140"/>
      <c r="C21" s="141"/>
      <c r="D21" s="752"/>
      <c r="E21" s="753"/>
      <c r="F21" s="753"/>
      <c r="G21" s="754"/>
    </row>
    <row r="22" spans="2:25" ht="20.100000000000001" customHeight="1">
      <c r="B22" s="142"/>
      <c r="C22" s="143"/>
      <c r="D22" s="752"/>
      <c r="E22" s="753"/>
      <c r="F22" s="753"/>
      <c r="G22" s="754"/>
    </row>
    <row r="23" spans="2:25" ht="20.100000000000001" customHeight="1"/>
    <row r="24" spans="2:25" ht="21" customHeight="1">
      <c r="B24" s="144" t="s">
        <v>246</v>
      </c>
      <c r="C24" s="145"/>
      <c r="D24" s="752"/>
      <c r="E24" s="753"/>
      <c r="F24" s="753"/>
      <c r="G24" s="754"/>
    </row>
    <row r="25" spans="2:25" ht="21" customHeight="1">
      <c r="B25" s="144" t="s">
        <v>247</v>
      </c>
      <c r="C25" s="145"/>
      <c r="D25" s="752"/>
      <c r="E25" s="753"/>
      <c r="F25" s="753"/>
      <c r="G25" s="754"/>
    </row>
    <row r="26" spans="2:25" ht="21" customHeight="1">
      <c r="B26" s="146"/>
      <c r="C26" s="146"/>
      <c r="D26" s="146"/>
    </row>
    <row r="27" spans="2:25" s="129" customFormat="1" ht="21" customHeight="1">
      <c r="B27" s="144" t="s">
        <v>248</v>
      </c>
      <c r="C27" s="145"/>
      <c r="D27" s="244">
        <v>2</v>
      </c>
      <c r="E27" s="245" t="s">
        <v>521</v>
      </c>
      <c r="F27" s="244">
        <v>2024</v>
      </c>
      <c r="G27" s="246" t="str">
        <f>IF(D27&gt;H27, "Invalid Date !", "")</f>
        <v/>
      </c>
      <c r="H27" s="247">
        <f>IF(E27="Feb",29,IF(OR(E27="Apr", E27="Jun", E27="Sep", E27="Nov"),30,31))</f>
        <v>31</v>
      </c>
      <c r="I27" s="126"/>
      <c r="J27" s="126"/>
      <c r="K27" s="126"/>
      <c r="L27" s="126"/>
      <c r="M27" s="126"/>
      <c r="N27" s="126"/>
      <c r="O27" s="126"/>
      <c r="P27" s="126"/>
      <c r="Q27" s="126"/>
      <c r="R27" s="126"/>
      <c r="S27" s="126"/>
      <c r="T27" s="126"/>
      <c r="U27" s="126"/>
      <c r="V27" s="126"/>
      <c r="W27" s="126"/>
      <c r="X27" s="126"/>
      <c r="Y27" s="126"/>
    </row>
    <row r="28" spans="2:25" ht="21" customHeight="1">
      <c r="B28" s="144" t="s">
        <v>249</v>
      </c>
      <c r="C28" s="145"/>
      <c r="D28" s="752"/>
      <c r="E28" s="753"/>
      <c r="F28" s="753"/>
      <c r="G28" s="754"/>
    </row>
    <row r="29" spans="2:25">
      <c r="E29" s="134"/>
    </row>
    <row r="32" spans="2:25">
      <c r="D32" s="706" t="str">
        <f>D27 &amp;"/" &amp;E27 &amp;"/" &amp;F27</f>
        <v>2/Dec/2024</v>
      </c>
    </row>
  </sheetData>
  <sheetProtection password="CD7E" sheet="1" objects="1" scenarios="1" formatCells="0" formatColumns="0" formatRows="0" selectLockedCells="1" sort="0"/>
  <customSheetViews>
    <customSheetView guid="{93F2FEDA-AB07-4652-9895-BE34975CD6CE}" scale="160" showPageBreaks="1" showGridLines="0" fitToPage="1" printArea="1" hiddenColumns="1" view="pageBreakPreview" topLeftCell="A25">
      <selection activeCell="D6" sqref="D6:G6"/>
      <pageMargins left="0.75" right="0.75" top="0.69" bottom="0.7" header="0.4" footer="0.37"/>
      <pageSetup paperSize="9" scale="97" orientation="portrait" r:id="rId1"/>
      <headerFooter alignWithMargins="0"/>
    </customSheetView>
    <customSheetView guid="{D4DE57C7-E521-4428-80BD-545B19793C78}" scale="160" showPageBreaks="1" showGridLines="0" fitToPage="1" printArea="1" hiddenColumns="1" view="pageBreakPreview">
      <selection activeCell="D6" sqref="D6:G6"/>
      <pageMargins left="0.75" right="0.75" top="0.69" bottom="0.7" header="0.4" footer="0.37"/>
      <pageSetup paperSize="9" scale="97" orientation="portrait" r:id="rId2"/>
      <headerFooter alignWithMargins="0"/>
    </customSheetView>
    <customSheetView guid="{427AF4ED-2BDF-478F-9F0A-595838FA0EC8}" scale="90" showPageBreaks="1" showGridLines="0" fitToPage="1" printArea="1" hiddenColumns="1" view="pageBreakPreview">
      <selection activeCell="D17" sqref="D17:G17"/>
      <pageMargins left="0.75" right="0.75" top="0.69" bottom="0.7" header="0.4" footer="0.37"/>
      <pageSetup paperSize="9" scale="96" orientation="portrait" r:id="rId3"/>
      <headerFooter alignWithMargins="0"/>
    </customSheetView>
    <customSheetView guid="{EF8F60CB-82F3-477F-A7D3-94F4C70843DC}" scale="90" showPageBreaks="1" showGridLines="0" fitToPage="1" printArea="1" hiddenColumns="1" view="pageBreakPreview" topLeftCell="A7">
      <selection activeCell="D28" sqref="D28:G28"/>
      <pageMargins left="0.75" right="0.75" top="0.69" bottom="0.7" header="0.4" footer="0.37"/>
      <pageSetup paperSize="9" scale="97" orientation="portrait" r:id="rId4"/>
      <headerFooter alignWithMargins="0"/>
    </customSheetView>
    <customSheetView guid="{9658319F-66FC-48F8-AB8A-302F6F77BA10}" scale="90" showPageBreaks="1" showGridLines="0" fitToPage="1" printArea="1" hiddenColumns="1" view="pageBreakPreview">
      <selection activeCell="D7" sqref="D7:G7"/>
      <pageMargins left="0.75" right="0.75" top="0.69" bottom="0.7" header="0.4" footer="0.37"/>
      <pageSetup paperSize="9" scale="97" orientation="portrait" r:id="rId5"/>
      <headerFooter alignWithMargins="0"/>
    </customSheetView>
    <customSheetView guid="{D4A148BB-8D25-43B9-8797-A9D3AE767B49}" showGridLines="0" fitToPage="1" hiddenColumns="1">
      <selection activeCell="D16" sqref="D16:G16"/>
      <pageMargins left="0.75" right="0.75" top="0.69" bottom="0.7" header="0.4" footer="0.37"/>
      <pageSetup paperSize="9" scale="97" orientation="portrait" r:id="rId6"/>
      <headerFooter alignWithMargins="0"/>
    </customSheetView>
    <customSheetView guid="{714760DF-5EB1-4543-9C04-C1A23AAE4384}" showGridLines="0" fitToPage="1" hiddenColumns="1" topLeftCell="A10">
      <selection activeCell="D6" sqref="D6:G6"/>
      <pageMargins left="0.75" right="0.75" top="0.69" bottom="0.7" header="0.4" footer="0.37"/>
      <pageSetup paperSize="9" scale="97" orientation="portrait" r:id="rId7"/>
      <headerFooter alignWithMargins="0"/>
    </customSheetView>
    <customSheetView guid="{BE0CEA4D-1A4E-4C32-BF92-B8DA3D3423E5}" showGridLines="0" fitToPage="1" hiddenColumns="1" topLeftCell="A19">
      <selection activeCell="D7" sqref="D7:G7"/>
      <pageMargins left="0.75" right="0.75" top="0.69" bottom="0.7" header="0.4" footer="0.37"/>
      <pageSetup paperSize="9" scale="97" orientation="portrait" r:id="rId8"/>
      <headerFooter alignWithMargins="0"/>
    </customSheetView>
    <customSheetView guid="{3DA0B320-DAF7-4F4A-921A-9FCFD188E8C7}" showGridLines="0" fitToPage="1" hiddenColumns="1">
      <selection activeCell="D6" sqref="D6:G6"/>
      <pageMargins left="0.75" right="0.75" top="0.69" bottom="0.7" header="0.4" footer="0.37"/>
      <pageSetup paperSize="9" scale="97" orientation="portrait" r:id="rId9"/>
      <headerFooter alignWithMargins="0"/>
    </customSheetView>
    <customSheetView guid="{8C0E2163-61BB-48DF-AFAF-5E75147ED450}" showGridLines="0" fitToPage="1" hiddenColumns="1" topLeftCell="A6">
      <selection activeCell="D6" sqref="D6:G6"/>
      <pageMargins left="0.75" right="0.75" top="0.69" bottom="0.7" header="0.4" footer="0.37"/>
      <pageSetup paperSize="9" scale="97" orientation="portrait" r:id="rId10"/>
      <headerFooter alignWithMargins="0"/>
    </customSheetView>
    <customSheetView guid="{FD7F7BE1-8CB1-460B-98AB-D33E15FD14E6}" showGridLines="0" fitToPage="1" printArea="1" hiddenColumns="1">
      <selection activeCell="D6" sqref="D6:G6"/>
      <pageMargins left="0.75" right="0.75" top="0.69" bottom="0.7" header="0.4" footer="0.37"/>
      <pageSetup paperSize="9" scale="97" orientation="portrait" r:id="rId11"/>
      <headerFooter alignWithMargins="0"/>
    </customSheetView>
    <customSheetView guid="{1F4837C2-36FF-4422-95DC-EAAD1B4FAC2F}" showGridLines="0" fitToPage="1" hiddenColumns="1" topLeftCell="A19">
      <selection activeCell="F27" sqref="F27"/>
      <pageMargins left="0.75" right="0.75" top="0.69" bottom="0.7" header="0.4" footer="0.37"/>
      <pageSetup paperSize="9" scale="97" orientation="portrait" r:id="rId12"/>
      <headerFooter alignWithMargins="0"/>
    </customSheetView>
    <customSheetView guid="{27A45B7A-04F2-4516-B80B-5ED0825D4ED3}" showGridLines="0" fitToPage="1" printArea="1" hiddenColumns="1" topLeftCell="A6">
      <selection activeCell="D6" sqref="D6:G6"/>
      <pageMargins left="0.75" right="0.75" top="0.69" bottom="0.7" header="0.4" footer="0.37"/>
      <pageSetup paperSize="9" orientation="portrait" r:id="rId13"/>
      <headerFooter alignWithMargins="0"/>
    </customSheetView>
    <customSheetView guid="{14D7F02E-BCCA-4517-ABC7-537FF4AEB67A}" showGridLines="0">
      <selection activeCell="D10" sqref="D10:G10"/>
      <pageMargins left="0.75" right="0.75" top="0.69" bottom="0.7" header="0.4" footer="0.37"/>
      <pageSetup orientation="portrait" r:id="rId14"/>
      <headerFooter alignWithMargins="0"/>
    </customSheetView>
    <customSheetView guid="{01ACF2E1-8E61-4459-ABC1-B6C183DEED61}" showGridLines="0" showRuler="0">
      <selection activeCell="D28" sqref="D28"/>
      <pageMargins left="0.75" right="0.75" top="0.69" bottom="0.7" header="0.4" footer="0.37"/>
      <pageSetup orientation="portrait" r:id="rId15"/>
      <headerFooter alignWithMargins="0"/>
    </customSheetView>
    <customSheetView guid="{4F65FF32-EC61-4022-A399-2986D7B6B8B3}" showGridLines="0" showRuler="0">
      <selection activeCell="D6" sqref="D6"/>
      <pageMargins left="0.75" right="0.75" top="0.69" bottom="0.7" header="0.4" footer="0.37"/>
      <pageSetup orientation="portrait" r:id="rId16"/>
      <headerFooter alignWithMargins="0"/>
    </customSheetView>
    <customSheetView guid="{091A6405-72DB-46E0-B81A-EC53A5C58396}" showGridLines="0" topLeftCell="A16">
      <selection activeCell="D7" sqref="D7:G7"/>
      <pageMargins left="0.75" right="0.75" top="0.69" bottom="0.7" header="0.4" footer="0.37"/>
      <pageSetup orientation="portrait" r:id="rId17"/>
      <headerFooter alignWithMargins="0"/>
    </customSheetView>
    <customSheetView guid="{EEE4E2D7-4BFE-4C24-8B93-9FD441A50336}" showGridLines="0" fitToPage="1" hiddenColumns="1" topLeftCell="A13">
      <selection activeCell="D28" sqref="D28:G28"/>
      <pageMargins left="0.75" right="0.75" top="0.69" bottom="0.7" header="0.4" footer="0.37"/>
      <pageSetup paperSize="9" orientation="portrait" r:id="rId18"/>
      <headerFooter alignWithMargins="0"/>
    </customSheetView>
    <customSheetView guid="{E2E57CA5-082B-4C11-AB34-2A298199576B}" showGridLines="0" fitToPage="1" hiddenColumns="1">
      <selection activeCell="D6" sqref="D6:G6"/>
      <pageMargins left="0.75" right="0.75" top="0.69" bottom="0.7" header="0.4" footer="0.37"/>
      <pageSetup paperSize="9" scale="96" orientation="portrait" r:id="rId19"/>
      <headerFooter alignWithMargins="0"/>
    </customSheetView>
    <customSheetView guid="{E8B8E0BD-9CB3-4C7D-9BC6-088FDFCB0B45}" showGridLines="0" fitToPage="1" hiddenColumns="1">
      <selection activeCell="D7" sqref="D7:G7"/>
      <pageMargins left="0.75" right="0.75" top="0.69" bottom="0.7" header="0.4" footer="0.37"/>
      <pageSetup paperSize="9" scale="97" orientation="portrait" r:id="rId20"/>
      <headerFooter alignWithMargins="0"/>
    </customSheetView>
    <customSheetView guid="{CB39F8EE-FAD8-4C4E-B5E9-5EC27AC08528}" showGridLines="0" fitToPage="1" hiddenColumns="1">
      <selection activeCell="D6" sqref="D6:G6"/>
      <pageMargins left="0.75" right="0.75" top="0.69" bottom="0.7" header="0.4" footer="0.37"/>
      <pageSetup paperSize="9" scale="97" orientation="portrait" r:id="rId21"/>
      <headerFooter alignWithMargins="0"/>
    </customSheetView>
    <customSheetView guid="{97B2ED79-AE3F-4DF3-959D-96AE4A0B76A0}" scale="90" showPageBreaks="1" showGridLines="0" fitToPage="1" printArea="1" hiddenColumns="1" view="pageBreakPreview">
      <selection activeCell="F27" sqref="F27"/>
      <pageMargins left="0.75" right="0.75" top="0.69" bottom="0.7" header="0.4" footer="0.37"/>
      <pageSetup paperSize="9" scale="97" orientation="portrait" r:id="rId22"/>
      <headerFooter alignWithMargins="0"/>
    </customSheetView>
    <customSheetView guid="{2D068FA3-47E3-4516-81A6-894AA90F7864}" scale="90" showPageBreaks="1" showGridLines="0" fitToPage="1" printArea="1" hiddenColumns="1" view="pageBreakPreview" topLeftCell="A7">
      <selection activeCell="D28" sqref="D28:G28"/>
      <pageMargins left="0.75" right="0.75" top="0.69" bottom="0.7" header="0.4" footer="0.37"/>
      <pageSetup paperSize="9" scale="97" orientation="portrait" r:id="rId23"/>
      <headerFooter alignWithMargins="0"/>
    </customSheetView>
    <customSheetView guid="{25F14B1D-FADD-4C44-AA48-5D402D65337D}" scale="90" showPageBreaks="1" showGridLines="0" fitToPage="1" printArea="1" hiddenColumns="1" view="pageBreakPreview" topLeftCell="A8">
      <selection activeCell="D27" sqref="D27"/>
      <pageMargins left="0.75" right="0.75" top="0.69" bottom="0.7" header="0.4" footer="0.37"/>
      <pageSetup paperSize="9" scale="97" orientation="portrait" r:id="rId24"/>
      <headerFooter alignWithMargins="0"/>
    </customSheetView>
    <customSheetView guid="{FC366365-2136-48B2-A9F6-DEB708B66B93}" scale="90" showPageBreaks="1" showGridLines="0" fitToPage="1" printArea="1" hiddenColumns="1" view="pageBreakPreview">
      <selection activeCell="D17" sqref="D17:G17"/>
      <pageMargins left="0.75" right="0.75" top="0.69" bottom="0.7" header="0.4" footer="0.37"/>
      <pageSetup paperSize="9" scale="97" orientation="portrait" r:id="rId25"/>
      <headerFooter alignWithMargins="0"/>
    </customSheetView>
    <customSheetView guid="{FCAAE906-744B-4580-8002-466CC408DAC9}" scale="160" showPageBreaks="1" showGridLines="0" fitToPage="1" printArea="1" hiddenColumns="1" view="pageBreakPreview" topLeftCell="A25">
      <selection activeCell="D6" sqref="D6:G6"/>
      <pageMargins left="0.75" right="0.75" top="0.69" bottom="0.7" header="0.4" footer="0.37"/>
      <pageSetup paperSize="9" scale="97" orientation="portrait" r:id="rId26"/>
      <headerFooter alignWithMargins="0"/>
    </customSheetView>
  </customSheetViews>
  <mergeCells count="20">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 ref="B1:G1"/>
    <mergeCell ref="B2:G2"/>
    <mergeCell ref="B4:G4"/>
    <mergeCell ref="D6:G6"/>
    <mergeCell ref="D7:G7"/>
  </mergeCells>
  <phoneticPr fontId="34" type="noConversion"/>
  <conditionalFormatting sqref="B14:C17">
    <cfRule type="expression" dxfId="23" priority="4" stopIfTrue="1">
      <formula>$AA$6&lt;1</formula>
    </cfRule>
  </conditionalFormatting>
  <conditionalFormatting sqref="B19:C22">
    <cfRule type="expression" dxfId="22" priority="3" stopIfTrue="1">
      <formula>$AA$6&lt;2</formula>
    </cfRule>
  </conditionalFormatting>
  <conditionalFormatting sqref="B7:G7">
    <cfRule type="expression" dxfId="21" priority="6" stopIfTrue="1">
      <formula>$D$6="Sole Bidder"</formula>
    </cfRule>
  </conditionalFormatting>
  <conditionalFormatting sqref="D8">
    <cfRule type="expression" dxfId="20" priority="5" stopIfTrue="1">
      <formula>$AA$6=0</formula>
    </cfRule>
  </conditionalFormatting>
  <conditionalFormatting sqref="D14:G22">
    <cfRule type="expression" dxfId="19" priority="2" stopIfTrue="1">
      <formula>$D$6="Sole Bidder"</formula>
    </cfRule>
  </conditionalFormatting>
  <conditionalFormatting sqref="D19:G22">
    <cfRule type="expression" dxfId="18" priority="1" stopIfTrue="1">
      <formula>$L$8=1</formula>
    </cfRule>
  </conditionalFormatting>
  <dataValidations count="5">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EF0C8EEE-0B61-431A-AB10-5CDA943DAE23}">
      <formula1>"2024,2025"</formula1>
    </dataValidation>
    <dataValidation type="list" allowBlank="1" showInputMessage="1" showErrorMessage="1" sqref="D6:G6" xr:uid="{CCE71B5E-027E-448A-A093-F9D1D8692892}">
      <formula1>$AA$2</formula1>
    </dataValidation>
  </dataValidations>
  <pageMargins left="0.75" right="0.75" top="0.69" bottom="0.7" header="0.4" footer="0.37"/>
  <pageSetup paperSize="9" scale="94" orientation="portrait" r:id="rId27"/>
  <headerFooter alignWithMargins="0"/>
  <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R160"/>
  <sheetViews>
    <sheetView view="pageBreakPreview" topLeftCell="A37" zoomScale="70" zoomScaleSheetLayoutView="70" workbookViewId="0">
      <selection activeCell="O52" sqref="O52:R52"/>
    </sheetView>
  </sheetViews>
  <sheetFormatPr defaultColWidth="9" defaultRowHeight="15.75"/>
  <cols>
    <col min="1" max="1" width="11.125" style="526" customWidth="1"/>
    <col min="2" max="2" width="14.25" style="526" bestFit="1" customWidth="1"/>
    <col min="3" max="3" width="8.75" style="526" hidden="1" customWidth="1"/>
    <col min="4" max="4" width="8.5" style="526" hidden="1" customWidth="1"/>
    <col min="5" max="5" width="11.25" style="526" hidden="1" customWidth="1"/>
    <col min="6" max="6" width="20.5" style="526" hidden="1" customWidth="1"/>
    <col min="7" max="7" width="3" style="526" hidden="1" customWidth="1"/>
    <col min="8" max="8" width="20.25" style="218" bestFit="1" customWidth="1"/>
    <col min="9" max="9" width="26.25" style="526" customWidth="1"/>
    <col min="10" max="10" width="19.125" style="625" customWidth="1"/>
    <col min="11" max="11" width="23.625" style="526" customWidth="1"/>
    <col min="12" max="12" width="112.375" style="224" customWidth="1"/>
    <col min="13" max="13" width="7.625" style="526" customWidth="1"/>
    <col min="14" max="14" width="13.625" style="539" customWidth="1"/>
    <col min="15" max="15" width="15.375" style="217" customWidth="1"/>
    <col min="16" max="16" width="13.625" style="217" customWidth="1"/>
    <col min="17" max="17" width="14.875" style="217" customWidth="1"/>
    <col min="18" max="18" width="15.625" style="217" bestFit="1" customWidth="1"/>
    <col min="19" max="19" width="10.5" style="217" customWidth="1"/>
    <col min="20" max="20" width="30" style="690" customWidth="1"/>
    <col min="21" max="21" width="20.5" style="526" customWidth="1"/>
    <col min="22" max="22" width="10.375" style="217" hidden="1" customWidth="1"/>
    <col min="23" max="23" width="17.75" style="217" hidden="1" customWidth="1"/>
    <col min="24" max="24" width="10.5" style="217" hidden="1" customWidth="1"/>
    <col min="25" max="25" width="12.375" style="217" hidden="1" customWidth="1"/>
    <col min="26" max="27" width="0" style="217" hidden="1" customWidth="1"/>
    <col min="28" max="28" width="10.875" style="217" hidden="1" customWidth="1"/>
    <col min="29" max="29" width="18.75" style="217" hidden="1" customWidth="1"/>
    <col min="30" max="30" width="0" style="217" hidden="1" customWidth="1"/>
    <col min="31" max="32" width="0" style="525" hidden="1" customWidth="1"/>
    <col min="33" max="44" width="9" style="525"/>
    <col min="45" max="16384" width="9" style="217"/>
  </cols>
  <sheetData>
    <row r="1" spans="1:44" ht="43.5" customHeight="1">
      <c r="A1" s="764" t="str">
        <f>Cover!B3</f>
        <v>NESH/CSM/PRANIT/OTE/G1/1500-1369/NIT</v>
      </c>
      <c r="B1" s="764"/>
      <c r="C1" s="764"/>
      <c r="D1" s="764"/>
      <c r="E1" s="764"/>
      <c r="F1" s="764"/>
      <c r="G1" s="764"/>
      <c r="H1" s="764"/>
      <c r="I1" s="764"/>
      <c r="J1" s="764"/>
      <c r="K1" s="764"/>
      <c r="L1" s="764"/>
      <c r="M1" s="521"/>
      <c r="N1" s="522"/>
      <c r="O1" s="523"/>
      <c r="P1" s="523"/>
      <c r="Q1" s="523" t="s">
        <v>460</v>
      </c>
      <c r="R1" s="523" t="s">
        <v>359</v>
      </c>
      <c r="W1" s="527" t="s">
        <v>237</v>
      </c>
      <c r="X1" s="528" t="e">
        <f>SUMIF(#REF!, "Direct",R30:R49)</f>
        <v>#REF!</v>
      </c>
      <c r="AC1" s="528" t="str">
        <f>'Names of Bidder'!D6</f>
        <v>Sole Bidder</v>
      </c>
      <c r="AD1" s="217" t="s">
        <v>238</v>
      </c>
    </row>
    <row r="2" spans="1:44" ht="5.45" hidden="1" customHeight="1">
      <c r="M2" s="529"/>
      <c r="N2" s="530"/>
      <c r="T2" s="691"/>
      <c r="W2" s="527" t="s">
        <v>239</v>
      </c>
      <c r="X2" s="531" t="e">
        <f>#REF!-X1</f>
        <v>#REF!</v>
      </c>
      <c r="Y2" s="532"/>
      <c r="AC2" s="528">
        <f>'Names of Bidder'!AA6</f>
        <v>0</v>
      </c>
    </row>
    <row r="3" spans="1:44" s="534" customFormat="1" ht="42" customHeight="1">
      <c r="A3" s="772" t="str">
        <f>Cover!$B$2</f>
        <v>Providing over head External water supply lines from Existing Deep tube well to Over head tank and over head tank to residential/non-residential Buildings at POWERGRID, RHQ,Complex, Lapalang, Shillong.</v>
      </c>
      <c r="B3" s="772"/>
      <c r="C3" s="772"/>
      <c r="D3" s="772"/>
      <c r="E3" s="772"/>
      <c r="F3" s="772"/>
      <c r="G3" s="772"/>
      <c r="H3" s="772"/>
      <c r="I3" s="772"/>
      <c r="J3" s="772"/>
      <c r="K3" s="772"/>
      <c r="L3" s="772"/>
      <c r="M3" s="772"/>
      <c r="N3" s="772"/>
      <c r="O3" s="772"/>
      <c r="P3" s="772"/>
      <c r="Q3" s="772"/>
      <c r="R3" s="772"/>
      <c r="S3" s="536"/>
      <c r="T3" s="692"/>
      <c r="U3" s="536"/>
      <c r="W3" s="535"/>
      <c r="Z3" s="769"/>
      <c r="AA3" s="769"/>
      <c r="AE3" s="533"/>
      <c r="AF3" s="533"/>
      <c r="AG3" s="533"/>
      <c r="AH3" s="533"/>
      <c r="AI3" s="533"/>
      <c r="AJ3" s="533"/>
      <c r="AK3" s="533"/>
      <c r="AL3" s="533"/>
      <c r="AM3" s="533"/>
      <c r="AN3" s="533"/>
      <c r="AO3" s="533"/>
      <c r="AP3" s="533"/>
      <c r="AQ3" s="533"/>
      <c r="AR3" s="533"/>
    </row>
    <row r="4" spans="1:44" ht="36" customHeight="1">
      <c r="A4" s="767" t="s">
        <v>386</v>
      </c>
      <c r="B4" s="767"/>
      <c r="C4" s="767"/>
      <c r="D4" s="767"/>
      <c r="E4" s="767"/>
      <c r="F4" s="767"/>
      <c r="G4" s="767"/>
      <c r="H4" s="767"/>
      <c r="I4" s="767"/>
      <c r="J4" s="767"/>
      <c r="K4" s="767"/>
      <c r="L4" s="767"/>
      <c r="M4" s="767"/>
      <c r="N4" s="767"/>
      <c r="O4" s="767"/>
      <c r="P4" s="767"/>
      <c r="Q4" s="767"/>
      <c r="R4" s="767"/>
      <c r="S4" s="537"/>
      <c r="T4" s="693"/>
      <c r="U4" s="537"/>
      <c r="W4" s="529"/>
      <c r="X4" s="538"/>
      <c r="Y4" s="532"/>
    </row>
    <row r="5" spans="1:44">
      <c r="S5" s="537"/>
      <c r="T5" s="693"/>
      <c r="U5" s="537"/>
      <c r="W5" s="529"/>
    </row>
    <row r="6" spans="1:44" ht="16.5">
      <c r="A6" s="765" t="str">
        <f>"Bidder’s Name and Address (" &amp; MID('Names of Bidder'!B9,9, 20) &amp; ") :"</f>
        <v>Bidder’s Name and Address (Sole Bidder) :</v>
      </c>
      <c r="B6" s="765"/>
      <c r="C6" s="765"/>
      <c r="D6" s="765"/>
      <c r="E6" s="765"/>
      <c r="F6" s="765"/>
      <c r="G6" s="765"/>
      <c r="H6" s="765"/>
      <c r="I6" s="765"/>
      <c r="J6" s="765"/>
      <c r="K6" s="765"/>
      <c r="L6" s="765"/>
      <c r="M6" s="540"/>
      <c r="N6" s="541"/>
      <c r="O6" s="217" t="s">
        <v>341</v>
      </c>
      <c r="S6" s="537"/>
      <c r="T6" s="693"/>
      <c r="U6" s="537"/>
      <c r="W6" s="529"/>
      <c r="X6" s="538"/>
    </row>
    <row r="7" spans="1:44" ht="16.5">
      <c r="A7" s="768" t="str">
        <f>IF('Names of Bidder'!D9="", "", IF('Names of Bidder'!D6= "JV (Joint Venture)", "JV of " &amp; AC8, ""))</f>
        <v/>
      </c>
      <c r="B7" s="768"/>
      <c r="C7" s="768"/>
      <c r="D7" s="768"/>
      <c r="E7" s="768"/>
      <c r="F7" s="768"/>
      <c r="G7" s="768"/>
      <c r="H7" s="768"/>
      <c r="I7" s="768"/>
      <c r="J7" s="768"/>
      <c r="K7" s="768"/>
      <c r="L7" s="768"/>
      <c r="M7" s="768"/>
      <c r="N7" s="768"/>
      <c r="O7" s="542" t="s">
        <v>446</v>
      </c>
      <c r="P7" s="542"/>
      <c r="Q7" s="542"/>
      <c r="S7" s="543"/>
      <c r="T7" s="694"/>
      <c r="U7" s="543"/>
      <c r="Z7" s="770"/>
      <c r="AA7" s="770"/>
    </row>
    <row r="8" spans="1:44" ht="16.5">
      <c r="A8" s="544" t="s">
        <v>389</v>
      </c>
      <c r="B8" s="544" t="str">
        <f>'Names of Bidder'!D9</f>
        <v>aa</v>
      </c>
      <c r="C8" s="544"/>
      <c r="D8" s="544"/>
      <c r="E8" s="544"/>
      <c r="F8" s="766"/>
      <c r="G8" s="766"/>
      <c r="H8" s="766"/>
      <c r="I8" s="544"/>
      <c r="J8" s="637"/>
      <c r="K8" s="544"/>
      <c r="O8" s="542" t="s">
        <v>343</v>
      </c>
      <c r="P8" s="542"/>
      <c r="Q8" s="542"/>
      <c r="S8" s="539"/>
      <c r="T8" s="695"/>
      <c r="U8" s="539"/>
      <c r="AC8" s="528" t="str">
        <f>IF('Names of Bidder'!D7=1,'Names of Bidder'!D9&amp;" &amp; "&amp;'Names of Bidder'!D14,IF('Names of Bidder'!D7="2 or More",'Names of Bidder'!D9&amp;" , "&amp;'Names of Bidder'!D14&amp;" &amp; "&amp;'Names of Bidder'!D19,""))</f>
        <v xml:space="preserve">aa ,  &amp; </v>
      </c>
    </row>
    <row r="9" spans="1:44" ht="16.5">
      <c r="A9" s="544" t="s">
        <v>352</v>
      </c>
      <c r="B9" s="544" t="str">
        <f>'Names of Bidder'!D10</f>
        <v>bb</v>
      </c>
      <c r="C9" s="544"/>
      <c r="D9" s="544"/>
      <c r="E9" s="544"/>
      <c r="F9" s="766"/>
      <c r="G9" s="766"/>
      <c r="H9" s="766"/>
      <c r="I9" s="544"/>
      <c r="J9" s="637"/>
      <c r="K9" s="544"/>
      <c r="O9" s="542" t="s">
        <v>447</v>
      </c>
      <c r="P9" s="542"/>
      <c r="Q9" s="542"/>
      <c r="S9" s="539"/>
      <c r="T9" s="695"/>
      <c r="U9" s="539"/>
    </row>
    <row r="10" spans="1:44" ht="16.5">
      <c r="A10" s="545"/>
      <c r="B10" s="544" t="str">
        <f>'Names of Bidder'!D11</f>
        <v>cc</v>
      </c>
      <c r="C10" s="545"/>
      <c r="D10" s="545"/>
      <c r="E10" s="545"/>
      <c r="F10" s="766"/>
      <c r="G10" s="766"/>
      <c r="H10" s="766"/>
      <c r="I10" s="545"/>
      <c r="J10" s="638"/>
      <c r="K10" s="545"/>
      <c r="O10" s="542" t="s">
        <v>448</v>
      </c>
      <c r="P10" s="542"/>
      <c r="Q10" s="542"/>
      <c r="S10" s="546"/>
      <c r="T10" s="693"/>
      <c r="U10" s="547"/>
    </row>
    <row r="11" spans="1:44" ht="16.5">
      <c r="A11" s="545"/>
      <c r="B11" s="544" t="str">
        <f>'Names of Bidder'!D12</f>
        <v>dd</v>
      </c>
      <c r="C11" s="545"/>
      <c r="D11" s="545"/>
      <c r="E11" s="545"/>
      <c r="F11" s="766"/>
      <c r="G11" s="766"/>
      <c r="H11" s="766"/>
      <c r="I11" s="545"/>
      <c r="J11" s="638"/>
      <c r="K11" s="545"/>
      <c r="O11" s="542" t="s">
        <v>449</v>
      </c>
      <c r="P11" s="542"/>
      <c r="Q11" s="542"/>
      <c r="Z11" s="770"/>
      <c r="AA11" s="770"/>
    </row>
    <row r="12" spans="1:44" ht="16.5" hidden="1">
      <c r="A12" s="545"/>
      <c r="B12" s="544">
        <f>'Names of Bidder'!D13</f>
        <v>0</v>
      </c>
      <c r="C12" s="545"/>
      <c r="D12" s="545"/>
      <c r="E12" s="545"/>
      <c r="F12" s="545"/>
      <c r="G12" s="545"/>
      <c r="H12" s="627"/>
      <c r="I12" s="545"/>
      <c r="J12" s="638"/>
      <c r="K12" s="545"/>
      <c r="L12" s="548"/>
      <c r="M12" s="549"/>
      <c r="N12" s="550"/>
      <c r="O12" s="540"/>
      <c r="P12" s="540"/>
      <c r="Q12" s="540"/>
      <c r="AB12" s="551"/>
    </row>
    <row r="13" spans="1:44" ht="26.25" customHeight="1">
      <c r="A13" s="763" t="s">
        <v>438</v>
      </c>
      <c r="B13" s="763"/>
      <c r="C13" s="763"/>
      <c r="D13" s="763"/>
      <c r="E13" s="763"/>
      <c r="F13" s="763"/>
      <c r="G13" s="763"/>
      <c r="H13" s="763"/>
      <c r="I13" s="763"/>
      <c r="J13" s="763"/>
      <c r="K13" s="763"/>
      <c r="L13" s="763"/>
      <c r="M13" s="763"/>
      <c r="N13" s="763"/>
      <c r="O13" s="763"/>
      <c r="P13" s="763"/>
      <c r="Q13" s="763"/>
      <c r="R13" s="763"/>
      <c r="T13" s="691"/>
      <c r="X13" s="217" t="s">
        <v>360</v>
      </c>
      <c r="AB13" s="551"/>
    </row>
    <row r="14" spans="1:44" ht="16.5" hidden="1">
      <c r="L14" s="552"/>
      <c r="R14" s="524"/>
      <c r="S14" s="757"/>
      <c r="T14" s="757"/>
      <c r="V14" s="773"/>
      <c r="W14" s="773"/>
      <c r="X14" s="217" t="s">
        <v>59</v>
      </c>
      <c r="Z14" s="770"/>
      <c r="AA14" s="770"/>
    </row>
    <row r="15" spans="1:44" ht="16.5" hidden="1">
      <c r="L15" s="552"/>
      <c r="S15" s="552"/>
      <c r="T15" s="696"/>
      <c r="V15" s="552"/>
      <c r="W15" s="552"/>
    </row>
    <row r="16" spans="1:44" ht="16.5">
      <c r="B16" s="555"/>
      <c r="C16" s="555"/>
      <c r="D16" s="555"/>
      <c r="E16" s="555"/>
      <c r="F16" s="555"/>
      <c r="G16" s="555"/>
      <c r="H16" s="649"/>
      <c r="L16" s="556"/>
      <c r="N16" s="775" t="s">
        <v>257</v>
      </c>
      <c r="O16" s="775"/>
      <c r="P16" s="775"/>
      <c r="Q16" s="775"/>
      <c r="R16" s="775"/>
      <c r="S16" s="554"/>
      <c r="T16" s="697"/>
      <c r="V16" s="554"/>
      <c r="W16" s="554"/>
    </row>
    <row r="17" spans="1:44" s="562" customFormat="1" ht="109.5" customHeight="1">
      <c r="A17" s="557" t="s">
        <v>320</v>
      </c>
      <c r="B17" s="557" t="s">
        <v>454</v>
      </c>
      <c r="C17" s="557" t="s">
        <v>410</v>
      </c>
      <c r="D17" s="557" t="s">
        <v>411</v>
      </c>
      <c r="E17" s="557" t="s">
        <v>412</v>
      </c>
      <c r="F17" s="557" t="s">
        <v>413</v>
      </c>
      <c r="G17" s="557"/>
      <c r="H17" s="557" t="s">
        <v>416</v>
      </c>
      <c r="I17" s="650" t="s">
        <v>419</v>
      </c>
      <c r="J17" s="557" t="s">
        <v>415</v>
      </c>
      <c r="K17" s="557" t="s">
        <v>420</v>
      </c>
      <c r="L17" s="557" t="s">
        <v>414</v>
      </c>
      <c r="M17" s="558" t="s">
        <v>313</v>
      </c>
      <c r="N17" s="559" t="s">
        <v>417</v>
      </c>
      <c r="O17" s="557" t="s">
        <v>517</v>
      </c>
      <c r="P17" s="557" t="s">
        <v>518</v>
      </c>
      <c r="Q17" s="557" t="s">
        <v>515</v>
      </c>
      <c r="R17" s="557" t="s">
        <v>516</v>
      </c>
      <c r="S17" s="560"/>
      <c r="T17" s="698" t="s">
        <v>520</v>
      </c>
      <c r="V17" s="560"/>
      <c r="W17" s="560"/>
      <c r="AE17" s="561"/>
      <c r="AF17" s="561"/>
      <c r="AG17" s="561"/>
      <c r="AH17" s="561"/>
      <c r="AI17" s="561"/>
      <c r="AJ17" s="561"/>
      <c r="AK17" s="561"/>
      <c r="AL17" s="561"/>
      <c r="AM17" s="561"/>
      <c r="AN17" s="561"/>
      <c r="AO17" s="561"/>
      <c r="AP17" s="561"/>
      <c r="AQ17" s="561"/>
      <c r="AR17" s="561"/>
    </row>
    <row r="18" spans="1:44" s="564" customFormat="1">
      <c r="A18" s="651">
        <v>1</v>
      </c>
      <c r="B18" s="652">
        <v>2</v>
      </c>
      <c r="C18" s="651">
        <v>3</v>
      </c>
      <c r="D18" s="651">
        <v>4</v>
      </c>
      <c r="E18" s="651">
        <v>5</v>
      </c>
      <c r="F18" s="651">
        <v>6</v>
      </c>
      <c r="G18" s="651">
        <v>7</v>
      </c>
      <c r="H18" s="653">
        <v>8</v>
      </c>
      <c r="I18" s="654">
        <v>9</v>
      </c>
      <c r="J18" s="655">
        <v>10</v>
      </c>
      <c r="K18" s="654">
        <v>11</v>
      </c>
      <c r="L18" s="651">
        <v>12</v>
      </c>
      <c r="M18" s="651">
        <v>13</v>
      </c>
      <c r="N18" s="651">
        <v>14</v>
      </c>
      <c r="O18" s="651">
        <v>15</v>
      </c>
      <c r="P18" s="651"/>
      <c r="Q18" s="651"/>
      <c r="R18" s="651" t="s">
        <v>418</v>
      </c>
      <c r="S18" s="565"/>
      <c r="T18" s="699"/>
      <c r="U18" s="566"/>
      <c r="V18" s="565"/>
      <c r="W18" s="565"/>
      <c r="AE18" s="563"/>
      <c r="AF18" s="563"/>
      <c r="AG18" s="563"/>
      <c r="AH18" s="563"/>
      <c r="AI18" s="563"/>
      <c r="AJ18" s="563"/>
      <c r="AK18" s="563"/>
      <c r="AL18" s="563"/>
      <c r="AM18" s="563"/>
      <c r="AN18" s="563"/>
      <c r="AO18" s="563"/>
      <c r="AP18" s="563"/>
      <c r="AQ18" s="563"/>
      <c r="AR18" s="563"/>
    </row>
    <row r="19" spans="1:44" ht="61.5">
      <c r="A19" s="681">
        <v>1</v>
      </c>
      <c r="B19" s="677">
        <v>18.12</v>
      </c>
      <c r="C19" s="656"/>
      <c r="D19" s="656"/>
      <c r="E19" s="656"/>
      <c r="F19" s="656"/>
      <c r="G19" s="656"/>
      <c r="H19" s="657"/>
      <c r="I19" s="657"/>
      <c r="J19" s="657"/>
      <c r="K19" s="657"/>
      <c r="L19" s="676" t="s">
        <v>511</v>
      </c>
      <c r="M19" s="659"/>
      <c r="N19" s="660"/>
      <c r="O19" s="567"/>
      <c r="P19" s="567"/>
      <c r="Q19" s="626"/>
      <c r="R19" s="568"/>
      <c r="S19" s="554"/>
      <c r="T19" s="700">
        <f>IF(K19="Confirmed",ROUND(J19*R19,2),ROUND(R19*K19,2))</f>
        <v>0</v>
      </c>
      <c r="V19" s="554"/>
      <c r="W19" s="554"/>
    </row>
    <row r="20" spans="1:44" ht="16.5">
      <c r="A20" s="681">
        <v>2</v>
      </c>
      <c r="B20" s="677" t="s">
        <v>494</v>
      </c>
      <c r="C20" s="656"/>
      <c r="D20" s="656"/>
      <c r="E20" s="656"/>
      <c r="F20" s="656"/>
      <c r="G20" s="656"/>
      <c r="H20" s="661">
        <v>995424</v>
      </c>
      <c r="I20" s="674" t="s">
        <v>450</v>
      </c>
      <c r="J20" s="658">
        <v>0.18</v>
      </c>
      <c r="K20" s="674" t="s">
        <v>450</v>
      </c>
      <c r="L20" s="676" t="s">
        <v>468</v>
      </c>
      <c r="M20" s="659" t="s">
        <v>440</v>
      </c>
      <c r="N20" s="688">
        <v>1131</v>
      </c>
      <c r="O20" s="567">
        <v>999.05</v>
      </c>
      <c r="P20" s="567">
        <f>O20+O20*O$52</f>
        <v>999.05</v>
      </c>
      <c r="Q20" s="626">
        <f>ROUND(N20*O20,2)</f>
        <v>1129925.55</v>
      </c>
      <c r="R20" s="568">
        <f>ROUND(N20*P20,2)</f>
        <v>1129925.55</v>
      </c>
      <c r="S20" s="554"/>
      <c r="T20" s="700">
        <f t="shared" ref="T20:T49" si="0">IF(K20="Confirmed",ROUND(J20*R20,2),ROUND(R20*K20,2))</f>
        <v>203386.6</v>
      </c>
      <c r="V20" s="554"/>
      <c r="W20" s="554"/>
    </row>
    <row r="21" spans="1:44" ht="16.5">
      <c r="A21" s="681">
        <v>3</v>
      </c>
      <c r="B21" s="677" t="s">
        <v>495</v>
      </c>
      <c r="C21" s="656"/>
      <c r="D21" s="656"/>
      <c r="E21" s="656"/>
      <c r="F21" s="656"/>
      <c r="G21" s="656"/>
      <c r="H21" s="661">
        <v>995424</v>
      </c>
      <c r="I21" s="674" t="s">
        <v>450</v>
      </c>
      <c r="J21" s="658">
        <v>0.18</v>
      </c>
      <c r="K21" s="674" t="s">
        <v>450</v>
      </c>
      <c r="L21" s="676" t="s">
        <v>469</v>
      </c>
      <c r="M21" s="659" t="s">
        <v>440</v>
      </c>
      <c r="N21" s="688">
        <v>581</v>
      </c>
      <c r="O21" s="567">
        <v>689.93</v>
      </c>
      <c r="P21" s="567">
        <f>O21+O21*O$52</f>
        <v>689.93</v>
      </c>
      <c r="Q21" s="626">
        <f t="shared" ref="Q21:Q49" si="1">ROUND(N21*O21,2)</f>
        <v>400849.33</v>
      </c>
      <c r="R21" s="568">
        <f>ROUND(N21*P21,2)</f>
        <v>400849.33</v>
      </c>
      <c r="S21" s="554"/>
      <c r="T21" s="700">
        <f t="shared" si="0"/>
        <v>72152.88</v>
      </c>
      <c r="V21" s="554"/>
      <c r="W21" s="554"/>
    </row>
    <row r="22" spans="1:44" ht="16.5">
      <c r="A22" s="681">
        <v>4</v>
      </c>
      <c r="B22" s="677" t="s">
        <v>496</v>
      </c>
      <c r="C22" s="656"/>
      <c r="D22" s="656"/>
      <c r="E22" s="656"/>
      <c r="F22" s="656"/>
      <c r="G22" s="656"/>
      <c r="H22" s="661">
        <v>995424</v>
      </c>
      <c r="I22" s="674" t="s">
        <v>450</v>
      </c>
      <c r="J22" s="658">
        <v>0.18</v>
      </c>
      <c r="K22" s="674" t="s">
        <v>450</v>
      </c>
      <c r="L22" s="676" t="s">
        <v>470</v>
      </c>
      <c r="M22" s="659" t="s">
        <v>440</v>
      </c>
      <c r="N22" s="688">
        <v>93</v>
      </c>
      <c r="O22" s="567">
        <v>529.48</v>
      </c>
      <c r="P22" s="567">
        <f>O22+O22*O$52</f>
        <v>529.48</v>
      </c>
      <c r="Q22" s="626">
        <f t="shared" si="1"/>
        <v>49241.64</v>
      </c>
      <c r="R22" s="568">
        <f t="shared" ref="R22:R49" si="2">ROUND(N22*P22,2)</f>
        <v>49241.64</v>
      </c>
      <c r="S22" s="554"/>
      <c r="T22" s="700">
        <f t="shared" si="0"/>
        <v>8863.5</v>
      </c>
      <c r="V22" s="554"/>
      <c r="W22" s="554"/>
    </row>
    <row r="23" spans="1:44" ht="16.5">
      <c r="A23" s="681">
        <v>5</v>
      </c>
      <c r="B23" s="677" t="s">
        <v>497</v>
      </c>
      <c r="C23" s="656"/>
      <c r="D23" s="656"/>
      <c r="E23" s="656"/>
      <c r="F23" s="656"/>
      <c r="G23" s="656"/>
      <c r="H23" s="661">
        <v>995424</v>
      </c>
      <c r="I23" s="674" t="s">
        <v>450</v>
      </c>
      <c r="J23" s="658">
        <v>0.18</v>
      </c>
      <c r="K23" s="674" t="s">
        <v>450</v>
      </c>
      <c r="L23" s="676" t="s">
        <v>471</v>
      </c>
      <c r="M23" s="659" t="s">
        <v>440</v>
      </c>
      <c r="N23" s="688">
        <v>166</v>
      </c>
      <c r="O23" s="567">
        <v>364.39</v>
      </c>
      <c r="P23" s="567">
        <f>O23+O23*O$52</f>
        <v>364.39</v>
      </c>
      <c r="Q23" s="626">
        <f t="shared" si="1"/>
        <v>60488.74</v>
      </c>
      <c r="R23" s="568">
        <f t="shared" si="2"/>
        <v>60488.74</v>
      </c>
      <c r="S23" s="554"/>
      <c r="T23" s="700">
        <f t="shared" si="0"/>
        <v>10887.97</v>
      </c>
      <c r="V23" s="554"/>
      <c r="W23" s="554"/>
    </row>
    <row r="24" spans="1:44" ht="49.5">
      <c r="A24" s="681">
        <v>6</v>
      </c>
      <c r="B24" s="677"/>
      <c r="C24" s="656"/>
      <c r="D24" s="656"/>
      <c r="E24" s="656"/>
      <c r="F24" s="656"/>
      <c r="G24" s="656"/>
      <c r="H24" s="661"/>
      <c r="I24" s="661"/>
      <c r="J24" s="661"/>
      <c r="K24" s="661"/>
      <c r="L24" s="676" t="s">
        <v>472</v>
      </c>
      <c r="M24" s="659"/>
      <c r="N24" s="688"/>
      <c r="O24" s="567"/>
      <c r="P24" s="567"/>
      <c r="Q24" s="626"/>
      <c r="R24" s="568"/>
      <c r="S24" s="554"/>
      <c r="T24" s="700">
        <f t="shared" si="0"/>
        <v>0</v>
      </c>
      <c r="V24" s="554"/>
      <c r="W24" s="554"/>
    </row>
    <row r="25" spans="1:44" ht="16.5">
      <c r="A25" s="681">
        <v>7</v>
      </c>
      <c r="B25" s="677" t="s">
        <v>451</v>
      </c>
      <c r="C25" s="656"/>
      <c r="D25" s="656"/>
      <c r="E25" s="656"/>
      <c r="F25" s="656"/>
      <c r="G25" s="656"/>
      <c r="H25" s="661">
        <v>995433</v>
      </c>
      <c r="I25" s="674" t="s">
        <v>450</v>
      </c>
      <c r="J25" s="658">
        <v>0.18</v>
      </c>
      <c r="K25" s="674" t="s">
        <v>450</v>
      </c>
      <c r="L25" s="682" t="s">
        <v>473</v>
      </c>
      <c r="M25" s="659" t="s">
        <v>441</v>
      </c>
      <c r="N25" s="688">
        <v>87.477999999999994</v>
      </c>
      <c r="O25" s="567">
        <v>196.28</v>
      </c>
      <c r="P25" s="567">
        <f>O25+O25*O$52</f>
        <v>196.28</v>
      </c>
      <c r="Q25" s="626">
        <f t="shared" si="1"/>
        <v>17170.18</v>
      </c>
      <c r="R25" s="568">
        <f t="shared" si="2"/>
        <v>17170.18</v>
      </c>
      <c r="S25" s="554"/>
      <c r="T25" s="700">
        <f t="shared" si="0"/>
        <v>3090.63</v>
      </c>
      <c r="V25" s="554"/>
      <c r="W25" s="554"/>
    </row>
    <row r="26" spans="1:44" ht="49.5">
      <c r="A26" s="681">
        <v>8</v>
      </c>
      <c r="B26" s="677"/>
      <c r="C26" s="656"/>
      <c r="D26" s="656"/>
      <c r="E26" s="656"/>
      <c r="F26" s="656"/>
      <c r="G26" s="656"/>
      <c r="H26" s="661"/>
      <c r="I26" s="661"/>
      <c r="J26" s="661"/>
      <c r="K26" s="661"/>
      <c r="L26" s="683" t="s">
        <v>514</v>
      </c>
      <c r="M26" s="659"/>
      <c r="N26" s="688"/>
      <c r="O26" s="567"/>
      <c r="P26" s="567"/>
      <c r="Q26" s="626"/>
      <c r="R26" s="568"/>
      <c r="S26" s="554"/>
      <c r="T26" s="700">
        <f t="shared" si="0"/>
        <v>0</v>
      </c>
      <c r="V26" s="554"/>
      <c r="W26" s="554"/>
    </row>
    <row r="27" spans="1:44" ht="33">
      <c r="A27" s="681">
        <v>9</v>
      </c>
      <c r="B27" s="677" t="s">
        <v>498</v>
      </c>
      <c r="C27" s="656"/>
      <c r="D27" s="656"/>
      <c r="E27" s="656"/>
      <c r="F27" s="656"/>
      <c r="G27" s="656"/>
      <c r="H27" s="661">
        <v>995454</v>
      </c>
      <c r="I27" s="674" t="s">
        <v>450</v>
      </c>
      <c r="J27" s="658">
        <v>0.18</v>
      </c>
      <c r="K27" s="674" t="s">
        <v>450</v>
      </c>
      <c r="L27" s="676" t="s">
        <v>474</v>
      </c>
      <c r="M27" s="659" t="s">
        <v>441</v>
      </c>
      <c r="N27" s="688">
        <v>9.4220000000000006</v>
      </c>
      <c r="O27" s="567">
        <v>7532.46</v>
      </c>
      <c r="P27" s="567">
        <f>O27+O27*O$52</f>
        <v>7532.46</v>
      </c>
      <c r="Q27" s="626">
        <f t="shared" si="1"/>
        <v>70970.84</v>
      </c>
      <c r="R27" s="568">
        <f>ROUND(N27*P27,2)</f>
        <v>70970.84</v>
      </c>
      <c r="S27" s="554"/>
      <c r="T27" s="700">
        <f t="shared" si="0"/>
        <v>12774.75</v>
      </c>
      <c r="V27" s="554"/>
      <c r="W27" s="554"/>
    </row>
    <row r="28" spans="1:44" ht="49.5">
      <c r="A28" s="681">
        <v>10</v>
      </c>
      <c r="B28" s="677"/>
      <c r="C28" s="656"/>
      <c r="D28" s="656"/>
      <c r="E28" s="656"/>
      <c r="F28" s="656"/>
      <c r="G28" s="656"/>
      <c r="H28" s="661"/>
      <c r="I28" s="661"/>
      <c r="J28" s="661"/>
      <c r="K28" s="661"/>
      <c r="L28" s="683" t="s">
        <v>514</v>
      </c>
      <c r="M28" s="659"/>
      <c r="N28" s="688"/>
      <c r="O28" s="567"/>
      <c r="P28" s="567"/>
      <c r="Q28" s="626"/>
      <c r="R28" s="568"/>
      <c r="S28" s="554"/>
      <c r="T28" s="700">
        <f t="shared" si="0"/>
        <v>0</v>
      </c>
      <c r="V28" s="554"/>
      <c r="W28" s="554"/>
    </row>
    <row r="29" spans="1:44" ht="33">
      <c r="A29" s="681">
        <v>11</v>
      </c>
      <c r="B29" s="677" t="s">
        <v>499</v>
      </c>
      <c r="C29" s="656"/>
      <c r="D29" s="656"/>
      <c r="E29" s="656"/>
      <c r="F29" s="656"/>
      <c r="G29" s="656"/>
      <c r="H29" s="662">
        <v>995454</v>
      </c>
      <c r="I29" s="674" t="s">
        <v>450</v>
      </c>
      <c r="J29" s="658">
        <v>0.18</v>
      </c>
      <c r="K29" s="674" t="s">
        <v>450</v>
      </c>
      <c r="L29" s="683" t="s">
        <v>475</v>
      </c>
      <c r="M29" s="659" t="s">
        <v>441</v>
      </c>
      <c r="N29" s="688">
        <v>4.75</v>
      </c>
      <c r="O29" s="567">
        <v>8603.17</v>
      </c>
      <c r="P29" s="567">
        <f>O29+O29*O$52</f>
        <v>8603.17</v>
      </c>
      <c r="Q29" s="626">
        <f t="shared" si="1"/>
        <v>40865.06</v>
      </c>
      <c r="R29" s="568">
        <f t="shared" si="2"/>
        <v>40865.06</v>
      </c>
      <c r="S29" s="554"/>
      <c r="T29" s="700">
        <f t="shared" si="0"/>
        <v>7355.71</v>
      </c>
      <c r="V29" s="554"/>
      <c r="W29" s="554"/>
    </row>
    <row r="30" spans="1:44" ht="99">
      <c r="A30" s="665">
        <v>1</v>
      </c>
      <c r="B30" s="677"/>
      <c r="C30" s="567"/>
      <c r="D30" s="567"/>
      <c r="E30" s="567"/>
      <c r="F30" s="666"/>
      <c r="G30" s="567"/>
      <c r="H30" s="667"/>
      <c r="I30" s="667"/>
      <c r="J30" s="667"/>
      <c r="K30" s="667"/>
      <c r="L30" s="676" t="s">
        <v>476</v>
      </c>
      <c r="M30" s="669"/>
      <c r="N30" s="689"/>
      <c r="O30" s="567"/>
      <c r="P30" s="567"/>
      <c r="Q30" s="626"/>
      <c r="R30" s="568"/>
      <c r="T30" s="700">
        <f t="shared" si="0"/>
        <v>0</v>
      </c>
      <c r="U30" s="217"/>
      <c r="AE30" s="217"/>
      <c r="AF30" s="217"/>
      <c r="AG30" s="217"/>
      <c r="AH30" s="217"/>
      <c r="AI30" s="217"/>
      <c r="AJ30" s="217"/>
      <c r="AK30" s="217"/>
      <c r="AL30" s="217"/>
      <c r="AM30" s="217"/>
      <c r="AN30" s="217"/>
      <c r="AO30" s="217"/>
      <c r="AP30" s="217"/>
      <c r="AQ30" s="217"/>
      <c r="AR30" s="217"/>
    </row>
    <row r="31" spans="1:44" ht="49.5">
      <c r="A31" s="665">
        <v>2</v>
      </c>
      <c r="B31" s="677" t="s">
        <v>500</v>
      </c>
      <c r="C31" s="567"/>
      <c r="D31" s="567"/>
      <c r="E31" s="567"/>
      <c r="F31" s="666"/>
      <c r="G31" s="567"/>
      <c r="H31" s="670">
        <v>995454</v>
      </c>
      <c r="I31" s="674" t="s">
        <v>450</v>
      </c>
      <c r="J31" s="668">
        <v>0.18</v>
      </c>
      <c r="K31" s="674" t="s">
        <v>450</v>
      </c>
      <c r="L31" s="676" t="s">
        <v>477</v>
      </c>
      <c r="M31" s="669" t="s">
        <v>441</v>
      </c>
      <c r="N31" s="689">
        <v>30.44</v>
      </c>
      <c r="O31" s="567">
        <v>11452.99</v>
      </c>
      <c r="P31" s="567">
        <f>O31+O31*O$52</f>
        <v>11452.99</v>
      </c>
      <c r="Q31" s="626">
        <f t="shared" si="1"/>
        <v>348629.02</v>
      </c>
      <c r="R31" s="568">
        <f t="shared" si="2"/>
        <v>348629.02</v>
      </c>
      <c r="T31" s="700">
        <f t="shared" si="0"/>
        <v>62753.22</v>
      </c>
      <c r="U31" s="217"/>
      <c r="AE31" s="217"/>
      <c r="AF31" s="217"/>
      <c r="AG31" s="217"/>
      <c r="AH31" s="217"/>
      <c r="AI31" s="217"/>
      <c r="AJ31" s="217"/>
      <c r="AK31" s="217"/>
      <c r="AL31" s="217"/>
      <c r="AM31" s="217"/>
      <c r="AN31" s="217"/>
      <c r="AO31" s="217"/>
      <c r="AP31" s="217"/>
      <c r="AQ31" s="217"/>
      <c r="AR31" s="217"/>
    </row>
    <row r="32" spans="1:44" ht="33">
      <c r="A32" s="665">
        <v>3</v>
      </c>
      <c r="B32" s="677">
        <v>10.1</v>
      </c>
      <c r="C32" s="567"/>
      <c r="D32" s="567"/>
      <c r="E32" s="567"/>
      <c r="F32" s="666"/>
      <c r="G32" s="567"/>
      <c r="H32" s="670">
        <v>995476</v>
      </c>
      <c r="I32" s="674" t="s">
        <v>450</v>
      </c>
      <c r="J32" s="668">
        <v>0.18</v>
      </c>
      <c r="K32" s="674" t="s">
        <v>450</v>
      </c>
      <c r="L32" s="684" t="s">
        <v>478</v>
      </c>
      <c r="M32" s="669" t="s">
        <v>442</v>
      </c>
      <c r="N32" s="689">
        <v>3060</v>
      </c>
      <c r="O32" s="567">
        <v>129.76</v>
      </c>
      <c r="P32" s="567">
        <f>O32+O32*O$52</f>
        <v>129.76</v>
      </c>
      <c r="Q32" s="626">
        <f t="shared" si="1"/>
        <v>397065.6</v>
      </c>
      <c r="R32" s="568">
        <f t="shared" si="2"/>
        <v>397065.6</v>
      </c>
      <c r="T32" s="700">
        <f t="shared" si="0"/>
        <v>71471.81</v>
      </c>
      <c r="U32" s="217"/>
      <c r="AE32" s="217"/>
      <c r="AF32" s="217"/>
      <c r="AG32" s="217"/>
      <c r="AH32" s="217"/>
      <c r="AI32" s="217"/>
      <c r="AJ32" s="217"/>
      <c r="AK32" s="217"/>
      <c r="AL32" s="217"/>
      <c r="AM32" s="217"/>
      <c r="AN32" s="217"/>
      <c r="AO32" s="217"/>
      <c r="AP32" s="217"/>
      <c r="AQ32" s="217"/>
      <c r="AR32" s="217"/>
    </row>
    <row r="33" spans="1:44" ht="33">
      <c r="A33" s="665">
        <v>4</v>
      </c>
      <c r="B33" s="677"/>
      <c r="C33" s="567"/>
      <c r="D33" s="567"/>
      <c r="E33" s="567"/>
      <c r="F33" s="666"/>
      <c r="G33" s="567"/>
      <c r="H33" s="670"/>
      <c r="I33" s="670"/>
      <c r="J33" s="670"/>
      <c r="K33" s="670"/>
      <c r="L33" s="685" t="s">
        <v>479</v>
      </c>
      <c r="M33" s="669"/>
      <c r="N33" s="689"/>
      <c r="O33" s="567"/>
      <c r="P33" s="567"/>
      <c r="Q33" s="626"/>
      <c r="R33" s="568"/>
      <c r="T33" s="700">
        <f t="shared" si="0"/>
        <v>0</v>
      </c>
      <c r="U33" s="217"/>
      <c r="AE33" s="217"/>
      <c r="AF33" s="217"/>
      <c r="AG33" s="217"/>
      <c r="AH33" s="217"/>
      <c r="AI33" s="217"/>
      <c r="AJ33" s="217"/>
      <c r="AK33" s="217"/>
      <c r="AL33" s="217"/>
      <c r="AM33" s="217"/>
      <c r="AN33" s="217"/>
      <c r="AO33" s="217"/>
      <c r="AP33" s="217"/>
      <c r="AQ33" s="217"/>
      <c r="AR33" s="217"/>
    </row>
    <row r="34" spans="1:44" ht="16.5">
      <c r="A34" s="665">
        <v>5</v>
      </c>
      <c r="B34" s="677" t="s">
        <v>501</v>
      </c>
      <c r="C34" s="567"/>
      <c r="D34" s="567"/>
      <c r="E34" s="567"/>
      <c r="F34" s="666"/>
      <c r="G34" s="567"/>
      <c r="H34" s="670">
        <v>995456</v>
      </c>
      <c r="I34" s="674" t="s">
        <v>450</v>
      </c>
      <c r="J34" s="668">
        <v>0.18</v>
      </c>
      <c r="K34" s="674" t="s">
        <v>450</v>
      </c>
      <c r="L34" s="686" t="s">
        <v>480</v>
      </c>
      <c r="M34" s="669" t="s">
        <v>441</v>
      </c>
      <c r="N34" s="689">
        <v>20.338000000000001</v>
      </c>
      <c r="O34" s="567">
        <v>8150.19</v>
      </c>
      <c r="P34" s="567">
        <f>O34+O34*O$52</f>
        <v>8150.19</v>
      </c>
      <c r="Q34" s="626">
        <f t="shared" si="1"/>
        <v>165758.56</v>
      </c>
      <c r="R34" s="568">
        <f t="shared" si="2"/>
        <v>165758.56</v>
      </c>
      <c r="T34" s="700">
        <f t="shared" si="0"/>
        <v>29836.54</v>
      </c>
      <c r="U34" s="217"/>
      <c r="AE34" s="217"/>
      <c r="AF34" s="217"/>
      <c r="AG34" s="217"/>
      <c r="AH34" s="217"/>
      <c r="AI34" s="217"/>
      <c r="AJ34" s="217"/>
      <c r="AK34" s="217"/>
      <c r="AL34" s="217"/>
      <c r="AM34" s="217"/>
      <c r="AN34" s="217"/>
      <c r="AO34" s="217"/>
      <c r="AP34" s="217"/>
      <c r="AQ34" s="217"/>
      <c r="AR34" s="217"/>
    </row>
    <row r="35" spans="1:44" ht="33">
      <c r="A35" s="665">
        <v>6</v>
      </c>
      <c r="B35" s="678"/>
      <c r="C35" s="567"/>
      <c r="D35" s="567"/>
      <c r="E35" s="567"/>
      <c r="F35" s="666"/>
      <c r="G35" s="567"/>
      <c r="H35" s="670"/>
      <c r="I35" s="670"/>
      <c r="J35" s="670"/>
      <c r="K35" s="670"/>
      <c r="L35" s="685" t="s">
        <v>481</v>
      </c>
      <c r="M35" s="669"/>
      <c r="N35" s="689"/>
      <c r="O35" s="567"/>
      <c r="P35" s="567"/>
      <c r="Q35" s="626"/>
      <c r="R35" s="568"/>
      <c r="T35" s="700">
        <f t="shared" si="0"/>
        <v>0</v>
      </c>
      <c r="U35" s="217"/>
      <c r="AE35" s="217"/>
      <c r="AF35" s="217"/>
      <c r="AG35" s="217"/>
      <c r="AH35" s="217"/>
      <c r="AI35" s="217"/>
      <c r="AJ35" s="217"/>
      <c r="AK35" s="217"/>
      <c r="AL35" s="217"/>
      <c r="AM35" s="217"/>
      <c r="AN35" s="217"/>
      <c r="AO35" s="217"/>
      <c r="AP35" s="217"/>
      <c r="AQ35" s="217"/>
      <c r="AR35" s="217"/>
    </row>
    <row r="36" spans="1:44" ht="16.5">
      <c r="A36" s="665">
        <v>7</v>
      </c>
      <c r="B36" s="677" t="s">
        <v>453</v>
      </c>
      <c r="C36" s="567"/>
      <c r="D36" s="567"/>
      <c r="E36" s="567"/>
      <c r="F36" s="666"/>
      <c r="G36" s="567"/>
      <c r="H36" s="670">
        <v>995456</v>
      </c>
      <c r="I36" s="674" t="s">
        <v>450</v>
      </c>
      <c r="J36" s="668">
        <v>0.18</v>
      </c>
      <c r="K36" s="674" t="s">
        <v>450</v>
      </c>
      <c r="L36" s="682" t="s">
        <v>482</v>
      </c>
      <c r="M36" s="669" t="s">
        <v>444</v>
      </c>
      <c r="N36" s="689">
        <v>205.48500000000001</v>
      </c>
      <c r="O36" s="567">
        <v>383.76</v>
      </c>
      <c r="P36" s="567">
        <f>O36+O36*O$52</f>
        <v>383.76</v>
      </c>
      <c r="Q36" s="626">
        <f t="shared" si="1"/>
        <v>78856.92</v>
      </c>
      <c r="R36" s="568">
        <f t="shared" si="2"/>
        <v>78856.92</v>
      </c>
      <c r="T36" s="700">
        <f t="shared" si="0"/>
        <v>14194.25</v>
      </c>
      <c r="U36" s="217"/>
      <c r="AE36" s="217"/>
      <c r="AF36" s="217"/>
      <c r="AG36" s="217"/>
      <c r="AH36" s="217"/>
      <c r="AI36" s="217"/>
      <c r="AJ36" s="217"/>
      <c r="AK36" s="217"/>
      <c r="AL36" s="217"/>
      <c r="AM36" s="217"/>
      <c r="AN36" s="217"/>
      <c r="AO36" s="217"/>
      <c r="AP36" s="217"/>
      <c r="AQ36" s="217"/>
      <c r="AR36" s="217"/>
    </row>
    <row r="37" spans="1:44" ht="31.5">
      <c r="A37" s="665">
        <v>8</v>
      </c>
      <c r="B37" s="677"/>
      <c r="C37" s="567"/>
      <c r="D37" s="567"/>
      <c r="E37" s="567"/>
      <c r="F37" s="666"/>
      <c r="G37" s="567"/>
      <c r="H37" s="670"/>
      <c r="I37" s="670"/>
      <c r="J37" s="670"/>
      <c r="K37" s="670"/>
      <c r="L37" s="683" t="s">
        <v>512</v>
      </c>
      <c r="M37" s="669"/>
      <c r="N37" s="689"/>
      <c r="O37" s="567"/>
      <c r="P37" s="567"/>
      <c r="Q37" s="626"/>
      <c r="R37" s="568"/>
      <c r="T37" s="700">
        <f t="shared" si="0"/>
        <v>0</v>
      </c>
      <c r="U37" s="217"/>
      <c r="AE37" s="217"/>
      <c r="AF37" s="217"/>
      <c r="AG37" s="217"/>
      <c r="AH37" s="217"/>
      <c r="AI37" s="217"/>
      <c r="AJ37" s="217"/>
      <c r="AK37" s="217"/>
      <c r="AL37" s="217"/>
      <c r="AM37" s="217"/>
      <c r="AN37" s="217"/>
      <c r="AO37" s="217"/>
      <c r="AP37" s="217"/>
      <c r="AQ37" s="217"/>
      <c r="AR37" s="217"/>
    </row>
    <row r="38" spans="1:44" ht="16.5">
      <c r="A38" s="665">
        <v>9</v>
      </c>
      <c r="B38" s="679" t="s">
        <v>502</v>
      </c>
      <c r="C38" s="567"/>
      <c r="D38" s="567"/>
      <c r="E38" s="567"/>
      <c r="F38" s="666"/>
      <c r="G38" s="567"/>
      <c r="H38" s="670">
        <v>995424</v>
      </c>
      <c r="I38" s="674" t="s">
        <v>450</v>
      </c>
      <c r="J38" s="668">
        <v>0.18</v>
      </c>
      <c r="K38" s="674" t="s">
        <v>450</v>
      </c>
      <c r="L38" s="687" t="s">
        <v>483</v>
      </c>
      <c r="M38" s="669" t="s">
        <v>443</v>
      </c>
      <c r="N38" s="689">
        <v>4</v>
      </c>
      <c r="O38" s="567">
        <v>688.23</v>
      </c>
      <c r="P38" s="567">
        <f>O38+O38*O$52</f>
        <v>688.23</v>
      </c>
      <c r="Q38" s="626">
        <f t="shared" si="1"/>
        <v>2752.92</v>
      </c>
      <c r="R38" s="568">
        <f t="shared" si="2"/>
        <v>2752.92</v>
      </c>
      <c r="T38" s="700">
        <f t="shared" si="0"/>
        <v>495.53</v>
      </c>
      <c r="U38" s="217"/>
      <c r="AE38" s="217"/>
      <c r="AF38" s="217"/>
      <c r="AG38" s="217"/>
      <c r="AH38" s="217"/>
      <c r="AI38" s="217"/>
      <c r="AJ38" s="217"/>
      <c r="AK38" s="217"/>
      <c r="AL38" s="217"/>
      <c r="AM38" s="217"/>
      <c r="AN38" s="217"/>
      <c r="AO38" s="217"/>
      <c r="AP38" s="217"/>
      <c r="AQ38" s="217"/>
      <c r="AR38" s="217"/>
    </row>
    <row r="39" spans="1:44" ht="16.5">
      <c r="A39" s="665">
        <v>10</v>
      </c>
      <c r="B39" s="679" t="s">
        <v>503</v>
      </c>
      <c r="C39" s="567"/>
      <c r="D39" s="567"/>
      <c r="E39" s="567"/>
      <c r="F39" s="666"/>
      <c r="G39" s="567"/>
      <c r="H39" s="671">
        <v>995424</v>
      </c>
      <c r="I39" s="674" t="s">
        <v>450</v>
      </c>
      <c r="J39" s="668">
        <v>0.18</v>
      </c>
      <c r="K39" s="674" t="s">
        <v>450</v>
      </c>
      <c r="L39" s="687" t="s">
        <v>484</v>
      </c>
      <c r="M39" s="669" t="s">
        <v>443</v>
      </c>
      <c r="N39" s="689">
        <v>4</v>
      </c>
      <c r="O39" s="567">
        <v>913.47</v>
      </c>
      <c r="P39" s="567">
        <f>O39+O39*O$52</f>
        <v>913.47</v>
      </c>
      <c r="Q39" s="626">
        <f t="shared" si="1"/>
        <v>3653.88</v>
      </c>
      <c r="R39" s="568">
        <f t="shared" si="2"/>
        <v>3653.88</v>
      </c>
      <c r="T39" s="700">
        <f t="shared" si="0"/>
        <v>657.7</v>
      </c>
      <c r="U39" s="217"/>
      <c r="AE39" s="217"/>
      <c r="AF39" s="217"/>
      <c r="AG39" s="217"/>
      <c r="AH39" s="217"/>
      <c r="AI39" s="217"/>
      <c r="AJ39" s="217"/>
      <c r="AK39" s="217"/>
      <c r="AL39" s="217"/>
      <c r="AM39" s="217"/>
      <c r="AN39" s="217"/>
      <c r="AO39" s="217"/>
      <c r="AP39" s="217"/>
      <c r="AQ39" s="217"/>
      <c r="AR39" s="217"/>
    </row>
    <row r="40" spans="1:44" ht="16.5">
      <c r="A40" s="665">
        <v>11</v>
      </c>
      <c r="B40" s="679" t="s">
        <v>504</v>
      </c>
      <c r="C40" s="567"/>
      <c r="D40" s="567"/>
      <c r="E40" s="567"/>
      <c r="F40" s="666"/>
      <c r="G40" s="567"/>
      <c r="H40" s="670">
        <v>995424</v>
      </c>
      <c r="I40" s="674" t="s">
        <v>450</v>
      </c>
      <c r="J40" s="668">
        <v>0.18</v>
      </c>
      <c r="K40" s="674" t="s">
        <v>450</v>
      </c>
      <c r="L40" s="687" t="s">
        <v>513</v>
      </c>
      <c r="M40" s="669" t="s">
        <v>443</v>
      </c>
      <c r="N40" s="689">
        <v>10</v>
      </c>
      <c r="O40" s="567">
        <v>1135.23</v>
      </c>
      <c r="P40" s="567">
        <f>O40+O40*O$52</f>
        <v>1135.23</v>
      </c>
      <c r="Q40" s="626">
        <f t="shared" si="1"/>
        <v>11352.3</v>
      </c>
      <c r="R40" s="568">
        <f t="shared" si="2"/>
        <v>11352.3</v>
      </c>
      <c r="T40" s="700">
        <f t="shared" si="0"/>
        <v>2043.41</v>
      </c>
      <c r="U40" s="217"/>
      <c r="AE40" s="217"/>
      <c r="AF40" s="217"/>
      <c r="AG40" s="217"/>
      <c r="AH40" s="217"/>
      <c r="AI40" s="217"/>
      <c r="AJ40" s="217"/>
      <c r="AK40" s="217"/>
      <c r="AL40" s="217"/>
      <c r="AM40" s="217"/>
      <c r="AN40" s="217"/>
      <c r="AO40" s="217"/>
      <c r="AP40" s="217"/>
      <c r="AQ40" s="217"/>
      <c r="AR40" s="217"/>
    </row>
    <row r="41" spans="1:44" ht="16.5">
      <c r="A41" s="665">
        <v>12</v>
      </c>
      <c r="B41" s="679" t="s">
        <v>505</v>
      </c>
      <c r="C41" s="567"/>
      <c r="D41" s="567"/>
      <c r="E41" s="567"/>
      <c r="F41" s="666"/>
      <c r="G41" s="567"/>
      <c r="H41" s="670">
        <v>995424</v>
      </c>
      <c r="I41" s="674" t="s">
        <v>450</v>
      </c>
      <c r="J41" s="668">
        <v>0.18</v>
      </c>
      <c r="K41" s="674" t="s">
        <v>450</v>
      </c>
      <c r="L41" s="687" t="s">
        <v>485</v>
      </c>
      <c r="M41" s="669" t="s">
        <v>443</v>
      </c>
      <c r="N41" s="689">
        <v>5</v>
      </c>
      <c r="O41" s="567">
        <v>2880.01</v>
      </c>
      <c r="P41" s="567">
        <f>O41+O41*O$52</f>
        <v>2880.01</v>
      </c>
      <c r="Q41" s="626">
        <f t="shared" si="1"/>
        <v>14400.05</v>
      </c>
      <c r="R41" s="568">
        <f t="shared" si="2"/>
        <v>14400.05</v>
      </c>
      <c r="T41" s="700">
        <f t="shared" si="0"/>
        <v>2592.0100000000002</v>
      </c>
      <c r="U41" s="217"/>
      <c r="AE41" s="217"/>
      <c r="AF41" s="217"/>
      <c r="AG41" s="217"/>
      <c r="AH41" s="217"/>
      <c r="AI41" s="217"/>
      <c r="AJ41" s="217"/>
      <c r="AK41" s="217"/>
      <c r="AL41" s="217"/>
      <c r="AM41" s="217"/>
      <c r="AN41" s="217"/>
      <c r="AO41" s="217"/>
      <c r="AP41" s="217"/>
      <c r="AQ41" s="217"/>
      <c r="AR41" s="217"/>
    </row>
    <row r="42" spans="1:44" ht="33">
      <c r="A42" s="665">
        <v>13</v>
      </c>
      <c r="B42" s="680" t="s">
        <v>506</v>
      </c>
      <c r="C42" s="567"/>
      <c r="D42" s="567"/>
      <c r="E42" s="567"/>
      <c r="F42" s="666"/>
      <c r="G42" s="567"/>
      <c r="H42" s="670"/>
      <c r="I42" s="670"/>
      <c r="J42" s="670"/>
      <c r="K42" s="670"/>
      <c r="L42" s="676" t="s">
        <v>486</v>
      </c>
      <c r="M42" s="669"/>
      <c r="N42" s="689"/>
      <c r="O42" s="567"/>
      <c r="P42" s="567"/>
      <c r="Q42" s="626"/>
      <c r="R42" s="568"/>
      <c r="T42" s="700">
        <f t="shared" si="0"/>
        <v>0</v>
      </c>
      <c r="U42" s="217"/>
      <c r="AE42" s="217"/>
      <c r="AF42" s="217"/>
      <c r="AG42" s="217"/>
      <c r="AH42" s="217"/>
      <c r="AI42" s="217"/>
      <c r="AJ42" s="217"/>
      <c r="AK42" s="217"/>
      <c r="AL42" s="217"/>
      <c r="AM42" s="217"/>
      <c r="AN42" s="217"/>
      <c r="AO42" s="217"/>
      <c r="AP42" s="217"/>
      <c r="AQ42" s="217"/>
      <c r="AR42" s="217"/>
    </row>
    <row r="43" spans="1:44" ht="16.5">
      <c r="A43" s="665">
        <v>14</v>
      </c>
      <c r="B43" s="679" t="s">
        <v>507</v>
      </c>
      <c r="C43" s="567"/>
      <c r="D43" s="567"/>
      <c r="E43" s="567"/>
      <c r="F43" s="666"/>
      <c r="G43" s="567"/>
      <c r="H43" s="670">
        <v>995424</v>
      </c>
      <c r="I43" s="674" t="s">
        <v>450</v>
      </c>
      <c r="J43" s="668">
        <v>0.18</v>
      </c>
      <c r="K43" s="674" t="s">
        <v>450</v>
      </c>
      <c r="L43" s="682" t="s">
        <v>487</v>
      </c>
      <c r="M43" s="669" t="s">
        <v>440</v>
      </c>
      <c r="N43" s="689">
        <v>166</v>
      </c>
      <c r="O43" s="567">
        <v>20.29</v>
      </c>
      <c r="P43" s="567">
        <f>O43+O43*O$52</f>
        <v>20.29</v>
      </c>
      <c r="Q43" s="626">
        <f t="shared" si="1"/>
        <v>3368.14</v>
      </c>
      <c r="R43" s="568">
        <f t="shared" si="2"/>
        <v>3368.14</v>
      </c>
      <c r="T43" s="700">
        <f t="shared" si="0"/>
        <v>606.27</v>
      </c>
      <c r="U43" s="217"/>
      <c r="AE43" s="217"/>
      <c r="AF43" s="217"/>
      <c r="AG43" s="217"/>
      <c r="AH43" s="217"/>
      <c r="AI43" s="217"/>
      <c r="AJ43" s="217"/>
      <c r="AK43" s="217"/>
      <c r="AL43" s="217"/>
      <c r="AM43" s="217"/>
      <c r="AN43" s="217"/>
      <c r="AO43" s="217"/>
      <c r="AP43" s="217"/>
      <c r="AQ43" s="217"/>
      <c r="AR43" s="217"/>
    </row>
    <row r="44" spans="1:44" ht="16.5">
      <c r="A44" s="665">
        <v>15</v>
      </c>
      <c r="B44" s="679" t="s">
        <v>508</v>
      </c>
      <c r="C44" s="567"/>
      <c r="D44" s="567"/>
      <c r="E44" s="567"/>
      <c r="F44" s="666"/>
      <c r="G44" s="567"/>
      <c r="H44" s="670">
        <v>995424</v>
      </c>
      <c r="I44" s="674" t="s">
        <v>450</v>
      </c>
      <c r="J44" s="668">
        <v>0.18</v>
      </c>
      <c r="K44" s="674" t="s">
        <v>450</v>
      </c>
      <c r="L44" s="682" t="s">
        <v>488</v>
      </c>
      <c r="M44" s="669" t="s">
        <v>440</v>
      </c>
      <c r="N44" s="689">
        <v>93</v>
      </c>
      <c r="O44" s="567">
        <v>27.92</v>
      </c>
      <c r="P44" s="567">
        <f>O44+O44*O$52</f>
        <v>27.92</v>
      </c>
      <c r="Q44" s="626">
        <f t="shared" si="1"/>
        <v>2596.56</v>
      </c>
      <c r="R44" s="568">
        <f t="shared" si="2"/>
        <v>2596.56</v>
      </c>
      <c r="T44" s="700">
        <f t="shared" si="0"/>
        <v>467.38</v>
      </c>
      <c r="U44" s="217"/>
      <c r="AE44" s="217"/>
      <c r="AF44" s="217"/>
      <c r="AG44" s="217"/>
      <c r="AH44" s="217"/>
      <c r="AI44" s="217"/>
      <c r="AJ44" s="217"/>
      <c r="AK44" s="217"/>
      <c r="AL44" s="217"/>
      <c r="AM44" s="217"/>
      <c r="AN44" s="217"/>
      <c r="AO44" s="217"/>
      <c r="AP44" s="217"/>
      <c r="AQ44" s="217"/>
      <c r="AR44" s="217"/>
    </row>
    <row r="45" spans="1:44" ht="16.5">
      <c r="A45" s="665">
        <v>16</v>
      </c>
      <c r="B45" s="679" t="s">
        <v>509</v>
      </c>
      <c r="C45" s="567"/>
      <c r="D45" s="567"/>
      <c r="E45" s="567"/>
      <c r="F45" s="666"/>
      <c r="G45" s="567"/>
      <c r="H45" s="670">
        <v>995424</v>
      </c>
      <c r="I45" s="674" t="s">
        <v>450</v>
      </c>
      <c r="J45" s="668">
        <v>0.18</v>
      </c>
      <c r="K45" s="674" t="s">
        <v>450</v>
      </c>
      <c r="L45" s="682" t="s">
        <v>489</v>
      </c>
      <c r="M45" s="669" t="s">
        <v>440</v>
      </c>
      <c r="N45" s="689">
        <v>581</v>
      </c>
      <c r="O45" s="567">
        <v>33.729999999999997</v>
      </c>
      <c r="P45" s="567">
        <f>O45+O45*O$52</f>
        <v>33.729999999999997</v>
      </c>
      <c r="Q45" s="626">
        <f t="shared" si="1"/>
        <v>19597.13</v>
      </c>
      <c r="R45" s="568">
        <f t="shared" si="2"/>
        <v>19597.13</v>
      </c>
      <c r="T45" s="700">
        <f t="shared" si="0"/>
        <v>3527.48</v>
      </c>
      <c r="U45" s="217"/>
      <c r="AE45" s="217"/>
      <c r="AF45" s="217"/>
      <c r="AG45" s="217"/>
      <c r="AH45" s="217"/>
      <c r="AI45" s="217"/>
      <c r="AJ45" s="217"/>
      <c r="AK45" s="217"/>
      <c r="AL45" s="217"/>
      <c r="AM45" s="217"/>
      <c r="AN45" s="217"/>
      <c r="AO45" s="217"/>
      <c r="AP45" s="217"/>
      <c r="AQ45" s="217"/>
      <c r="AR45" s="217"/>
    </row>
    <row r="46" spans="1:44" ht="16.5">
      <c r="A46" s="665">
        <v>17</v>
      </c>
      <c r="B46" s="679" t="s">
        <v>510</v>
      </c>
      <c r="C46" s="567"/>
      <c r="D46" s="567"/>
      <c r="E46" s="567"/>
      <c r="F46" s="666"/>
      <c r="G46" s="567"/>
      <c r="H46" s="670">
        <v>995424</v>
      </c>
      <c r="I46" s="674" t="s">
        <v>450</v>
      </c>
      <c r="J46" s="668">
        <v>0.18</v>
      </c>
      <c r="K46" s="674" t="s">
        <v>450</v>
      </c>
      <c r="L46" s="682" t="s">
        <v>490</v>
      </c>
      <c r="M46" s="669" t="s">
        <v>440</v>
      </c>
      <c r="N46" s="689">
        <v>1131</v>
      </c>
      <c r="O46" s="567">
        <v>48.65</v>
      </c>
      <c r="P46" s="567">
        <f>O46+O46*O$52</f>
        <v>48.65</v>
      </c>
      <c r="Q46" s="626">
        <f t="shared" si="1"/>
        <v>55023.15</v>
      </c>
      <c r="R46" s="568">
        <f t="shared" si="2"/>
        <v>55023.15</v>
      </c>
      <c r="T46" s="700">
        <f t="shared" si="0"/>
        <v>9904.17</v>
      </c>
      <c r="U46" s="217"/>
      <c r="AE46" s="217"/>
      <c r="AF46" s="217"/>
      <c r="AG46" s="217"/>
      <c r="AH46" s="217"/>
      <c r="AI46" s="217"/>
      <c r="AJ46" s="217"/>
      <c r="AK46" s="217"/>
      <c r="AL46" s="217"/>
      <c r="AM46" s="217"/>
      <c r="AN46" s="217"/>
      <c r="AO46" s="217"/>
      <c r="AP46" s="217"/>
      <c r="AQ46" s="217"/>
      <c r="AR46" s="217"/>
    </row>
    <row r="47" spans="1:44" ht="33">
      <c r="A47" s="665">
        <v>18</v>
      </c>
      <c r="B47" s="679"/>
      <c r="C47" s="567"/>
      <c r="D47" s="567"/>
      <c r="E47" s="567"/>
      <c r="F47" s="666"/>
      <c r="G47" s="567"/>
      <c r="H47" s="670"/>
      <c r="I47" s="670"/>
      <c r="J47" s="670"/>
      <c r="K47" s="670"/>
      <c r="L47" s="685" t="s">
        <v>491</v>
      </c>
      <c r="M47" s="669"/>
      <c r="N47" s="689"/>
      <c r="O47" s="567"/>
      <c r="P47" s="567"/>
      <c r="Q47" s="626"/>
      <c r="R47" s="568"/>
      <c r="T47" s="700">
        <f t="shared" si="0"/>
        <v>0</v>
      </c>
      <c r="U47" s="217"/>
      <c r="AE47" s="217"/>
      <c r="AF47" s="217"/>
      <c r="AG47" s="217"/>
      <c r="AH47" s="217"/>
      <c r="AI47" s="217"/>
      <c r="AJ47" s="217"/>
      <c r="AK47" s="217"/>
      <c r="AL47" s="217"/>
      <c r="AM47" s="217"/>
      <c r="AN47" s="217"/>
      <c r="AO47" s="217"/>
      <c r="AP47" s="217"/>
      <c r="AQ47" s="217"/>
      <c r="AR47" s="217"/>
    </row>
    <row r="48" spans="1:44" ht="16.5">
      <c r="A48" s="665">
        <v>19</v>
      </c>
      <c r="B48" s="679" t="s">
        <v>452</v>
      </c>
      <c r="C48" s="567"/>
      <c r="D48" s="567"/>
      <c r="E48" s="567"/>
      <c r="F48" s="666"/>
      <c r="G48" s="567"/>
      <c r="H48" s="670">
        <v>995454</v>
      </c>
      <c r="I48" s="674" t="s">
        <v>450</v>
      </c>
      <c r="J48" s="668">
        <v>0.18</v>
      </c>
      <c r="K48" s="674" t="s">
        <v>450</v>
      </c>
      <c r="L48" s="685" t="s">
        <v>492</v>
      </c>
      <c r="M48" s="669" t="s">
        <v>442</v>
      </c>
      <c r="N48" s="689">
        <v>353.13</v>
      </c>
      <c r="O48" s="567">
        <v>119.26</v>
      </c>
      <c r="P48" s="567">
        <f>O48+O48*O$52</f>
        <v>119.26</v>
      </c>
      <c r="Q48" s="626">
        <f t="shared" si="1"/>
        <v>42114.28</v>
      </c>
      <c r="R48" s="568">
        <f t="shared" si="2"/>
        <v>42114.28</v>
      </c>
      <c r="T48" s="700">
        <f t="shared" si="0"/>
        <v>7580.57</v>
      </c>
      <c r="U48" s="217"/>
      <c r="AE48" s="217"/>
      <c r="AF48" s="217"/>
      <c r="AG48" s="217"/>
      <c r="AH48" s="217"/>
      <c r="AI48" s="217"/>
      <c r="AJ48" s="217"/>
      <c r="AK48" s="217"/>
      <c r="AL48" s="217"/>
      <c r="AM48" s="217"/>
      <c r="AN48" s="217"/>
      <c r="AO48" s="217"/>
      <c r="AP48" s="217"/>
      <c r="AQ48" s="217"/>
      <c r="AR48" s="217"/>
    </row>
    <row r="49" spans="1:44" ht="33">
      <c r="A49" s="665">
        <v>20</v>
      </c>
      <c r="B49" s="679">
        <v>2.25</v>
      </c>
      <c r="C49" s="567"/>
      <c r="D49" s="567"/>
      <c r="E49" s="567"/>
      <c r="F49" s="666"/>
      <c r="G49" s="567"/>
      <c r="H49" s="670">
        <v>995433</v>
      </c>
      <c r="I49" s="674" t="s">
        <v>450</v>
      </c>
      <c r="J49" s="668">
        <v>0.18</v>
      </c>
      <c r="K49" s="674" t="s">
        <v>450</v>
      </c>
      <c r="L49" s="685" t="s">
        <v>493</v>
      </c>
      <c r="M49" s="669" t="s">
        <v>441</v>
      </c>
      <c r="N49" s="689">
        <v>18.382999999999999</v>
      </c>
      <c r="O49" s="567">
        <v>216.73</v>
      </c>
      <c r="P49" s="567">
        <f>O49+O49*O$52</f>
        <v>216.73</v>
      </c>
      <c r="Q49" s="626">
        <f t="shared" si="1"/>
        <v>3984.15</v>
      </c>
      <c r="R49" s="568">
        <f t="shared" si="2"/>
        <v>3984.15</v>
      </c>
      <c r="T49" s="700">
        <f t="shared" si="0"/>
        <v>717.15</v>
      </c>
      <c r="U49" s="217"/>
      <c r="AE49" s="217"/>
      <c r="AF49" s="217"/>
      <c r="AG49" s="217"/>
      <c r="AH49" s="217"/>
      <c r="AI49" s="217"/>
      <c r="AJ49" s="217"/>
      <c r="AK49" s="217"/>
      <c r="AL49" s="217"/>
      <c r="AM49" s="217"/>
      <c r="AN49" s="217"/>
      <c r="AO49" s="217"/>
      <c r="AP49" s="217"/>
      <c r="AQ49" s="217"/>
      <c r="AR49" s="217"/>
    </row>
    <row r="50" spans="1:44" s="663" customFormat="1" ht="33" customHeight="1">
      <c r="H50" s="664"/>
      <c r="L50" s="672" t="s">
        <v>445</v>
      </c>
      <c r="Q50" s="673">
        <f>ROUND(SUM(Q19:Q49),2)</f>
        <v>2918664</v>
      </c>
      <c r="R50" s="673">
        <f>SUM(R19:R49)</f>
        <v>2918663.9999999995</v>
      </c>
      <c r="T50" s="701">
        <f>SUM(T20:T49)</f>
        <v>525359.53</v>
      </c>
      <c r="U50" s="675"/>
    </row>
    <row r="51" spans="1:44" s="569" customFormat="1" ht="31.5" customHeight="1">
      <c r="A51" s="780" t="s">
        <v>458</v>
      </c>
      <c r="B51" s="780"/>
      <c r="C51" s="780"/>
      <c r="D51" s="780"/>
      <c r="E51" s="780"/>
      <c r="F51" s="780"/>
      <c r="G51" s="780"/>
      <c r="H51" s="780"/>
      <c r="I51" s="780"/>
      <c r="J51" s="780"/>
      <c r="K51" s="780"/>
      <c r="L51" s="780"/>
      <c r="M51" s="780"/>
      <c r="N51" s="780"/>
      <c r="O51" s="623"/>
      <c r="P51" s="623" t="s">
        <v>437</v>
      </c>
      <c r="Q51" s="756">
        <f>Q50</f>
        <v>2918664</v>
      </c>
      <c r="R51" s="756"/>
      <c r="T51" s="702"/>
      <c r="U51" s="570"/>
      <c r="AB51" s="571"/>
      <c r="AE51" s="572"/>
      <c r="AF51" s="572"/>
      <c r="AG51" s="572"/>
      <c r="AH51" s="572"/>
      <c r="AI51" s="572"/>
      <c r="AJ51" s="572"/>
      <c r="AK51" s="572"/>
      <c r="AL51" s="572"/>
      <c r="AM51" s="572"/>
      <c r="AN51" s="572"/>
      <c r="AO51" s="572"/>
      <c r="AP51" s="572"/>
      <c r="AQ51" s="572"/>
      <c r="AR51" s="572"/>
    </row>
    <row r="52" spans="1:44" s="569" customFormat="1" ht="31.5" customHeight="1">
      <c r="A52" s="776" t="s">
        <v>457</v>
      </c>
      <c r="B52" s="776"/>
      <c r="C52" s="776"/>
      <c r="D52" s="776"/>
      <c r="E52" s="776"/>
      <c r="F52" s="776"/>
      <c r="G52" s="776"/>
      <c r="H52" s="776"/>
      <c r="I52" s="776"/>
      <c r="J52" s="776"/>
      <c r="K52" s="776"/>
      <c r="L52" s="776"/>
      <c r="M52" s="776"/>
      <c r="N52" s="776"/>
      <c r="O52" s="761">
        <v>0</v>
      </c>
      <c r="P52" s="762"/>
      <c r="Q52" s="762"/>
      <c r="R52" s="762"/>
      <c r="T52" s="702"/>
      <c r="U52" s="570"/>
      <c r="AB52" s="571"/>
      <c r="AE52" s="572"/>
      <c r="AF52" s="572"/>
      <c r="AG52" s="572"/>
      <c r="AH52" s="572"/>
      <c r="AI52" s="572"/>
      <c r="AJ52" s="572"/>
      <c r="AK52" s="572"/>
      <c r="AL52" s="572"/>
      <c r="AM52" s="572"/>
      <c r="AN52" s="572"/>
      <c r="AO52" s="572"/>
      <c r="AP52" s="572"/>
      <c r="AQ52" s="572"/>
      <c r="AR52" s="572"/>
    </row>
    <row r="53" spans="1:44" s="569" customFormat="1" ht="31.5" customHeight="1">
      <c r="A53" s="777" t="s">
        <v>455</v>
      </c>
      <c r="B53" s="777"/>
      <c r="C53" s="777"/>
      <c r="D53" s="777"/>
      <c r="E53" s="777"/>
      <c r="F53" s="777"/>
      <c r="G53" s="777"/>
      <c r="H53" s="777"/>
      <c r="I53" s="777"/>
      <c r="J53" s="777"/>
      <c r="K53" s="777"/>
      <c r="L53" s="777"/>
      <c r="M53" s="777"/>
      <c r="N53" s="777"/>
      <c r="O53" s="778">
        <f>R50-Q50</f>
        <v>0</v>
      </c>
      <c r="P53" s="779"/>
      <c r="Q53" s="779"/>
      <c r="R53" s="779"/>
      <c r="T53" s="702"/>
      <c r="U53" s="570"/>
      <c r="AB53" s="571"/>
      <c r="AE53" s="572"/>
      <c r="AF53" s="572"/>
      <c r="AG53" s="572"/>
      <c r="AH53" s="572"/>
      <c r="AI53" s="572"/>
      <c r="AJ53" s="572"/>
      <c r="AK53" s="572"/>
      <c r="AL53" s="572"/>
      <c r="AM53" s="572"/>
      <c r="AN53" s="572"/>
      <c r="AO53" s="572"/>
      <c r="AP53" s="572"/>
      <c r="AQ53" s="572"/>
      <c r="AR53" s="572"/>
    </row>
    <row r="54" spans="1:44" s="569" customFormat="1" ht="31.5" customHeight="1">
      <c r="A54" s="777" t="s">
        <v>456</v>
      </c>
      <c r="B54" s="777"/>
      <c r="C54" s="777"/>
      <c r="D54" s="777"/>
      <c r="E54" s="777"/>
      <c r="F54" s="777"/>
      <c r="G54" s="777"/>
      <c r="H54" s="777"/>
      <c r="I54" s="777"/>
      <c r="J54" s="777"/>
      <c r="K54" s="777"/>
      <c r="L54" s="777"/>
      <c r="M54" s="777"/>
      <c r="N54" s="777"/>
      <c r="O54" s="778">
        <f>R50</f>
        <v>2918663.9999999995</v>
      </c>
      <c r="P54" s="779"/>
      <c r="Q54" s="779"/>
      <c r="R54" s="779"/>
      <c r="T54" s="702"/>
      <c r="U54" s="570"/>
      <c r="AB54" s="571"/>
      <c r="AE54" s="572"/>
      <c r="AF54" s="572"/>
      <c r="AG54" s="572"/>
      <c r="AH54" s="572"/>
      <c r="AI54" s="572"/>
      <c r="AJ54" s="572"/>
      <c r="AK54" s="572"/>
      <c r="AL54" s="572"/>
      <c r="AM54" s="572"/>
      <c r="AN54" s="572"/>
      <c r="AO54" s="572"/>
      <c r="AP54" s="572"/>
      <c r="AQ54" s="572"/>
      <c r="AR54" s="572"/>
    </row>
    <row r="55" spans="1:44" ht="16.5">
      <c r="A55" s="759"/>
      <c r="B55" s="759"/>
      <c r="C55" s="759"/>
      <c r="D55" s="759"/>
      <c r="E55" s="759"/>
      <c r="F55" s="759"/>
      <c r="G55" s="759"/>
      <c r="H55" s="759"/>
      <c r="I55" s="759"/>
      <c r="J55" s="759"/>
      <c r="K55" s="759"/>
      <c r="L55" s="759"/>
      <c r="M55" s="759"/>
      <c r="N55" s="759"/>
      <c r="O55" s="759"/>
      <c r="P55" s="759"/>
      <c r="Q55" s="759"/>
      <c r="R55" s="759"/>
      <c r="S55" s="554"/>
      <c r="T55" s="703"/>
      <c r="V55" s="554"/>
      <c r="W55" s="546"/>
    </row>
    <row r="56" spans="1:44" ht="21" customHeight="1">
      <c r="A56" s="573"/>
      <c r="B56" s="774" t="s">
        <v>421</v>
      </c>
      <c r="C56" s="774"/>
      <c r="D56" s="774"/>
      <c r="E56" s="774"/>
      <c r="F56" s="774"/>
      <c r="G56" s="774"/>
      <c r="H56" s="774"/>
      <c r="I56" s="774"/>
      <c r="J56" s="774"/>
      <c r="K56" s="774"/>
      <c r="L56" s="774"/>
      <c r="M56" s="774"/>
      <c r="N56" s="774"/>
      <c r="O56" s="774"/>
      <c r="P56" s="774"/>
      <c r="Q56" s="774"/>
      <c r="R56" s="774"/>
      <c r="S56" s="554"/>
      <c r="T56" s="703"/>
      <c r="V56" s="554"/>
      <c r="W56" s="546"/>
    </row>
    <row r="57" spans="1:44" ht="21.75" customHeight="1">
      <c r="B57" s="755" t="s">
        <v>459</v>
      </c>
      <c r="C57" s="755"/>
      <c r="D57" s="755"/>
      <c r="E57" s="755"/>
      <c r="F57" s="755"/>
      <c r="G57" s="755"/>
      <c r="H57" s="755"/>
      <c r="I57" s="755"/>
      <c r="J57" s="755"/>
      <c r="K57" s="755"/>
      <c r="L57" s="755"/>
      <c r="M57" s="755"/>
      <c r="N57" s="755"/>
      <c r="O57" s="755"/>
      <c r="P57" s="755"/>
      <c r="Q57" s="755"/>
      <c r="R57" s="574"/>
      <c r="S57" s="532"/>
      <c r="T57" s="704"/>
      <c r="V57" s="532"/>
      <c r="W57" s="532"/>
      <c r="Y57" s="526"/>
      <c r="Z57" s="770"/>
      <c r="AA57" s="770"/>
    </row>
    <row r="58" spans="1:44">
      <c r="A58" s="529" t="s">
        <v>347</v>
      </c>
      <c r="B58" s="526" t="str">
        <f>'Names of Bidder'!D32</f>
        <v>2/Dec/2024</v>
      </c>
      <c r="D58" s="760" t="str">
        <f>'Names of Bidder'!D27&amp;"-"&amp; 'Names of Bidder'!E27&amp;"-" &amp;'Names of Bidder'!F27</f>
        <v>2-Dec-2024</v>
      </c>
      <c r="E58" s="760"/>
      <c r="M58" s="575"/>
      <c r="N58" s="530" t="s">
        <v>349</v>
      </c>
      <c r="O58" s="217">
        <f>'Names of Bidder'!D24</f>
        <v>0</v>
      </c>
      <c r="S58" s="532"/>
      <c r="T58" s="704"/>
      <c r="V58" s="532"/>
      <c r="W58" s="532"/>
      <c r="Y58" s="526"/>
    </row>
    <row r="59" spans="1:44">
      <c r="A59" s="529" t="s">
        <v>348</v>
      </c>
      <c r="B59" s="526">
        <f>'Names of Bidder'!D28</f>
        <v>0</v>
      </c>
      <c r="D59" s="760" t="str">
        <f>IF('Names of Bidder'!D28=0, "", 'Names of Bidder'!D28)</f>
        <v/>
      </c>
      <c r="E59" s="760"/>
      <c r="M59" s="217"/>
      <c r="N59" s="530" t="s">
        <v>350</v>
      </c>
      <c r="O59" s="217">
        <f>'Names of Bidder'!D25</f>
        <v>0</v>
      </c>
      <c r="S59" s="532"/>
      <c r="T59" s="704"/>
      <c r="V59" s="532"/>
      <c r="W59" s="532"/>
      <c r="Y59" s="526"/>
    </row>
    <row r="60" spans="1:44">
      <c r="A60" s="577"/>
      <c r="B60" s="577"/>
      <c r="C60" s="577"/>
      <c r="D60" s="577"/>
      <c r="E60" s="577"/>
      <c r="F60" s="577"/>
      <c r="G60" s="577"/>
      <c r="H60" s="624"/>
      <c r="I60" s="577"/>
      <c r="J60" s="639"/>
      <c r="K60" s="577"/>
      <c r="L60" s="578"/>
      <c r="M60" s="525"/>
      <c r="O60" s="217" t="str">
        <f>IF('Names of Bidder'!D25=0, "", 'Names of Bidder'!D25)</f>
        <v/>
      </c>
      <c r="R60" s="525"/>
      <c r="S60" s="532"/>
      <c r="T60" s="704"/>
      <c r="V60" s="532"/>
      <c r="W60" s="532"/>
      <c r="Y60" s="526"/>
    </row>
    <row r="61" spans="1:44">
      <c r="A61" s="577"/>
      <c r="B61" s="577"/>
      <c r="C61" s="577"/>
      <c r="D61" s="577"/>
      <c r="E61" s="577"/>
      <c r="F61" s="577"/>
      <c r="G61" s="577"/>
      <c r="H61" s="624"/>
      <c r="I61" s="577"/>
      <c r="J61" s="639"/>
      <c r="K61" s="577"/>
      <c r="L61" s="578"/>
      <c r="M61" s="525"/>
      <c r="N61" s="576"/>
      <c r="O61" s="525"/>
      <c r="P61" s="525"/>
      <c r="Q61" s="525"/>
      <c r="R61" s="525"/>
      <c r="S61" s="532"/>
      <c r="T61" s="704"/>
      <c r="V61" s="532"/>
      <c r="W61" s="532"/>
      <c r="Y61" s="526"/>
    </row>
    <row r="62" spans="1:44">
      <c r="A62" s="577"/>
      <c r="B62" s="577"/>
      <c r="C62" s="577"/>
      <c r="D62" s="577"/>
      <c r="E62" s="577"/>
      <c r="F62" s="577"/>
      <c r="G62" s="577"/>
      <c r="H62" s="624"/>
      <c r="I62" s="577"/>
      <c r="J62" s="639"/>
      <c r="K62" s="577"/>
      <c r="L62" s="578"/>
      <c r="M62" s="577"/>
      <c r="N62" s="579"/>
      <c r="O62" s="525"/>
      <c r="P62" s="525"/>
      <c r="Q62" s="525"/>
      <c r="R62" s="525"/>
      <c r="S62" s="532"/>
      <c r="T62" s="704"/>
      <c r="V62" s="532"/>
      <c r="W62" s="532"/>
      <c r="Y62" s="526"/>
    </row>
    <row r="63" spans="1:44">
      <c r="A63" s="577"/>
      <c r="B63" s="577"/>
      <c r="C63" s="577"/>
      <c r="D63" s="577"/>
      <c r="E63" s="577"/>
      <c r="F63" s="577"/>
      <c r="G63" s="577"/>
      <c r="H63" s="624"/>
      <c r="I63" s="577"/>
      <c r="J63" s="639"/>
      <c r="K63" s="577"/>
      <c r="L63" s="578"/>
      <c r="M63" s="577"/>
      <c r="N63" s="579"/>
      <c r="O63" s="525"/>
      <c r="P63" s="525"/>
      <c r="Q63" s="525"/>
      <c r="R63" s="525"/>
      <c r="S63" s="532"/>
      <c r="T63" s="704"/>
      <c r="V63" s="532"/>
      <c r="W63" s="532"/>
      <c r="Y63" s="526"/>
    </row>
    <row r="64" spans="1:44">
      <c r="A64" s="577"/>
      <c r="B64" s="577"/>
      <c r="C64" s="577"/>
      <c r="D64" s="577"/>
      <c r="E64" s="577"/>
      <c r="F64" s="577"/>
      <c r="G64" s="577"/>
      <c r="H64" s="624"/>
      <c r="I64" s="577"/>
      <c r="J64" s="639"/>
      <c r="K64" s="577"/>
      <c r="L64" s="578"/>
      <c r="M64" s="577"/>
      <c r="N64" s="579"/>
      <c r="O64" s="525"/>
      <c r="P64" s="525"/>
      <c r="Q64" s="525"/>
      <c r="R64" s="525"/>
      <c r="S64" s="532"/>
      <c r="T64" s="704"/>
      <c r="V64" s="532"/>
      <c r="W64" s="532"/>
      <c r="Y64" s="526"/>
    </row>
    <row r="65" spans="1:25">
      <c r="A65" s="577"/>
      <c r="B65" s="577"/>
      <c r="C65" s="577"/>
      <c r="D65" s="577"/>
      <c r="E65" s="577"/>
      <c r="F65" s="577"/>
      <c r="G65" s="577"/>
      <c r="H65" s="624"/>
      <c r="I65" s="577"/>
      <c r="J65" s="639"/>
      <c r="K65" s="577"/>
      <c r="L65" s="578"/>
      <c r="M65" s="577"/>
      <c r="N65" s="579"/>
      <c r="O65" s="525"/>
      <c r="P65" s="525"/>
      <c r="Q65" s="525"/>
      <c r="R65" s="525"/>
      <c r="S65" s="532"/>
      <c r="T65" s="704"/>
      <c r="V65" s="532"/>
      <c r="W65" s="532"/>
      <c r="Y65" s="526"/>
    </row>
    <row r="66" spans="1:25">
      <c r="A66" s="577"/>
      <c r="B66" s="577"/>
      <c r="C66" s="577"/>
      <c r="D66" s="577"/>
      <c r="E66" s="577"/>
      <c r="F66" s="577"/>
      <c r="G66" s="577"/>
      <c r="H66" s="624"/>
      <c r="I66" s="577"/>
      <c r="J66" s="639"/>
      <c r="K66" s="577"/>
      <c r="L66" s="578"/>
      <c r="M66" s="577"/>
      <c r="N66" s="579"/>
      <c r="O66" s="525"/>
      <c r="P66" s="525"/>
      <c r="Q66" s="525"/>
      <c r="R66" s="525"/>
      <c r="S66" s="532"/>
      <c r="T66" s="704"/>
      <c r="V66" s="532"/>
      <c r="W66" s="532"/>
      <c r="Y66" s="526"/>
    </row>
    <row r="67" spans="1:25">
      <c r="A67" s="577"/>
      <c r="B67" s="577"/>
      <c r="C67" s="577"/>
      <c r="D67" s="577"/>
      <c r="E67" s="577"/>
      <c r="F67" s="577"/>
      <c r="G67" s="577"/>
      <c r="H67" s="624"/>
      <c r="I67" s="577"/>
      <c r="J67" s="639"/>
      <c r="K67" s="577"/>
      <c r="L67" s="578"/>
      <c r="M67" s="577"/>
      <c r="N67" s="579"/>
      <c r="O67" s="525"/>
      <c r="P67" s="525"/>
      <c r="Q67" s="525"/>
      <c r="R67" s="525"/>
      <c r="S67" s="532"/>
      <c r="T67" s="704"/>
      <c r="V67" s="532"/>
      <c r="W67" s="532"/>
      <c r="Y67" s="526"/>
    </row>
    <row r="68" spans="1:25">
      <c r="A68" s="577"/>
      <c r="B68" s="577"/>
      <c r="C68" s="577"/>
      <c r="D68" s="577"/>
      <c r="E68" s="577"/>
      <c r="F68" s="577"/>
      <c r="G68" s="577"/>
      <c r="H68" s="624"/>
      <c r="I68" s="577"/>
      <c r="J68" s="639"/>
      <c r="K68" s="577"/>
      <c r="L68" s="578"/>
      <c r="M68" s="577"/>
      <c r="N68" s="579"/>
      <c r="O68" s="525"/>
      <c r="P68" s="525"/>
      <c r="Q68" s="525"/>
      <c r="R68" s="525"/>
      <c r="S68" s="532"/>
      <c r="T68" s="704"/>
      <c r="V68" s="532"/>
      <c r="W68" s="532"/>
      <c r="Y68" s="526"/>
    </row>
    <row r="69" spans="1:25">
      <c r="A69" s="577"/>
      <c r="B69" s="577"/>
      <c r="C69" s="577"/>
      <c r="D69" s="577"/>
      <c r="E69" s="577"/>
      <c r="F69" s="577"/>
      <c r="G69" s="577"/>
      <c r="H69" s="624"/>
      <c r="I69" s="577"/>
      <c r="J69" s="639"/>
      <c r="K69" s="577"/>
      <c r="L69" s="578"/>
      <c r="M69" s="577"/>
      <c r="N69" s="579"/>
      <c r="O69" s="525"/>
      <c r="P69" s="525"/>
      <c r="Q69" s="525"/>
      <c r="R69" s="525"/>
      <c r="S69" s="532"/>
      <c r="T69" s="704"/>
      <c r="V69" s="532"/>
      <c r="W69" s="532"/>
      <c r="Y69" s="526"/>
    </row>
    <row r="70" spans="1:25">
      <c r="A70" s="577"/>
      <c r="B70" s="577"/>
      <c r="C70" s="577"/>
      <c r="D70" s="577"/>
      <c r="E70" s="577"/>
      <c r="F70" s="577"/>
      <c r="G70" s="577"/>
      <c r="H70" s="624"/>
      <c r="I70" s="577"/>
      <c r="J70" s="639"/>
      <c r="K70" s="577"/>
      <c r="L70" s="578"/>
      <c r="M70" s="577"/>
      <c r="N70" s="579"/>
      <c r="O70" s="525"/>
      <c r="P70" s="525"/>
      <c r="Q70" s="525"/>
      <c r="R70" s="525"/>
      <c r="S70" s="532"/>
      <c r="T70" s="705"/>
      <c r="V70" s="532"/>
      <c r="W70" s="580"/>
      <c r="Y70" s="526"/>
    </row>
    <row r="71" spans="1:25">
      <c r="A71" s="577"/>
      <c r="B71" s="577"/>
      <c r="C71" s="577"/>
      <c r="D71" s="577"/>
      <c r="E71" s="577"/>
      <c r="F71" s="577"/>
      <c r="G71" s="577"/>
      <c r="H71" s="624"/>
      <c r="I71" s="577"/>
      <c r="J71" s="639"/>
      <c r="K71" s="577"/>
      <c r="L71" s="578"/>
      <c r="M71" s="577"/>
      <c r="N71" s="579"/>
      <c r="O71" s="525"/>
      <c r="P71" s="525"/>
      <c r="Q71" s="525"/>
      <c r="R71" s="525"/>
      <c r="S71" s="532"/>
      <c r="T71" s="705"/>
      <c r="V71" s="532"/>
      <c r="W71" s="580"/>
      <c r="Y71" s="526"/>
    </row>
    <row r="72" spans="1:25">
      <c r="A72" s="577"/>
      <c r="B72" s="577"/>
      <c r="C72" s="577"/>
      <c r="D72" s="577"/>
      <c r="E72" s="577"/>
      <c r="F72" s="577"/>
      <c r="G72" s="577"/>
      <c r="H72" s="624"/>
      <c r="I72" s="577"/>
      <c r="J72" s="639"/>
      <c r="K72" s="577"/>
      <c r="L72" s="578"/>
      <c r="M72" s="577"/>
      <c r="N72" s="579"/>
      <c r="O72" s="525"/>
      <c r="P72" s="525"/>
      <c r="Q72" s="525"/>
      <c r="R72" s="525"/>
      <c r="S72" s="532"/>
      <c r="T72" s="704"/>
      <c r="V72" s="532"/>
      <c r="W72" s="532"/>
      <c r="Y72" s="526"/>
    </row>
    <row r="73" spans="1:25">
      <c r="A73" s="577"/>
      <c r="B73" s="577"/>
      <c r="C73" s="577"/>
      <c r="D73" s="577"/>
      <c r="E73" s="577"/>
      <c r="F73" s="577"/>
      <c r="G73" s="577"/>
      <c r="H73" s="624"/>
      <c r="I73" s="577"/>
      <c r="J73" s="639"/>
      <c r="K73" s="577"/>
      <c r="L73" s="578"/>
      <c r="M73" s="577"/>
      <c r="N73" s="579"/>
      <c r="O73" s="525"/>
      <c r="P73" s="525"/>
      <c r="Q73" s="525"/>
      <c r="R73" s="525"/>
      <c r="S73" s="532"/>
      <c r="T73" s="704"/>
      <c r="V73" s="532"/>
      <c r="W73" s="532"/>
      <c r="Y73" s="526"/>
    </row>
    <row r="74" spans="1:25">
      <c r="A74" s="577"/>
      <c r="B74" s="577"/>
      <c r="C74" s="577"/>
      <c r="D74" s="577"/>
      <c r="E74" s="577"/>
      <c r="F74" s="577"/>
      <c r="G74" s="577"/>
      <c r="H74" s="624"/>
      <c r="I74" s="577"/>
      <c r="J74" s="639"/>
      <c r="K74" s="577"/>
      <c r="L74" s="578"/>
      <c r="M74" s="577"/>
      <c r="N74" s="579"/>
      <c r="O74" s="525"/>
      <c r="P74" s="525"/>
      <c r="Q74" s="525"/>
      <c r="R74" s="525"/>
      <c r="S74" s="532"/>
      <c r="T74" s="704"/>
      <c r="V74" s="532"/>
      <c r="W74" s="532"/>
      <c r="Y74" s="526"/>
    </row>
    <row r="75" spans="1:25">
      <c r="A75" s="577"/>
      <c r="B75" s="577"/>
      <c r="C75" s="577"/>
      <c r="D75" s="577"/>
      <c r="E75" s="577"/>
      <c r="F75" s="577"/>
      <c r="G75" s="577"/>
      <c r="H75" s="624"/>
      <c r="I75" s="577"/>
      <c r="J75" s="639"/>
      <c r="K75" s="577"/>
      <c r="L75" s="578"/>
      <c r="M75" s="577"/>
      <c r="N75" s="579"/>
      <c r="O75" s="525"/>
      <c r="P75" s="525"/>
      <c r="Q75" s="525"/>
      <c r="R75" s="525"/>
      <c r="S75" s="532"/>
      <c r="T75" s="704"/>
      <c r="V75" s="532"/>
      <c r="W75" s="532"/>
      <c r="Y75" s="526"/>
    </row>
    <row r="76" spans="1:25">
      <c r="A76" s="577"/>
      <c r="B76" s="577"/>
      <c r="C76" s="577"/>
      <c r="D76" s="577"/>
      <c r="E76" s="577"/>
      <c r="F76" s="577"/>
      <c r="G76" s="577"/>
      <c r="H76" s="624"/>
      <c r="I76" s="577"/>
      <c r="J76" s="639"/>
      <c r="K76" s="577"/>
      <c r="L76" s="578"/>
      <c r="M76" s="577"/>
      <c r="N76" s="579"/>
      <c r="O76" s="525"/>
      <c r="P76" s="525"/>
      <c r="Q76" s="525"/>
      <c r="R76" s="525"/>
      <c r="S76" s="532"/>
      <c r="T76" s="704"/>
      <c r="V76" s="532"/>
      <c r="W76" s="532"/>
      <c r="Y76" s="526"/>
    </row>
    <row r="77" spans="1:25">
      <c r="A77" s="577"/>
      <c r="B77" s="577"/>
      <c r="C77" s="577"/>
      <c r="D77" s="577"/>
      <c r="E77" s="577"/>
      <c r="F77" s="577"/>
      <c r="G77" s="577"/>
      <c r="H77" s="624"/>
      <c r="I77" s="577"/>
      <c r="J77" s="639"/>
      <c r="K77" s="577"/>
      <c r="L77" s="578"/>
      <c r="M77" s="577"/>
      <c r="N77" s="579"/>
      <c r="O77" s="525"/>
      <c r="P77" s="525"/>
      <c r="Q77" s="525"/>
      <c r="R77" s="525"/>
      <c r="S77" s="532"/>
      <c r="T77" s="704"/>
      <c r="V77" s="532"/>
      <c r="W77" s="532"/>
      <c r="Y77" s="526"/>
    </row>
    <row r="78" spans="1:25">
      <c r="A78" s="577"/>
      <c r="B78" s="577"/>
      <c r="C78" s="577"/>
      <c r="D78" s="577"/>
      <c r="E78" s="577"/>
      <c r="F78" s="577"/>
      <c r="G78" s="577"/>
      <c r="H78" s="624"/>
      <c r="I78" s="577"/>
      <c r="J78" s="639"/>
      <c r="K78" s="577"/>
      <c r="L78" s="578"/>
      <c r="M78" s="577"/>
      <c r="N78" s="579"/>
      <c r="O78" s="525"/>
      <c r="P78" s="525"/>
      <c r="Q78" s="525"/>
      <c r="R78" s="525"/>
      <c r="S78" s="532"/>
      <c r="T78" s="704"/>
      <c r="V78" s="532"/>
      <c r="W78" s="532"/>
      <c r="Y78" s="526"/>
    </row>
    <row r="79" spans="1:25">
      <c r="A79" s="577"/>
      <c r="B79" s="577"/>
      <c r="C79" s="577"/>
      <c r="D79" s="577"/>
      <c r="E79" s="577"/>
      <c r="F79" s="577"/>
      <c r="G79" s="577"/>
      <c r="H79" s="624"/>
      <c r="I79" s="577"/>
      <c r="J79" s="639"/>
      <c r="K79" s="577"/>
      <c r="L79" s="578"/>
      <c r="M79" s="577"/>
      <c r="N79" s="579"/>
      <c r="O79" s="525"/>
      <c r="P79" s="525"/>
      <c r="Q79" s="525"/>
      <c r="R79" s="525"/>
      <c r="S79" s="532"/>
      <c r="T79" s="705"/>
      <c r="V79" s="532"/>
      <c r="W79" s="580"/>
      <c r="Y79" s="526"/>
    </row>
    <row r="80" spans="1:25">
      <c r="A80" s="577"/>
      <c r="B80" s="577"/>
      <c r="C80" s="577"/>
      <c r="D80" s="577"/>
      <c r="E80" s="577"/>
      <c r="F80" s="577"/>
      <c r="G80" s="577"/>
      <c r="H80" s="624"/>
      <c r="I80" s="577"/>
      <c r="J80" s="639"/>
      <c r="K80" s="577"/>
      <c r="L80" s="578"/>
      <c r="M80" s="577"/>
      <c r="N80" s="579"/>
      <c r="O80" s="525"/>
      <c r="P80" s="525"/>
      <c r="Q80" s="525"/>
      <c r="R80" s="525"/>
      <c r="S80" s="532"/>
      <c r="T80" s="705"/>
      <c r="V80" s="532"/>
      <c r="W80" s="580"/>
      <c r="Y80" s="526"/>
    </row>
    <row r="81" spans="1:25">
      <c r="A81" s="577"/>
      <c r="B81" s="577"/>
      <c r="C81" s="577"/>
      <c r="D81" s="577"/>
      <c r="E81" s="577"/>
      <c r="F81" s="577"/>
      <c r="G81" s="577"/>
      <c r="H81" s="624"/>
      <c r="I81" s="577"/>
      <c r="J81" s="639"/>
      <c r="K81" s="577"/>
      <c r="L81" s="578"/>
      <c r="M81" s="577"/>
      <c r="N81" s="579"/>
      <c r="O81" s="525"/>
      <c r="P81" s="525"/>
      <c r="Q81" s="525"/>
      <c r="R81" s="525"/>
      <c r="S81" s="532"/>
      <c r="T81" s="704"/>
      <c r="V81" s="532"/>
      <c r="W81" s="532"/>
      <c r="Y81" s="526"/>
    </row>
    <row r="82" spans="1:25">
      <c r="A82" s="577"/>
      <c r="B82" s="577"/>
      <c r="C82" s="577"/>
      <c r="D82" s="577"/>
      <c r="E82" s="577"/>
      <c r="F82" s="577"/>
      <c r="G82" s="577"/>
      <c r="H82" s="624"/>
      <c r="I82" s="577"/>
      <c r="J82" s="639"/>
      <c r="K82" s="577"/>
      <c r="L82" s="578"/>
      <c r="M82" s="577"/>
      <c r="N82" s="579"/>
      <c r="O82" s="525"/>
      <c r="P82" s="525"/>
      <c r="Q82" s="525"/>
      <c r="R82" s="525"/>
      <c r="S82" s="532"/>
      <c r="T82" s="704"/>
      <c r="V82" s="532"/>
      <c r="W82" s="532"/>
      <c r="Y82" s="526"/>
    </row>
    <row r="83" spans="1:25">
      <c r="A83" s="577"/>
      <c r="B83" s="577"/>
      <c r="C83" s="577"/>
      <c r="D83" s="577"/>
      <c r="E83" s="577"/>
      <c r="F83" s="577"/>
      <c r="G83" s="577"/>
      <c r="H83" s="624"/>
      <c r="I83" s="577"/>
      <c r="J83" s="639"/>
      <c r="K83" s="577"/>
      <c r="L83" s="578"/>
      <c r="M83" s="577"/>
      <c r="N83" s="579"/>
      <c r="O83" s="525"/>
      <c r="P83" s="525"/>
      <c r="Q83" s="525"/>
      <c r="R83" s="525"/>
      <c r="S83" s="532"/>
      <c r="T83" s="704"/>
      <c r="V83" s="532"/>
      <c r="W83" s="532"/>
      <c r="Y83" s="526"/>
    </row>
    <row r="84" spans="1:25">
      <c r="A84" s="577"/>
      <c r="B84" s="577"/>
      <c r="C84" s="577"/>
      <c r="D84" s="577"/>
      <c r="E84" s="577"/>
      <c r="F84" s="577"/>
      <c r="G84" s="577"/>
      <c r="H84" s="624"/>
      <c r="I84" s="577"/>
      <c r="J84" s="639"/>
      <c r="K84" s="577"/>
      <c r="L84" s="578"/>
      <c r="M84" s="577"/>
      <c r="N84" s="579"/>
      <c r="O84" s="525"/>
      <c r="P84" s="525"/>
      <c r="Q84" s="525"/>
      <c r="R84" s="525"/>
      <c r="S84" s="532"/>
      <c r="T84" s="704"/>
      <c r="V84" s="532"/>
      <c r="W84" s="532"/>
      <c r="Y84" s="526"/>
    </row>
    <row r="85" spans="1:25">
      <c r="A85" s="577"/>
      <c r="B85" s="577"/>
      <c r="C85" s="577"/>
      <c r="D85" s="577"/>
      <c r="E85" s="577"/>
      <c r="F85" s="577"/>
      <c r="G85" s="577"/>
      <c r="H85" s="624"/>
      <c r="I85" s="577"/>
      <c r="J85" s="639"/>
      <c r="K85" s="577"/>
      <c r="L85" s="578"/>
      <c r="M85" s="577"/>
      <c r="N85" s="579"/>
      <c r="O85" s="525"/>
      <c r="P85" s="525"/>
      <c r="Q85" s="525"/>
      <c r="R85" s="525"/>
      <c r="S85" s="532"/>
      <c r="T85" s="704"/>
      <c r="V85" s="532"/>
      <c r="W85" s="532"/>
      <c r="Y85" s="526"/>
    </row>
    <row r="86" spans="1:25" ht="16.5">
      <c r="A86" s="553"/>
      <c r="B86" s="553"/>
      <c r="C86" s="553"/>
      <c r="D86" s="553"/>
      <c r="E86" s="553"/>
      <c r="F86" s="553"/>
      <c r="G86" s="553"/>
      <c r="H86" s="628"/>
      <c r="I86" s="553"/>
      <c r="J86" s="640"/>
      <c r="K86" s="553"/>
      <c r="L86" s="578"/>
      <c r="M86" s="581"/>
      <c r="N86" s="582"/>
      <c r="O86" s="583"/>
      <c r="P86" s="583"/>
      <c r="Q86" s="583"/>
      <c r="R86" s="583"/>
      <c r="S86" s="532"/>
      <c r="T86" s="704"/>
      <c r="V86" s="532"/>
      <c r="W86" s="532"/>
      <c r="Y86" s="526"/>
    </row>
    <row r="87" spans="1:25">
      <c r="A87" s="577"/>
      <c r="B87" s="577"/>
      <c r="C87" s="577"/>
      <c r="D87" s="577"/>
      <c r="E87" s="577"/>
      <c r="F87" s="577"/>
      <c r="G87" s="577"/>
      <c r="H87" s="624"/>
      <c r="I87" s="577"/>
      <c r="J87" s="639"/>
      <c r="K87" s="577"/>
      <c r="L87" s="578"/>
      <c r="M87" s="584"/>
      <c r="N87" s="585"/>
      <c r="O87" s="525"/>
      <c r="P87" s="525"/>
      <c r="Q87" s="525"/>
      <c r="R87" s="525"/>
      <c r="S87" s="532"/>
      <c r="T87" s="704"/>
      <c r="V87" s="532"/>
      <c r="W87" s="532"/>
      <c r="Y87" s="526"/>
    </row>
    <row r="88" spans="1:25" ht="16.5">
      <c r="A88" s="771"/>
      <c r="B88" s="771"/>
      <c r="C88" s="771"/>
      <c r="D88" s="771"/>
      <c r="E88" s="771"/>
      <c r="F88" s="771"/>
      <c r="G88" s="771"/>
      <c r="H88" s="771"/>
      <c r="I88" s="771"/>
      <c r="J88" s="771"/>
      <c r="K88" s="771"/>
      <c r="L88" s="771"/>
      <c r="M88" s="771"/>
      <c r="N88" s="771"/>
      <c r="O88" s="771"/>
      <c r="P88" s="771"/>
      <c r="Q88" s="771"/>
      <c r="R88" s="771"/>
      <c r="S88" s="532"/>
      <c r="T88" s="704"/>
      <c r="V88" s="532"/>
      <c r="W88" s="532"/>
      <c r="Y88" s="526"/>
    </row>
    <row r="89" spans="1:25" ht="16.5">
      <c r="A89" s="757"/>
      <c r="B89" s="757"/>
      <c r="C89" s="757"/>
      <c r="D89" s="757"/>
      <c r="E89" s="757"/>
      <c r="F89" s="757"/>
      <c r="G89" s="757"/>
      <c r="H89" s="757"/>
      <c r="I89" s="757"/>
      <c r="J89" s="757"/>
      <c r="K89" s="757"/>
      <c r="L89" s="757"/>
      <c r="M89" s="757"/>
      <c r="N89" s="757"/>
      <c r="O89" s="757"/>
      <c r="P89" s="757"/>
      <c r="Q89" s="757"/>
      <c r="R89" s="757"/>
      <c r="S89" s="532"/>
      <c r="T89" s="704"/>
      <c r="V89" s="532"/>
      <c r="W89" s="532"/>
      <c r="Y89" s="526"/>
    </row>
    <row r="90" spans="1:25">
      <c r="A90" s="577"/>
      <c r="B90" s="577"/>
      <c r="C90" s="577"/>
      <c r="D90" s="577"/>
      <c r="E90" s="577"/>
      <c r="F90" s="577"/>
      <c r="G90" s="577"/>
      <c r="H90" s="624"/>
      <c r="I90" s="577"/>
      <c r="J90" s="639"/>
      <c r="K90" s="577"/>
      <c r="L90" s="578"/>
      <c r="M90" s="577"/>
      <c r="N90" s="579"/>
      <c r="O90" s="525"/>
      <c r="P90" s="525"/>
      <c r="Q90" s="525"/>
      <c r="R90" s="525"/>
      <c r="S90" s="532"/>
      <c r="T90" s="704"/>
      <c r="V90" s="532"/>
      <c r="W90" s="532"/>
      <c r="Y90" s="526"/>
    </row>
    <row r="91" spans="1:25" ht="16.5">
      <c r="A91" s="587"/>
      <c r="B91" s="587"/>
      <c r="C91" s="587"/>
      <c r="D91" s="587"/>
      <c r="E91" s="587"/>
      <c r="F91" s="587"/>
      <c r="G91" s="587"/>
      <c r="H91" s="629"/>
      <c r="I91" s="587"/>
      <c r="J91" s="641"/>
      <c r="K91" s="587"/>
      <c r="L91" s="588"/>
      <c r="M91" s="589"/>
      <c r="N91" s="590"/>
      <c r="O91" s="525"/>
      <c r="P91" s="525"/>
      <c r="Q91" s="525"/>
      <c r="R91" s="525"/>
      <c r="S91" s="532"/>
      <c r="T91" s="704"/>
      <c r="V91" s="532"/>
      <c r="W91" s="532"/>
      <c r="Y91" s="526"/>
    </row>
    <row r="92" spans="1:25" ht="16.5">
      <c r="A92" s="758"/>
      <c r="B92" s="758"/>
      <c r="C92" s="758"/>
      <c r="D92" s="758"/>
      <c r="E92" s="758"/>
      <c r="F92" s="758"/>
      <c r="G92" s="758"/>
      <c r="H92" s="758"/>
      <c r="I92" s="758"/>
      <c r="J92" s="758"/>
      <c r="K92" s="758"/>
      <c r="L92" s="758"/>
      <c r="M92" s="758"/>
      <c r="N92" s="758"/>
      <c r="O92" s="592"/>
      <c r="P92" s="592"/>
      <c r="Q92" s="592"/>
      <c r="R92" s="525"/>
      <c r="S92" s="532"/>
      <c r="T92" s="704"/>
      <c r="V92" s="532"/>
      <c r="W92" s="532"/>
      <c r="Y92" s="526"/>
    </row>
    <row r="93" spans="1:25" ht="16.5">
      <c r="A93" s="587"/>
      <c r="B93" s="587"/>
      <c r="C93" s="587"/>
      <c r="D93" s="587"/>
      <c r="E93" s="587"/>
      <c r="F93" s="587"/>
      <c r="G93" s="587"/>
      <c r="H93" s="629"/>
      <c r="I93" s="587"/>
      <c r="J93" s="641"/>
      <c r="K93" s="587"/>
      <c r="L93" s="783"/>
      <c r="M93" s="783"/>
      <c r="N93" s="783"/>
      <c r="O93" s="592"/>
      <c r="P93" s="592"/>
      <c r="Q93" s="592"/>
      <c r="R93" s="525"/>
      <c r="S93" s="532"/>
      <c r="T93" s="704"/>
      <c r="V93" s="532"/>
      <c r="W93" s="532"/>
      <c r="Y93" s="526"/>
    </row>
    <row r="94" spans="1:25" ht="16.5">
      <c r="A94" s="587"/>
      <c r="B94" s="587"/>
      <c r="C94" s="587"/>
      <c r="D94" s="587"/>
      <c r="E94" s="587"/>
      <c r="F94" s="587"/>
      <c r="G94" s="587"/>
      <c r="H94" s="629"/>
      <c r="I94" s="587"/>
      <c r="J94" s="641"/>
      <c r="K94" s="587"/>
      <c r="L94" s="783"/>
      <c r="M94" s="783"/>
      <c r="N94" s="783"/>
      <c r="O94" s="592"/>
      <c r="P94" s="592"/>
      <c r="Q94" s="592"/>
      <c r="R94" s="525"/>
      <c r="S94" s="532"/>
      <c r="T94" s="704"/>
      <c r="V94" s="532"/>
      <c r="W94" s="532"/>
      <c r="Y94" s="526"/>
    </row>
    <row r="95" spans="1:25">
      <c r="A95" s="593"/>
      <c r="B95" s="593"/>
      <c r="C95" s="593"/>
      <c r="D95" s="593"/>
      <c r="E95" s="593"/>
      <c r="F95" s="593"/>
      <c r="G95" s="593"/>
      <c r="H95" s="630"/>
      <c r="I95" s="593"/>
      <c r="J95" s="642"/>
      <c r="K95" s="593"/>
      <c r="L95" s="783"/>
      <c r="M95" s="783"/>
      <c r="N95" s="783"/>
      <c r="O95" s="592"/>
      <c r="P95" s="592"/>
      <c r="Q95" s="592"/>
      <c r="R95" s="525"/>
      <c r="S95" s="532"/>
      <c r="T95" s="704"/>
      <c r="V95" s="532"/>
      <c r="W95" s="532"/>
      <c r="Y95" s="526"/>
    </row>
    <row r="96" spans="1:25">
      <c r="A96" s="593"/>
      <c r="B96" s="593"/>
      <c r="C96" s="593"/>
      <c r="D96" s="593"/>
      <c r="E96" s="593"/>
      <c r="F96" s="593"/>
      <c r="G96" s="593"/>
      <c r="H96" s="630"/>
      <c r="I96" s="593"/>
      <c r="J96" s="642"/>
      <c r="K96" s="593"/>
      <c r="L96" s="783"/>
      <c r="M96" s="783"/>
      <c r="N96" s="783"/>
      <c r="O96" s="592"/>
      <c r="P96" s="592"/>
      <c r="Q96" s="592"/>
      <c r="R96" s="525"/>
      <c r="S96" s="532"/>
      <c r="T96" s="704"/>
      <c r="V96" s="532"/>
      <c r="W96" s="532"/>
      <c r="Y96" s="526"/>
    </row>
    <row r="97" spans="1:25" ht="16.5">
      <c r="A97" s="593"/>
      <c r="B97" s="593"/>
      <c r="C97" s="593"/>
      <c r="D97" s="593"/>
      <c r="E97" s="593"/>
      <c r="F97" s="593"/>
      <c r="G97" s="593"/>
      <c r="H97" s="630"/>
      <c r="I97" s="593"/>
      <c r="J97" s="642"/>
      <c r="K97" s="593"/>
      <c r="L97" s="588"/>
      <c r="M97" s="592"/>
      <c r="N97" s="594"/>
      <c r="O97" s="589"/>
      <c r="P97" s="589"/>
      <c r="Q97" s="589"/>
      <c r="R97" s="525"/>
      <c r="S97" s="532"/>
      <c r="T97" s="704"/>
      <c r="V97" s="532"/>
      <c r="W97" s="532"/>
      <c r="Y97" s="526"/>
    </row>
    <row r="98" spans="1:25">
      <c r="A98" s="785"/>
      <c r="B98" s="785"/>
      <c r="C98" s="785"/>
      <c r="D98" s="785"/>
      <c r="E98" s="785"/>
      <c r="F98" s="785"/>
      <c r="G98" s="785"/>
      <c r="H98" s="785"/>
      <c r="I98" s="785"/>
      <c r="J98" s="785"/>
      <c r="K98" s="785"/>
      <c r="L98" s="785"/>
      <c r="M98" s="785"/>
      <c r="N98" s="785"/>
      <c r="O98" s="785"/>
      <c r="P98" s="785"/>
      <c r="Q98" s="785"/>
      <c r="R98" s="785"/>
      <c r="S98" s="532"/>
      <c r="T98" s="704"/>
      <c r="V98" s="532"/>
      <c r="W98" s="532"/>
      <c r="Y98" s="526"/>
    </row>
    <row r="99" spans="1:25" ht="16.5">
      <c r="A99" s="577"/>
      <c r="B99" s="577"/>
      <c r="C99" s="577"/>
      <c r="D99" s="577"/>
      <c r="E99" s="577"/>
      <c r="F99" s="577"/>
      <c r="G99" s="577"/>
      <c r="H99" s="624"/>
      <c r="I99" s="577"/>
      <c r="J99" s="639"/>
      <c r="K99" s="577"/>
      <c r="L99" s="578"/>
      <c r="M99" s="577"/>
      <c r="N99" s="579"/>
      <c r="O99" s="583"/>
      <c r="P99" s="583"/>
      <c r="Q99" s="583"/>
      <c r="R99" s="583"/>
      <c r="S99" s="532"/>
      <c r="T99" s="704"/>
      <c r="V99" s="532"/>
      <c r="W99" s="532"/>
      <c r="Y99" s="526"/>
    </row>
    <row r="100" spans="1:25" ht="16.5">
      <c r="A100" s="586"/>
      <c r="B100" s="586"/>
      <c r="C100" s="586"/>
      <c r="D100" s="586"/>
      <c r="E100" s="586"/>
      <c r="F100" s="586"/>
      <c r="G100" s="586"/>
      <c r="H100" s="631"/>
      <c r="I100" s="586"/>
      <c r="J100" s="643"/>
      <c r="K100" s="586"/>
      <c r="L100" s="591"/>
      <c r="M100" s="553"/>
      <c r="N100" s="595"/>
      <c r="O100" s="596"/>
      <c r="P100" s="596"/>
      <c r="Q100" s="596"/>
      <c r="R100" s="596"/>
      <c r="S100" s="526"/>
      <c r="T100" s="704"/>
      <c r="V100" s="526"/>
      <c r="W100" s="532"/>
      <c r="Y100" s="526"/>
    </row>
    <row r="101" spans="1:25" ht="16.5">
      <c r="A101" s="553"/>
      <c r="B101" s="553"/>
      <c r="C101" s="553"/>
      <c r="D101" s="553"/>
      <c r="E101" s="553"/>
      <c r="F101" s="553"/>
      <c r="G101" s="553"/>
      <c r="H101" s="628"/>
      <c r="I101" s="553"/>
      <c r="J101" s="640"/>
      <c r="K101" s="553"/>
      <c r="L101" s="597"/>
      <c r="M101" s="553"/>
      <c r="N101" s="595"/>
      <c r="O101" s="583"/>
      <c r="P101" s="583"/>
      <c r="Q101" s="583"/>
      <c r="R101" s="583"/>
      <c r="S101" s="526"/>
      <c r="T101" s="704"/>
      <c r="V101" s="526"/>
      <c r="W101" s="532"/>
    </row>
    <row r="102" spans="1:25" ht="16.5">
      <c r="A102" s="598"/>
      <c r="B102" s="598"/>
      <c r="C102" s="598"/>
      <c r="D102" s="598"/>
      <c r="E102" s="598"/>
      <c r="F102" s="598"/>
      <c r="G102" s="598"/>
      <c r="H102" s="632"/>
      <c r="I102" s="598"/>
      <c r="J102" s="644"/>
      <c r="K102" s="598"/>
      <c r="L102" s="599"/>
      <c r="M102" s="600"/>
      <c r="N102" s="601"/>
      <c r="O102" s="602"/>
      <c r="P102" s="602"/>
      <c r="Q102" s="602"/>
      <c r="R102" s="603"/>
      <c r="S102" s="526"/>
      <c r="T102" s="704"/>
      <c r="V102" s="526"/>
      <c r="W102" s="532"/>
      <c r="Y102" s="604"/>
    </row>
    <row r="103" spans="1:25">
      <c r="A103" s="605"/>
      <c r="B103" s="605"/>
      <c r="C103" s="605"/>
      <c r="D103" s="605"/>
      <c r="E103" s="605"/>
      <c r="F103" s="605"/>
      <c r="G103" s="605"/>
      <c r="H103" s="633"/>
      <c r="I103" s="605"/>
      <c r="J103" s="645"/>
      <c r="K103" s="605"/>
      <c r="L103" s="606"/>
      <c r="M103" s="600"/>
      <c r="N103" s="607"/>
      <c r="O103" s="608"/>
      <c r="P103" s="608"/>
      <c r="Q103" s="608"/>
      <c r="R103" s="602"/>
    </row>
    <row r="104" spans="1:25">
      <c r="A104" s="605"/>
      <c r="B104" s="605"/>
      <c r="C104" s="605"/>
      <c r="D104" s="605"/>
      <c r="E104" s="605"/>
      <c r="F104" s="605"/>
      <c r="G104" s="605"/>
      <c r="H104" s="633"/>
      <c r="I104" s="605"/>
      <c r="J104" s="645"/>
      <c r="K104" s="605"/>
      <c r="L104" s="609"/>
      <c r="M104" s="600"/>
      <c r="N104" s="607"/>
      <c r="O104" s="610"/>
      <c r="P104" s="610"/>
      <c r="Q104" s="610"/>
      <c r="R104" s="603"/>
    </row>
    <row r="105" spans="1:25">
      <c r="A105" s="611"/>
      <c r="B105" s="611"/>
      <c r="C105" s="611"/>
      <c r="D105" s="611"/>
      <c r="E105" s="611"/>
      <c r="F105" s="611"/>
      <c r="G105" s="611"/>
      <c r="H105" s="634"/>
      <c r="I105" s="611"/>
      <c r="J105" s="646"/>
      <c r="K105" s="611"/>
      <c r="L105" s="606"/>
      <c r="M105" s="600"/>
      <c r="N105" s="601"/>
      <c r="O105" s="602"/>
      <c r="P105" s="602"/>
      <c r="Q105" s="602"/>
      <c r="R105" s="603"/>
    </row>
    <row r="106" spans="1:25">
      <c r="A106" s="611"/>
      <c r="B106" s="611"/>
      <c r="C106" s="611"/>
      <c r="D106" s="611"/>
      <c r="E106" s="611"/>
      <c r="F106" s="611"/>
      <c r="G106" s="611"/>
      <c r="H106" s="634"/>
      <c r="I106" s="611"/>
      <c r="J106" s="646"/>
      <c r="K106" s="611"/>
      <c r="L106" s="606"/>
      <c r="M106" s="600"/>
      <c r="N106" s="601"/>
      <c r="O106" s="602"/>
      <c r="P106" s="602"/>
      <c r="Q106" s="602"/>
      <c r="R106" s="603"/>
    </row>
    <row r="107" spans="1:25">
      <c r="A107" s="605"/>
      <c r="B107" s="605"/>
      <c r="C107" s="605"/>
      <c r="D107" s="605"/>
      <c r="E107" s="605"/>
      <c r="F107" s="605"/>
      <c r="G107" s="605"/>
      <c r="H107" s="633"/>
      <c r="I107" s="605"/>
      <c r="J107" s="645"/>
      <c r="K107" s="605"/>
      <c r="L107" s="606"/>
      <c r="M107" s="600"/>
      <c r="N107" s="601"/>
      <c r="O107" s="602"/>
      <c r="P107" s="602"/>
      <c r="Q107" s="602"/>
      <c r="R107" s="603"/>
    </row>
    <row r="108" spans="1:25">
      <c r="A108" s="605"/>
      <c r="B108" s="605"/>
      <c r="C108" s="605"/>
      <c r="D108" s="605"/>
      <c r="E108" s="605"/>
      <c r="F108" s="605"/>
      <c r="G108" s="605"/>
      <c r="H108" s="633"/>
      <c r="I108" s="605"/>
      <c r="J108" s="645"/>
      <c r="K108" s="605"/>
      <c r="L108" s="609"/>
      <c r="M108" s="600"/>
      <c r="N108" s="601"/>
      <c r="O108" s="602"/>
      <c r="P108" s="602"/>
      <c r="Q108" s="602"/>
      <c r="R108" s="603"/>
    </row>
    <row r="109" spans="1:25">
      <c r="A109" s="605"/>
      <c r="B109" s="605"/>
      <c r="C109" s="605"/>
      <c r="D109" s="605"/>
      <c r="E109" s="605"/>
      <c r="F109" s="605"/>
      <c r="G109" s="605"/>
      <c r="H109" s="633"/>
      <c r="I109" s="605"/>
      <c r="J109" s="645"/>
      <c r="K109" s="605"/>
      <c r="L109" s="606"/>
      <c r="M109" s="600"/>
      <c r="N109" s="601"/>
      <c r="O109" s="602"/>
      <c r="P109" s="602"/>
      <c r="Q109" s="602"/>
      <c r="R109" s="603"/>
    </row>
    <row r="110" spans="1:25">
      <c r="A110" s="605"/>
      <c r="B110" s="605"/>
      <c r="C110" s="605"/>
      <c r="D110" s="605"/>
      <c r="E110" s="605"/>
      <c r="F110" s="605"/>
      <c r="G110" s="605"/>
      <c r="H110" s="633"/>
      <c r="I110" s="605"/>
      <c r="J110" s="645"/>
      <c r="K110" s="605"/>
      <c r="L110" s="606"/>
      <c r="M110" s="600"/>
      <c r="N110" s="601"/>
      <c r="O110" s="602"/>
      <c r="P110" s="602"/>
      <c r="Q110" s="602"/>
      <c r="R110" s="603"/>
    </row>
    <row r="111" spans="1:25">
      <c r="A111" s="605"/>
      <c r="B111" s="605"/>
      <c r="C111" s="605"/>
      <c r="D111" s="605"/>
      <c r="E111" s="605"/>
      <c r="F111" s="605"/>
      <c r="G111" s="605"/>
      <c r="H111" s="633"/>
      <c r="I111" s="605"/>
      <c r="J111" s="645"/>
      <c r="K111" s="605"/>
      <c r="L111" s="606"/>
      <c r="M111" s="600"/>
      <c r="N111" s="607"/>
      <c r="O111" s="602"/>
      <c r="P111" s="602"/>
      <c r="Q111" s="602"/>
      <c r="R111" s="603"/>
    </row>
    <row r="112" spans="1:25">
      <c r="A112" s="605"/>
      <c r="B112" s="605"/>
      <c r="C112" s="605"/>
      <c r="D112" s="605"/>
      <c r="E112" s="605"/>
      <c r="F112" s="605"/>
      <c r="G112" s="605"/>
      <c r="H112" s="633"/>
      <c r="I112" s="605"/>
      <c r="J112" s="645"/>
      <c r="K112" s="605"/>
      <c r="L112" s="609"/>
      <c r="M112" s="600"/>
      <c r="N112" s="607"/>
      <c r="O112" s="612"/>
      <c r="P112" s="612"/>
      <c r="Q112" s="612"/>
      <c r="R112" s="603"/>
    </row>
    <row r="113" spans="1:18">
      <c r="A113" s="611"/>
      <c r="B113" s="611"/>
      <c r="C113" s="611"/>
      <c r="D113" s="611"/>
      <c r="E113" s="611"/>
      <c r="F113" s="611"/>
      <c r="G113" s="611"/>
      <c r="H113" s="634"/>
      <c r="I113" s="611"/>
      <c r="J113" s="646"/>
      <c r="K113" s="611"/>
      <c r="L113" s="613"/>
      <c r="M113" s="600"/>
      <c r="N113" s="601"/>
      <c r="O113" s="602"/>
      <c r="P113" s="602"/>
      <c r="Q113" s="602"/>
      <c r="R113" s="603"/>
    </row>
    <row r="114" spans="1:18">
      <c r="A114" s="611"/>
      <c r="B114" s="611"/>
      <c r="C114" s="611"/>
      <c r="D114" s="611"/>
      <c r="E114" s="611"/>
      <c r="F114" s="611"/>
      <c r="G114" s="611"/>
      <c r="H114" s="634"/>
      <c r="I114" s="611"/>
      <c r="J114" s="646"/>
      <c r="K114" s="611"/>
      <c r="L114" s="614"/>
      <c r="M114" s="600"/>
      <c r="N114" s="601"/>
      <c r="O114" s="612"/>
      <c r="P114" s="612"/>
      <c r="Q114" s="612"/>
      <c r="R114" s="603"/>
    </row>
    <row r="115" spans="1:18">
      <c r="A115" s="611"/>
      <c r="B115" s="611"/>
      <c r="C115" s="611"/>
      <c r="D115" s="611"/>
      <c r="E115" s="611"/>
      <c r="F115" s="611"/>
      <c r="G115" s="611"/>
      <c r="H115" s="634"/>
      <c r="I115" s="611"/>
      <c r="J115" s="646"/>
      <c r="K115" s="611"/>
      <c r="L115" s="614"/>
      <c r="M115" s="600"/>
      <c r="N115" s="601"/>
      <c r="O115" s="612"/>
      <c r="P115" s="612"/>
      <c r="Q115" s="612"/>
      <c r="R115" s="603"/>
    </row>
    <row r="116" spans="1:18" ht="16.5">
      <c r="A116" s="598"/>
      <c r="B116" s="598"/>
      <c r="C116" s="598"/>
      <c r="D116" s="598"/>
      <c r="E116" s="598"/>
      <c r="F116" s="598"/>
      <c r="G116" s="598"/>
      <c r="H116" s="632"/>
      <c r="I116" s="598"/>
      <c r="J116" s="644"/>
      <c r="K116" s="598"/>
      <c r="L116" s="615"/>
      <c r="M116" s="600"/>
      <c r="N116" s="601"/>
      <c r="O116" s="602"/>
      <c r="P116" s="602"/>
      <c r="Q116" s="602"/>
      <c r="R116" s="603"/>
    </row>
    <row r="117" spans="1:18">
      <c r="A117" s="611"/>
      <c r="B117" s="611"/>
      <c r="C117" s="611"/>
      <c r="D117" s="611"/>
      <c r="E117" s="611"/>
      <c r="F117" s="611"/>
      <c r="G117" s="611"/>
      <c r="H117" s="634"/>
      <c r="I117" s="611"/>
      <c r="J117" s="646"/>
      <c r="K117" s="611"/>
      <c r="L117" s="616"/>
      <c r="M117" s="600"/>
      <c r="N117" s="601"/>
      <c r="O117" s="602"/>
      <c r="P117" s="602"/>
      <c r="Q117" s="602"/>
      <c r="R117" s="603"/>
    </row>
    <row r="118" spans="1:18">
      <c r="A118" s="605"/>
      <c r="B118" s="605"/>
      <c r="C118" s="605"/>
      <c r="D118" s="605"/>
      <c r="E118" s="605"/>
      <c r="F118" s="605"/>
      <c r="G118" s="605"/>
      <c r="H118" s="633"/>
      <c r="I118" s="605"/>
      <c r="J118" s="645"/>
      <c r="K118" s="605"/>
      <c r="L118" s="606"/>
      <c r="M118" s="600"/>
      <c r="N118" s="601"/>
      <c r="O118" s="602"/>
      <c r="P118" s="602"/>
      <c r="Q118" s="602"/>
      <c r="R118" s="603"/>
    </row>
    <row r="119" spans="1:18">
      <c r="A119" s="611"/>
      <c r="B119" s="611"/>
      <c r="C119" s="611"/>
      <c r="D119" s="611"/>
      <c r="E119" s="611"/>
      <c r="F119" s="611"/>
      <c r="G119" s="611"/>
      <c r="H119" s="634"/>
      <c r="I119" s="611"/>
      <c r="J119" s="646"/>
      <c r="K119" s="611"/>
      <c r="L119" s="614"/>
      <c r="M119" s="600"/>
      <c r="N119" s="601"/>
      <c r="O119" s="612"/>
      <c r="P119" s="612"/>
      <c r="Q119" s="612"/>
      <c r="R119" s="603"/>
    </row>
    <row r="120" spans="1:18" ht="16.5">
      <c r="A120" s="598"/>
      <c r="B120" s="598"/>
      <c r="C120" s="598"/>
      <c r="D120" s="598"/>
      <c r="E120" s="598"/>
      <c r="F120" s="598"/>
      <c r="G120" s="598"/>
      <c r="H120" s="632"/>
      <c r="I120" s="598"/>
      <c r="J120" s="644"/>
      <c r="K120" s="598"/>
      <c r="L120" s="599"/>
      <c r="M120" s="600"/>
      <c r="N120" s="601"/>
      <c r="O120" s="602"/>
      <c r="P120" s="602"/>
      <c r="Q120" s="602"/>
      <c r="R120" s="603"/>
    </row>
    <row r="121" spans="1:18">
      <c r="A121" s="605"/>
      <c r="B121" s="605"/>
      <c r="C121" s="605"/>
      <c r="D121" s="605"/>
      <c r="E121" s="605"/>
      <c r="F121" s="605"/>
      <c r="G121" s="605"/>
      <c r="H121" s="633"/>
      <c r="I121" s="605"/>
      <c r="J121" s="645"/>
      <c r="K121" s="605"/>
      <c r="L121" s="606"/>
      <c r="M121" s="600"/>
      <c r="N121" s="607"/>
      <c r="O121" s="612"/>
      <c r="P121" s="612"/>
      <c r="Q121" s="612"/>
      <c r="R121" s="603"/>
    </row>
    <row r="122" spans="1:18">
      <c r="A122" s="605"/>
      <c r="B122" s="605"/>
      <c r="C122" s="605"/>
      <c r="D122" s="605"/>
      <c r="E122" s="605"/>
      <c r="F122" s="605"/>
      <c r="G122" s="605"/>
      <c r="H122" s="633"/>
      <c r="I122" s="605"/>
      <c r="J122" s="645"/>
      <c r="K122" s="605"/>
      <c r="L122" s="606"/>
      <c r="M122" s="611"/>
      <c r="N122" s="601"/>
      <c r="O122" s="612"/>
      <c r="P122" s="612"/>
      <c r="Q122" s="612"/>
      <c r="R122" s="603"/>
    </row>
    <row r="123" spans="1:18">
      <c r="A123" s="611"/>
      <c r="B123" s="611"/>
      <c r="C123" s="611"/>
      <c r="D123" s="611"/>
      <c r="E123" s="611"/>
      <c r="F123" s="611"/>
      <c r="G123" s="611"/>
      <c r="H123" s="634"/>
      <c r="I123" s="611"/>
      <c r="J123" s="646"/>
      <c r="K123" s="611"/>
      <c r="L123" s="606"/>
      <c r="M123" s="611"/>
      <c r="N123" s="601"/>
      <c r="O123" s="612"/>
      <c r="P123" s="612"/>
      <c r="Q123" s="612"/>
      <c r="R123" s="603"/>
    </row>
    <row r="124" spans="1:18">
      <c r="A124" s="611"/>
      <c r="B124" s="611"/>
      <c r="C124" s="611"/>
      <c r="D124" s="611"/>
      <c r="E124" s="611"/>
      <c r="F124" s="611"/>
      <c r="G124" s="611"/>
      <c r="H124" s="634"/>
      <c r="I124" s="611"/>
      <c r="J124" s="646"/>
      <c r="K124" s="611"/>
      <c r="L124" s="606"/>
      <c r="M124" s="611"/>
      <c r="N124" s="601"/>
      <c r="O124" s="612"/>
      <c r="P124" s="612"/>
      <c r="Q124" s="612"/>
      <c r="R124" s="603"/>
    </row>
    <row r="125" spans="1:18">
      <c r="A125" s="611"/>
      <c r="B125" s="611"/>
      <c r="C125" s="611"/>
      <c r="D125" s="611"/>
      <c r="E125" s="611"/>
      <c r="F125" s="611"/>
      <c r="G125" s="611"/>
      <c r="H125" s="634"/>
      <c r="I125" s="611"/>
      <c r="J125" s="646"/>
      <c r="K125" s="611"/>
      <c r="L125" s="606"/>
      <c r="M125" s="611"/>
      <c r="N125" s="601"/>
      <c r="O125" s="612"/>
      <c r="P125" s="612"/>
      <c r="Q125" s="612"/>
      <c r="R125" s="603"/>
    </row>
    <row r="126" spans="1:18">
      <c r="A126" s="611"/>
      <c r="B126" s="611"/>
      <c r="C126" s="611"/>
      <c r="D126" s="611"/>
      <c r="E126" s="611"/>
      <c r="F126" s="611"/>
      <c r="G126" s="611"/>
      <c r="H126" s="634"/>
      <c r="I126" s="611"/>
      <c r="J126" s="646"/>
      <c r="K126" s="611"/>
      <c r="L126" s="606"/>
      <c r="M126" s="611"/>
      <c r="N126" s="601"/>
      <c r="O126" s="612"/>
      <c r="P126" s="612"/>
      <c r="Q126" s="612"/>
      <c r="R126" s="603"/>
    </row>
    <row r="127" spans="1:18">
      <c r="A127" s="611"/>
      <c r="B127" s="611"/>
      <c r="C127" s="611"/>
      <c r="D127" s="611"/>
      <c r="E127" s="611"/>
      <c r="F127" s="611"/>
      <c r="G127" s="611"/>
      <c r="H127" s="634"/>
      <c r="I127" s="611"/>
      <c r="J127" s="646"/>
      <c r="K127" s="611"/>
      <c r="L127" s="606"/>
      <c r="M127" s="611"/>
      <c r="N127" s="601"/>
      <c r="O127" s="612"/>
      <c r="P127" s="612"/>
      <c r="Q127" s="612"/>
      <c r="R127" s="603"/>
    </row>
    <row r="128" spans="1:18">
      <c r="A128" s="611"/>
      <c r="B128" s="611"/>
      <c r="C128" s="611"/>
      <c r="D128" s="611"/>
      <c r="E128" s="611"/>
      <c r="F128" s="611"/>
      <c r="G128" s="611"/>
      <c r="H128" s="634"/>
      <c r="I128" s="611"/>
      <c r="J128" s="646"/>
      <c r="K128" s="611"/>
      <c r="L128" s="606"/>
      <c r="M128" s="611"/>
      <c r="N128" s="601"/>
      <c r="O128" s="612"/>
      <c r="P128" s="612"/>
      <c r="Q128" s="612"/>
      <c r="R128" s="603"/>
    </row>
    <row r="129" spans="1:18" ht="16.5">
      <c r="A129" s="598"/>
      <c r="B129" s="598"/>
      <c r="C129" s="598"/>
      <c r="D129" s="598"/>
      <c r="E129" s="598"/>
      <c r="F129" s="598"/>
      <c r="G129" s="598"/>
      <c r="H129" s="632"/>
      <c r="I129" s="598"/>
      <c r="J129" s="644"/>
      <c r="K129" s="598"/>
      <c r="L129" s="599"/>
      <c r="M129" s="600"/>
      <c r="N129" s="601"/>
      <c r="O129" s="602"/>
      <c r="P129" s="602"/>
      <c r="Q129" s="602"/>
      <c r="R129" s="603"/>
    </row>
    <row r="130" spans="1:18">
      <c r="A130" s="605"/>
      <c r="B130" s="605"/>
      <c r="C130" s="605"/>
      <c r="D130" s="605"/>
      <c r="E130" s="605"/>
      <c r="F130" s="605"/>
      <c r="G130" s="605"/>
      <c r="H130" s="633"/>
      <c r="I130" s="605"/>
      <c r="J130" s="645"/>
      <c r="K130" s="605"/>
      <c r="L130" s="617"/>
      <c r="M130" s="600"/>
      <c r="N130" s="601"/>
      <c r="O130" s="612"/>
      <c r="P130" s="612"/>
      <c r="Q130" s="612"/>
      <c r="R130" s="603"/>
    </row>
    <row r="131" spans="1:18">
      <c r="A131" s="605"/>
      <c r="B131" s="605"/>
      <c r="C131" s="605"/>
      <c r="D131" s="605"/>
      <c r="E131" s="605"/>
      <c r="F131" s="605"/>
      <c r="G131" s="605"/>
      <c r="H131" s="633"/>
      <c r="I131" s="605"/>
      <c r="J131" s="645"/>
      <c r="K131" s="605"/>
      <c r="L131" s="606"/>
      <c r="M131" s="611"/>
      <c r="N131" s="618"/>
      <c r="O131" s="612"/>
      <c r="P131" s="612"/>
      <c r="Q131" s="612"/>
      <c r="R131" s="603"/>
    </row>
    <row r="132" spans="1:18" ht="16.5">
      <c r="A132" s="605"/>
      <c r="B132" s="605"/>
      <c r="C132" s="605"/>
      <c r="D132" s="605"/>
      <c r="E132" s="605"/>
      <c r="F132" s="605"/>
      <c r="G132" s="605"/>
      <c r="H132" s="633"/>
      <c r="I132" s="605"/>
      <c r="J132" s="645"/>
      <c r="K132" s="605"/>
      <c r="L132" s="599"/>
      <c r="M132" s="600"/>
      <c r="N132" s="601"/>
      <c r="O132" s="602"/>
      <c r="P132" s="602"/>
      <c r="Q132" s="602"/>
      <c r="R132" s="603"/>
    </row>
    <row r="133" spans="1:18" ht="16.5">
      <c r="A133" s="598"/>
      <c r="B133" s="598"/>
      <c r="C133" s="598"/>
      <c r="D133" s="598"/>
      <c r="E133" s="598"/>
      <c r="F133" s="598"/>
      <c r="G133" s="598"/>
      <c r="H133" s="632"/>
      <c r="I133" s="598"/>
      <c r="J133" s="644"/>
      <c r="K133" s="598"/>
      <c r="L133" s="619"/>
      <c r="M133" s="611"/>
      <c r="N133" s="601"/>
      <c r="O133" s="603"/>
      <c r="P133" s="603"/>
      <c r="Q133" s="603"/>
      <c r="R133" s="603"/>
    </row>
    <row r="134" spans="1:18" ht="16.5">
      <c r="A134" s="598"/>
      <c r="B134" s="598"/>
      <c r="C134" s="598"/>
      <c r="D134" s="598"/>
      <c r="E134" s="598"/>
      <c r="F134" s="598"/>
      <c r="G134" s="598"/>
      <c r="H134" s="632"/>
      <c r="I134" s="598"/>
      <c r="J134" s="644"/>
      <c r="K134" s="598"/>
      <c r="L134" s="619"/>
      <c r="M134" s="611"/>
      <c r="N134" s="601"/>
      <c r="O134" s="602"/>
      <c r="P134" s="602"/>
      <c r="Q134" s="602"/>
      <c r="R134" s="603"/>
    </row>
    <row r="135" spans="1:18" ht="16.5">
      <c r="A135" s="598"/>
      <c r="B135" s="598"/>
      <c r="C135" s="598"/>
      <c r="D135" s="598"/>
      <c r="E135" s="598"/>
      <c r="F135" s="598"/>
      <c r="G135" s="598"/>
      <c r="H135" s="632"/>
      <c r="I135" s="598"/>
      <c r="J135" s="644"/>
      <c r="K135" s="598"/>
      <c r="L135" s="619"/>
      <c r="M135" s="611"/>
      <c r="N135" s="601"/>
      <c r="O135" s="603"/>
      <c r="P135" s="603"/>
      <c r="Q135" s="603"/>
      <c r="R135" s="603"/>
    </row>
    <row r="136" spans="1:18" ht="16.5">
      <c r="A136" s="598"/>
      <c r="B136" s="598"/>
      <c r="C136" s="598"/>
      <c r="D136" s="598"/>
      <c r="E136" s="598"/>
      <c r="F136" s="598"/>
      <c r="G136" s="598"/>
      <c r="H136" s="632"/>
      <c r="I136" s="598"/>
      <c r="J136" s="644"/>
      <c r="K136" s="598"/>
      <c r="L136" s="619"/>
      <c r="M136" s="611"/>
      <c r="N136" s="601"/>
      <c r="O136" s="603"/>
      <c r="P136" s="603"/>
      <c r="Q136" s="603"/>
      <c r="R136" s="603"/>
    </row>
    <row r="137" spans="1:18" ht="16.5">
      <c r="A137" s="598"/>
      <c r="B137" s="598"/>
      <c r="C137" s="598"/>
      <c r="D137" s="598"/>
      <c r="E137" s="598"/>
      <c r="F137" s="598"/>
      <c r="G137" s="598"/>
      <c r="H137" s="632"/>
      <c r="I137" s="598"/>
      <c r="J137" s="644"/>
      <c r="K137" s="598"/>
      <c r="L137" s="606"/>
      <c r="M137" s="611"/>
      <c r="N137" s="601"/>
      <c r="O137" s="603"/>
      <c r="P137" s="603"/>
      <c r="Q137" s="603"/>
      <c r="R137" s="603"/>
    </row>
    <row r="138" spans="1:18" ht="16.5">
      <c r="A138" s="598"/>
      <c r="B138" s="598"/>
      <c r="C138" s="598"/>
      <c r="D138" s="598"/>
      <c r="E138" s="598"/>
      <c r="F138" s="598"/>
      <c r="G138" s="598"/>
      <c r="H138" s="632"/>
      <c r="I138" s="598"/>
      <c r="J138" s="644"/>
      <c r="K138" s="598"/>
      <c r="L138" s="606"/>
      <c r="M138" s="611"/>
      <c r="N138" s="601"/>
      <c r="O138" s="603"/>
      <c r="P138" s="603"/>
      <c r="Q138" s="603"/>
      <c r="R138" s="603"/>
    </row>
    <row r="139" spans="1:18" ht="16.5">
      <c r="A139" s="598"/>
      <c r="B139" s="598"/>
      <c r="C139" s="598"/>
      <c r="D139" s="598"/>
      <c r="E139" s="598"/>
      <c r="F139" s="598"/>
      <c r="G139" s="598"/>
      <c r="H139" s="632"/>
      <c r="I139" s="598"/>
      <c r="J139" s="644"/>
      <c r="K139" s="598"/>
      <c r="L139" s="599"/>
      <c r="M139" s="600"/>
      <c r="N139" s="601"/>
      <c r="O139" s="602"/>
      <c r="P139" s="602"/>
      <c r="Q139" s="602"/>
      <c r="R139" s="603"/>
    </row>
    <row r="140" spans="1:18">
      <c r="A140" s="605"/>
      <c r="B140" s="605"/>
      <c r="C140" s="605"/>
      <c r="D140" s="605"/>
      <c r="E140" s="605"/>
      <c r="F140" s="605"/>
      <c r="G140" s="605"/>
      <c r="H140" s="633"/>
      <c r="I140" s="605"/>
      <c r="J140" s="645"/>
      <c r="K140" s="605"/>
      <c r="L140" s="619"/>
      <c r="M140" s="611"/>
      <c r="N140" s="601"/>
      <c r="O140" s="603"/>
      <c r="P140" s="603"/>
      <c r="Q140" s="603"/>
      <c r="R140" s="603"/>
    </row>
    <row r="141" spans="1:18">
      <c r="A141" s="605"/>
      <c r="B141" s="605"/>
      <c r="C141" s="605"/>
      <c r="D141" s="605"/>
      <c r="E141" s="605"/>
      <c r="F141" s="605"/>
      <c r="G141" s="605"/>
      <c r="H141" s="633"/>
      <c r="I141" s="605"/>
      <c r="J141" s="645"/>
      <c r="K141" s="605"/>
      <c r="L141" s="619"/>
      <c r="M141" s="611"/>
      <c r="N141" s="601"/>
      <c r="O141" s="603"/>
      <c r="P141" s="603"/>
      <c r="Q141" s="603"/>
      <c r="R141" s="603"/>
    </row>
    <row r="142" spans="1:18">
      <c r="A142" s="605"/>
      <c r="B142" s="605"/>
      <c r="C142" s="605"/>
      <c r="D142" s="605"/>
      <c r="E142" s="605"/>
      <c r="F142" s="605"/>
      <c r="G142" s="605"/>
      <c r="H142" s="633"/>
      <c r="I142" s="605"/>
      <c r="J142" s="645"/>
      <c r="K142" s="605"/>
      <c r="L142" s="619"/>
      <c r="M142" s="611"/>
      <c r="N142" s="601"/>
      <c r="O142" s="603"/>
      <c r="P142" s="603"/>
      <c r="Q142" s="603"/>
      <c r="R142" s="603"/>
    </row>
    <row r="143" spans="1:18">
      <c r="A143" s="605"/>
      <c r="B143" s="605"/>
      <c r="C143" s="605"/>
      <c r="D143" s="605"/>
      <c r="E143" s="605"/>
      <c r="F143" s="605"/>
      <c r="G143" s="605"/>
      <c r="H143" s="633"/>
      <c r="I143" s="605"/>
      <c r="J143" s="645"/>
      <c r="K143" s="605"/>
      <c r="L143" s="619"/>
      <c r="M143" s="611"/>
      <c r="N143" s="601"/>
      <c r="O143" s="603"/>
      <c r="P143" s="603"/>
      <c r="Q143" s="603"/>
      <c r="R143" s="603"/>
    </row>
    <row r="144" spans="1:18" ht="16.5">
      <c r="A144" s="620"/>
      <c r="B144" s="620"/>
      <c r="C144" s="620"/>
      <c r="D144" s="620"/>
      <c r="E144" s="620"/>
      <c r="F144" s="620"/>
      <c r="G144" s="620"/>
      <c r="H144" s="635"/>
      <c r="I144" s="620"/>
      <c r="J144" s="647"/>
      <c r="K144" s="620"/>
      <c r="L144" s="599"/>
      <c r="M144" s="600"/>
      <c r="N144" s="601"/>
      <c r="O144" s="602"/>
      <c r="P144" s="602"/>
      <c r="Q144" s="602"/>
      <c r="R144" s="603"/>
    </row>
    <row r="145" spans="1:18">
      <c r="A145" s="621"/>
      <c r="B145" s="621"/>
      <c r="C145" s="621"/>
      <c r="D145" s="621"/>
      <c r="E145" s="621"/>
      <c r="F145" s="621"/>
      <c r="G145" s="621"/>
      <c r="H145" s="636"/>
      <c r="I145" s="621"/>
      <c r="J145" s="648"/>
      <c r="K145" s="621"/>
      <c r="L145" s="619"/>
      <c r="M145" s="621"/>
      <c r="N145" s="622"/>
      <c r="O145" s="603"/>
      <c r="P145" s="603"/>
      <c r="Q145" s="603"/>
      <c r="R145" s="603"/>
    </row>
    <row r="146" spans="1:18">
      <c r="A146" s="621"/>
      <c r="B146" s="621"/>
      <c r="C146" s="621"/>
      <c r="D146" s="621"/>
      <c r="E146" s="621"/>
      <c r="F146" s="621"/>
      <c r="G146" s="621"/>
      <c r="H146" s="636"/>
      <c r="I146" s="621"/>
      <c r="J146" s="648"/>
      <c r="K146" s="621"/>
      <c r="L146" s="619"/>
      <c r="M146" s="621"/>
      <c r="N146" s="622"/>
      <c r="O146" s="603"/>
      <c r="P146" s="603"/>
      <c r="Q146" s="603"/>
      <c r="R146" s="603"/>
    </row>
    <row r="147" spans="1:18">
      <c r="A147" s="621"/>
      <c r="B147" s="621"/>
      <c r="C147" s="621"/>
      <c r="D147" s="621"/>
      <c r="E147" s="621"/>
      <c r="F147" s="621"/>
      <c r="G147" s="621"/>
      <c r="H147" s="636"/>
      <c r="I147" s="621"/>
      <c r="J147" s="648"/>
      <c r="K147" s="621"/>
      <c r="L147" s="619"/>
      <c r="M147" s="621"/>
      <c r="N147" s="622"/>
      <c r="O147" s="603"/>
      <c r="P147" s="603"/>
      <c r="Q147" s="603"/>
      <c r="R147" s="603"/>
    </row>
    <row r="148" spans="1:18">
      <c r="A148" s="621"/>
      <c r="B148" s="621"/>
      <c r="C148" s="621"/>
      <c r="D148" s="621"/>
      <c r="E148" s="621"/>
      <c r="F148" s="621"/>
      <c r="G148" s="621"/>
      <c r="H148" s="636"/>
      <c r="I148" s="621"/>
      <c r="J148" s="648"/>
      <c r="K148" s="621"/>
      <c r="L148" s="619"/>
      <c r="M148" s="621"/>
      <c r="N148" s="622"/>
      <c r="O148" s="603"/>
      <c r="P148" s="603"/>
      <c r="Q148" s="603"/>
      <c r="R148" s="603"/>
    </row>
    <row r="149" spans="1:18">
      <c r="A149" s="621"/>
      <c r="B149" s="621"/>
      <c r="C149" s="621"/>
      <c r="D149" s="621"/>
      <c r="E149" s="621"/>
      <c r="F149" s="621"/>
      <c r="G149" s="621"/>
      <c r="H149" s="636"/>
      <c r="I149" s="621"/>
      <c r="J149" s="648"/>
      <c r="K149" s="621"/>
      <c r="L149" s="619"/>
      <c r="M149" s="621"/>
      <c r="N149" s="622"/>
      <c r="O149" s="603"/>
      <c r="P149" s="603"/>
      <c r="Q149" s="603"/>
      <c r="R149" s="603"/>
    </row>
    <row r="150" spans="1:18" ht="16.5">
      <c r="A150" s="611"/>
      <c r="B150" s="611"/>
      <c r="C150" s="611"/>
      <c r="D150" s="611"/>
      <c r="E150" s="611"/>
      <c r="F150" s="611"/>
      <c r="G150" s="611"/>
      <c r="H150" s="634"/>
      <c r="I150" s="611"/>
      <c r="J150" s="646"/>
      <c r="K150" s="611"/>
      <c r="L150" s="784"/>
      <c r="M150" s="784"/>
      <c r="N150" s="784"/>
      <c r="O150" s="603"/>
      <c r="P150" s="603"/>
      <c r="Q150" s="603"/>
      <c r="R150" s="603"/>
    </row>
    <row r="151" spans="1:18" ht="16.5">
      <c r="A151" s="621"/>
      <c r="B151" s="621"/>
      <c r="C151" s="621"/>
      <c r="D151" s="621"/>
      <c r="E151" s="621"/>
      <c r="F151" s="621"/>
      <c r="G151" s="621"/>
      <c r="H151" s="636"/>
      <c r="I151" s="621"/>
      <c r="J151" s="648"/>
      <c r="K151" s="621"/>
      <c r="L151" s="781"/>
      <c r="M151" s="781"/>
      <c r="N151" s="781"/>
      <c r="O151" s="603"/>
      <c r="P151" s="603"/>
      <c r="Q151" s="603"/>
      <c r="R151" s="603"/>
    </row>
    <row r="152" spans="1:18" ht="16.5">
      <c r="A152" s="621"/>
      <c r="B152" s="621"/>
      <c r="C152" s="621"/>
      <c r="D152" s="621"/>
      <c r="E152" s="621"/>
      <c r="F152" s="621"/>
      <c r="G152" s="621"/>
      <c r="H152" s="636"/>
      <c r="I152" s="621"/>
      <c r="J152" s="648"/>
      <c r="K152" s="621"/>
      <c r="L152" s="782"/>
      <c r="M152" s="782"/>
      <c r="N152" s="782"/>
      <c r="O152" s="603"/>
      <c r="P152" s="603"/>
      <c r="Q152" s="603"/>
      <c r="R152" s="603"/>
    </row>
    <row r="153" spans="1:18">
      <c r="A153" s="577"/>
      <c r="B153" s="577"/>
      <c r="C153" s="577"/>
      <c r="D153" s="577"/>
      <c r="E153" s="577"/>
      <c r="F153" s="577"/>
      <c r="G153" s="577"/>
      <c r="H153" s="624"/>
      <c r="I153" s="577"/>
      <c r="J153" s="639"/>
      <c r="K153" s="577"/>
      <c r="L153" s="578"/>
      <c r="M153" s="577"/>
      <c r="N153" s="579"/>
      <c r="O153" s="525"/>
      <c r="P153" s="525"/>
      <c r="Q153" s="525"/>
      <c r="R153" s="525"/>
    </row>
    <row r="154" spans="1:18">
      <c r="A154" s="577"/>
      <c r="B154" s="577"/>
      <c r="C154" s="577"/>
      <c r="D154" s="577"/>
      <c r="E154" s="577"/>
      <c r="F154" s="577"/>
      <c r="G154" s="577"/>
      <c r="H154" s="624"/>
      <c r="I154" s="577"/>
      <c r="J154" s="639"/>
      <c r="K154" s="577"/>
      <c r="L154" s="578"/>
      <c r="M154" s="577"/>
      <c r="N154" s="579"/>
      <c r="O154" s="525"/>
      <c r="P154" s="525"/>
      <c r="Q154" s="525"/>
      <c r="R154" s="525"/>
    </row>
    <row r="155" spans="1:18">
      <c r="A155" s="577"/>
      <c r="B155" s="577"/>
      <c r="C155" s="577"/>
      <c r="D155" s="577"/>
      <c r="E155" s="577"/>
      <c r="F155" s="577"/>
      <c r="G155" s="577"/>
      <c r="H155" s="624"/>
      <c r="I155" s="577"/>
      <c r="J155" s="639"/>
      <c r="K155" s="577"/>
      <c r="L155" s="578"/>
      <c r="M155" s="577"/>
      <c r="N155" s="579"/>
      <c r="O155" s="525"/>
      <c r="P155" s="525"/>
      <c r="Q155" s="525"/>
      <c r="R155" s="525"/>
    </row>
    <row r="156" spans="1:18">
      <c r="A156" s="577"/>
      <c r="B156" s="577"/>
      <c r="C156" s="577"/>
      <c r="D156" s="577"/>
      <c r="E156" s="577"/>
      <c r="F156" s="577"/>
      <c r="G156" s="577"/>
      <c r="H156" s="624"/>
      <c r="I156" s="577"/>
      <c r="J156" s="639"/>
      <c r="K156" s="577"/>
      <c r="L156" s="578"/>
      <c r="M156" s="577"/>
      <c r="N156" s="579"/>
      <c r="O156" s="525"/>
      <c r="P156" s="525"/>
      <c r="Q156" s="525"/>
      <c r="R156" s="525"/>
    </row>
    <row r="157" spans="1:18">
      <c r="A157" s="577"/>
      <c r="B157" s="577"/>
      <c r="C157" s="577"/>
      <c r="D157" s="577"/>
      <c r="E157" s="577"/>
      <c r="F157" s="577"/>
      <c r="G157" s="577"/>
      <c r="H157" s="624"/>
      <c r="I157" s="577"/>
      <c r="J157" s="639"/>
      <c r="K157" s="577"/>
      <c r="L157" s="578"/>
      <c r="M157" s="577"/>
      <c r="N157" s="579"/>
      <c r="O157" s="525"/>
      <c r="P157" s="525"/>
      <c r="Q157" s="525"/>
      <c r="R157" s="525"/>
    </row>
    <row r="158" spans="1:18">
      <c r="A158" s="577"/>
      <c r="B158" s="577"/>
      <c r="C158" s="577"/>
      <c r="D158" s="577"/>
      <c r="E158" s="577"/>
      <c r="F158" s="577"/>
      <c r="G158" s="577"/>
      <c r="H158" s="624"/>
      <c r="I158" s="577"/>
      <c r="J158" s="639"/>
      <c r="K158" s="577"/>
      <c r="L158" s="578"/>
      <c r="M158" s="577"/>
      <c r="N158" s="579"/>
      <c r="O158" s="525"/>
      <c r="P158" s="525"/>
      <c r="Q158" s="525"/>
      <c r="R158" s="525"/>
    </row>
    <row r="159" spans="1:18">
      <c r="A159" s="577"/>
      <c r="B159" s="577"/>
      <c r="C159" s="577"/>
      <c r="D159" s="577"/>
      <c r="E159" s="577"/>
      <c r="F159" s="577"/>
      <c r="G159" s="577"/>
      <c r="H159" s="624"/>
      <c r="I159" s="577"/>
      <c r="J159" s="639"/>
      <c r="K159" s="577"/>
      <c r="L159" s="578"/>
      <c r="M159" s="577"/>
      <c r="N159" s="579"/>
      <c r="O159" s="525"/>
      <c r="P159" s="525"/>
      <c r="Q159" s="525"/>
      <c r="R159" s="525"/>
    </row>
    <row r="160" spans="1:18">
      <c r="A160" s="577"/>
      <c r="B160" s="577"/>
      <c r="C160" s="577"/>
      <c r="D160" s="577"/>
      <c r="E160" s="577"/>
      <c r="F160" s="577"/>
      <c r="G160" s="577"/>
      <c r="H160" s="624"/>
      <c r="I160" s="577"/>
      <c r="J160" s="639"/>
      <c r="K160" s="577"/>
      <c r="L160" s="578"/>
      <c r="M160" s="577"/>
      <c r="N160" s="579"/>
      <c r="O160" s="525"/>
      <c r="P160" s="525"/>
      <c r="Q160" s="525"/>
      <c r="R160" s="525"/>
    </row>
  </sheetData>
  <sheetProtection password="CD7E" sheet="1" objects="1" scenarios="1" formatCells="0" formatColumns="0" formatRows="0" selectLockedCells="1" sort="0"/>
  <dataConsolidate/>
  <customSheetViews>
    <customSheetView guid="{93F2FEDA-AB07-4652-9895-BE34975CD6CE}" scale="70" showPageBreaks="1" fitToPage="1" printArea="1" hiddenRows="1" hiddenColumns="1" view="pageBreakPreview">
      <selection activeCell="K25" sqref="K25"/>
      <pageMargins left="0.31496062992126" right="0.31496062992126" top="0.43110236200000002" bottom="0.261811024" header="0.70866141732283505" footer="0.31496062992126"/>
      <printOptions horizontalCentered="1"/>
      <pageSetup paperSize="9" scale="44" fitToHeight="0" orientation="landscape" r:id="rId1"/>
      <headerFooter alignWithMargins="0">
        <oddFooter>&amp;R&amp;"Book Antiqua,Bold"&amp;10Schedule-1/ Page &amp;P of &amp;N</oddFooter>
      </headerFooter>
    </customSheetView>
    <customSheetView guid="{D4DE57C7-E521-4428-80BD-545B19793C78}" scale="70" showPageBreaks="1" fitToPage="1" printArea="1" hiddenRows="1" hiddenColumns="1" view="pageBreakPreview">
      <selection activeCell="I20" sqref="I20"/>
      <pageMargins left="0.31496062992126" right="0.31496062992126" top="0.43110236200000002" bottom="0.261811024" header="0.70866141732283505" footer="0.31496062992126"/>
      <printOptions horizontalCentered="1"/>
      <pageSetup paperSize="9" scale="44" fitToHeight="0" orientation="landscape" r:id="rId2"/>
      <headerFooter alignWithMargins="0">
        <oddFooter>&amp;R&amp;"Book Antiqua,Bold"&amp;10Schedule-1/ Page &amp;P of &amp;N</oddFooter>
      </headerFooter>
    </customSheetView>
    <customSheetView guid="{427AF4ED-2BDF-478F-9F0A-595838FA0EC8}"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3"/>
      <headerFooter alignWithMargins="0">
        <oddFooter>&amp;R&amp;"Book Antiqua,Bold"&amp;10Schedule-1/ Page &amp;P of &amp;N</oddFooter>
      </headerFooter>
    </customSheetView>
    <customSheetView guid="{EF8F60CB-82F3-477F-A7D3-94F4C70843DC}"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4"/>
      <headerFooter alignWithMargins="0">
        <oddFooter>&amp;R&amp;"Book Antiqua,Bold"&amp;10Schedule-1/ Page &amp;P of &amp;N</oddFooter>
      </headerFooter>
    </customSheetView>
    <customSheetView guid="{9658319F-66FC-48F8-AB8A-302F6F77BA10}" scale="65" showPageBreaks="1" fitToPage="1" printArea="1" hiddenColumns="1" view="pageBreakPreview">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5"/>
      <headerFooter alignWithMargins="0">
        <oddFooter>&amp;R&amp;"Book Antiqua,Bold"&amp;10Schedule-1/ Page &amp;P of &amp;N</oddFooter>
      </headerFooter>
    </customSheetView>
    <customSheetView guid="{D4A148BB-8D25-43B9-8797-A9D3AE767B49}" scale="70" showPageBreaks="1" fitToPage="1" printArea="1" hiddenColumns="1" view="pageBreakPreview" topLeftCell="E8">
      <selection activeCell="K21" sqref="K21"/>
      <pageMargins left="0.31496062992125984" right="0.31496062992125984" top="1.1811023622047245" bottom="0.51181102362204722" header="0.70866141732283472" footer="0.31496062992125984"/>
      <printOptions horizontalCentered="1"/>
      <pageSetup paperSize="9" scale="47" fitToHeight="0" orientation="portrait" r:id="rId6"/>
      <headerFooter alignWithMargins="0">
        <oddFooter>&amp;R&amp;"Book Antiqua,Bold"&amp;10Schedule-1/ Page &amp;P of &amp;N</oddFooter>
      </headerFooter>
    </customSheetView>
    <customSheetView guid="{714760DF-5EB1-4543-9C04-C1A23AAE4384}" scale="80" showPageBreaks="1" fitToPage="1" printArea="1" hiddenColumns="1" view="pageBreakPreview" topLeftCell="A25">
      <selection activeCell="K41" sqref="K41"/>
      <pageMargins left="0.31496062992125984" right="0.31496062992125984" top="1.1811023622047245" bottom="0.51181102362204722" header="0.70866141732283472" footer="0.31496062992125984"/>
      <printOptions horizontalCentered="1"/>
      <pageSetup paperSize="9" scale="51" fitToHeight="0" orientation="portrait" r:id="rId7"/>
      <headerFooter alignWithMargins="0">
        <oddFooter>&amp;R&amp;"Book Antiqua,Bold"&amp;10Schedule-1/ Page &amp;P of &amp;N</oddFooter>
      </headerFooter>
    </customSheetView>
    <customSheetView guid="{BE0CEA4D-1A4E-4C32-BF92-B8DA3D3423E5}" scale="80" showPageBreaks="1" fitToPage="1" printArea="1" hiddenColumns="1" view="pageBreakPreview" topLeftCell="A13">
      <selection activeCell="E21" sqref="E21"/>
      <pageMargins left="0.31496062992125984" right="0.31496062992125984" top="1.1811023622047245" bottom="0.51181102362204722" header="0.70866141732283472" footer="0.31496062992125984"/>
      <printOptions horizontalCentered="1"/>
      <pageSetup paperSize="9" scale="70" fitToHeight="0" orientation="portrait" r:id="rId8"/>
      <headerFooter alignWithMargins="0">
        <oddFooter>&amp;R&amp;"Book Antiqua,Bold"&amp;10Schedule-1/ Page &amp;P of &amp;N</oddFooter>
      </headerFooter>
    </customSheetView>
    <customSheetView guid="{3DA0B320-DAF7-4F4A-921A-9FCFD188E8C7}" showPageBreaks="1" fitToPage="1" printArea="1" hiddenRows="1" hiddenColumns="1" view="pageBreakPreview" topLeftCell="A9">
      <selection activeCell="E21" sqref="E21"/>
      <pageMargins left="0.3" right="0.3" top="1.2" bottom="0.5" header="0.7" footer="0.3"/>
      <printOptions horizontalCentered="1"/>
      <pageSetup paperSize="9" fitToHeight="0" orientation="landscape" r:id="rId9"/>
      <headerFooter alignWithMargins="0">
        <oddFooter>&amp;R&amp;"Book Antiqua,Bold"&amp;10Schedule-1/ Page &amp;P of &amp;N</oddFooter>
      </headerFooter>
    </customSheetView>
    <customSheetView guid="{8C0E2163-61BB-48DF-AFAF-5E75147ED450}" showPageBreaks="1" fitToPage="1" printArea="1" hiddenRows="1" hiddenColumns="1" view="pageBreakPreview" topLeftCell="A11">
      <selection activeCell="E21" sqref="E21"/>
      <pageMargins left="0.3" right="0.3" top="1.2" bottom="0.5" header="0.7" footer="0.3"/>
      <printOptions horizontalCentered="1"/>
      <pageSetup paperSize="9" fitToHeight="0" orientation="landscape" r:id="rId10"/>
      <headerFooter alignWithMargins="0">
        <oddFooter>&amp;R&amp;"Book Antiqua,Bold"&amp;10Schedule-1/ Page &amp;P of &amp;N</oddFooter>
      </headerFooter>
    </customSheetView>
    <customSheetView guid="{FD7F7BE1-8CB1-460B-98AB-D33E15FD14E6}" showPageBreaks="1" fitToPage="1" printArea="1" hiddenRows="1" hiddenColumns="1" view="pageBreakPreview" topLeftCell="A67">
      <selection activeCell="E23" sqref="E23"/>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1F4837C2-36FF-4422-95DC-EAAD1B4FAC2F}" showPageBreaks="1" fitToPage="1" printArea="1" hiddenColumns="1" view="pageBreakPreview" topLeftCell="A81">
      <selection activeCell="E81" sqref="E81"/>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27A45B7A-04F2-4516-B80B-5ED0825D4ED3}" scale="75" showPageBreaks="1" fitToPage="1" printArea="1" hiddenRows="1" hiddenColumns="1" view="pageBreakPreview" topLeftCell="A22">
      <selection activeCell="E33" sqref="E33"/>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3"/>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091A6405-72DB-46E0-B81A-EC53A5C58396}" showPageBreaks="1" printArea="1" hiddenColumns="1" view="pageBreakPreview" topLeftCell="A92">
      <selection activeCell="E18" sqref="E18"/>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7"/>
      <headerFooter alignWithMargins="0">
        <oddFooter>&amp;R&amp;"Book Antiqua,Bold"&amp;10Schedule-1/ Page &amp;P of &amp;N</oddFooter>
      </headerFooter>
    </customSheetView>
    <customSheetView guid="{EEE4E2D7-4BFE-4C24-8B93-9FD441A50336}" scale="75" showPageBreaks="1" fitToPage="1" printArea="1" hiddenRows="1" hiddenColumns="1" view="pageBreakPreview" topLeftCell="A230">
      <selection activeCell="E241" sqref="E241:E245"/>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8"/>
      <headerFooter alignWithMargins="0">
        <oddFooter>&amp;R&amp;"Book Antiqua,Bold"&amp;10Schedule-1/ Page &amp;P of &amp;N</oddFooter>
      </headerFooter>
    </customSheetView>
    <customSheetView guid="{E2E57CA5-082B-4C11-AB34-2A298199576B}" scale="85" showPageBreaks="1" fitToPage="1" printArea="1" hiddenColumns="1" view="pageBreakPreview" topLeftCell="B41">
      <selection activeCell="E69" sqref="E69"/>
      <colBreaks count="1" manualBreakCount="1">
        <brk id="7" max="1048575" man="1"/>
      </colBreaks>
      <pageMargins left="0.3" right="0.27559055118110198" top="0.55000000000000004" bottom="0.55000000000000004" header="0.23622047244094499" footer="0.27559055118110198"/>
      <printOptions horizontalCentered="1"/>
      <pageSetup paperSize="9" fitToHeight="0" orientation="landscape" verticalDpi="300" r:id="rId19"/>
      <headerFooter alignWithMargins="0">
        <oddFooter>&amp;R&amp;"Book Antiqua,Bold"&amp;10Schedule-1/ Page &amp;P of &amp;N</oddFooter>
      </headerFooter>
    </customSheetView>
    <customSheetView guid="{E8B8E0BD-9CB3-4C7D-9BC6-088FDFCB0B45}" showPageBreaks="1" fitToPage="1" printArea="1" hiddenColumns="1" view="pageBreakPreview" topLeftCell="A10">
      <selection activeCell="E21" sqref="E21"/>
      <pageMargins left="0.3" right="0.3" top="1.2" bottom="0.5" header="0.7" footer="0.3"/>
      <printOptions horizontalCentered="1"/>
      <pageSetup paperSize="9" fitToHeight="0" orientation="landscape" r:id="rId20"/>
      <headerFooter alignWithMargins="0">
        <oddFooter>&amp;R&amp;"Book Antiqua,Bold"&amp;10Schedule-1/ Page &amp;P of &amp;N</oddFooter>
      </headerFooter>
    </customSheetView>
    <customSheetView guid="{CB39F8EE-FAD8-4C4E-B5E9-5EC27AC08528}" scale="80" showPageBreaks="1" fitToPage="1" printArea="1" hiddenColumns="1" view="pageBreakPreview">
      <selection activeCell="K23" sqref="K23"/>
      <pageMargins left="0.31496062992125984" right="0.31496062992125984" top="1.1811023622047245" bottom="0.51181102362204722" header="0.70866141732283472" footer="0.31496062992125984"/>
      <printOptions horizontalCentered="1"/>
      <pageSetup paperSize="9" scale="51" fitToHeight="0" orientation="portrait" r:id="rId21"/>
      <headerFooter alignWithMargins="0">
        <oddFooter>&amp;R&amp;"Book Antiqua,Bold"&amp;10Schedule-1/ Page &amp;P of &amp;N</oddFooter>
      </headerFooter>
    </customSheetView>
    <customSheetView guid="{97B2ED79-AE3F-4DF3-959D-96AE4A0B76A0}" scale="65" showPageBreaks="1" fitToPage="1" printArea="1" hiddenColumns="1" view="pageBreakPreview" topLeftCell="A55">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22"/>
      <headerFooter alignWithMargins="0">
        <oddFooter>&amp;R&amp;"Book Antiqua,Bold"&amp;10Schedule-1/ Page &amp;P of &amp;N</oddFooter>
      </headerFooter>
    </customSheetView>
    <customSheetView guid="{2D068FA3-47E3-4516-81A6-894AA90F7864}"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23"/>
      <headerFooter alignWithMargins="0">
        <oddFooter>&amp;R&amp;"Book Antiqua,Bold"&amp;10Schedule-1/ Page &amp;P of &amp;N</oddFooter>
      </headerFooter>
    </customSheetView>
    <customSheetView guid="{25F14B1D-FADD-4C44-AA48-5D402D65337D}" scale="60" showPageBreaks="1" fitToPage="1" printArea="1" hiddenRows="1" hiddenColumns="1" view="pageBreakPreview" topLeftCell="A8">
      <selection activeCell="I23" sqref="I23"/>
      <pageMargins left="0.31496062992126" right="0.31496062992126" top="0.43110236200000002" bottom="0.261811024" header="0.70866141732283505" footer="0.31496062992126"/>
      <printOptions horizontalCentered="1"/>
      <pageSetup paperSize="9" scale="50" fitToHeight="0" orientation="landscape" r:id="rId24"/>
      <headerFooter alignWithMargins="0">
        <oddFooter>&amp;R&amp;"Book Antiqua,Bold"&amp;10Schedule-1/ Page &amp;P of &amp;N</oddFooter>
      </headerFooter>
    </customSheetView>
    <customSheetView guid="{FC366365-2136-48B2-A9F6-DEB708B66B93}"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25"/>
      <headerFooter alignWithMargins="0">
        <oddFooter>&amp;R&amp;"Book Antiqua,Bold"&amp;10Schedule-1/ Page &amp;P of &amp;N</oddFooter>
      </headerFooter>
    </customSheetView>
    <customSheetView guid="{FCAAE906-744B-4580-8002-466CC408DAC9}" scale="70" showPageBreaks="1" fitToPage="1" printArea="1" hiddenRows="1" hiddenColumns="1" view="pageBreakPreview">
      <selection activeCell="K25" sqref="K25"/>
      <pageMargins left="0.31496062992126" right="0.31496062992126" top="0.43110236200000002" bottom="0.261811024" header="0.70866141732283505" footer="0.31496062992126"/>
      <printOptions horizontalCentered="1"/>
      <pageSetup paperSize="9" scale="44" fitToHeight="0" orientation="landscape" r:id="rId26"/>
      <headerFooter alignWithMargins="0">
        <oddFooter>&amp;R&amp;"Book Antiqua,Bold"&amp;10Schedule-1/ Page &amp;P of &amp;N</oddFooter>
      </headerFooter>
    </customSheetView>
  </customSheetViews>
  <mergeCells count="42">
    <mergeCell ref="L151:N151"/>
    <mergeCell ref="L152:N152"/>
    <mergeCell ref="L93:N93"/>
    <mergeCell ref="L94:N94"/>
    <mergeCell ref="L95:N95"/>
    <mergeCell ref="L96:N96"/>
    <mergeCell ref="L150:N150"/>
    <mergeCell ref="A98:R98"/>
    <mergeCell ref="Z3:AA3"/>
    <mergeCell ref="Z7:AA7"/>
    <mergeCell ref="Z11:AA11"/>
    <mergeCell ref="Z14:AA14"/>
    <mergeCell ref="A88:R88"/>
    <mergeCell ref="A3:R3"/>
    <mergeCell ref="Z57:AA57"/>
    <mergeCell ref="V14:W14"/>
    <mergeCell ref="B56:R56"/>
    <mergeCell ref="N16:R16"/>
    <mergeCell ref="A52:N52"/>
    <mergeCell ref="A53:N53"/>
    <mergeCell ref="O53:R53"/>
    <mergeCell ref="O54:R54"/>
    <mergeCell ref="A54:N54"/>
    <mergeCell ref="A51:N51"/>
    <mergeCell ref="A13:R13"/>
    <mergeCell ref="A1:L1"/>
    <mergeCell ref="A6:L6"/>
    <mergeCell ref="F8:H8"/>
    <mergeCell ref="F10:H10"/>
    <mergeCell ref="F11:H11"/>
    <mergeCell ref="A4:R4"/>
    <mergeCell ref="A7:N7"/>
    <mergeCell ref="F9:H9"/>
    <mergeCell ref="B57:Q57"/>
    <mergeCell ref="Q51:R51"/>
    <mergeCell ref="A89:R89"/>
    <mergeCell ref="A92:N92"/>
    <mergeCell ref="S14:T14"/>
    <mergeCell ref="A55:R55"/>
    <mergeCell ref="D58:E58"/>
    <mergeCell ref="D59:E59"/>
    <mergeCell ref="O52:R52"/>
  </mergeCells>
  <phoneticPr fontId="5" type="noConversion"/>
  <conditionalFormatting sqref="I20:I23 K31:K32 I25 I27 I29 K34 K36 K38:K41 K43:K46 K48:K49">
    <cfRule type="expression" dxfId="17" priority="18" stopIfTrue="1">
      <formula>H20&gt;0</formula>
    </cfRule>
    <cfRule type="cellIs" dxfId="16" priority="19" operator="equal">
      <formula>"a"</formula>
    </cfRule>
  </conditionalFormatting>
  <conditionalFormatting sqref="I31:I32 I34 I36 I38:I41 I43:I46 I48:I49">
    <cfRule type="expression" dxfId="15" priority="8" stopIfTrue="1">
      <formula>H31&gt;0</formula>
    </cfRule>
    <cfRule type="cellIs" dxfId="14" priority="9" stopIfTrue="1" operator="equal">
      <formula>"a"</formula>
    </cfRule>
  </conditionalFormatting>
  <conditionalFormatting sqref="K20:K23 K25 K27 K29">
    <cfRule type="expression" dxfId="13" priority="16" stopIfTrue="1">
      <formula>J20&gt;0</formula>
    </cfRule>
    <cfRule type="cellIs" dxfId="12" priority="17" operator="equal">
      <formula>"a"</formula>
    </cfRule>
  </conditionalFormatting>
  <conditionalFormatting sqref="O52:Q52">
    <cfRule type="expression" dxfId="11" priority="1" stopIfTrue="1">
      <formula>I53&gt;0</formula>
    </cfRule>
  </conditionalFormatting>
  <conditionalFormatting sqref="O52:Q54">
    <cfRule type="expression" dxfId="10" priority="760" stopIfTrue="1">
      <formula>N52&gt;0</formula>
    </cfRule>
    <cfRule type="cellIs" dxfId="9" priority="761" stopIfTrue="1" operator="equal">
      <formula>"a"</formula>
    </cfRule>
  </conditionalFormatting>
  <conditionalFormatting sqref="W30:W49 T57:T65 W57:W65 T68:T69 W68:W69 T72:T78 W72:W78 T81 W81 T83:T93 W83:W93 T95:T99 W95:W99">
    <cfRule type="cellIs" dxfId="8" priority="764" stopIfTrue="1" operator="equal">
      <formula>#REF!</formula>
    </cfRule>
  </conditionalFormatting>
  <conditionalFormatting sqref="T70:T71 W70:W71 T79:T80 W79:W80 O112:Q112 O119:Q119 O121:Q128 O130:Q131">
    <cfRule type="cellIs" dxfId="7" priority="763" stopIfTrue="1" operator="equal">
      <formula>"a"</formula>
    </cfRule>
  </conditionalFormatting>
  <dataValidations xWindow="1191" yWindow="586" count="2">
    <dataValidation operator="greaterThan" allowBlank="1" showInputMessage="1" showErrorMessage="1" error="Enter only Numeric Value greater than zero or leave the cell blank !" sqref="I17:I18 K17:K18" xr:uid="{00000000-0002-0000-0400-000003000000}"/>
    <dataValidation type="list" allowBlank="1" showInputMessage="1" showErrorMessage="1" sqref="K20:K23 K25 K27 K29 K31:K32 K34 K36 K38:K41 K43:K46 K48:K49" xr:uid="{6488490A-AC79-4ED7-AFDF-B71DA1AD7694}">
      <formula1>"0%,5%,12%,18%,28%,Confirmed"</formula1>
    </dataValidation>
  </dataValidations>
  <printOptions horizontalCentered="1"/>
  <pageMargins left="0.31496062992126" right="0.31496062992126" top="0.43110236200000002" bottom="0.8" header="0.70866141732283505" footer="0.43"/>
  <pageSetup paperSize="9" scale="46" fitToHeight="0" orientation="landscape" r:id="rId27"/>
  <headerFooter alignWithMargins="0">
    <oddFooter>&amp;R&amp;"Book Antiqua,Bold"&amp;10Schedule-1/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12"/>
    <pageSetUpPr fitToPage="1"/>
  </sheetPr>
  <dimension ref="A1:AL198"/>
  <sheetViews>
    <sheetView view="pageBreakPreview" topLeftCell="A16" zoomScale="85" zoomScaleSheetLayoutView="85" workbookViewId="0">
      <selection activeCell="E24" sqref="E24"/>
    </sheetView>
  </sheetViews>
  <sheetFormatPr defaultColWidth="9" defaultRowHeight="16.5"/>
  <cols>
    <col min="1" max="1" width="8.875" style="430" customWidth="1"/>
    <col min="2" max="2" width="74.625" style="410" customWidth="1"/>
    <col min="3" max="3" width="7.625" style="365" customWidth="1"/>
    <col min="4" max="4" width="11.5" style="365" customWidth="1"/>
    <col min="5" max="5" width="17.875" style="366" customWidth="1"/>
    <col min="6" max="6" width="20" style="366" customWidth="1"/>
    <col min="7" max="7" width="19" style="151" customWidth="1"/>
    <col min="8" max="8" width="8.875" style="375" customWidth="1"/>
    <col min="9" max="9" width="13.875" style="154" hidden="1" customWidth="1"/>
    <col min="10" max="10" width="9" style="154" customWidth="1"/>
    <col min="11" max="11" width="14.25" style="215" customWidth="1"/>
    <col min="12" max="12" width="24.125" style="215" customWidth="1"/>
    <col min="13" max="13" width="11.125" style="366" customWidth="1"/>
    <col min="14" max="14" width="12.75" style="366" customWidth="1"/>
    <col min="15" max="15" width="11.375" style="390" customWidth="1"/>
    <col min="16" max="16" width="10.375" style="215" hidden="1" customWidth="1"/>
    <col min="17" max="17" width="17.75" style="215" hidden="1" customWidth="1"/>
    <col min="18" max="18" width="10.5" style="215" hidden="1" customWidth="1"/>
    <col min="19" max="19" width="12.375" style="215" hidden="1" customWidth="1"/>
    <col min="20" max="21" width="0" style="366" hidden="1" customWidth="1"/>
    <col min="22" max="22" width="10.875" style="215" hidden="1" customWidth="1"/>
    <col min="23" max="23" width="18.75" style="215" hidden="1" customWidth="1"/>
    <col min="24" max="24" width="0" style="215" hidden="1" customWidth="1"/>
    <col min="25" max="26" width="0" style="154" hidden="1" customWidth="1"/>
    <col min="27" max="38" width="9" style="154"/>
    <col min="39" max="16384" width="9" style="215"/>
  </cols>
  <sheetData>
    <row r="1" spans="1:24" ht="18" customHeight="1">
      <c r="A1" s="798" t="str">
        <f>Cover!B3</f>
        <v>NESH/CSM/PRANIT/OTE/G1/1500-1369/NIT</v>
      </c>
      <c r="B1" s="798"/>
      <c r="C1" s="63"/>
      <c r="D1" s="63"/>
      <c r="E1" s="66"/>
      <c r="F1" s="67" t="s">
        <v>359</v>
      </c>
      <c r="Q1" s="391" t="s">
        <v>237</v>
      </c>
      <c r="R1" s="392" t="e">
        <f>SUMIF(#REF!, "Direct",F20:F91)</f>
        <v>#REF!</v>
      </c>
      <c r="W1" s="392" t="str">
        <f>'Names of Bidder'!D6</f>
        <v>Sole Bidder</v>
      </c>
      <c r="X1" s="215" t="s">
        <v>238</v>
      </c>
    </row>
    <row r="2" spans="1:24" ht="14.1" customHeight="1">
      <c r="A2" s="447"/>
      <c r="C2" s="385"/>
      <c r="D2" s="385"/>
      <c r="N2" s="365"/>
      <c r="Q2" s="391" t="s">
        <v>239</v>
      </c>
      <c r="R2" s="393" t="e">
        <f>#REF!-R1</f>
        <v>#REF!</v>
      </c>
      <c r="S2" s="394"/>
      <c r="W2" s="392">
        <f>'Names of Bidder'!AA6</f>
        <v>0</v>
      </c>
    </row>
    <row r="3" spans="1:24" ht="64.900000000000006" customHeight="1">
      <c r="A3" s="799" t="str">
        <f>Cover!$B$2</f>
        <v>Providing over head External water supply lines from Existing Deep tube well to Over head tank and over head tank to residential/non-residential Buildings at POWERGRID, RHQ,Complex, Lapalang, Shillong.</v>
      </c>
      <c r="B3" s="799"/>
      <c r="C3" s="799"/>
      <c r="D3" s="799"/>
      <c r="E3" s="799"/>
      <c r="F3" s="799"/>
      <c r="L3" s="385"/>
      <c r="M3" s="395"/>
      <c r="N3" s="395"/>
      <c r="O3" s="395"/>
      <c r="Q3" s="385"/>
      <c r="R3" s="366"/>
      <c r="T3" s="793"/>
      <c r="U3" s="793"/>
    </row>
    <row r="4" spans="1:24" ht="21.95" customHeight="1">
      <c r="A4" s="800" t="s">
        <v>386</v>
      </c>
      <c r="B4" s="800"/>
      <c r="C4" s="800"/>
      <c r="D4" s="800"/>
      <c r="E4" s="800"/>
      <c r="F4" s="800"/>
      <c r="L4" s="385"/>
      <c r="M4" s="395"/>
      <c r="N4" s="395"/>
      <c r="O4" s="395"/>
      <c r="Q4" s="385"/>
      <c r="R4" s="396"/>
      <c r="S4" s="394"/>
    </row>
    <row r="5" spans="1:24" ht="14.1" customHeight="1">
      <c r="A5" s="429"/>
      <c r="L5" s="385"/>
      <c r="M5" s="395"/>
      <c r="N5" s="395"/>
      <c r="O5" s="395"/>
      <c r="Q5" s="385"/>
    </row>
    <row r="6" spans="1:24" ht="18" customHeight="1">
      <c r="A6" s="801" t="str">
        <f>"Bidder’s Name and Address (" &amp; MID('Names of Bidder'!B9,9, 20) &amp; ") :"</f>
        <v>Bidder’s Name and Address (Sole Bidder) :</v>
      </c>
      <c r="B6" s="801"/>
      <c r="C6" s="23"/>
      <c r="D6" s="23"/>
      <c r="E6" s="397" t="s">
        <v>341</v>
      </c>
      <c r="L6" s="385"/>
      <c r="M6" s="395"/>
      <c r="N6" s="395"/>
      <c r="O6" s="395"/>
      <c r="Q6" s="385"/>
      <c r="R6" s="398"/>
    </row>
    <row r="7" spans="1:24" ht="35.25" customHeight="1">
      <c r="A7" s="797" t="str">
        <f>IF('Names of Bidder'!D9="", "", IF('Names of Bidder'!D6= "JV (Joint Venture)", "JV of " &amp; W8, ""))</f>
        <v/>
      </c>
      <c r="B7" s="797"/>
      <c r="C7" s="797"/>
      <c r="D7" s="797"/>
      <c r="E7" s="399" t="s">
        <v>342</v>
      </c>
      <c r="L7" s="151"/>
      <c r="M7" s="376"/>
      <c r="N7" s="376"/>
      <c r="O7" s="376"/>
      <c r="T7" s="793"/>
      <c r="U7" s="793"/>
    </row>
    <row r="8" spans="1:24" ht="18" customHeight="1">
      <c r="A8" s="448" t="s">
        <v>389</v>
      </c>
      <c r="B8" s="802" t="str">
        <f>IF('Names of Bidder'!D9=0, "", 'Names of Bidder'!D9)</f>
        <v>aa</v>
      </c>
      <c r="C8" s="802"/>
      <c r="D8" s="802"/>
      <c r="E8" s="399" t="s">
        <v>343</v>
      </c>
      <c r="L8" s="385"/>
      <c r="M8" s="400"/>
      <c r="N8" s="400"/>
      <c r="O8" s="400"/>
      <c r="W8" s="392" t="str">
        <f>IF('Names of Bidder'!D7=1,'Names of Bidder'!D9&amp;" &amp; "&amp;'Names of Bidder'!D14,IF('Names of Bidder'!D7="2 or More",'Names of Bidder'!D9&amp;" , "&amp;'Names of Bidder'!D14&amp;" &amp; "&amp;'Names of Bidder'!D19,""))</f>
        <v xml:space="preserve">aa ,  &amp; </v>
      </c>
    </row>
    <row r="9" spans="1:24" ht="18" customHeight="1">
      <c r="A9" s="448" t="s">
        <v>352</v>
      </c>
      <c r="B9" s="802" t="str">
        <f>IF('Names of Bidder'!D10=0, "", 'Names of Bidder'!D10)</f>
        <v>bb</v>
      </c>
      <c r="C9" s="802"/>
      <c r="D9" s="802"/>
      <c r="E9" s="399" t="s">
        <v>344</v>
      </c>
      <c r="L9" s="385"/>
      <c r="M9" s="400"/>
      <c r="N9" s="400"/>
      <c r="O9" s="400"/>
    </row>
    <row r="10" spans="1:24" ht="18" customHeight="1">
      <c r="A10" s="449"/>
      <c r="B10" s="802" t="str">
        <f>IF('Names of Bidder'!D11=0, "", 'Names of Bidder'!D11)</f>
        <v>cc</v>
      </c>
      <c r="C10" s="802"/>
      <c r="D10" s="802"/>
      <c r="E10" s="399" t="s">
        <v>267</v>
      </c>
      <c r="L10" s="151"/>
      <c r="M10" s="249"/>
      <c r="N10" s="395"/>
      <c r="O10" s="401"/>
    </row>
    <row r="11" spans="1:24" ht="18" customHeight="1">
      <c r="A11" s="449"/>
      <c r="B11" s="802" t="str">
        <f>IF('Names of Bidder'!D12=0, "", 'Names of Bidder'!D12)</f>
        <v>dd</v>
      </c>
      <c r="C11" s="802"/>
      <c r="D11" s="802"/>
      <c r="E11" s="399" t="s">
        <v>345</v>
      </c>
      <c r="T11" s="793"/>
      <c r="U11" s="793"/>
    </row>
    <row r="12" spans="1:24" ht="14.1" customHeight="1">
      <c r="A12" s="449"/>
      <c r="B12" s="426"/>
      <c r="C12" s="386"/>
      <c r="D12" s="386"/>
      <c r="E12" s="23"/>
      <c r="V12" s="402"/>
    </row>
    <row r="13" spans="1:24" ht="40.5" customHeight="1">
      <c r="A13" s="797" t="s">
        <v>400</v>
      </c>
      <c r="B13" s="797"/>
      <c r="C13" s="797"/>
      <c r="D13" s="797"/>
      <c r="E13" s="797"/>
      <c r="F13" s="797"/>
      <c r="G13" s="377"/>
      <c r="H13" s="378"/>
      <c r="I13" s="180"/>
      <c r="J13" s="180"/>
      <c r="N13" s="365"/>
      <c r="R13" s="215" t="s">
        <v>360</v>
      </c>
      <c r="V13" s="402"/>
    </row>
    <row r="14" spans="1:24" ht="21.6" customHeight="1">
      <c r="A14" s="450"/>
      <c r="B14" s="432"/>
      <c r="C14" s="409"/>
      <c r="D14" s="409"/>
      <c r="E14" s="66" t="s">
        <v>257</v>
      </c>
      <c r="F14" s="66"/>
      <c r="M14" s="791"/>
      <c r="N14" s="791"/>
      <c r="P14" s="792"/>
      <c r="Q14" s="792"/>
      <c r="R14" s="215" t="s">
        <v>59</v>
      </c>
      <c r="T14" s="793"/>
      <c r="U14" s="793"/>
    </row>
    <row r="15" spans="1:24" ht="50.45" customHeight="1">
      <c r="A15" s="471" t="s">
        <v>320</v>
      </c>
      <c r="B15" s="478" t="s">
        <v>340</v>
      </c>
      <c r="C15" s="431" t="s">
        <v>313</v>
      </c>
      <c r="D15" s="476" t="s">
        <v>395</v>
      </c>
      <c r="E15" s="471" t="s">
        <v>396</v>
      </c>
      <c r="F15" s="471" t="s">
        <v>397</v>
      </c>
      <c r="I15" s="215" t="e">
        <f>Discount!N15</f>
        <v>#REF!</v>
      </c>
      <c r="M15" s="235"/>
      <c r="N15" s="235"/>
      <c r="P15" s="235"/>
      <c r="Q15" s="235"/>
    </row>
    <row r="16" spans="1:24" ht="18" customHeight="1">
      <c r="A16" s="430">
        <v>1</v>
      </c>
      <c r="B16" s="479">
        <v>2</v>
      </c>
      <c r="C16" s="430">
        <v>3</v>
      </c>
      <c r="D16" s="430">
        <v>4</v>
      </c>
      <c r="E16" s="430">
        <v>5</v>
      </c>
      <c r="F16" s="430" t="s">
        <v>346</v>
      </c>
      <c r="I16" s="215"/>
      <c r="M16" s="155"/>
      <c r="N16" s="155"/>
      <c r="P16" s="155"/>
      <c r="Q16" s="155"/>
    </row>
    <row r="17" spans="1:17" ht="19.149999999999999" customHeight="1">
      <c r="A17" s="431"/>
      <c r="B17" s="427"/>
      <c r="C17" s="357"/>
      <c r="D17" s="357"/>
      <c r="E17" s="357"/>
      <c r="F17" s="357"/>
      <c r="I17" s="215"/>
      <c r="M17" s="155"/>
      <c r="N17" s="155"/>
      <c r="P17" s="155"/>
      <c r="Q17" s="155"/>
    </row>
    <row r="18" spans="1:17" ht="28.15" customHeight="1">
      <c r="A18" s="503"/>
      <c r="B18" s="504"/>
      <c r="C18" s="505"/>
      <c r="D18" s="505"/>
      <c r="E18" s="505"/>
      <c r="F18" s="505"/>
      <c r="I18" s="215"/>
      <c r="M18" s="155"/>
      <c r="N18" s="155"/>
      <c r="P18" s="155"/>
      <c r="Q18" s="155"/>
    </row>
    <row r="19" spans="1:17" ht="49.15" customHeight="1">
      <c r="A19" s="388">
        <v>1</v>
      </c>
      <c r="B19" s="472" t="e">
        <f>'Sch-1'!#REF!</f>
        <v>#REF!</v>
      </c>
      <c r="C19" s="357" t="s">
        <v>312</v>
      </c>
      <c r="D19" s="469" t="e">
        <f>'Sch-1'!#REF!</f>
        <v>#REF!</v>
      </c>
      <c r="E19" s="357"/>
      <c r="F19" s="357"/>
      <c r="I19" s="215"/>
      <c r="M19" s="155"/>
      <c r="N19" s="155"/>
      <c r="P19" s="155"/>
      <c r="Q19" s="155"/>
    </row>
    <row r="20" spans="1:17" s="216" customFormat="1" ht="122.45" customHeight="1">
      <c r="A20" s="373">
        <v>1.1000000000000001</v>
      </c>
      <c r="B20" s="403" t="e">
        <f>'Sch-1'!#REF!</f>
        <v>#REF!</v>
      </c>
      <c r="C20" s="389"/>
      <c r="D20" s="404"/>
      <c r="E20" s="380"/>
      <c r="F20" s="381"/>
    </row>
    <row r="21" spans="1:17" s="216" customFormat="1" ht="23.45" customHeight="1">
      <c r="A21" s="373" t="s">
        <v>314</v>
      </c>
      <c r="B21" s="434" t="str">
        <f>'Sch-1'!L30</f>
        <v>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v>
      </c>
      <c r="C21" s="463" t="s">
        <v>391</v>
      </c>
      <c r="D21" s="469">
        <f>'Sch-1'!N30</f>
        <v>0</v>
      </c>
      <c r="E21" s="384" t="e">
        <f>'Sch-1'!#REF!</f>
        <v>#REF!</v>
      </c>
      <c r="F21" s="381" t="e">
        <f>IF(E21=0, "Included",IF(ISERROR(D21*E21), E21, D21*E21))</f>
        <v>#REF!</v>
      </c>
      <c r="I21" s="366" t="e">
        <f>E21*(1-$N$15)</f>
        <v>#REF!</v>
      </c>
    </row>
    <row r="22" spans="1:17" s="216" customFormat="1" ht="22.15" customHeight="1">
      <c r="A22" s="373"/>
      <c r="B22" s="434"/>
      <c r="C22" s="468"/>
      <c r="D22" s="470"/>
      <c r="E22" s="501"/>
      <c r="F22" s="480"/>
      <c r="I22" s="366">
        <f t="shared" ref="I22:I85" si="0">E22*(1-$N$15)</f>
        <v>0</v>
      </c>
    </row>
    <row r="23" spans="1:17" s="216" customFormat="1" ht="52.9" customHeight="1">
      <c r="A23" s="373">
        <v>1.2</v>
      </c>
      <c r="B23" s="403" t="e">
        <f>'Sch-1'!#REF!</f>
        <v>#REF!</v>
      </c>
      <c r="C23" s="465" t="s">
        <v>391</v>
      </c>
      <c r="D23" s="469" t="e">
        <f>'Sch-1'!#REF!</f>
        <v>#REF!</v>
      </c>
      <c r="E23" s="384" t="e">
        <f>'Sch-1'!#REF!</f>
        <v>#REF!</v>
      </c>
      <c r="F23" s="381" t="e">
        <f>IF(E23=0, "Included",IF(ISERROR(D23*E23), E23, D23*E23))</f>
        <v>#REF!</v>
      </c>
      <c r="I23" s="366" t="e">
        <f t="shared" si="0"/>
        <v>#REF!</v>
      </c>
    </row>
    <row r="24" spans="1:17" s="216" customFormat="1" ht="22.9" customHeight="1">
      <c r="A24" s="373"/>
      <c r="B24" s="434"/>
      <c r="C24" s="463"/>
      <c r="D24" s="469"/>
      <c r="E24" s="384"/>
      <c r="F24" s="381"/>
      <c r="I24" s="366">
        <f t="shared" si="0"/>
        <v>0</v>
      </c>
    </row>
    <row r="25" spans="1:17" s="216" customFormat="1" ht="68.45" customHeight="1">
      <c r="A25" s="373">
        <v>1.3</v>
      </c>
      <c r="B25" s="434" t="e">
        <f>'Sch-1'!#REF!</f>
        <v>#REF!</v>
      </c>
      <c r="C25" s="468" t="s">
        <v>392</v>
      </c>
      <c r="D25" s="469" t="e">
        <f>'Sch-1'!#REF!</f>
        <v>#REF!</v>
      </c>
      <c r="E25" s="384" t="e">
        <f>'Sch-1'!#REF!</f>
        <v>#REF!</v>
      </c>
      <c r="F25" s="381" t="e">
        <f>IF(E25=0, "Included",IF(ISERROR(D25*E25), E25, D25*E25))</f>
        <v>#REF!</v>
      </c>
      <c r="I25" s="366" t="e">
        <f t="shared" si="0"/>
        <v>#REF!</v>
      </c>
    </row>
    <row r="26" spans="1:17" s="216" customFormat="1" ht="22.9" customHeight="1">
      <c r="A26" s="373"/>
      <c r="B26" s="403"/>
      <c r="C26" s="466"/>
      <c r="D26" s="466"/>
      <c r="E26" s="384"/>
      <c r="F26" s="381"/>
      <c r="I26" s="366">
        <f t="shared" si="0"/>
        <v>0</v>
      </c>
    </row>
    <row r="27" spans="1:17" s="216" customFormat="1" ht="52.15" customHeight="1">
      <c r="A27" s="373">
        <v>1.4</v>
      </c>
      <c r="B27" s="403" t="e">
        <f>'Sch-1'!#REF!</f>
        <v>#REF!</v>
      </c>
      <c r="C27" s="468" t="s">
        <v>392</v>
      </c>
      <c r="D27" s="469" t="e">
        <f>'Sch-1'!#REF!</f>
        <v>#REF!</v>
      </c>
      <c r="E27" s="384" t="e">
        <f>'Sch-1'!#REF!</f>
        <v>#REF!</v>
      </c>
      <c r="F27" s="381" t="e">
        <f>IF(E27=0, "Included",IF(ISERROR(D27*E27), E27, D27*E27))</f>
        <v>#REF!</v>
      </c>
      <c r="I27" s="366" t="e">
        <f t="shared" si="0"/>
        <v>#REF!</v>
      </c>
    </row>
    <row r="28" spans="1:17" s="216" customFormat="1" ht="21.6" customHeight="1">
      <c r="A28" s="373"/>
      <c r="B28" s="434"/>
      <c r="C28" s="468"/>
      <c r="D28" s="470"/>
      <c r="E28" s="384"/>
      <c r="F28" s="381"/>
      <c r="I28" s="366">
        <f t="shared" si="0"/>
        <v>0</v>
      </c>
    </row>
    <row r="29" spans="1:17" s="216" customFormat="1" ht="64.900000000000006" customHeight="1">
      <c r="A29" s="373">
        <v>1.5</v>
      </c>
      <c r="B29" s="434" t="e">
        <f>'Sch-1'!#REF!</f>
        <v>#REF!</v>
      </c>
      <c r="C29" s="463" t="s">
        <v>393</v>
      </c>
      <c r="D29" s="469" t="e">
        <f>'Sch-1'!#REF!</f>
        <v>#REF!</v>
      </c>
      <c r="E29" s="384" t="e">
        <f>'Sch-1'!#REF!</f>
        <v>#REF!</v>
      </c>
      <c r="F29" s="381" t="e">
        <f>IF(E29=0, "Included",IF(ISERROR(D29*E29), E29, D29*E29))</f>
        <v>#REF!</v>
      </c>
      <c r="I29" s="366" t="e">
        <f t="shared" si="0"/>
        <v>#REF!</v>
      </c>
    </row>
    <row r="30" spans="1:17" s="216" customFormat="1" ht="19.899999999999999" customHeight="1">
      <c r="A30" s="373"/>
      <c r="B30" s="434"/>
      <c r="C30" s="465"/>
      <c r="D30" s="466"/>
      <c r="E30" s="384"/>
      <c r="F30" s="381"/>
      <c r="I30" s="366">
        <f t="shared" si="0"/>
        <v>0</v>
      </c>
    </row>
    <row r="31" spans="1:17" s="216" customFormat="1" ht="54" customHeight="1">
      <c r="A31" s="373">
        <v>1.6</v>
      </c>
      <c r="B31" s="403" t="e">
        <f>'Sch-1'!#REF!</f>
        <v>#REF!</v>
      </c>
      <c r="C31" s="463" t="s">
        <v>311</v>
      </c>
      <c r="D31" s="469" t="e">
        <f>'Sch-1'!#REF!</f>
        <v>#REF!</v>
      </c>
      <c r="E31" s="384" t="e">
        <f>'Sch-1'!#REF!</f>
        <v>#REF!</v>
      </c>
      <c r="F31" s="381" t="e">
        <f>IF(E31=0, "Included",IF(ISERROR(D31*E31), E31, D31*E31))</f>
        <v>#REF!</v>
      </c>
      <c r="I31" s="366" t="e">
        <f t="shared" si="0"/>
        <v>#REF!</v>
      </c>
    </row>
    <row r="32" spans="1:17" s="216" customFormat="1" ht="22.15" customHeight="1">
      <c r="A32" s="373"/>
      <c r="B32" s="403"/>
      <c r="C32" s="408"/>
      <c r="D32" s="404"/>
      <c r="E32" s="384"/>
      <c r="F32" s="381"/>
      <c r="I32" s="366">
        <f t="shared" si="0"/>
        <v>0</v>
      </c>
    </row>
    <row r="33" spans="1:17" s="216" customFormat="1" ht="93" customHeight="1">
      <c r="A33" s="373">
        <v>1.7</v>
      </c>
      <c r="B33" s="434" t="e">
        <f>'Sch-1'!#REF!</f>
        <v>#REF!</v>
      </c>
      <c r="C33" s="463" t="s">
        <v>394</v>
      </c>
      <c r="D33" s="469" t="e">
        <f>'Sch-1'!#REF!</f>
        <v>#REF!</v>
      </c>
      <c r="E33" s="384" t="e">
        <f>'Sch-1'!#REF!</f>
        <v>#REF!</v>
      </c>
      <c r="F33" s="381" t="e">
        <f>IF(E33=0, "Included",IF(ISERROR(D33*E33), E33, D33*E33))</f>
        <v>#REF!</v>
      </c>
      <c r="I33" s="366" t="e">
        <f t="shared" si="0"/>
        <v>#REF!</v>
      </c>
    </row>
    <row r="34" spans="1:17" s="216" customFormat="1" ht="22.15" customHeight="1">
      <c r="A34" s="373"/>
      <c r="B34" s="434"/>
      <c r="C34" s="468"/>
      <c r="D34" s="470"/>
      <c r="E34" s="474"/>
      <c r="F34" s="480"/>
      <c r="I34" s="366">
        <f t="shared" si="0"/>
        <v>0</v>
      </c>
    </row>
    <row r="35" spans="1:17" s="216" customFormat="1" ht="69" customHeight="1">
      <c r="A35" s="373">
        <v>1.8</v>
      </c>
      <c r="B35" s="403" t="e">
        <f>'Sch-1'!#REF!</f>
        <v>#REF!</v>
      </c>
      <c r="C35" s="465" t="s">
        <v>394</v>
      </c>
      <c r="D35" s="469" t="e">
        <f>'Sch-1'!#REF!</f>
        <v>#REF!</v>
      </c>
      <c r="E35" s="384" t="e">
        <f>'Sch-1'!#REF!</f>
        <v>#REF!</v>
      </c>
      <c r="F35" s="381" t="e">
        <f>IF(E35=0, "Included",IF(ISERROR(D35*E35), E35, D35*E35))</f>
        <v>#REF!</v>
      </c>
      <c r="I35" s="366" t="e">
        <f t="shared" si="0"/>
        <v>#REF!</v>
      </c>
    </row>
    <row r="36" spans="1:17" s="216" customFormat="1" ht="22.9" customHeight="1">
      <c r="A36" s="373"/>
      <c r="B36" s="434"/>
      <c r="C36" s="463"/>
      <c r="D36" s="469"/>
      <c r="E36" s="384"/>
      <c r="F36" s="381"/>
      <c r="I36" s="366">
        <f t="shared" si="0"/>
        <v>0</v>
      </c>
    </row>
    <row r="37" spans="1:17" s="216" customFormat="1" ht="51" customHeight="1">
      <c r="A37" s="373">
        <v>1.9</v>
      </c>
      <c r="B37" s="434" t="e">
        <f>'Sch-1'!#REF!</f>
        <v>#REF!</v>
      </c>
      <c r="C37" s="468" t="s">
        <v>312</v>
      </c>
      <c r="D37" s="469" t="e">
        <f>'Sch-1'!#REF!</f>
        <v>#REF!</v>
      </c>
      <c r="E37" s="384" t="e">
        <f>'Sch-1'!#REF!</f>
        <v>#REF!</v>
      </c>
      <c r="F37" s="381" t="e">
        <f>IF(E37=0, "Included",IF(ISERROR(D37*E37), E37, D37*E37))</f>
        <v>#REF!</v>
      </c>
      <c r="I37" s="366" t="e">
        <f t="shared" si="0"/>
        <v>#REF!</v>
      </c>
    </row>
    <row r="38" spans="1:17" s="216" customFormat="1" ht="22.15" customHeight="1">
      <c r="A38" s="373"/>
      <c r="B38" s="403"/>
      <c r="C38" s="466"/>
      <c r="D38" s="466"/>
      <c r="E38" s="384"/>
      <c r="F38" s="381"/>
      <c r="I38" s="366">
        <f t="shared" si="0"/>
        <v>0</v>
      </c>
    </row>
    <row r="39" spans="1:17" s="216" customFormat="1" ht="79.150000000000006" customHeight="1">
      <c r="A39" s="473">
        <v>1.1000000000000001</v>
      </c>
      <c r="B39" s="403" t="e">
        <f>'Sch-1'!#REF!</f>
        <v>#REF!</v>
      </c>
      <c r="C39" s="468" t="s">
        <v>311</v>
      </c>
      <c r="D39" s="469" t="e">
        <f>'Sch-1'!#REF!</f>
        <v>#REF!</v>
      </c>
      <c r="E39" s="384" t="e">
        <f>'Sch-1'!#REF!</f>
        <v>#REF!</v>
      </c>
      <c r="F39" s="381" t="e">
        <f>IF(E39=0, "Included",IF(ISERROR(D39*E39), E39, D39*E39))</f>
        <v>#REF!</v>
      </c>
      <c r="I39" s="366" t="e">
        <f t="shared" si="0"/>
        <v>#REF!</v>
      </c>
    </row>
    <row r="40" spans="1:17" s="216" customFormat="1" ht="21.6" customHeight="1">
      <c r="A40" s="373"/>
      <c r="B40" s="434"/>
      <c r="C40" s="468"/>
      <c r="D40" s="470"/>
      <c r="E40" s="384"/>
      <c r="F40" s="381"/>
      <c r="I40" s="366">
        <f t="shared" si="0"/>
        <v>0</v>
      </c>
    </row>
    <row r="41" spans="1:17" s="216" customFormat="1" ht="62.45" customHeight="1">
      <c r="A41" s="473">
        <v>1.1100000000000001</v>
      </c>
      <c r="B41" s="434" t="e">
        <f>'Sch-1'!#REF!</f>
        <v>#REF!</v>
      </c>
      <c r="C41" s="465" t="s">
        <v>47</v>
      </c>
      <c r="D41" s="469" t="e">
        <f>'Sch-1'!#REF!</f>
        <v>#REF!</v>
      </c>
      <c r="E41" s="384" t="e">
        <f>'Sch-1'!#REF!</f>
        <v>#REF!</v>
      </c>
      <c r="F41" s="381" t="e">
        <f>IF(E41=0, "Included",IF(ISERROR(D41*E41), E41, D41*E41))</f>
        <v>#REF!</v>
      </c>
      <c r="I41" s="366" t="e">
        <f t="shared" si="0"/>
        <v>#REF!</v>
      </c>
    </row>
    <row r="42" spans="1:17" s="216" customFormat="1" ht="23.45" customHeight="1">
      <c r="A42" s="373"/>
      <c r="B42" s="387"/>
      <c r="C42" s="465"/>
      <c r="D42" s="466"/>
      <c r="E42" s="384"/>
      <c r="F42" s="381"/>
      <c r="I42" s="366">
        <f t="shared" si="0"/>
        <v>0</v>
      </c>
    </row>
    <row r="43" spans="1:17" ht="40.15" customHeight="1">
      <c r="A43" s="503"/>
      <c r="B43" s="504"/>
      <c r="C43" s="505"/>
      <c r="D43" s="505"/>
      <c r="E43" s="505"/>
      <c r="F43" s="505"/>
      <c r="I43" s="366">
        <f t="shared" si="0"/>
        <v>0</v>
      </c>
      <c r="M43" s="155"/>
      <c r="N43" s="155"/>
      <c r="P43" s="155"/>
      <c r="Q43" s="155"/>
    </row>
    <row r="44" spans="1:17" ht="48.6" customHeight="1">
      <c r="A44" s="388">
        <v>2</v>
      </c>
      <c r="B44" s="472" t="e">
        <f>'Sch-1'!#REF!</f>
        <v>#REF!</v>
      </c>
      <c r="C44" s="357" t="s">
        <v>312</v>
      </c>
      <c r="D44" s="469" t="e">
        <f>'Sch-1'!#REF!</f>
        <v>#REF!</v>
      </c>
      <c r="E44" s="384" t="e">
        <f>'Sch-1'!#REF!</f>
        <v>#REF!</v>
      </c>
      <c r="F44" s="357"/>
      <c r="I44" s="366" t="e">
        <f t="shared" si="0"/>
        <v>#REF!</v>
      </c>
      <c r="M44" s="155"/>
      <c r="N44" s="155"/>
      <c r="P44" s="155"/>
      <c r="Q44" s="155"/>
    </row>
    <row r="45" spans="1:17" s="216" customFormat="1" ht="124.15" customHeight="1">
      <c r="A45" s="373">
        <v>2.1</v>
      </c>
      <c r="B45" s="482" t="e">
        <f>'Sch-1'!#REF!</f>
        <v>#REF!</v>
      </c>
      <c r="C45" s="389"/>
      <c r="D45" s="404"/>
      <c r="E45" s="357"/>
      <c r="F45" s="381"/>
      <c r="I45" s="366">
        <f t="shared" si="0"/>
        <v>0</v>
      </c>
    </row>
    <row r="46" spans="1:17" s="216" customFormat="1" ht="23.45" customHeight="1">
      <c r="A46" s="373" t="s">
        <v>314</v>
      </c>
      <c r="B46" s="387" t="e">
        <f>'Sch-1'!#REF!</f>
        <v>#REF!</v>
      </c>
      <c r="C46" s="463" t="s">
        <v>391</v>
      </c>
      <c r="D46" s="469" t="e">
        <f>'Sch-1'!#REF!</f>
        <v>#REF!</v>
      </c>
      <c r="E46" s="384" t="e">
        <f>'Sch-1'!#REF!</f>
        <v>#REF!</v>
      </c>
      <c r="F46" s="381" t="e">
        <f>IF(E46=0, "Included",IF(ISERROR(D46*E46), E46, D46*E46))</f>
        <v>#REF!</v>
      </c>
      <c r="I46" s="366" t="e">
        <f t="shared" si="0"/>
        <v>#REF!</v>
      </c>
    </row>
    <row r="47" spans="1:17" s="216" customFormat="1" ht="22.15" customHeight="1">
      <c r="A47" s="373"/>
      <c r="B47" s="434"/>
      <c r="C47" s="468"/>
      <c r="D47" s="470"/>
      <c r="E47" s="357"/>
      <c r="F47" s="381"/>
      <c r="I47" s="366">
        <f t="shared" si="0"/>
        <v>0</v>
      </c>
    </row>
    <row r="48" spans="1:17" s="216" customFormat="1" ht="53.45" customHeight="1">
      <c r="A48" s="373">
        <v>2.2000000000000002</v>
      </c>
      <c r="B48" s="403" t="e">
        <f>'Sch-1'!#REF!</f>
        <v>#REF!</v>
      </c>
      <c r="C48" s="465" t="s">
        <v>391</v>
      </c>
      <c r="D48" s="469" t="e">
        <f>'Sch-1'!#REF!</f>
        <v>#REF!</v>
      </c>
      <c r="E48" s="384" t="e">
        <f>'Sch-1'!#REF!</f>
        <v>#REF!</v>
      </c>
      <c r="F48" s="381" t="e">
        <f>IF(E48=0, "Included",IF(ISERROR(D48*E48), E48, D48*E48))</f>
        <v>#REF!</v>
      </c>
      <c r="I48" s="366" t="e">
        <f t="shared" si="0"/>
        <v>#REF!</v>
      </c>
    </row>
    <row r="49" spans="1:17" s="216" customFormat="1" ht="22.9" customHeight="1">
      <c r="A49" s="373"/>
      <c r="B49" s="434"/>
      <c r="C49" s="463"/>
      <c r="D49" s="469"/>
      <c r="E49" s="357"/>
      <c r="F49" s="381"/>
      <c r="I49" s="366">
        <f t="shared" si="0"/>
        <v>0</v>
      </c>
    </row>
    <row r="50" spans="1:17" s="216" customFormat="1" ht="70.150000000000006" customHeight="1">
      <c r="A50" s="373">
        <v>2.2999999999999998</v>
      </c>
      <c r="B50" s="434" t="e">
        <f>'Sch-1'!#REF!</f>
        <v>#REF!</v>
      </c>
      <c r="C50" s="468" t="s">
        <v>392</v>
      </c>
      <c r="D50" s="469" t="e">
        <f>'Sch-1'!#REF!</f>
        <v>#REF!</v>
      </c>
      <c r="E50" s="384" t="e">
        <f>'Sch-1'!#REF!</f>
        <v>#REF!</v>
      </c>
      <c r="F50" s="381" t="e">
        <f>IF(E50=0, "Included",IF(ISERROR(D50*E50), E50, D50*E50))</f>
        <v>#REF!</v>
      </c>
      <c r="I50" s="366" t="e">
        <f t="shared" si="0"/>
        <v>#REF!</v>
      </c>
    </row>
    <row r="51" spans="1:17" s="216" customFormat="1" ht="24" customHeight="1">
      <c r="A51" s="373"/>
      <c r="B51" s="403"/>
      <c r="C51" s="466"/>
      <c r="D51" s="466"/>
      <c r="E51" s="357"/>
      <c r="F51" s="381"/>
      <c r="I51" s="366">
        <f t="shared" si="0"/>
        <v>0</v>
      </c>
    </row>
    <row r="52" spans="1:17" s="216" customFormat="1" ht="53.45" customHeight="1">
      <c r="A52" s="373">
        <v>2.4</v>
      </c>
      <c r="B52" s="403" t="e">
        <f>'Sch-1'!#REF!</f>
        <v>#REF!</v>
      </c>
      <c r="C52" s="468" t="s">
        <v>392</v>
      </c>
      <c r="D52" s="469" t="e">
        <f>'Sch-1'!#REF!</f>
        <v>#REF!</v>
      </c>
      <c r="E52" s="384" t="e">
        <f>'Sch-1'!#REF!</f>
        <v>#REF!</v>
      </c>
      <c r="F52" s="381" t="e">
        <f>IF(E52=0, "Included",IF(ISERROR(D52*E52), E52, D52*E52))</f>
        <v>#REF!</v>
      </c>
      <c r="I52" s="366" t="e">
        <f t="shared" si="0"/>
        <v>#REF!</v>
      </c>
    </row>
    <row r="53" spans="1:17" s="216" customFormat="1" ht="21.6" customHeight="1">
      <c r="A53" s="373"/>
      <c r="B53" s="434"/>
      <c r="C53" s="468"/>
      <c r="D53" s="470"/>
      <c r="E53" s="357"/>
      <c r="F53" s="381"/>
      <c r="I53" s="366">
        <f t="shared" si="0"/>
        <v>0</v>
      </c>
    </row>
    <row r="54" spans="1:17" s="216" customFormat="1" ht="68.45" customHeight="1">
      <c r="A54" s="373">
        <v>2.5</v>
      </c>
      <c r="B54" s="434" t="e">
        <f>'Sch-1'!#REF!</f>
        <v>#REF!</v>
      </c>
      <c r="C54" s="465" t="s">
        <v>393</v>
      </c>
      <c r="D54" s="469" t="e">
        <f>'Sch-1'!#REF!</f>
        <v>#REF!</v>
      </c>
      <c r="E54" s="384" t="e">
        <f>'Sch-1'!#REF!</f>
        <v>#REF!</v>
      </c>
      <c r="F54" s="381" t="e">
        <f>IF(E54=0, "Included",IF(ISERROR(D54*E54), E54, D54*E54))</f>
        <v>#REF!</v>
      </c>
      <c r="I54" s="366" t="e">
        <f t="shared" si="0"/>
        <v>#REF!</v>
      </c>
    </row>
    <row r="55" spans="1:17" ht="22.9" customHeight="1">
      <c r="A55" s="388"/>
      <c r="B55" s="472"/>
      <c r="C55" s="357"/>
      <c r="D55" s="357"/>
      <c r="E55" s="357"/>
      <c r="F55" s="357"/>
      <c r="I55" s="366">
        <f t="shared" si="0"/>
        <v>0</v>
      </c>
      <c r="M55" s="155"/>
      <c r="N55" s="155"/>
      <c r="P55" s="155"/>
      <c r="Q55" s="155"/>
    </row>
    <row r="56" spans="1:17" s="216" customFormat="1" ht="51.6" customHeight="1">
      <c r="A56" s="373">
        <v>2.6</v>
      </c>
      <c r="B56" s="403" t="e">
        <f>'Sch-1'!#REF!</f>
        <v>#REF!</v>
      </c>
      <c r="C56" s="463" t="s">
        <v>311</v>
      </c>
      <c r="D56" s="469" t="e">
        <f>'Sch-1'!#REF!</f>
        <v>#REF!</v>
      </c>
      <c r="E56" s="384" t="e">
        <f>'Sch-1'!#REF!</f>
        <v>#REF!</v>
      </c>
      <c r="F56" s="381" t="e">
        <f>IF(E56=0, "Included",IF(ISERROR(D56*E56), E56, D56*E56))</f>
        <v>#REF!</v>
      </c>
      <c r="I56" s="366" t="e">
        <f t="shared" si="0"/>
        <v>#REF!</v>
      </c>
    </row>
    <row r="57" spans="1:17" s="216" customFormat="1" ht="22.15" customHeight="1">
      <c r="A57" s="373"/>
      <c r="B57" s="403"/>
      <c r="C57" s="408"/>
      <c r="D57" s="404"/>
      <c r="E57" s="357"/>
      <c r="F57" s="381"/>
      <c r="I57" s="366">
        <f t="shared" si="0"/>
        <v>0</v>
      </c>
    </row>
    <row r="58" spans="1:17" s="216" customFormat="1" ht="96" customHeight="1">
      <c r="A58" s="373">
        <v>2.7</v>
      </c>
      <c r="B58" s="434" t="e">
        <f>'Sch-1'!#REF!</f>
        <v>#REF!</v>
      </c>
      <c r="C58" s="463" t="s">
        <v>394</v>
      </c>
      <c r="D58" s="469" t="e">
        <f>'Sch-1'!#REF!</f>
        <v>#REF!</v>
      </c>
      <c r="E58" s="384" t="e">
        <f>'Sch-1'!#REF!</f>
        <v>#REF!</v>
      </c>
      <c r="F58" s="381" t="e">
        <f>IF(E58=0, "Included",IF(ISERROR(D58*E58), E58, D58*E58))</f>
        <v>#REF!</v>
      </c>
      <c r="I58" s="366" t="e">
        <f t="shared" si="0"/>
        <v>#REF!</v>
      </c>
    </row>
    <row r="59" spans="1:17" s="216" customFormat="1" ht="22.15" customHeight="1">
      <c r="A59" s="373"/>
      <c r="B59" s="434"/>
      <c r="C59" s="468"/>
      <c r="D59" s="470"/>
      <c r="E59" s="357"/>
      <c r="F59" s="381"/>
      <c r="I59" s="366">
        <f t="shared" si="0"/>
        <v>0</v>
      </c>
    </row>
    <row r="60" spans="1:17" s="216" customFormat="1" ht="69" customHeight="1">
      <c r="A60" s="373">
        <v>2.8</v>
      </c>
      <c r="B60" s="403" t="e">
        <f>'Sch-1'!#REF!</f>
        <v>#REF!</v>
      </c>
      <c r="C60" s="465" t="s">
        <v>394</v>
      </c>
      <c r="D60" s="469" t="e">
        <f>'Sch-1'!#REF!</f>
        <v>#REF!</v>
      </c>
      <c r="E60" s="384" t="e">
        <f>'Sch-1'!#REF!</f>
        <v>#REF!</v>
      </c>
      <c r="F60" s="381" t="e">
        <f>IF(E60=0, "Included",IF(ISERROR(D60*E60), E60, D60*E60))</f>
        <v>#REF!</v>
      </c>
      <c r="I60" s="366" t="e">
        <f t="shared" si="0"/>
        <v>#REF!</v>
      </c>
    </row>
    <row r="61" spans="1:17" s="216" customFormat="1" ht="22.9" customHeight="1">
      <c r="A61" s="373"/>
      <c r="B61" s="434"/>
      <c r="C61" s="463"/>
      <c r="D61" s="469"/>
      <c r="E61" s="357"/>
      <c r="F61" s="381"/>
      <c r="I61" s="366">
        <f t="shared" si="0"/>
        <v>0</v>
      </c>
    </row>
    <row r="62" spans="1:17" s="216" customFormat="1" ht="53.45" customHeight="1">
      <c r="A62" s="373">
        <v>2.9</v>
      </c>
      <c r="B62" s="434" t="e">
        <f>'Sch-1'!#REF!</f>
        <v>#REF!</v>
      </c>
      <c r="C62" s="468" t="s">
        <v>312</v>
      </c>
      <c r="D62" s="469" t="e">
        <f>'Sch-1'!#REF!</f>
        <v>#REF!</v>
      </c>
      <c r="E62" s="384" t="e">
        <f>'Sch-1'!#REF!</f>
        <v>#REF!</v>
      </c>
      <c r="F62" s="381" t="e">
        <f>IF(E62=0, "Included",IF(ISERROR(D62*E62), E62, D62*E62))</f>
        <v>#REF!</v>
      </c>
      <c r="I62" s="366" t="e">
        <f t="shared" si="0"/>
        <v>#REF!</v>
      </c>
    </row>
    <row r="63" spans="1:17" s="216" customFormat="1" ht="27" customHeight="1">
      <c r="A63" s="373"/>
      <c r="B63" s="403"/>
      <c r="C63" s="466"/>
      <c r="D63" s="466"/>
      <c r="E63" s="357"/>
      <c r="F63" s="381"/>
      <c r="I63" s="366">
        <f t="shared" si="0"/>
        <v>0</v>
      </c>
    </row>
    <row r="64" spans="1:17" s="216" customFormat="1" ht="78" customHeight="1">
      <c r="A64" s="473">
        <v>2.1</v>
      </c>
      <c r="B64" s="403" t="e">
        <f>'Sch-1'!#REF!</f>
        <v>#REF!</v>
      </c>
      <c r="C64" s="468" t="s">
        <v>311</v>
      </c>
      <c r="D64" s="469" t="e">
        <f>'Sch-1'!#REF!</f>
        <v>#REF!</v>
      </c>
      <c r="E64" s="384" t="e">
        <f>'Sch-1'!#REF!</f>
        <v>#REF!</v>
      </c>
      <c r="F64" s="381" t="e">
        <f>IF(E64=0, "Included",IF(ISERROR(D64*E64), E64, D64*E64))</f>
        <v>#REF!</v>
      </c>
      <c r="I64" s="366" t="e">
        <f t="shared" si="0"/>
        <v>#REF!</v>
      </c>
    </row>
    <row r="65" spans="1:17" s="216" customFormat="1" ht="21.6" customHeight="1">
      <c r="A65" s="373"/>
      <c r="B65" s="434"/>
      <c r="C65" s="468"/>
      <c r="D65" s="470"/>
      <c r="E65" s="357"/>
      <c r="F65" s="381"/>
      <c r="I65" s="366">
        <f t="shared" si="0"/>
        <v>0</v>
      </c>
    </row>
    <row r="66" spans="1:17" s="216" customFormat="1" ht="64.900000000000006" customHeight="1">
      <c r="A66" s="473">
        <v>2.11</v>
      </c>
      <c r="B66" s="434" t="e">
        <f>'Sch-1'!#REF!</f>
        <v>#REF!</v>
      </c>
      <c r="C66" s="465" t="s">
        <v>47</v>
      </c>
      <c r="D66" s="469" t="e">
        <f>'Sch-1'!#REF!</f>
        <v>#REF!</v>
      </c>
      <c r="E66" s="384" t="e">
        <f>'Sch-1'!#REF!</f>
        <v>#REF!</v>
      </c>
      <c r="F66" s="381" t="e">
        <f>IF(E66=0, "Included",IF(ISERROR(D66*E66), E66, D66*E66))</f>
        <v>#REF!</v>
      </c>
      <c r="I66" s="366" t="e">
        <f t="shared" si="0"/>
        <v>#REF!</v>
      </c>
    </row>
    <row r="67" spans="1:17" s="216" customFormat="1" ht="19.899999999999999" customHeight="1">
      <c r="A67" s="373"/>
      <c r="B67" s="428"/>
      <c r="C67" s="467"/>
      <c r="D67" s="466"/>
      <c r="E67" s="384"/>
      <c r="F67" s="381"/>
      <c r="I67" s="366">
        <f t="shared" si="0"/>
        <v>0</v>
      </c>
    </row>
    <row r="68" spans="1:17" ht="35.450000000000003" hidden="1" customHeight="1">
      <c r="A68" s="483"/>
      <c r="B68" s="484"/>
      <c r="C68" s="485"/>
      <c r="D68" s="485"/>
      <c r="E68" s="485"/>
      <c r="F68" s="485"/>
      <c r="I68" s="366">
        <f t="shared" si="0"/>
        <v>0</v>
      </c>
      <c r="M68" s="155"/>
      <c r="N68" s="155"/>
      <c r="P68" s="155"/>
      <c r="Q68" s="155"/>
    </row>
    <row r="69" spans="1:17" ht="52.9" hidden="1" customHeight="1">
      <c r="A69" s="388"/>
      <c r="B69" s="472"/>
      <c r="C69" s="357"/>
      <c r="D69" s="357"/>
      <c r="E69" s="384"/>
      <c r="F69" s="357"/>
      <c r="I69" s="366">
        <f t="shared" si="0"/>
        <v>0</v>
      </c>
      <c r="M69" s="155"/>
      <c r="N69" s="155"/>
      <c r="P69" s="155"/>
      <c r="Q69" s="155"/>
    </row>
    <row r="70" spans="1:17" s="216" customFormat="1" ht="128.44999999999999" hidden="1" customHeight="1">
      <c r="A70" s="373"/>
      <c r="B70" s="482"/>
      <c r="C70" s="389"/>
      <c r="D70" s="404"/>
      <c r="E70" s="357"/>
      <c r="F70" s="381"/>
      <c r="I70" s="366">
        <f t="shared" si="0"/>
        <v>0</v>
      </c>
    </row>
    <row r="71" spans="1:17" s="216" customFormat="1" ht="28.15" hidden="1" customHeight="1">
      <c r="A71" s="373"/>
      <c r="B71" s="387"/>
      <c r="C71" s="463"/>
      <c r="D71" s="469"/>
      <c r="E71" s="384"/>
      <c r="F71" s="381"/>
      <c r="I71" s="366">
        <f t="shared" si="0"/>
        <v>0</v>
      </c>
    </row>
    <row r="72" spans="1:17" s="216" customFormat="1" ht="22.15" hidden="1" customHeight="1">
      <c r="A72" s="373"/>
      <c r="B72" s="434"/>
      <c r="C72" s="468"/>
      <c r="D72" s="470"/>
      <c r="E72" s="357"/>
      <c r="F72" s="381"/>
      <c r="I72" s="366">
        <f t="shared" si="0"/>
        <v>0</v>
      </c>
    </row>
    <row r="73" spans="1:17" s="216" customFormat="1" ht="55.15" hidden="1" customHeight="1">
      <c r="A73" s="373"/>
      <c r="B73" s="403"/>
      <c r="C73" s="465"/>
      <c r="D73" s="481"/>
      <c r="E73" s="384"/>
      <c r="F73" s="381"/>
      <c r="I73" s="366">
        <f t="shared" si="0"/>
        <v>0</v>
      </c>
    </row>
    <row r="74" spans="1:17" s="216" customFormat="1" ht="22.9" hidden="1" customHeight="1">
      <c r="A74" s="373"/>
      <c r="B74" s="434"/>
      <c r="C74" s="463"/>
      <c r="D74" s="469"/>
      <c r="E74" s="357"/>
      <c r="F74" s="381"/>
      <c r="I74" s="366">
        <f t="shared" si="0"/>
        <v>0</v>
      </c>
    </row>
    <row r="75" spans="1:17" s="216" customFormat="1" ht="69" hidden="1" customHeight="1">
      <c r="A75" s="373"/>
      <c r="B75" s="434"/>
      <c r="C75" s="468"/>
      <c r="D75" s="470"/>
      <c r="E75" s="384"/>
      <c r="F75" s="381"/>
      <c r="I75" s="366">
        <f t="shared" si="0"/>
        <v>0</v>
      </c>
    </row>
    <row r="76" spans="1:17" s="216" customFormat="1" ht="22.15" hidden="1" customHeight="1">
      <c r="A76" s="373"/>
      <c r="B76" s="403"/>
      <c r="C76" s="466"/>
      <c r="D76" s="466"/>
      <c r="E76" s="357"/>
      <c r="F76" s="381"/>
      <c r="I76" s="366">
        <f t="shared" si="0"/>
        <v>0</v>
      </c>
    </row>
    <row r="77" spans="1:17" s="216" customFormat="1" ht="55.15" hidden="1" customHeight="1">
      <c r="A77" s="373"/>
      <c r="B77" s="403"/>
      <c r="C77" s="468"/>
      <c r="D77" s="470"/>
      <c r="E77" s="384"/>
      <c r="F77" s="381"/>
      <c r="I77" s="366">
        <f t="shared" si="0"/>
        <v>0</v>
      </c>
    </row>
    <row r="78" spans="1:17" s="216" customFormat="1" ht="21.6" hidden="1" customHeight="1">
      <c r="A78" s="373"/>
      <c r="B78" s="434"/>
      <c r="C78" s="468"/>
      <c r="D78" s="470"/>
      <c r="E78" s="357"/>
      <c r="F78" s="381"/>
      <c r="I78" s="366">
        <f t="shared" si="0"/>
        <v>0</v>
      </c>
    </row>
    <row r="79" spans="1:17" s="216" customFormat="1" ht="69" hidden="1" customHeight="1">
      <c r="A79" s="373"/>
      <c r="B79" s="434"/>
      <c r="C79" s="465"/>
      <c r="D79" s="466"/>
      <c r="E79" s="384"/>
      <c r="F79" s="381"/>
      <c r="I79" s="366">
        <f t="shared" si="0"/>
        <v>0</v>
      </c>
    </row>
    <row r="80" spans="1:17" s="216" customFormat="1" ht="19.899999999999999" hidden="1" customHeight="1">
      <c r="A80" s="373"/>
      <c r="B80" s="434"/>
      <c r="C80" s="465"/>
      <c r="D80" s="466"/>
      <c r="E80" s="357"/>
      <c r="F80" s="381"/>
      <c r="I80" s="366">
        <f t="shared" si="0"/>
        <v>0</v>
      </c>
    </row>
    <row r="81" spans="1:38" s="216" customFormat="1" ht="51" hidden="1" customHeight="1">
      <c r="A81" s="373"/>
      <c r="B81" s="403"/>
      <c r="C81" s="463"/>
      <c r="D81" s="464"/>
      <c r="E81" s="384"/>
      <c r="F81" s="381"/>
      <c r="I81" s="366">
        <f t="shared" si="0"/>
        <v>0</v>
      </c>
    </row>
    <row r="82" spans="1:38" s="216" customFormat="1" ht="22.15" hidden="1" customHeight="1">
      <c r="A82" s="373"/>
      <c r="B82" s="403"/>
      <c r="C82" s="408"/>
      <c r="D82" s="404"/>
      <c r="E82" s="357"/>
      <c r="F82" s="381"/>
      <c r="I82" s="366">
        <f t="shared" si="0"/>
        <v>0</v>
      </c>
    </row>
    <row r="83" spans="1:38" s="216" customFormat="1" ht="91.9" hidden="1" customHeight="1">
      <c r="A83" s="373"/>
      <c r="B83" s="434"/>
      <c r="C83" s="463"/>
      <c r="D83" s="469"/>
      <c r="E83" s="384"/>
      <c r="F83" s="381"/>
      <c r="I83" s="366">
        <f t="shared" si="0"/>
        <v>0</v>
      </c>
    </row>
    <row r="84" spans="1:38" s="216" customFormat="1" ht="22.15" hidden="1" customHeight="1">
      <c r="A84" s="373"/>
      <c r="B84" s="434"/>
      <c r="C84" s="468"/>
      <c r="D84" s="470"/>
      <c r="E84" s="357"/>
      <c r="F84" s="381"/>
      <c r="I84" s="366">
        <f t="shared" si="0"/>
        <v>0</v>
      </c>
    </row>
    <row r="85" spans="1:38" s="216" customFormat="1" ht="69" hidden="1" customHeight="1">
      <c r="A85" s="373"/>
      <c r="B85" s="403"/>
      <c r="C85" s="465"/>
      <c r="D85" s="481"/>
      <c r="E85" s="384"/>
      <c r="F85" s="381"/>
      <c r="I85" s="366">
        <f t="shared" si="0"/>
        <v>0</v>
      </c>
    </row>
    <row r="86" spans="1:38" s="216" customFormat="1" ht="22.9" hidden="1" customHeight="1">
      <c r="A86" s="373"/>
      <c r="B86" s="434"/>
      <c r="C86" s="463"/>
      <c r="D86" s="469"/>
      <c r="E86" s="357"/>
      <c r="F86" s="381"/>
      <c r="I86" s="366">
        <f t="shared" ref="I86:I91" si="1">E86*(1-$N$15)</f>
        <v>0</v>
      </c>
    </row>
    <row r="87" spans="1:38" s="216" customFormat="1" ht="55.15" hidden="1" customHeight="1">
      <c r="A87" s="373"/>
      <c r="B87" s="434"/>
      <c r="C87" s="468"/>
      <c r="D87" s="470"/>
      <c r="E87" s="384"/>
      <c r="F87" s="381"/>
      <c r="I87" s="366">
        <f t="shared" si="1"/>
        <v>0</v>
      </c>
    </row>
    <row r="88" spans="1:38" s="216" customFormat="1" ht="22.9" hidden="1" customHeight="1">
      <c r="A88" s="373"/>
      <c r="B88" s="403"/>
      <c r="C88" s="466"/>
      <c r="D88" s="466"/>
      <c r="E88" s="357"/>
      <c r="F88" s="381"/>
      <c r="I88" s="366">
        <f t="shared" si="1"/>
        <v>0</v>
      </c>
    </row>
    <row r="89" spans="1:38" s="216" customFormat="1" ht="79.150000000000006" hidden="1" customHeight="1">
      <c r="A89" s="473"/>
      <c r="B89" s="403"/>
      <c r="C89" s="468"/>
      <c r="D89" s="470"/>
      <c r="E89" s="384"/>
      <c r="F89" s="381"/>
      <c r="I89" s="366">
        <f t="shared" si="1"/>
        <v>0</v>
      </c>
    </row>
    <row r="90" spans="1:38" s="216" customFormat="1" ht="21.6" hidden="1" customHeight="1">
      <c r="A90" s="373"/>
      <c r="B90" s="434"/>
      <c r="C90" s="468"/>
      <c r="D90" s="470"/>
      <c r="E90" s="357"/>
      <c r="F90" s="381"/>
      <c r="I90" s="366">
        <f t="shared" si="1"/>
        <v>0</v>
      </c>
    </row>
    <row r="91" spans="1:38" s="216" customFormat="1" ht="69" hidden="1" customHeight="1">
      <c r="A91" s="473"/>
      <c r="B91" s="434"/>
      <c r="C91" s="465"/>
      <c r="D91" s="466"/>
      <c r="E91" s="384"/>
      <c r="F91" s="381"/>
      <c r="I91" s="366">
        <f t="shared" si="1"/>
        <v>0</v>
      </c>
    </row>
    <row r="92" spans="1:38" ht="18" customHeight="1">
      <c r="A92" s="379"/>
      <c r="B92" s="433"/>
      <c r="C92" s="408"/>
      <c r="D92" s="404"/>
      <c r="E92" s="384"/>
      <c r="F92" s="381"/>
      <c r="I92" s="366"/>
      <c r="T92" s="793"/>
      <c r="U92" s="793"/>
    </row>
    <row r="93" spans="1:38" s="491" customFormat="1" ht="18" customHeight="1">
      <c r="A93" s="486"/>
      <c r="B93" s="494" t="s">
        <v>398</v>
      </c>
      <c r="C93" s="495"/>
      <c r="D93" s="496"/>
      <c r="E93" s="497"/>
      <c r="F93" s="498" t="e">
        <f>SUM(F19:F67)</f>
        <v>#REF!</v>
      </c>
      <c r="G93" s="487"/>
      <c r="H93" s="488"/>
      <c r="I93" s="489"/>
      <c r="J93" s="490"/>
      <c r="M93" s="489"/>
      <c r="N93" s="489"/>
      <c r="O93" s="492"/>
      <c r="T93" s="489"/>
      <c r="U93" s="489"/>
      <c r="V93" s="493"/>
      <c r="Y93" s="490"/>
      <c r="Z93" s="490"/>
      <c r="AA93" s="490"/>
      <c r="AB93" s="490"/>
      <c r="AC93" s="490"/>
      <c r="AD93" s="490"/>
      <c r="AE93" s="490"/>
      <c r="AF93" s="490"/>
      <c r="AG93" s="490"/>
      <c r="AH93" s="490"/>
      <c r="AI93" s="490"/>
      <c r="AJ93" s="490"/>
      <c r="AK93" s="490"/>
      <c r="AL93" s="490"/>
    </row>
    <row r="94" spans="1:38" s="366" customFormat="1" ht="18" customHeight="1">
      <c r="A94" s="794"/>
      <c r="B94" s="794"/>
      <c r="C94" s="794"/>
      <c r="D94" s="794"/>
      <c r="E94" s="794"/>
      <c r="F94" s="794"/>
      <c r="G94" s="151"/>
      <c r="H94" s="160"/>
      <c r="I94" s="156"/>
      <c r="J94" s="156"/>
      <c r="M94" s="155"/>
      <c r="N94" s="249"/>
      <c r="O94" s="365"/>
      <c r="P94" s="155"/>
      <c r="Q94" s="249"/>
      <c r="Y94" s="156"/>
      <c r="Z94" s="156"/>
      <c r="AA94" s="156"/>
      <c r="AB94" s="156"/>
      <c r="AC94" s="156"/>
      <c r="AD94" s="156"/>
      <c r="AE94" s="156"/>
      <c r="AF94" s="156"/>
      <c r="AG94" s="156"/>
      <c r="AH94" s="156"/>
      <c r="AI94" s="156"/>
      <c r="AJ94" s="156"/>
      <c r="AK94" s="156"/>
      <c r="AL94" s="156"/>
    </row>
    <row r="95" spans="1:38">
      <c r="A95" s="429"/>
      <c r="B95" s="475"/>
      <c r="C95" s="477"/>
      <c r="D95" s="477"/>
      <c r="E95" s="477"/>
      <c r="F95" s="477"/>
      <c r="M95" s="405"/>
      <c r="N95" s="405"/>
      <c r="P95" s="405"/>
      <c r="Q95" s="405"/>
      <c r="S95" s="390"/>
      <c r="T95" s="793"/>
      <c r="U95" s="793"/>
    </row>
    <row r="96" spans="1:38" ht="21.95" customHeight="1">
      <c r="A96" s="429" t="s">
        <v>347</v>
      </c>
      <c r="B96" s="411" t="str">
        <f>'Names of Bidder'!D27&amp;"-"&amp; 'Names of Bidder'!E27&amp;"-" &amp;'Names of Bidder'!F27</f>
        <v>2-Dec-2024</v>
      </c>
      <c r="C96" s="383"/>
      <c r="D96" s="406"/>
      <c r="M96" s="405"/>
      <c r="N96" s="405"/>
      <c r="P96" s="405"/>
      <c r="Q96" s="405"/>
      <c r="S96" s="390"/>
    </row>
    <row r="97" spans="1:19" ht="21.95" customHeight="1">
      <c r="A97" s="429" t="s">
        <v>348</v>
      </c>
      <c r="B97" s="411" t="str">
        <f>IF('Names of Bidder'!D28=0, "", 'Names of Bidder'!D28)</f>
        <v/>
      </c>
      <c r="C97" s="366"/>
      <c r="D97" s="406" t="s">
        <v>349</v>
      </c>
      <c r="E97" s="366" t="str">
        <f>IF('Names of Bidder'!D24=0, "", 'Names of Bidder'!D24)</f>
        <v/>
      </c>
      <c r="M97" s="405"/>
      <c r="N97" s="405"/>
      <c r="P97" s="405"/>
      <c r="Q97" s="405"/>
      <c r="S97" s="390"/>
    </row>
    <row r="98" spans="1:19" ht="21.95" customHeight="1">
      <c r="A98" s="250"/>
      <c r="B98" s="251"/>
      <c r="C98" s="156"/>
      <c r="D98" s="406" t="s">
        <v>350</v>
      </c>
      <c r="E98" s="366" t="str">
        <f>IF('Names of Bidder'!D25=0, "", 'Names of Bidder'!D25)</f>
        <v/>
      </c>
      <c r="F98" s="156"/>
      <c r="M98" s="405"/>
      <c r="N98" s="405"/>
      <c r="P98" s="405"/>
      <c r="Q98" s="405"/>
      <c r="S98" s="390"/>
    </row>
    <row r="99" spans="1:19">
      <c r="A99" s="250"/>
      <c r="B99" s="251"/>
      <c r="C99" s="156"/>
      <c r="D99" s="406"/>
      <c r="E99" s="202"/>
      <c r="F99" s="156"/>
      <c r="M99" s="405"/>
      <c r="N99" s="405"/>
      <c r="P99" s="405"/>
      <c r="Q99" s="405"/>
      <c r="S99" s="390"/>
    </row>
    <row r="100" spans="1:19" ht="21.95" customHeight="1">
      <c r="A100" s="250"/>
      <c r="B100" s="251"/>
      <c r="C100" s="160"/>
      <c r="D100" s="160"/>
      <c r="E100" s="156"/>
      <c r="F100" s="156"/>
      <c r="M100" s="405"/>
      <c r="N100" s="405"/>
      <c r="P100" s="405"/>
      <c r="Q100" s="405"/>
      <c r="S100" s="390"/>
    </row>
    <row r="101" spans="1:19" ht="35.1" customHeight="1">
      <c r="A101" s="250"/>
      <c r="B101" s="251"/>
      <c r="C101" s="160"/>
      <c r="D101" s="160"/>
      <c r="E101" s="156"/>
      <c r="F101" s="156"/>
      <c r="K101" s="385"/>
      <c r="M101" s="405"/>
      <c r="N101" s="405"/>
      <c r="P101" s="405"/>
      <c r="Q101" s="405"/>
      <c r="S101" s="390"/>
    </row>
    <row r="102" spans="1:19" ht="21.95" customHeight="1">
      <c r="A102" s="250"/>
      <c r="B102" s="251"/>
      <c r="C102" s="160"/>
      <c r="D102" s="160"/>
      <c r="E102" s="156"/>
      <c r="F102" s="156"/>
      <c r="K102" s="385"/>
      <c r="M102" s="405"/>
      <c r="N102" s="405"/>
      <c r="P102" s="405"/>
      <c r="Q102" s="405"/>
      <c r="S102" s="390"/>
    </row>
    <row r="103" spans="1:19" ht="21.95" customHeight="1">
      <c r="A103" s="250"/>
      <c r="B103" s="251"/>
      <c r="C103" s="160"/>
      <c r="D103" s="160"/>
      <c r="E103" s="156"/>
      <c r="F103" s="156"/>
      <c r="K103" s="385"/>
      <c r="M103" s="405"/>
      <c r="N103" s="405"/>
      <c r="P103" s="405"/>
      <c r="Q103" s="405"/>
      <c r="S103" s="390"/>
    </row>
    <row r="104" spans="1:19" ht="24" customHeight="1">
      <c r="A104" s="250"/>
      <c r="B104" s="251"/>
      <c r="C104" s="160"/>
      <c r="D104" s="160"/>
      <c r="E104" s="156"/>
      <c r="F104" s="156"/>
      <c r="I104" s="156"/>
      <c r="J104" s="156"/>
      <c r="K104" s="366"/>
      <c r="L104" s="366"/>
      <c r="M104" s="405"/>
      <c r="N104" s="405"/>
      <c r="O104" s="365"/>
      <c r="P104" s="405"/>
      <c r="Q104" s="405"/>
      <c r="R104" s="366"/>
      <c r="S104" s="365"/>
    </row>
    <row r="105" spans="1:19" ht="24" customHeight="1">
      <c r="A105" s="250"/>
      <c r="B105" s="251"/>
      <c r="C105" s="160"/>
      <c r="D105" s="160"/>
      <c r="E105" s="156"/>
      <c r="F105" s="156"/>
      <c r="M105" s="405"/>
      <c r="N105" s="405"/>
      <c r="P105" s="405"/>
      <c r="Q105" s="405"/>
      <c r="S105" s="390"/>
    </row>
    <row r="106" spans="1:19" ht="24" customHeight="1">
      <c r="A106" s="250"/>
      <c r="B106" s="251"/>
      <c r="C106" s="160"/>
      <c r="D106" s="160"/>
      <c r="E106" s="156"/>
      <c r="F106" s="156"/>
      <c r="M106" s="405"/>
      <c r="N106" s="405"/>
      <c r="P106" s="405"/>
      <c r="Q106" s="405"/>
      <c r="S106" s="390"/>
    </row>
    <row r="107" spans="1:19" ht="24" customHeight="1">
      <c r="A107" s="250"/>
      <c r="B107" s="251"/>
      <c r="C107" s="160"/>
      <c r="D107" s="160"/>
      <c r="E107" s="156"/>
      <c r="F107" s="156"/>
      <c r="M107" s="405"/>
      <c r="N107" s="405"/>
      <c r="P107" s="405"/>
      <c r="Q107" s="405"/>
      <c r="S107" s="390"/>
    </row>
    <row r="108" spans="1:19" ht="24" customHeight="1">
      <c r="A108" s="250"/>
      <c r="B108" s="251"/>
      <c r="C108" s="160"/>
      <c r="D108" s="160"/>
      <c r="E108" s="156"/>
      <c r="F108" s="156"/>
      <c r="I108" s="156"/>
      <c r="J108" s="156"/>
      <c r="K108" s="366"/>
      <c r="L108" s="366"/>
      <c r="M108" s="405"/>
      <c r="N108" s="407"/>
      <c r="O108" s="365"/>
      <c r="P108" s="405"/>
      <c r="Q108" s="407"/>
      <c r="R108" s="366"/>
      <c r="S108" s="365"/>
    </row>
    <row r="109" spans="1:19" ht="35.1" customHeight="1">
      <c r="A109" s="250"/>
      <c r="B109" s="251"/>
      <c r="C109" s="160"/>
      <c r="D109" s="160"/>
      <c r="E109" s="156"/>
      <c r="F109" s="156"/>
      <c r="M109" s="405"/>
      <c r="N109" s="407"/>
      <c r="P109" s="405"/>
      <c r="Q109" s="407"/>
      <c r="S109" s="390"/>
    </row>
    <row r="110" spans="1:19" ht="24" customHeight="1">
      <c r="A110" s="250"/>
      <c r="B110" s="251"/>
      <c r="C110" s="160"/>
      <c r="D110" s="160"/>
      <c r="E110" s="156"/>
      <c r="F110" s="156"/>
      <c r="M110" s="405"/>
      <c r="N110" s="405"/>
      <c r="P110" s="405"/>
      <c r="Q110" s="405"/>
      <c r="S110" s="390"/>
    </row>
    <row r="111" spans="1:19" ht="24" customHeight="1">
      <c r="A111" s="250"/>
      <c r="B111" s="251"/>
      <c r="C111" s="160"/>
      <c r="D111" s="160"/>
      <c r="E111" s="156"/>
      <c r="F111" s="156"/>
      <c r="M111" s="405"/>
      <c r="N111" s="405"/>
      <c r="P111" s="405"/>
      <c r="Q111" s="405"/>
      <c r="S111" s="390"/>
    </row>
    <row r="112" spans="1:19" ht="24" customHeight="1">
      <c r="A112" s="250"/>
      <c r="B112" s="251"/>
      <c r="C112" s="160"/>
      <c r="D112" s="160"/>
      <c r="E112" s="156"/>
      <c r="F112" s="156"/>
      <c r="M112" s="405"/>
      <c r="N112" s="405"/>
      <c r="P112" s="405"/>
      <c r="Q112" s="405"/>
      <c r="S112" s="390"/>
    </row>
    <row r="113" spans="1:19" ht="24" customHeight="1">
      <c r="A113" s="250"/>
      <c r="B113" s="251"/>
      <c r="C113" s="160"/>
      <c r="D113" s="160"/>
      <c r="E113" s="156"/>
      <c r="F113" s="156"/>
      <c r="M113" s="405"/>
      <c r="N113" s="405"/>
      <c r="P113" s="405"/>
      <c r="Q113" s="405"/>
      <c r="S113" s="390"/>
    </row>
    <row r="114" spans="1:19" ht="24" customHeight="1">
      <c r="A114" s="250"/>
      <c r="B114" s="251"/>
      <c r="C114" s="160"/>
      <c r="D114" s="160"/>
      <c r="E114" s="156"/>
      <c r="F114" s="156"/>
      <c r="M114" s="405"/>
      <c r="N114" s="405"/>
      <c r="P114" s="405"/>
      <c r="Q114" s="405"/>
      <c r="S114" s="390"/>
    </row>
    <row r="115" spans="1:19" ht="24" customHeight="1">
      <c r="A115" s="250"/>
      <c r="B115" s="251"/>
      <c r="C115" s="160"/>
      <c r="D115" s="160"/>
      <c r="E115" s="156"/>
      <c r="F115" s="156"/>
      <c r="M115" s="405"/>
      <c r="N115" s="405"/>
      <c r="P115" s="405"/>
      <c r="Q115" s="405"/>
      <c r="S115" s="390"/>
    </row>
    <row r="116" spans="1:19" ht="24" customHeight="1">
      <c r="A116" s="250"/>
      <c r="B116" s="251"/>
      <c r="C116" s="160"/>
      <c r="D116" s="160"/>
      <c r="E116" s="156"/>
      <c r="F116" s="156"/>
      <c r="M116" s="405"/>
      <c r="N116" s="405"/>
      <c r="P116" s="405"/>
      <c r="Q116" s="405"/>
      <c r="S116" s="390"/>
    </row>
    <row r="117" spans="1:19" ht="35.1" customHeight="1">
      <c r="A117" s="250"/>
      <c r="B117" s="251"/>
      <c r="C117" s="160"/>
      <c r="D117" s="160"/>
      <c r="E117" s="156"/>
      <c r="F117" s="156"/>
      <c r="M117" s="405"/>
      <c r="N117" s="407"/>
      <c r="P117" s="405"/>
      <c r="Q117" s="407"/>
      <c r="S117" s="390"/>
    </row>
    <row r="118" spans="1:19" ht="24" customHeight="1">
      <c r="A118" s="250"/>
      <c r="B118" s="251"/>
      <c r="C118" s="160"/>
      <c r="D118" s="160"/>
      <c r="E118" s="156"/>
      <c r="F118" s="156"/>
      <c r="M118" s="405"/>
      <c r="N118" s="407"/>
      <c r="P118" s="405"/>
      <c r="Q118" s="407"/>
      <c r="S118" s="390"/>
    </row>
    <row r="119" spans="1:19" ht="24" customHeight="1">
      <c r="A119" s="250"/>
      <c r="B119" s="251"/>
      <c r="C119" s="160"/>
      <c r="D119" s="160"/>
      <c r="E119" s="156"/>
      <c r="F119" s="156"/>
      <c r="M119" s="405"/>
      <c r="N119" s="405"/>
      <c r="P119" s="405"/>
      <c r="Q119" s="405"/>
      <c r="S119" s="390"/>
    </row>
    <row r="120" spans="1:19" ht="35.1" customHeight="1">
      <c r="A120" s="250"/>
      <c r="B120" s="251"/>
      <c r="C120" s="160"/>
      <c r="D120" s="160"/>
      <c r="E120" s="156"/>
      <c r="F120" s="156"/>
      <c r="M120" s="405"/>
      <c r="N120" s="405"/>
      <c r="P120" s="405"/>
      <c r="Q120" s="405"/>
      <c r="S120" s="390"/>
    </row>
    <row r="121" spans="1:19" ht="24" customHeight="1">
      <c r="A121" s="250"/>
      <c r="B121" s="251"/>
      <c r="C121" s="160"/>
      <c r="D121" s="160"/>
      <c r="E121" s="156"/>
      <c r="F121" s="156"/>
      <c r="M121" s="405"/>
      <c r="N121" s="405"/>
      <c r="P121" s="405"/>
      <c r="Q121" s="405"/>
      <c r="S121" s="390"/>
    </row>
    <row r="122" spans="1:19" ht="24" customHeight="1">
      <c r="A122" s="250"/>
      <c r="B122" s="251"/>
      <c r="C122" s="160"/>
      <c r="D122" s="160"/>
      <c r="E122" s="156"/>
      <c r="F122" s="156"/>
      <c r="M122" s="405"/>
      <c r="N122" s="405"/>
      <c r="P122" s="405"/>
      <c r="Q122" s="405"/>
      <c r="S122" s="390"/>
    </row>
    <row r="123" spans="1:19" ht="24" customHeight="1">
      <c r="A123" s="250"/>
      <c r="B123" s="251"/>
      <c r="C123" s="160"/>
      <c r="D123" s="160"/>
      <c r="E123" s="156"/>
      <c r="F123" s="156"/>
      <c r="M123" s="405"/>
      <c r="N123" s="405"/>
      <c r="P123" s="405"/>
      <c r="Q123" s="405"/>
      <c r="S123" s="390"/>
    </row>
    <row r="124" spans="1:19" ht="24" customHeight="1">
      <c r="A124" s="451"/>
      <c r="B124" s="251"/>
      <c r="C124" s="164"/>
      <c r="D124" s="164"/>
      <c r="E124" s="165"/>
      <c r="F124" s="165"/>
      <c r="M124" s="405"/>
      <c r="N124" s="405"/>
      <c r="P124" s="405"/>
      <c r="Q124" s="405"/>
      <c r="S124" s="390"/>
    </row>
    <row r="125" spans="1:19" ht="35.1" customHeight="1">
      <c r="A125" s="250"/>
      <c r="B125" s="251"/>
      <c r="C125" s="158"/>
      <c r="D125" s="158"/>
      <c r="E125" s="156"/>
      <c r="F125" s="156"/>
      <c r="M125" s="405"/>
      <c r="N125" s="405"/>
      <c r="P125" s="405"/>
      <c r="Q125" s="405"/>
      <c r="S125" s="390"/>
    </row>
    <row r="126" spans="1:19" ht="30" customHeight="1">
      <c r="A126" s="795"/>
      <c r="B126" s="795"/>
      <c r="C126" s="795"/>
      <c r="D126" s="795"/>
      <c r="E126" s="795"/>
      <c r="F126" s="795"/>
      <c r="M126" s="405"/>
      <c r="N126" s="405"/>
      <c r="P126" s="405"/>
      <c r="Q126" s="405"/>
      <c r="S126" s="390"/>
    </row>
    <row r="127" spans="1:19" ht="26.1" customHeight="1">
      <c r="A127" s="791"/>
      <c r="B127" s="791"/>
      <c r="C127" s="791"/>
      <c r="D127" s="791"/>
      <c r="E127" s="791"/>
      <c r="F127" s="791"/>
      <c r="I127" s="156"/>
      <c r="J127" s="156"/>
      <c r="K127" s="366"/>
      <c r="L127" s="366"/>
      <c r="M127" s="405"/>
      <c r="N127" s="405"/>
      <c r="O127" s="365"/>
      <c r="P127" s="405"/>
      <c r="Q127" s="405"/>
      <c r="R127" s="366"/>
      <c r="S127" s="365"/>
    </row>
    <row r="128" spans="1:19" ht="30" customHeight="1">
      <c r="A128" s="250"/>
      <c r="B128" s="251"/>
      <c r="C128" s="160"/>
      <c r="D128" s="160"/>
      <c r="E128" s="156"/>
      <c r="F128" s="156"/>
      <c r="M128" s="405"/>
      <c r="N128" s="405"/>
      <c r="P128" s="405"/>
      <c r="Q128" s="405"/>
      <c r="S128" s="390"/>
    </row>
    <row r="129" spans="1:19" ht="30" customHeight="1">
      <c r="A129" s="452"/>
      <c r="B129" s="435"/>
      <c r="C129" s="163"/>
      <c r="D129" s="163"/>
      <c r="E129" s="161"/>
      <c r="F129" s="156"/>
      <c r="M129" s="405"/>
      <c r="N129" s="405"/>
      <c r="P129" s="405"/>
      <c r="Q129" s="405"/>
      <c r="S129" s="390"/>
    </row>
    <row r="130" spans="1:19" ht="30" customHeight="1">
      <c r="A130" s="796"/>
      <c r="B130" s="796"/>
      <c r="C130" s="796"/>
      <c r="D130" s="796"/>
      <c r="E130" s="162"/>
      <c r="F130" s="156"/>
      <c r="M130" s="405"/>
      <c r="N130" s="405"/>
      <c r="P130" s="405"/>
      <c r="Q130" s="405"/>
      <c r="S130" s="390"/>
    </row>
    <row r="131" spans="1:19" ht="30" customHeight="1">
      <c r="A131" s="452"/>
      <c r="B131" s="786"/>
      <c r="C131" s="786"/>
      <c r="D131" s="786"/>
      <c r="E131" s="162"/>
      <c r="F131" s="156"/>
      <c r="M131" s="405"/>
      <c r="N131" s="405"/>
      <c r="P131" s="405"/>
      <c r="Q131" s="405"/>
      <c r="S131" s="390"/>
    </row>
    <row r="132" spans="1:19" ht="33" customHeight="1">
      <c r="A132" s="453"/>
      <c r="B132" s="786"/>
      <c r="C132" s="786"/>
      <c r="D132" s="786"/>
      <c r="E132" s="162"/>
      <c r="F132" s="156"/>
      <c r="M132" s="405"/>
      <c r="N132" s="405"/>
      <c r="P132" s="405"/>
      <c r="Q132" s="405"/>
      <c r="S132" s="390"/>
    </row>
    <row r="133" spans="1:19" ht="24" customHeight="1">
      <c r="A133" s="454"/>
      <c r="B133" s="786"/>
      <c r="C133" s="786"/>
      <c r="D133" s="786"/>
      <c r="E133" s="162"/>
      <c r="F133" s="156"/>
      <c r="M133" s="405"/>
      <c r="N133" s="405"/>
      <c r="P133" s="405"/>
      <c r="Q133" s="405"/>
      <c r="S133" s="390"/>
    </row>
    <row r="134" spans="1:19" ht="24" customHeight="1">
      <c r="A134" s="454"/>
      <c r="B134" s="786"/>
      <c r="C134" s="786"/>
      <c r="D134" s="786"/>
      <c r="E134" s="162"/>
      <c r="F134" s="156"/>
      <c r="M134" s="405"/>
      <c r="N134" s="405"/>
      <c r="P134" s="405"/>
      <c r="Q134" s="405"/>
      <c r="S134" s="390"/>
    </row>
    <row r="135" spans="1:19" ht="24" customHeight="1">
      <c r="A135" s="454"/>
      <c r="B135" s="435"/>
      <c r="C135" s="166"/>
      <c r="D135" s="166"/>
      <c r="E135" s="163"/>
      <c r="F135" s="156"/>
      <c r="M135" s="405"/>
      <c r="N135" s="405"/>
      <c r="P135" s="405"/>
      <c r="Q135" s="405"/>
      <c r="S135" s="390"/>
    </row>
    <row r="136" spans="1:19" ht="24" customHeight="1">
      <c r="A136" s="787"/>
      <c r="B136" s="787"/>
      <c r="C136" s="787"/>
      <c r="D136" s="787"/>
      <c r="E136" s="787"/>
      <c r="F136" s="787"/>
      <c r="M136" s="405"/>
      <c r="N136" s="405"/>
      <c r="P136" s="405"/>
      <c r="Q136" s="405"/>
      <c r="S136" s="390"/>
    </row>
    <row r="137" spans="1:19" ht="24" customHeight="1">
      <c r="A137" s="455"/>
      <c r="B137" s="251"/>
      <c r="C137" s="160"/>
      <c r="D137" s="160"/>
      <c r="E137" s="165"/>
      <c r="F137" s="165"/>
      <c r="M137" s="405"/>
      <c r="N137" s="405"/>
      <c r="P137" s="405"/>
      <c r="Q137" s="405"/>
      <c r="S137" s="390"/>
    </row>
    <row r="138" spans="1:19" ht="26.1" customHeight="1">
      <c r="A138" s="456"/>
      <c r="B138" s="436"/>
      <c r="C138" s="157"/>
      <c r="D138" s="157"/>
      <c r="E138" s="170"/>
      <c r="F138" s="170"/>
      <c r="H138" s="160"/>
      <c r="I138" s="156"/>
      <c r="J138" s="156"/>
      <c r="K138" s="366"/>
      <c r="L138" s="366"/>
      <c r="M138" s="365"/>
      <c r="N138" s="405"/>
      <c r="O138" s="365"/>
      <c r="P138" s="365"/>
      <c r="Q138" s="405"/>
      <c r="R138" s="366"/>
      <c r="S138" s="365"/>
    </row>
    <row r="139" spans="1:19" ht="26.1" customHeight="1">
      <c r="A139" s="457"/>
      <c r="B139" s="437"/>
      <c r="C139" s="157"/>
      <c r="D139" s="157"/>
      <c r="E139" s="157"/>
      <c r="F139" s="157"/>
      <c r="H139" s="160"/>
      <c r="I139" s="156"/>
      <c r="J139" s="156"/>
      <c r="K139" s="366"/>
      <c r="L139" s="366"/>
      <c r="M139" s="365"/>
      <c r="N139" s="405"/>
      <c r="O139" s="365"/>
      <c r="P139" s="365"/>
      <c r="Q139" s="405"/>
      <c r="R139" s="366"/>
      <c r="S139" s="366"/>
    </row>
    <row r="140" spans="1:19" ht="26.1" customHeight="1">
      <c r="A140" s="458"/>
      <c r="B140" s="438"/>
      <c r="C140" s="167"/>
      <c r="D140" s="175"/>
      <c r="E140" s="176"/>
      <c r="F140" s="177"/>
      <c r="H140" s="160"/>
      <c r="I140" s="156"/>
      <c r="J140" s="156"/>
      <c r="K140" s="366"/>
      <c r="L140" s="366"/>
      <c r="M140" s="365"/>
      <c r="N140" s="405"/>
      <c r="O140" s="365"/>
      <c r="P140" s="365"/>
      <c r="Q140" s="405"/>
      <c r="R140" s="366"/>
      <c r="S140" s="406"/>
    </row>
    <row r="141" spans="1:19">
      <c r="A141" s="459"/>
      <c r="B141" s="439"/>
      <c r="C141" s="167"/>
      <c r="D141" s="167"/>
      <c r="E141" s="178"/>
      <c r="F141" s="179"/>
    </row>
    <row r="142" spans="1:19">
      <c r="A142" s="459"/>
      <c r="B142" s="440"/>
      <c r="C142" s="167"/>
      <c r="D142" s="167"/>
      <c r="E142" s="181"/>
      <c r="F142" s="182"/>
    </row>
    <row r="143" spans="1:19">
      <c r="A143" s="460"/>
      <c r="B143" s="439"/>
      <c r="C143" s="167"/>
      <c r="D143" s="175"/>
      <c r="E143" s="176"/>
      <c r="F143" s="177"/>
    </row>
    <row r="144" spans="1:19">
      <c r="A144" s="460"/>
      <c r="B144" s="439"/>
      <c r="C144" s="167"/>
      <c r="D144" s="175"/>
      <c r="E144" s="176"/>
      <c r="F144" s="177"/>
    </row>
    <row r="145" spans="1:6">
      <c r="A145" s="459"/>
      <c r="B145" s="439"/>
      <c r="C145" s="167"/>
      <c r="D145" s="175"/>
      <c r="E145" s="176"/>
      <c r="F145" s="177"/>
    </row>
    <row r="146" spans="1:6">
      <c r="A146" s="459"/>
      <c r="B146" s="440"/>
      <c r="C146" s="167"/>
      <c r="D146" s="175"/>
      <c r="E146" s="176"/>
      <c r="F146" s="177"/>
    </row>
    <row r="147" spans="1:6">
      <c r="A147" s="459"/>
      <c r="B147" s="439"/>
      <c r="C147" s="167"/>
      <c r="D147" s="175"/>
      <c r="E147" s="176"/>
      <c r="F147" s="177"/>
    </row>
    <row r="148" spans="1:6">
      <c r="A148" s="459"/>
      <c r="B148" s="439"/>
      <c r="C148" s="167"/>
      <c r="D148" s="175"/>
      <c r="E148" s="176"/>
      <c r="F148" s="177"/>
    </row>
    <row r="149" spans="1:6">
      <c r="A149" s="459"/>
      <c r="B149" s="439"/>
      <c r="C149" s="167"/>
      <c r="D149" s="167"/>
      <c r="E149" s="176"/>
      <c r="F149" s="177"/>
    </row>
    <row r="150" spans="1:6">
      <c r="A150" s="459"/>
      <c r="B150" s="440"/>
      <c r="C150" s="167"/>
      <c r="D150" s="167"/>
      <c r="E150" s="183"/>
      <c r="F150" s="177"/>
    </row>
    <row r="151" spans="1:6">
      <c r="A151" s="460"/>
      <c r="B151" s="441"/>
      <c r="C151" s="167"/>
      <c r="D151" s="175"/>
      <c r="E151" s="176"/>
      <c r="F151" s="177"/>
    </row>
    <row r="152" spans="1:6">
      <c r="A152" s="460"/>
      <c r="B152" s="442"/>
      <c r="C152" s="167"/>
      <c r="D152" s="175"/>
      <c r="E152" s="183"/>
      <c r="F152" s="177"/>
    </row>
    <row r="153" spans="1:6">
      <c r="A153" s="460"/>
      <c r="B153" s="442"/>
      <c r="C153" s="167"/>
      <c r="D153" s="175"/>
      <c r="E153" s="183"/>
      <c r="F153" s="177"/>
    </row>
    <row r="154" spans="1:6">
      <c r="A154" s="458"/>
      <c r="B154" s="443"/>
      <c r="C154" s="167"/>
      <c r="D154" s="175"/>
      <c r="E154" s="176"/>
      <c r="F154" s="177"/>
    </row>
    <row r="155" spans="1:6">
      <c r="A155" s="460"/>
      <c r="B155" s="444"/>
      <c r="C155" s="167"/>
      <c r="D155" s="175"/>
      <c r="E155" s="176"/>
      <c r="F155" s="177"/>
    </row>
    <row r="156" spans="1:6">
      <c r="A156" s="459"/>
      <c r="B156" s="439"/>
      <c r="C156" s="167"/>
      <c r="D156" s="175"/>
      <c r="E156" s="176"/>
      <c r="F156" s="177"/>
    </row>
    <row r="157" spans="1:6">
      <c r="A157" s="460"/>
      <c r="B157" s="442"/>
      <c r="C157" s="167"/>
      <c r="D157" s="175"/>
      <c r="E157" s="183"/>
      <c r="F157" s="177"/>
    </row>
    <row r="158" spans="1:6">
      <c r="A158" s="458"/>
      <c r="B158" s="438"/>
      <c r="C158" s="167"/>
      <c r="D158" s="175"/>
      <c r="E158" s="176"/>
      <c r="F158" s="177"/>
    </row>
    <row r="159" spans="1:6">
      <c r="A159" s="459"/>
      <c r="B159" s="439"/>
      <c r="C159" s="167"/>
      <c r="D159" s="167"/>
      <c r="E159" s="183"/>
      <c r="F159" s="177"/>
    </row>
    <row r="160" spans="1:6">
      <c r="A160" s="459"/>
      <c r="B160" s="439"/>
      <c r="C160" s="168"/>
      <c r="D160" s="175"/>
      <c r="E160" s="183"/>
      <c r="F160" s="177"/>
    </row>
    <row r="161" spans="1:6">
      <c r="A161" s="460"/>
      <c r="B161" s="439"/>
      <c r="C161" s="168"/>
      <c r="D161" s="175"/>
      <c r="E161" s="183"/>
      <c r="F161" s="177"/>
    </row>
    <row r="162" spans="1:6">
      <c r="A162" s="460"/>
      <c r="B162" s="439"/>
      <c r="C162" s="168"/>
      <c r="D162" s="175"/>
      <c r="E162" s="183"/>
      <c r="F162" s="177"/>
    </row>
    <row r="163" spans="1:6">
      <c r="A163" s="460"/>
      <c r="B163" s="439"/>
      <c r="C163" s="168"/>
      <c r="D163" s="175"/>
      <c r="E163" s="183"/>
      <c r="F163" s="177"/>
    </row>
    <row r="164" spans="1:6">
      <c r="A164" s="460"/>
      <c r="B164" s="439"/>
      <c r="C164" s="168"/>
      <c r="D164" s="175"/>
      <c r="E164" s="183"/>
      <c r="F164" s="177"/>
    </row>
    <row r="165" spans="1:6">
      <c r="A165" s="460"/>
      <c r="B165" s="439"/>
      <c r="C165" s="168"/>
      <c r="D165" s="175"/>
      <c r="E165" s="183"/>
      <c r="F165" s="177"/>
    </row>
    <row r="166" spans="1:6">
      <c r="A166" s="460"/>
      <c r="B166" s="439"/>
      <c r="C166" s="168"/>
      <c r="D166" s="175"/>
      <c r="E166" s="183"/>
      <c r="F166" s="177"/>
    </row>
    <row r="167" spans="1:6">
      <c r="A167" s="458"/>
      <c r="B167" s="438"/>
      <c r="C167" s="167"/>
      <c r="D167" s="175"/>
      <c r="E167" s="176"/>
      <c r="F167" s="177"/>
    </row>
    <row r="168" spans="1:6">
      <c r="A168" s="459"/>
      <c r="B168" s="445"/>
      <c r="C168" s="167"/>
      <c r="D168" s="175"/>
      <c r="E168" s="183"/>
      <c r="F168" s="177"/>
    </row>
    <row r="169" spans="1:6">
      <c r="A169" s="459"/>
      <c r="B169" s="439"/>
      <c r="C169" s="168"/>
      <c r="D169" s="169"/>
      <c r="E169" s="183"/>
      <c r="F169" s="177"/>
    </row>
    <row r="170" spans="1:6">
      <c r="A170" s="459"/>
      <c r="B170" s="438"/>
      <c r="C170" s="167"/>
      <c r="D170" s="175"/>
      <c r="E170" s="176"/>
      <c r="F170" s="177"/>
    </row>
    <row r="171" spans="1:6">
      <c r="A171" s="458"/>
      <c r="B171" s="446"/>
      <c r="C171" s="168"/>
      <c r="D171" s="175"/>
      <c r="E171" s="177"/>
      <c r="F171" s="177"/>
    </row>
    <row r="172" spans="1:6">
      <c r="A172" s="458"/>
      <c r="B172" s="446"/>
      <c r="C172" s="168"/>
      <c r="D172" s="175"/>
      <c r="E172" s="176"/>
      <c r="F172" s="177"/>
    </row>
    <row r="173" spans="1:6">
      <c r="A173" s="458"/>
      <c r="B173" s="446"/>
      <c r="C173" s="168"/>
      <c r="D173" s="175"/>
      <c r="E173" s="177"/>
      <c r="F173" s="177"/>
    </row>
    <row r="174" spans="1:6">
      <c r="A174" s="458"/>
      <c r="B174" s="446"/>
      <c r="C174" s="168"/>
      <c r="D174" s="175"/>
      <c r="E174" s="177"/>
      <c r="F174" s="177"/>
    </row>
    <row r="175" spans="1:6">
      <c r="A175" s="458"/>
      <c r="B175" s="439"/>
      <c r="C175" s="168"/>
      <c r="D175" s="175"/>
      <c r="E175" s="177"/>
      <c r="F175" s="177"/>
    </row>
    <row r="176" spans="1:6">
      <c r="A176" s="458"/>
      <c r="B176" s="439"/>
      <c r="C176" s="168"/>
      <c r="D176" s="175"/>
      <c r="E176" s="177"/>
      <c r="F176" s="177"/>
    </row>
    <row r="177" spans="1:6">
      <c r="A177" s="458"/>
      <c r="B177" s="438"/>
      <c r="C177" s="167"/>
      <c r="D177" s="175"/>
      <c r="E177" s="176"/>
      <c r="F177" s="177"/>
    </row>
    <row r="178" spans="1:6">
      <c r="A178" s="459"/>
      <c r="B178" s="446"/>
      <c r="C178" s="168"/>
      <c r="D178" s="184"/>
      <c r="E178" s="177"/>
      <c r="F178" s="177"/>
    </row>
    <row r="179" spans="1:6">
      <c r="A179" s="459"/>
      <c r="B179" s="446"/>
      <c r="C179" s="168"/>
      <c r="D179" s="184"/>
      <c r="E179" s="177"/>
      <c r="F179" s="177"/>
    </row>
    <row r="180" spans="1:6">
      <c r="A180" s="459"/>
      <c r="B180" s="446"/>
      <c r="C180" s="168"/>
      <c r="D180" s="184"/>
      <c r="E180" s="177"/>
      <c r="F180" s="177"/>
    </row>
    <row r="181" spans="1:6">
      <c r="A181" s="459"/>
      <c r="B181" s="446"/>
      <c r="C181" s="168"/>
      <c r="D181" s="184"/>
      <c r="E181" s="177"/>
      <c r="F181" s="177"/>
    </row>
    <row r="182" spans="1:6">
      <c r="A182" s="461"/>
      <c r="B182" s="438"/>
      <c r="C182" s="167"/>
      <c r="D182" s="175"/>
      <c r="E182" s="176"/>
      <c r="F182" s="177"/>
    </row>
    <row r="183" spans="1:6">
      <c r="A183" s="462"/>
      <c r="B183" s="446"/>
      <c r="C183" s="185"/>
      <c r="D183" s="186"/>
      <c r="E183" s="177"/>
      <c r="F183" s="177"/>
    </row>
    <row r="184" spans="1:6">
      <c r="A184" s="462"/>
      <c r="B184" s="446"/>
      <c r="C184" s="185"/>
      <c r="D184" s="186"/>
      <c r="E184" s="177"/>
      <c r="F184" s="177"/>
    </row>
    <row r="185" spans="1:6">
      <c r="A185" s="462"/>
      <c r="B185" s="446"/>
      <c r="C185" s="185"/>
      <c r="D185" s="186"/>
      <c r="E185" s="177"/>
      <c r="F185" s="177"/>
    </row>
    <row r="186" spans="1:6">
      <c r="A186" s="462"/>
      <c r="B186" s="446"/>
      <c r="C186" s="185"/>
      <c r="D186" s="186"/>
      <c r="E186" s="177"/>
      <c r="F186" s="177"/>
    </row>
    <row r="187" spans="1:6">
      <c r="A187" s="462"/>
      <c r="B187" s="446"/>
      <c r="C187" s="185"/>
      <c r="D187" s="186"/>
      <c r="E187" s="177"/>
      <c r="F187" s="177"/>
    </row>
    <row r="188" spans="1:6">
      <c r="A188" s="460"/>
      <c r="B188" s="788"/>
      <c r="C188" s="788"/>
      <c r="D188" s="788"/>
      <c r="E188" s="177"/>
      <c r="F188" s="177"/>
    </row>
    <row r="189" spans="1:6">
      <c r="A189" s="462"/>
      <c r="B189" s="789"/>
      <c r="C189" s="789"/>
      <c r="D189" s="789"/>
      <c r="E189" s="177"/>
      <c r="F189" s="177"/>
    </row>
    <row r="190" spans="1:6">
      <c r="A190" s="462"/>
      <c r="B190" s="790"/>
      <c r="C190" s="790"/>
      <c r="D190" s="790"/>
      <c r="E190" s="177"/>
      <c r="F190" s="177"/>
    </row>
    <row r="191" spans="1:6">
      <c r="A191" s="455"/>
      <c r="B191" s="251"/>
      <c r="C191" s="160"/>
      <c r="D191" s="160"/>
      <c r="E191" s="156"/>
      <c r="F191" s="156"/>
    </row>
    <row r="192" spans="1:6">
      <c r="A192" s="455"/>
      <c r="B192" s="251"/>
      <c r="C192" s="160"/>
      <c r="D192" s="160"/>
      <c r="E192" s="156"/>
      <c r="F192" s="156"/>
    </row>
    <row r="193" spans="1:6">
      <c r="A193" s="455"/>
      <c r="B193" s="251"/>
      <c r="C193" s="160"/>
      <c r="D193" s="160"/>
      <c r="E193" s="156"/>
      <c r="F193" s="156"/>
    </row>
    <row r="194" spans="1:6">
      <c r="A194" s="455"/>
      <c r="B194" s="251"/>
      <c r="C194" s="160"/>
      <c r="D194" s="160"/>
      <c r="E194" s="156"/>
      <c r="F194" s="156"/>
    </row>
    <row r="195" spans="1:6">
      <c r="A195" s="455"/>
      <c r="B195" s="251"/>
      <c r="C195" s="160"/>
      <c r="D195" s="160"/>
      <c r="E195" s="156"/>
      <c r="F195" s="156"/>
    </row>
    <row r="196" spans="1:6">
      <c r="A196" s="455"/>
      <c r="B196" s="251"/>
      <c r="C196" s="160"/>
      <c r="D196" s="160"/>
      <c r="E196" s="156"/>
      <c r="F196" s="156"/>
    </row>
    <row r="197" spans="1:6">
      <c r="A197" s="455"/>
      <c r="B197" s="251"/>
      <c r="C197" s="160"/>
      <c r="D197" s="160"/>
      <c r="E197" s="156"/>
      <c r="F197" s="156"/>
    </row>
    <row r="198" spans="1:6">
      <c r="A198" s="455"/>
      <c r="B198" s="251"/>
      <c r="C198" s="160"/>
      <c r="D198" s="160"/>
      <c r="E198" s="156"/>
      <c r="F198" s="156"/>
    </row>
  </sheetData>
  <sheetProtection password="CD7E" sheet="1" objects="1" scenarios="1" formatCells="0" formatColumns="0" formatRows="0" selectLockedCells="1" sort="0"/>
  <customSheetViews>
    <customSheetView guid="{93F2FEDA-AB07-4652-9895-BE34975CD6CE}"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
      <headerFooter alignWithMargins="0">
        <oddFooter>&amp;R&amp;"Book Antiqua,Bold"&amp;10Schedule-1/ Page &amp;P of &amp;N</oddFooter>
      </headerFooter>
    </customSheetView>
    <customSheetView guid="{D4DE57C7-E521-4428-80BD-545B19793C7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2"/>
      <headerFooter alignWithMargins="0">
        <oddFooter>&amp;R&amp;"Book Antiqua,Bold"&amp;10Schedule-1/ Page &amp;P of &amp;N</oddFooter>
      </headerFooter>
    </customSheetView>
    <customSheetView guid="{427AF4ED-2BDF-478F-9F0A-595838FA0EC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3"/>
      <headerFooter alignWithMargins="0">
        <oddFooter>&amp;R&amp;"Book Antiqua,Bold"&amp;10Schedule-1/ Page &amp;P of &amp;N</oddFooter>
      </headerFooter>
    </customSheetView>
    <customSheetView guid="{EF8F60CB-82F3-477F-A7D3-94F4C70843DC}"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4"/>
      <headerFooter alignWithMargins="0">
        <oddFooter>&amp;R&amp;"Book Antiqua,Bold"&amp;10Schedule-1/ Page &amp;P of &amp;N</oddFooter>
      </headerFooter>
    </customSheetView>
    <customSheetView guid="{9658319F-66FC-48F8-AB8A-302F6F77BA1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5"/>
      <headerFooter alignWithMargins="0">
        <oddFooter>&amp;R&amp;"Book Antiqua,Bold"&amp;10Schedule-1/ Page &amp;P of &amp;N</oddFooter>
      </headerFooter>
    </customSheetView>
    <customSheetView guid="{D4A148BB-8D25-43B9-8797-A9D3AE767B4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6"/>
      <headerFooter alignWithMargins="0">
        <oddFooter>&amp;R&amp;"Book Antiqua,Bold"&amp;10Schedule-1/ Page &amp;P of &amp;N</oddFooter>
      </headerFooter>
    </customSheetView>
    <customSheetView guid="{714760DF-5EB1-4543-9C04-C1A23AAE438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7"/>
      <headerFooter alignWithMargins="0">
        <oddFooter>&amp;R&amp;"Book Antiqua,Bold"&amp;10Schedule-1/ Page &amp;P of &amp;N</oddFooter>
      </headerFooter>
    </customSheetView>
    <customSheetView guid="{BE0CEA4D-1A4E-4C32-BF92-B8DA3D3423E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8"/>
      <headerFooter alignWithMargins="0">
        <oddFooter>&amp;R&amp;"Book Antiqua,Bold"&amp;10Schedule-1/ Page &amp;P of &amp;N</oddFooter>
      </headerFooter>
    </customSheetView>
    <customSheetView guid="{3DA0B320-DAF7-4F4A-921A-9FCFD188E8C7}"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9"/>
      <headerFooter alignWithMargins="0">
        <oddFooter>&amp;R&amp;"Book Antiqua,Bold"&amp;10Schedule-1/ Page &amp;P of &amp;N</oddFooter>
      </headerFooter>
    </customSheetView>
    <customSheetView guid="{8C0E2163-61BB-48DF-AFAF-5E75147ED450}"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0"/>
      <headerFooter alignWithMargins="0">
        <oddFooter>&amp;R&amp;"Book Antiqua,Bold"&amp;10Schedule-1/ Page &amp;P of &amp;N</oddFooter>
      </headerFooter>
    </customSheetView>
    <customSheetView guid="{FD7F7BE1-8CB1-460B-98AB-D33E15FD14E6}" scale="85" showPageBreaks="1" fitToPage="1" printArea="1" hiddenRows="1" hiddenColumns="1" state="hidden" view="pageBreakPreview" topLeftCell="A67">
      <selection activeCell="E21" sqref="E21"/>
      <rowBreaks count="9" manualBreakCount="9">
        <brk id="18" max="5" man="1"/>
        <brk id="25" max="5" man="1"/>
        <brk id="28" max="6" man="1"/>
        <brk id="36" max="5" man="1"/>
        <brk id="37" max="6" man="1"/>
        <brk id="44" max="5" man="1"/>
        <brk id="51" max="5" man="1"/>
        <brk id="59" max="5" man="1"/>
        <brk id="92" max="5" man="1"/>
      </rowBreaks>
      <colBreaks count="1" manualBreakCount="1">
        <brk id="6" max="1048575" man="1"/>
      </colBreaks>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1F4837C2-36FF-4422-95DC-EAAD1B4FAC2F}" scale="85" showPageBreaks="1" fitToPage="1" printArea="1" hiddenColumns="1" view="pageBreakPreview" topLeftCell="C21">
      <selection activeCell="E21" sqref="E21"/>
      <rowBreaks count="12" manualBreakCount="12">
        <brk id="18" max="5" man="1"/>
        <brk id="25" max="5" man="1"/>
        <brk id="28" max="6" man="1"/>
        <brk id="36" max="5" man="1"/>
        <brk id="37" max="6" man="1"/>
        <brk id="44" max="5" man="1"/>
        <brk id="51" max="5" man="1"/>
        <brk id="59" max="5" man="1"/>
        <brk id="67" max="5" man="1"/>
        <brk id="74" max="5" man="1"/>
        <brk id="82" max="5" man="1"/>
        <brk id="89" max="5" man="1"/>
      </rowBreaks>
      <colBreaks count="1" manualBreakCount="1">
        <brk id="6" max="1048575" man="1"/>
      </colBreaks>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E8B8E0BD-9CB3-4C7D-9BC6-088FDFCB0B4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3"/>
      <headerFooter alignWithMargins="0">
        <oddFooter>&amp;R&amp;"Book Antiqua,Bold"&amp;10Schedule-1/ Page &amp;P of &amp;N</oddFooter>
      </headerFooter>
    </customSheetView>
    <customSheetView guid="{CB39F8EE-FAD8-4C4E-B5E9-5EC27AC0852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4"/>
      <headerFooter alignWithMargins="0">
        <oddFooter>&amp;R&amp;"Book Antiqua,Bold"&amp;10Schedule-1/ Page &amp;P of &amp;N</oddFooter>
      </headerFooter>
    </customSheetView>
    <customSheetView guid="{97B2ED79-AE3F-4DF3-959D-96AE4A0B76A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2D068FA3-47E3-4516-81A6-894AA90F786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6"/>
      <headerFooter alignWithMargins="0">
        <oddFooter>&amp;R&amp;"Book Antiqua,Bold"&amp;10Schedule-1/ Page &amp;P of &amp;N</oddFooter>
      </headerFooter>
    </customSheetView>
    <customSheetView guid="{25F14B1D-FADD-4C44-AA48-5D402D65337D}"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7"/>
      <headerFooter alignWithMargins="0">
        <oddFooter>&amp;R&amp;"Book Antiqua,Bold"&amp;10Schedule-1/ Page &amp;P of &amp;N</oddFooter>
      </headerFooter>
    </customSheetView>
    <customSheetView guid="{FC366365-2136-48B2-A9F6-DEB708B66B93}"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8"/>
      <headerFooter alignWithMargins="0">
        <oddFooter>&amp;R&amp;"Book Antiqua,Bold"&amp;10Schedule-1/ Page &amp;P of &amp;N</oddFooter>
      </headerFooter>
    </customSheetView>
    <customSheetView guid="{FCAAE906-744B-4580-8002-466CC408DAC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9"/>
      <headerFooter alignWithMargins="0">
        <oddFooter>&amp;R&amp;"Book Antiqua,Bold"&amp;10Schedule-1/ Page &amp;P of &amp;N</oddFooter>
      </headerFooter>
    </customSheetView>
  </customSheetViews>
  <mergeCells count="30">
    <mergeCell ref="A13:F13"/>
    <mergeCell ref="A1:B1"/>
    <mergeCell ref="A3:F3"/>
    <mergeCell ref="T3:U3"/>
    <mergeCell ref="A4:F4"/>
    <mergeCell ref="A6:B6"/>
    <mergeCell ref="A7:D7"/>
    <mergeCell ref="T7:U7"/>
    <mergeCell ref="B8:D8"/>
    <mergeCell ref="B9:D9"/>
    <mergeCell ref="B10:D10"/>
    <mergeCell ref="B11:D11"/>
    <mergeCell ref="T11:U11"/>
    <mergeCell ref="B133:D133"/>
    <mergeCell ref="M14:N14"/>
    <mergeCell ref="P14:Q14"/>
    <mergeCell ref="T14:U14"/>
    <mergeCell ref="T92:U92"/>
    <mergeCell ref="A94:F94"/>
    <mergeCell ref="T95:U95"/>
    <mergeCell ref="A126:F126"/>
    <mergeCell ref="A127:F127"/>
    <mergeCell ref="A130:D130"/>
    <mergeCell ref="B131:D131"/>
    <mergeCell ref="B132:D132"/>
    <mergeCell ref="B134:D134"/>
    <mergeCell ref="A136:F136"/>
    <mergeCell ref="B188:D188"/>
    <mergeCell ref="B189:D189"/>
    <mergeCell ref="B190:D190"/>
  </mergeCells>
  <conditionalFormatting sqref="E21:E44 E46 E48 E50 E52 E54 E56 E58 E60 E62 E64 E66:E69 E71 E73 E75 E77 E79 E81 E83 E85 E87 E89 E91:E93">
    <cfRule type="expression" dxfId="6" priority="1" stopIfTrue="1">
      <formula>D21&gt;0</formula>
    </cfRule>
    <cfRule type="cellIs" dxfId="5" priority="2" stopIfTrue="1" operator="equal">
      <formula>"a"</formula>
    </cfRule>
  </conditionalFormatting>
  <conditionalFormatting sqref="N20:N91 Q20:Q91 N95:N103 Q95:Q103 N106:N107 Q106:Q107 N110:N116 Q110:Q116 N119 Q119 N121:N131 Q121:Q131 N133:N137 Q133:Q137">
    <cfRule type="cellIs" dxfId="4" priority="3" stopIfTrue="1" operator="equal">
      <formula>#REF!</formula>
    </cfRule>
  </conditionalFormatting>
  <conditionalFormatting sqref="N108:N109 Q108:Q109 N117:N118 Q117:Q118 E150 E157 E159:E166 E168:E169">
    <cfRule type="cellIs" dxfId="3" priority="4" stopIfTrue="1" operator="equal">
      <formula>"a"</formula>
    </cfRule>
  </conditionalFormatting>
  <dataValidations count="2">
    <dataValidation type="decimal" operator="greaterThan" allowBlank="1" showInputMessage="1" showErrorMessage="1" prompt="PLEASE ENTER NONZERO DECIMAL VALUE" sqref="E67 E42 E28 E24 E22 E30 E34 E36 E40" xr:uid="{00000000-0002-0000-0500-000000000000}">
      <formula1>0</formula1>
    </dataValidation>
    <dataValidation operator="greaterThan" allowBlank="1" showInputMessage="1" showErrorMessage="1" prompt="PLEASE ENTER NONZERO DECIMAL VALUE" sqref="E91 E23 E25 E27 E29 E31 E33 E35 E37 E39 E41 E44 E66 E46 E48 E50 E52 E54 E56 E58 E60 E62 E64 E69 E71 E73 E75 E77 E79 E81 E83 E85 E87 E89 E21" xr:uid="{00000000-0002-0000-0500-000001000000}"/>
  </dataValidations>
  <printOptions horizontalCentered="1"/>
  <pageMargins left="0.3" right="0.3" top="1.2" bottom="0.5" header="0.7" footer="0.3"/>
  <pageSetup paperSize="9" fitToHeight="0" orientation="landscape" verticalDpi="300" r:id="rId20"/>
  <headerFooter alignWithMargins="0">
    <oddFooter>&amp;R&amp;"Book Antiqua,Bold"&amp;10Schedule-1/ Page &amp;P of &amp;N</oddFooter>
  </headerFooter>
  <rowBreaks count="2" manualBreakCount="2">
    <brk id="28" max="6" man="1"/>
    <brk id="37" max="6" man="1"/>
  </rowBreaks>
  <colBreaks count="1" manualBreakCount="1">
    <brk id="6" max="1048575" man="1"/>
  </colBreaks>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indexed="33"/>
  </sheetPr>
  <dimension ref="A1:X92"/>
  <sheetViews>
    <sheetView topLeftCell="A34" zoomScale="90" zoomScaleNormal="90" zoomScaleSheetLayoutView="100" workbookViewId="0">
      <selection activeCell="D15" sqref="D15:E16"/>
    </sheetView>
  </sheetViews>
  <sheetFormatPr defaultColWidth="10" defaultRowHeight="16.5"/>
  <cols>
    <col min="1" max="1" width="10.375" style="29" customWidth="1"/>
    <col min="2" max="2" width="40.875" style="29" customWidth="1"/>
    <col min="3" max="3" width="17.5" style="29" customWidth="1"/>
    <col min="4" max="4" width="20.5" style="29" customWidth="1"/>
    <col min="5" max="5" width="20" style="29" customWidth="1"/>
    <col min="6" max="8" width="10" style="123" customWidth="1"/>
    <col min="9" max="9" width="12.25" style="123" hidden="1" customWidth="1"/>
    <col min="10" max="10" width="12.625" style="123" hidden="1" customWidth="1"/>
    <col min="11" max="11" width="15" style="123" hidden="1" customWidth="1"/>
    <col min="12" max="13" width="10" style="123" hidden="1" customWidth="1"/>
    <col min="14" max="14" width="18.625" style="123" hidden="1" customWidth="1"/>
    <col min="15" max="15" width="16" style="123" hidden="1" customWidth="1"/>
    <col min="16" max="16" width="10" style="123" hidden="1" customWidth="1"/>
    <col min="17" max="17" width="10" style="123" customWidth="1"/>
    <col min="18" max="18" width="10" style="26" customWidth="1"/>
    <col min="19" max="24" width="10" style="123" customWidth="1"/>
    <col min="25" max="16384" width="10" style="26"/>
  </cols>
  <sheetData>
    <row r="1" spans="1:15" ht="18" customHeight="1">
      <c r="A1" s="48" t="str">
        <f>Cover!B3</f>
        <v>NESH/CSM/PRANIT/OTE/G1/1500-1369/NIT</v>
      </c>
      <c r="B1" s="49"/>
      <c r="C1" s="50"/>
      <c r="D1" s="50"/>
      <c r="E1" s="4" t="s">
        <v>361</v>
      </c>
    </row>
    <row r="2" spans="1:15" ht="8.1" customHeight="1">
      <c r="A2" s="2"/>
      <c r="B2" s="5"/>
      <c r="C2" s="3"/>
      <c r="D2" s="3"/>
      <c r="E2" s="1"/>
      <c r="F2" s="156"/>
    </row>
    <row r="3" spans="1:15" ht="39.950000000000003" customHeight="1">
      <c r="A3" s="836" t="str">
        <f>Cover!$B$2</f>
        <v>Providing over head External water supply lines from Existing Deep tube well to Over head tank and over head tank to residential/non-residential Buildings at POWERGRID, RHQ,Complex, Lapalang, Shillong.</v>
      </c>
      <c r="B3" s="836"/>
      <c r="C3" s="836"/>
      <c r="D3" s="836"/>
      <c r="E3" s="836"/>
    </row>
    <row r="4" spans="1:15" ht="21.95" customHeight="1">
      <c r="A4" s="837" t="s">
        <v>353</v>
      </c>
      <c r="B4" s="837"/>
      <c r="C4" s="837"/>
      <c r="D4" s="837"/>
      <c r="E4" s="837"/>
    </row>
    <row r="5" spans="1:15" ht="12" customHeight="1">
      <c r="A5" s="32"/>
      <c r="B5" s="27"/>
      <c r="C5" s="27"/>
      <c r="D5" s="27"/>
      <c r="E5" s="27"/>
    </row>
    <row r="6" spans="1:15" ht="18" customHeight="1">
      <c r="A6" s="23" t="str">
        <f>'Sch-1'!A6</f>
        <v>Bidder’s Name and Address (Sole Bidder) :</v>
      </c>
      <c r="D6" s="53" t="s">
        <v>341</v>
      </c>
    </row>
    <row r="7" spans="1:15" ht="18" customHeight="1">
      <c r="A7" s="147" t="str">
        <f>'Sch-1'!A7</f>
        <v/>
      </c>
      <c r="D7" s="54" t="str">
        <f>'Sch-1'!O7</f>
        <v>Contracts and Material</v>
      </c>
    </row>
    <row r="8" spans="1:15" ht="18" customHeight="1">
      <c r="A8" s="30" t="s">
        <v>351</v>
      </c>
      <c r="B8" s="835" t="str">
        <f>IF('Sch-1'!F8=0, "", 'Sch-1'!F8)</f>
        <v/>
      </c>
      <c r="C8" s="835"/>
      <c r="D8" s="54" t="str">
        <f>'Sch-1'!O8</f>
        <v>Power Grid Corporation of India Ltd.,</v>
      </c>
    </row>
    <row r="9" spans="1:15" ht="18" customHeight="1">
      <c r="A9" s="30" t="s">
        <v>352</v>
      </c>
      <c r="B9" s="835" t="str">
        <f>IF('Sch-1'!F9=0, "", 'Sch-1'!F9)</f>
        <v/>
      </c>
      <c r="C9" s="835"/>
      <c r="D9" s="54" t="str">
        <f>'Sch-1'!O9</f>
        <v>North Eastern Region Transmission System</v>
      </c>
    </row>
    <row r="10" spans="1:15" ht="18" customHeight="1">
      <c r="A10" s="31"/>
      <c r="B10" s="835" t="str">
        <f>IF('Sch-1'!F10=0, "", 'Sch-1'!F10)</f>
        <v/>
      </c>
      <c r="C10" s="835"/>
      <c r="D10" s="54" t="str">
        <f>'Sch-1'!O10</f>
        <v>Dongtieh, Lower Nongrah,</v>
      </c>
    </row>
    <row r="11" spans="1:15" ht="18" customHeight="1">
      <c r="A11" s="31"/>
      <c r="B11" s="835" t="str">
        <f>IF('Sch-1'!F11=0, "", 'Sch-1'!F11)</f>
        <v/>
      </c>
      <c r="C11" s="835"/>
      <c r="D11" s="54" t="str">
        <f>'Sch-1'!O11</f>
        <v xml:space="preserve">Lapalang, Shillong – 793 006 (Meghalaya)     </v>
      </c>
    </row>
    <row r="12" spans="1:15" ht="8.1" customHeight="1"/>
    <row r="13" spans="1:15" ht="21.95" customHeight="1">
      <c r="A13" s="59" t="s">
        <v>324</v>
      </c>
      <c r="B13" s="829" t="s">
        <v>325</v>
      </c>
      <c r="C13" s="830"/>
      <c r="D13" s="831" t="s">
        <v>326</v>
      </c>
      <c r="E13" s="832"/>
      <c r="I13" s="827" t="s">
        <v>240</v>
      </c>
      <c r="J13" s="827"/>
      <c r="K13" s="827"/>
      <c r="M13" s="827" t="s">
        <v>268</v>
      </c>
      <c r="N13" s="827"/>
      <c r="O13" s="827"/>
    </row>
    <row r="14" spans="1:15" ht="18" customHeight="1">
      <c r="A14" s="33" t="s">
        <v>327</v>
      </c>
      <c r="B14" s="804" t="s">
        <v>328</v>
      </c>
      <c r="C14" s="828"/>
      <c r="D14" s="806" t="e">
        <f>#REF!*C16</f>
        <v>#REF!</v>
      </c>
      <c r="E14" s="807"/>
      <c r="I14" s="197" t="s">
        <v>215</v>
      </c>
      <c r="K14" s="197" t="e">
        <f>ROUND('Sch-1'!X3*C16,0)</f>
        <v>#REF!</v>
      </c>
      <c r="M14" s="197" t="s">
        <v>215</v>
      </c>
      <c r="O14" s="197" t="e">
        <f>ROUND('Sch-1'!X5*C16,0)</f>
        <v>#REF!</v>
      </c>
    </row>
    <row r="15" spans="1:15" ht="75.75" customHeight="1">
      <c r="A15" s="34"/>
      <c r="B15" s="820" t="s">
        <v>58</v>
      </c>
      <c r="C15" s="820"/>
      <c r="D15" s="833"/>
      <c r="E15" s="833"/>
    </row>
    <row r="16" spans="1:15" ht="36" customHeight="1">
      <c r="A16" s="34"/>
      <c r="B16" s="35" t="s">
        <v>354</v>
      </c>
      <c r="C16" s="370" t="e">
        <f>#REF!</f>
        <v>#REF!</v>
      </c>
      <c r="D16" s="833"/>
      <c r="E16" s="833"/>
    </row>
    <row r="17" spans="1:15" ht="18" customHeight="1">
      <c r="A17" s="33" t="s">
        <v>329</v>
      </c>
      <c r="B17" s="804" t="s">
        <v>53</v>
      </c>
      <c r="C17" s="805"/>
      <c r="D17" s="834" t="e">
        <f>ROUND((C19+C20)*C21,0)</f>
        <v>#REF!</v>
      </c>
      <c r="E17" s="834"/>
      <c r="I17" s="197" t="s">
        <v>241</v>
      </c>
      <c r="K17" s="198">
        <f>IF(ISERROR(ROUND((J19+J20)*C21,0)),0, ROUND((J19+J20)*C21,0))</f>
        <v>0</v>
      </c>
      <c r="M17" s="197" t="s">
        <v>241</v>
      </c>
      <c r="O17" s="198">
        <f>IF(ISERROR(ROUND((N19+N20)*C21,0)),0, ROUND((N19+N20)*C21,0))</f>
        <v>0</v>
      </c>
    </row>
    <row r="18" spans="1:15" ht="72.75" customHeight="1">
      <c r="A18" s="34"/>
      <c r="B18" s="820" t="s">
        <v>57</v>
      </c>
      <c r="C18" s="820"/>
      <c r="D18" s="821"/>
      <c r="E18" s="822"/>
      <c r="I18" s="199" t="e">
        <f>C19/'Sch-1'!X1</f>
        <v>#REF!</v>
      </c>
      <c r="K18" s="123">
        <f>'Sch-1'!X3</f>
        <v>0</v>
      </c>
      <c r="M18" s="199" t="e">
        <f>I18</f>
        <v>#REF!</v>
      </c>
      <c r="O18" s="123">
        <f>'Sch-1'!X5</f>
        <v>0</v>
      </c>
    </row>
    <row r="19" spans="1:15" ht="35.25" customHeight="1">
      <c r="A19" s="34"/>
      <c r="B19" s="35" t="s">
        <v>258</v>
      </c>
      <c r="C19" s="371" t="e">
        <f>#REF!*(1-'Sch-1'!#REF!)</f>
        <v>#REF!</v>
      </c>
      <c r="D19" s="823"/>
      <c r="E19" s="824"/>
      <c r="I19" s="200" t="s">
        <v>260</v>
      </c>
      <c r="J19" s="123" t="e">
        <f>I18*K18</f>
        <v>#REF!</v>
      </c>
      <c r="M19" s="200" t="s">
        <v>260</v>
      </c>
      <c r="N19" s="123" t="e">
        <f>M18*O18</f>
        <v>#REF!</v>
      </c>
    </row>
    <row r="20" spans="1:15" ht="20.25" customHeight="1">
      <c r="A20" s="34"/>
      <c r="B20" s="35" t="e">
        <f>"Excise duty on this amount @ " &amp; C16*100 &amp; "%"</f>
        <v>#REF!</v>
      </c>
      <c r="C20" s="152" t="e">
        <f>C16*C19</f>
        <v>#REF!</v>
      </c>
      <c r="D20" s="823"/>
      <c r="E20" s="824"/>
      <c r="I20" s="200" t="s">
        <v>261</v>
      </c>
      <c r="J20" s="123" t="e">
        <f>J19*C16</f>
        <v>#REF!</v>
      </c>
      <c r="M20" s="200" t="s">
        <v>261</v>
      </c>
      <c r="N20" s="123" t="e">
        <f>N19*C16</f>
        <v>#REF!</v>
      </c>
    </row>
    <row r="21" spans="1:15" ht="18" customHeight="1">
      <c r="A21" s="34"/>
      <c r="B21" s="35" t="s">
        <v>55</v>
      </c>
      <c r="C21" s="370" t="e">
        <f>#REF!</f>
        <v>#REF!</v>
      </c>
      <c r="D21" s="825"/>
      <c r="E21" s="826"/>
      <c r="I21" s="200"/>
      <c r="M21" s="200"/>
    </row>
    <row r="22" spans="1:15" ht="18" customHeight="1">
      <c r="A22" s="33" t="s">
        <v>330</v>
      </c>
      <c r="B22" s="804" t="s">
        <v>54</v>
      </c>
      <c r="C22" s="805"/>
      <c r="D22" s="806" t="e">
        <f>ROUND((C24+C25)*C26,0)</f>
        <v>#REF!</v>
      </c>
      <c r="E22" s="807"/>
      <c r="I22" s="197" t="s">
        <v>242</v>
      </c>
      <c r="K22" s="197">
        <f>IF(ISERROR(ROUND((J24+J25)*C26,0)),0, ROUND((J24+J25)*C26,0))</f>
        <v>0</v>
      </c>
      <c r="M22" s="197" t="s">
        <v>242</v>
      </c>
      <c r="O22" s="197">
        <f>IF(ISERROR(ROUND((N24+N25)*C26,0)),0, ROUND((N24+N25)*C26,0))</f>
        <v>0</v>
      </c>
    </row>
    <row r="23" spans="1:15" ht="69" customHeight="1">
      <c r="A23" s="34"/>
      <c r="B23" s="820" t="s">
        <v>56</v>
      </c>
      <c r="C23" s="820"/>
      <c r="D23" s="821"/>
      <c r="E23" s="822"/>
      <c r="I23" s="199" t="e">
        <f>C24/'Sch-1'!X1</f>
        <v>#REF!</v>
      </c>
      <c r="K23" s="123">
        <f>K18</f>
        <v>0</v>
      </c>
      <c r="M23" s="199" t="e">
        <f>I23</f>
        <v>#REF!</v>
      </c>
      <c r="O23" s="123">
        <f>O18</f>
        <v>0</v>
      </c>
    </row>
    <row r="24" spans="1:15" ht="34.5" customHeight="1">
      <c r="A24" s="34"/>
      <c r="B24" s="35" t="s">
        <v>259</v>
      </c>
      <c r="C24" s="293" t="e">
        <f>#REF!-C19</f>
        <v>#REF!</v>
      </c>
      <c r="D24" s="823"/>
      <c r="E24" s="824"/>
      <c r="I24" s="200" t="s">
        <v>260</v>
      </c>
      <c r="J24" s="123" t="e">
        <f>I23*K23</f>
        <v>#REF!</v>
      </c>
      <c r="M24" s="200" t="s">
        <v>260</v>
      </c>
      <c r="N24" s="123" t="e">
        <f>M23*O23</f>
        <v>#REF!</v>
      </c>
    </row>
    <row r="25" spans="1:15" ht="23.25" customHeight="1">
      <c r="A25" s="34"/>
      <c r="B25" s="35" t="e">
        <f>"Excise duty on this amount @ " &amp; C16*100 &amp; "%"</f>
        <v>#REF!</v>
      </c>
      <c r="C25" s="233" t="e">
        <f>C24*C16</f>
        <v>#REF!</v>
      </c>
      <c r="D25" s="823"/>
      <c r="E25" s="824"/>
      <c r="I25" s="200" t="s">
        <v>261</v>
      </c>
      <c r="J25" s="123" t="e">
        <f>J24*C16</f>
        <v>#REF!</v>
      </c>
      <c r="M25" s="200" t="s">
        <v>261</v>
      </c>
      <c r="N25" s="123" t="e">
        <f>N24*C16</f>
        <v>#REF!</v>
      </c>
    </row>
    <row r="26" spans="1:15" ht="22.5" customHeight="1">
      <c r="A26" s="34"/>
      <c r="B26" s="35" t="s">
        <v>251</v>
      </c>
      <c r="C26" s="252" t="e">
        <f>#REF!</f>
        <v>#REF!</v>
      </c>
      <c r="D26" s="825"/>
      <c r="E26" s="826"/>
    </row>
    <row r="27" spans="1:15" ht="18" customHeight="1">
      <c r="A27" s="33" t="s">
        <v>331</v>
      </c>
      <c r="B27" s="804" t="s">
        <v>367</v>
      </c>
      <c r="C27" s="805"/>
      <c r="D27" s="806" t="e">
        <f>#REF!</f>
        <v>#REF!</v>
      </c>
      <c r="E27" s="807"/>
    </row>
    <row r="28" spans="1:15" ht="50.1" customHeight="1">
      <c r="A28" s="34"/>
      <c r="B28" s="819" t="s">
        <v>42</v>
      </c>
      <c r="C28" s="820"/>
      <c r="D28" s="810"/>
      <c r="E28" s="810"/>
    </row>
    <row r="29" spans="1:15" ht="26.25" customHeight="1">
      <c r="A29" s="34"/>
      <c r="B29" s="234" t="s">
        <v>61</v>
      </c>
      <c r="C29" s="368" t="s">
        <v>44</v>
      </c>
      <c r="D29" s="810"/>
      <c r="E29" s="810"/>
    </row>
    <row r="30" spans="1:15" ht="18" customHeight="1">
      <c r="A30" s="33" t="s">
        <v>336</v>
      </c>
      <c r="B30" s="804" t="s">
        <v>368</v>
      </c>
      <c r="C30" s="805"/>
      <c r="D30" s="806" t="e">
        <f>#REF!</f>
        <v>#REF!</v>
      </c>
      <c r="E30" s="807"/>
    </row>
    <row r="31" spans="1:15" ht="50.1" customHeight="1">
      <c r="A31" s="34"/>
      <c r="B31" s="819" t="s">
        <v>43</v>
      </c>
      <c r="C31" s="820"/>
      <c r="D31" s="810"/>
      <c r="E31" s="810"/>
    </row>
    <row r="32" spans="1:15" ht="26.25" customHeight="1">
      <c r="A32" s="34"/>
      <c r="B32" s="234" t="s">
        <v>369</v>
      </c>
      <c r="C32" s="368" t="s">
        <v>45</v>
      </c>
      <c r="D32" s="810"/>
      <c r="E32" s="810"/>
    </row>
    <row r="33" spans="1:15" ht="18" customHeight="1">
      <c r="A33" s="33" t="s">
        <v>338</v>
      </c>
      <c r="B33" s="804" t="s">
        <v>332</v>
      </c>
      <c r="C33" s="805"/>
      <c r="D33" s="806" t="e">
        <f>#REF!</f>
        <v>#REF!</v>
      </c>
      <c r="E33" s="807"/>
    </row>
    <row r="34" spans="1:15" ht="60" customHeight="1">
      <c r="A34" s="34"/>
      <c r="B34" s="808" t="s">
        <v>60</v>
      </c>
      <c r="C34" s="809"/>
      <c r="D34" s="810"/>
      <c r="E34" s="810"/>
    </row>
    <row r="35" spans="1:15" ht="36" customHeight="1">
      <c r="A35" s="34"/>
      <c r="B35" s="234" t="s">
        <v>370</v>
      </c>
      <c r="C35" s="368" t="s">
        <v>46</v>
      </c>
      <c r="D35" s="810"/>
      <c r="E35" s="810"/>
    </row>
    <row r="36" spans="1:15" ht="18" customHeight="1">
      <c r="A36" s="811"/>
      <c r="B36" s="812" t="s">
        <v>262</v>
      </c>
      <c r="C36" s="813"/>
      <c r="D36" s="814" t="e">
        <f>SUM(D14,D17,D22)</f>
        <v>#REF!</v>
      </c>
      <c r="E36" s="814"/>
      <c r="I36" s="123" t="s">
        <v>266</v>
      </c>
      <c r="K36" s="201" t="e">
        <f>K14+K17+K22</f>
        <v>#REF!</v>
      </c>
      <c r="M36" s="123" t="s">
        <v>269</v>
      </c>
      <c r="O36" s="201" t="e">
        <f>O14+O17+O22</f>
        <v>#REF!</v>
      </c>
    </row>
    <row r="37" spans="1:15" ht="50.1" customHeight="1">
      <c r="A37" s="811"/>
      <c r="B37" s="815" t="s">
        <v>263</v>
      </c>
      <c r="C37" s="816"/>
      <c r="D37" s="817" t="s">
        <v>264</v>
      </c>
      <c r="E37" s="818"/>
    </row>
    <row r="38" spans="1:15" ht="18" customHeight="1">
      <c r="B38" s="37"/>
      <c r="C38" s="37"/>
      <c r="D38" s="38"/>
      <c r="E38" s="38"/>
    </row>
    <row r="39" spans="1:15" ht="99" customHeight="1">
      <c r="A39" s="58" t="s">
        <v>51</v>
      </c>
      <c r="B39" s="803" t="s">
        <v>383</v>
      </c>
      <c r="C39" s="803"/>
      <c r="D39" s="803"/>
      <c r="E39" s="803"/>
    </row>
    <row r="40" spans="1:15" ht="18" customHeight="1">
      <c r="A40" s="39"/>
      <c r="B40" s="39"/>
      <c r="C40" s="39"/>
      <c r="D40" s="39"/>
      <c r="E40" s="39"/>
    </row>
    <row r="41" spans="1:15" ht="30" customHeight="1">
      <c r="A41" s="39"/>
      <c r="B41" s="39"/>
      <c r="C41" s="25"/>
      <c r="D41" s="39"/>
      <c r="E41" s="39"/>
    </row>
    <row r="42" spans="1:15" ht="30" customHeight="1">
      <c r="A42" s="24" t="s">
        <v>62</v>
      </c>
      <c r="B42" s="77" t="str">
        <f>IF('Sch-1'!D58=0,"", 'Sch-1'!D58)</f>
        <v>2-Dec-2024</v>
      </c>
      <c r="C42" s="25" t="s">
        <v>349</v>
      </c>
      <c r="D42" s="75" t="str">
        <f>IF('Sch-1'!O59=0,"",'Sch-1'!O59)</f>
        <v/>
      </c>
      <c r="F42" s="202"/>
    </row>
    <row r="43" spans="1:15" ht="30" customHeight="1">
      <c r="A43" s="24" t="s">
        <v>384</v>
      </c>
      <c r="B43" s="74" t="str">
        <f>IF('Sch-1'!D59=0,"", 'Sch-1'!D59)</f>
        <v/>
      </c>
      <c r="C43" s="25" t="s">
        <v>350</v>
      </c>
      <c r="D43" s="75" t="str">
        <f>IF('Sch-1'!O60=0,"",'Sch-1'!O60)</f>
        <v/>
      </c>
      <c r="F43" s="202"/>
    </row>
    <row r="44" spans="1:15" ht="30" customHeight="1">
      <c r="A44" s="160"/>
      <c r="B44" s="159"/>
      <c r="C44" s="25"/>
      <c r="D44" s="123"/>
      <c r="E44" s="123"/>
      <c r="F44" s="202"/>
    </row>
    <row r="45" spans="1:15" ht="33" customHeight="1">
      <c r="A45" s="160"/>
      <c r="B45" s="159"/>
      <c r="C45" s="156"/>
      <c r="D45" s="174"/>
      <c r="E45" s="171"/>
      <c r="F45" s="202"/>
    </row>
    <row r="46" spans="1:15" ht="21.95" customHeight="1">
      <c r="A46" s="172"/>
      <c r="B46" s="172"/>
      <c r="C46" s="172"/>
      <c r="D46" s="172"/>
      <c r="E46" s="173"/>
    </row>
    <row r="47" spans="1:15" ht="21.95" customHeight="1">
      <c r="A47" s="172"/>
      <c r="B47" s="172"/>
      <c r="C47" s="172"/>
      <c r="D47" s="172"/>
      <c r="E47" s="173"/>
    </row>
    <row r="48" spans="1:15" ht="21.95" customHeight="1">
      <c r="A48" s="172"/>
      <c r="B48" s="172"/>
      <c r="C48" s="172"/>
      <c r="D48" s="172"/>
      <c r="E48" s="173"/>
    </row>
    <row r="49" spans="1:5" ht="21.95" customHeight="1">
      <c r="A49" s="172"/>
      <c r="B49" s="172"/>
      <c r="C49" s="172"/>
      <c r="D49" s="172"/>
      <c r="E49" s="173"/>
    </row>
    <row r="50" spans="1:5" ht="21.95" customHeight="1">
      <c r="A50" s="172"/>
      <c r="B50" s="172"/>
      <c r="C50" s="172"/>
      <c r="D50" s="172"/>
      <c r="E50" s="173"/>
    </row>
    <row r="51" spans="1:5" ht="21.95" customHeight="1">
      <c r="A51" s="172"/>
      <c r="B51" s="172"/>
      <c r="C51" s="172"/>
      <c r="D51" s="172"/>
      <c r="E51" s="173"/>
    </row>
    <row r="52" spans="1:5" ht="24.95" customHeight="1">
      <c r="A52" s="171"/>
      <c r="B52" s="171"/>
      <c r="C52" s="171"/>
      <c r="D52" s="171"/>
      <c r="E52" s="171"/>
    </row>
    <row r="53" spans="1:5" ht="24.95" customHeight="1">
      <c r="A53" s="171"/>
      <c r="B53" s="171"/>
      <c r="C53" s="171"/>
      <c r="D53" s="171"/>
      <c r="E53" s="171"/>
    </row>
    <row r="54" spans="1:5" ht="24.95" customHeight="1">
      <c r="A54" s="171"/>
      <c r="B54" s="171"/>
      <c r="C54" s="171"/>
      <c r="D54" s="171"/>
      <c r="E54" s="171"/>
    </row>
    <row r="55" spans="1:5" ht="24.95" customHeight="1">
      <c r="A55" s="171"/>
      <c r="B55" s="171"/>
      <c r="C55" s="171"/>
      <c r="D55" s="171"/>
      <c r="E55" s="171"/>
    </row>
    <row r="56" spans="1:5" ht="24.95" customHeight="1">
      <c r="A56" s="171"/>
      <c r="B56" s="171"/>
      <c r="C56" s="171"/>
      <c r="D56" s="171"/>
      <c r="E56" s="171"/>
    </row>
    <row r="57" spans="1:5" ht="24.95" customHeight="1">
      <c r="A57" s="171"/>
      <c r="B57" s="171"/>
      <c r="C57" s="171"/>
      <c r="D57" s="171"/>
      <c r="E57" s="171"/>
    </row>
    <row r="58" spans="1:5" ht="24.95" customHeight="1">
      <c r="A58" s="171"/>
      <c r="B58" s="171"/>
      <c r="C58" s="171"/>
      <c r="D58" s="171"/>
      <c r="E58" s="171"/>
    </row>
    <row r="59" spans="1:5" ht="24.95" customHeight="1">
      <c r="A59" s="171"/>
      <c r="B59" s="171"/>
      <c r="C59" s="171"/>
      <c r="D59" s="171"/>
      <c r="E59" s="171"/>
    </row>
    <row r="60" spans="1:5" ht="24.95" customHeight="1">
      <c r="A60" s="171"/>
      <c r="B60" s="171"/>
      <c r="C60" s="171"/>
      <c r="D60" s="171"/>
      <c r="E60" s="171"/>
    </row>
    <row r="61" spans="1:5" ht="24.95" customHeight="1">
      <c r="A61" s="171"/>
      <c r="B61" s="171"/>
      <c r="C61" s="171"/>
      <c r="D61" s="171"/>
      <c r="E61" s="171"/>
    </row>
    <row r="62" spans="1:5" ht="24.95" customHeight="1">
      <c r="A62" s="171"/>
      <c r="B62" s="171"/>
      <c r="C62" s="171"/>
      <c r="D62" s="171"/>
      <c r="E62" s="171"/>
    </row>
    <row r="63" spans="1:5" ht="24.95" customHeight="1">
      <c r="A63" s="171"/>
      <c r="B63" s="171"/>
      <c r="C63" s="171"/>
      <c r="D63" s="171"/>
      <c r="E63" s="171"/>
    </row>
    <row r="64" spans="1:5" ht="24.95" customHeight="1">
      <c r="A64" s="171"/>
      <c r="B64" s="171"/>
      <c r="C64" s="171"/>
      <c r="D64" s="171"/>
      <c r="E64" s="171"/>
    </row>
    <row r="65" spans="1:5" ht="24.95" customHeight="1">
      <c r="A65" s="171"/>
      <c r="B65" s="171"/>
      <c r="C65" s="171"/>
      <c r="D65" s="171"/>
      <c r="E65" s="171"/>
    </row>
    <row r="66" spans="1:5" ht="24.95" customHeight="1">
      <c r="A66" s="171"/>
      <c r="B66" s="171"/>
      <c r="C66" s="171"/>
      <c r="D66" s="171"/>
      <c r="E66" s="171"/>
    </row>
    <row r="67" spans="1:5" ht="24.95" customHeight="1">
      <c r="A67" s="171"/>
      <c r="B67" s="171"/>
      <c r="C67" s="171"/>
      <c r="D67" s="171"/>
      <c r="E67" s="171"/>
    </row>
    <row r="68" spans="1:5" ht="24.95" customHeight="1">
      <c r="A68" s="171"/>
      <c r="B68" s="171"/>
      <c r="C68" s="171"/>
      <c r="D68" s="171"/>
      <c r="E68" s="171"/>
    </row>
    <row r="69" spans="1:5" ht="24.95" customHeight="1">
      <c r="A69" s="171"/>
      <c r="B69" s="171"/>
      <c r="C69" s="171"/>
      <c r="D69" s="171"/>
      <c r="E69" s="171"/>
    </row>
    <row r="70" spans="1:5" ht="24.95" customHeight="1">
      <c r="A70" s="171"/>
      <c r="B70" s="171"/>
      <c r="C70" s="171"/>
      <c r="D70" s="171"/>
      <c r="E70" s="171"/>
    </row>
    <row r="71" spans="1:5" ht="24.95" customHeight="1">
      <c r="A71" s="171"/>
      <c r="B71" s="171"/>
      <c r="C71" s="171"/>
      <c r="D71" s="171"/>
      <c r="E71" s="171"/>
    </row>
    <row r="72" spans="1:5" ht="24.95" customHeight="1">
      <c r="A72" s="171"/>
      <c r="B72" s="171"/>
      <c r="C72" s="171"/>
      <c r="D72" s="171"/>
      <c r="E72" s="171"/>
    </row>
    <row r="73" spans="1:5" ht="24.95" customHeight="1">
      <c r="A73" s="171"/>
      <c r="B73" s="171"/>
      <c r="C73" s="171"/>
      <c r="D73" s="171"/>
      <c r="E73" s="171"/>
    </row>
    <row r="74" spans="1:5" ht="24.95" customHeight="1">
      <c r="A74" s="171"/>
      <c r="B74" s="171"/>
      <c r="C74" s="171"/>
      <c r="D74" s="171"/>
      <c r="E74" s="171"/>
    </row>
    <row r="75" spans="1:5">
      <c r="A75" s="171"/>
      <c r="B75" s="171"/>
      <c r="C75" s="171"/>
      <c r="D75" s="171"/>
      <c r="E75" s="171"/>
    </row>
    <row r="76" spans="1:5">
      <c r="A76" s="171"/>
      <c r="B76" s="171"/>
      <c r="C76" s="171"/>
      <c r="D76" s="171"/>
      <c r="E76" s="171"/>
    </row>
    <row r="77" spans="1:5">
      <c r="A77" s="171"/>
      <c r="B77" s="171"/>
      <c r="C77" s="171"/>
      <c r="D77" s="171"/>
      <c r="E77" s="171"/>
    </row>
    <row r="78" spans="1:5">
      <c r="A78" s="171"/>
      <c r="B78" s="171"/>
      <c r="C78" s="171"/>
      <c r="D78" s="171"/>
      <c r="E78" s="171"/>
    </row>
    <row r="79" spans="1:5">
      <c r="A79" s="171"/>
      <c r="B79" s="171"/>
      <c r="C79" s="171"/>
      <c r="D79" s="171"/>
      <c r="E79" s="171"/>
    </row>
    <row r="80" spans="1:5">
      <c r="A80" s="171"/>
      <c r="B80" s="171"/>
      <c r="C80" s="171"/>
      <c r="D80" s="171"/>
      <c r="E80" s="171"/>
    </row>
    <row r="81" spans="1:5">
      <c r="A81" s="171"/>
      <c r="B81" s="171"/>
      <c r="C81" s="171"/>
      <c r="D81" s="171"/>
      <c r="E81" s="171"/>
    </row>
    <row r="82" spans="1:5">
      <c r="A82" s="171"/>
      <c r="B82" s="171"/>
      <c r="C82" s="171"/>
      <c r="D82" s="171"/>
      <c r="E82" s="171"/>
    </row>
    <row r="83" spans="1:5">
      <c r="A83" s="171"/>
      <c r="B83" s="171"/>
      <c r="C83" s="171"/>
      <c r="D83" s="171"/>
      <c r="E83" s="171"/>
    </row>
    <row r="84" spans="1:5">
      <c r="A84" s="171"/>
      <c r="B84" s="171"/>
      <c r="C84" s="171"/>
      <c r="D84" s="171"/>
      <c r="E84" s="171"/>
    </row>
    <row r="85" spans="1:5">
      <c r="A85" s="171"/>
      <c r="B85" s="171"/>
      <c r="C85" s="171"/>
      <c r="D85" s="171"/>
      <c r="E85" s="171"/>
    </row>
    <row r="86" spans="1:5">
      <c r="A86" s="171"/>
      <c r="B86" s="171"/>
      <c r="C86" s="171"/>
      <c r="D86" s="171"/>
      <c r="E86" s="171"/>
    </row>
    <row r="87" spans="1:5">
      <c r="A87" s="171"/>
      <c r="B87" s="171"/>
      <c r="C87" s="171"/>
      <c r="D87" s="171"/>
      <c r="E87" s="171"/>
    </row>
    <row r="88" spans="1:5">
      <c r="A88" s="171"/>
      <c r="B88" s="171"/>
      <c r="C88" s="171"/>
      <c r="D88" s="171"/>
      <c r="E88" s="171"/>
    </row>
    <row r="89" spans="1:5">
      <c r="A89" s="171"/>
      <c r="B89" s="171"/>
      <c r="C89" s="171"/>
      <c r="D89" s="171"/>
      <c r="E89" s="171"/>
    </row>
    <row r="90" spans="1:5">
      <c r="A90" s="171"/>
      <c r="B90" s="171"/>
      <c r="C90" s="171"/>
      <c r="D90" s="171"/>
      <c r="E90" s="171"/>
    </row>
    <row r="91" spans="1:5">
      <c r="A91" s="171"/>
      <c r="B91" s="171"/>
      <c r="C91" s="171"/>
      <c r="D91" s="171"/>
      <c r="E91" s="171"/>
    </row>
    <row r="92" spans="1:5">
      <c r="A92" s="171"/>
      <c r="B92" s="171"/>
      <c r="C92" s="171"/>
      <c r="D92" s="171"/>
      <c r="E92" s="171"/>
    </row>
  </sheetData>
  <sheetProtection password="CD7E" sheet="1" objects="1" scenarios="1" formatCells="0" formatColumns="0" formatRows="0" selectLockedCells="1" sort="0"/>
  <dataConsolidate/>
  <customSheetViews>
    <customSheetView guid="{93F2FEDA-AB07-4652-9895-BE34975CD6CE}" scale="90" hiddenColumns="1" state="hidden" topLeftCell="A34">
      <selection activeCell="H8" sqref="H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D4DE57C7-E521-4428-80BD-545B19793C78}" scale="90" hiddenColumns="1" state="hidden" topLeftCell="A34">
      <selection activeCell="H8" sqref="H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427AF4ED-2BDF-478F-9F0A-595838FA0EC8}" scale="90" hiddenColumns="1" state="hidden" topLeftCell="A34">
      <selection activeCell="H8" sqref="H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EF8F60CB-82F3-477F-A7D3-94F4C70843DC}" scale="90" hiddenColumns="1" state="hidden" topLeftCell="A34">
      <selection activeCell="H8" sqref="H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9658319F-66FC-48F8-AB8A-302F6F77BA10}" scale="90" hiddenColumns="1" state="hidden" topLeftCell="A34">
      <selection activeCell="H8" sqref="H8"/>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4A148BB-8D25-43B9-8797-A9D3AE767B49}" scale="90" hiddenColumns="1" state="hidden" topLeftCell="A34">
      <selection activeCell="H8" sqref="H8"/>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714760DF-5EB1-4543-9C04-C1A23AAE4384}" scale="90" hiddenColumns="1" state="hidden" topLeftCell="A34">
      <selection activeCell="H8" sqref="H8"/>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E0CEA4D-1A4E-4C32-BF92-B8DA3D3423E5}" scale="90" hiddenColumns="1" state="hidden" topLeftCell="A34">
      <selection activeCell="H8" sqref="H8"/>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3DA0B320-DAF7-4F4A-921A-9FCFD188E8C7}" scale="90" hiddenColumns="1" state="hidden" topLeftCell="A34">
      <selection activeCell="H8" sqref="H8"/>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8C0E2163-61BB-48DF-AFAF-5E75147ED450}" scale="90" hiddenColumns="1" state="hidden" topLeftCell="A34">
      <selection activeCell="H8" sqref="H8"/>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FD7F7BE1-8CB1-460B-98AB-D33E15FD14E6}" scale="90" hiddenColumns="1" state="hidden" topLeftCell="A34">
      <selection activeCell="H8" sqref="H8"/>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F4837C2-36FF-4422-95DC-EAAD1B4FAC2F}" scale="90" hiddenColumns="1" state="hidden" topLeftCell="A34">
      <selection activeCell="H8" sqref="H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scale="90" hiddenColumns="1" state="hidden" topLeftCell="A30">
      <selection activeCell="D23" sqref="D23:E26"/>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091A6405-72DB-46E0-B81A-EC53A5C58396}" scale="90" hiddenColumns="1" state="hidden" topLeftCell="A12">
      <selection activeCell="D18" sqref="D18:E21"/>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E4E2D7-4BFE-4C24-8B93-9FD441A50336}" scale="90" hiddenColumns="1" state="hidden" topLeftCell="A30">
      <selection activeCell="D23" sqref="D23:E2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2E57CA5-082B-4C11-AB34-2A298199576B}" scale="90" hiddenColumns="1" state="hidden" topLeftCell="A12">
      <selection activeCell="D18" sqref="D18:E21"/>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8B8E0BD-9CB3-4C7D-9BC6-088FDFCB0B45}" scale="90" hiddenColumns="1" state="hidden" topLeftCell="A34">
      <selection activeCell="H8" sqref="H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B39F8EE-FAD8-4C4E-B5E9-5EC27AC08528}" scale="90" hiddenColumns="1" state="hidden" topLeftCell="A34">
      <selection activeCell="H8" sqref="H8"/>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97B2ED79-AE3F-4DF3-959D-96AE4A0B76A0}" scale="90" hiddenColumns="1" state="hidden" topLeftCell="A34">
      <selection activeCell="H8" sqref="H8"/>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2D068FA3-47E3-4516-81A6-894AA90F7864}" scale="90" hiddenColumns="1" state="hidden" topLeftCell="A34">
      <selection activeCell="H8" sqref="H8"/>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5F14B1D-FADD-4C44-AA48-5D402D65337D}" scale="90" hiddenColumns="1" state="hidden" topLeftCell="A34">
      <selection activeCell="H8" sqref="H8"/>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FC366365-2136-48B2-A9F6-DEB708B66B93}" scale="90" hiddenColumns="1" state="hidden" topLeftCell="A34">
      <selection activeCell="H8" sqref="H8"/>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FCAAE906-744B-4580-8002-466CC408DAC9}" scale="90" hiddenColumns="1" state="hidden" topLeftCell="A34">
      <selection activeCell="H8" sqref="H8"/>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s>
  <mergeCells count="40">
    <mergeCell ref="B10:C10"/>
    <mergeCell ref="B11:C11"/>
    <mergeCell ref="A3:E3"/>
    <mergeCell ref="A4:E4"/>
    <mergeCell ref="B8:C8"/>
    <mergeCell ref="B9:C9"/>
    <mergeCell ref="I13:K13"/>
    <mergeCell ref="M13:O13"/>
    <mergeCell ref="B14:C14"/>
    <mergeCell ref="D14:E14"/>
    <mergeCell ref="B18:C18"/>
    <mergeCell ref="D18:E21"/>
    <mergeCell ref="B13:C13"/>
    <mergeCell ref="D13:E13"/>
    <mergeCell ref="B15:C15"/>
    <mergeCell ref="D15:E16"/>
    <mergeCell ref="B17:C17"/>
    <mergeCell ref="D17:E17"/>
    <mergeCell ref="B31:C31"/>
    <mergeCell ref="D31:E32"/>
    <mergeCell ref="B22:C22"/>
    <mergeCell ref="D22:E22"/>
    <mergeCell ref="B23:C23"/>
    <mergeCell ref="D23:E26"/>
    <mergeCell ref="B27:C27"/>
    <mergeCell ref="D27:E27"/>
    <mergeCell ref="B28:C28"/>
    <mergeCell ref="D28:E29"/>
    <mergeCell ref="B30:C30"/>
    <mergeCell ref="D30:E30"/>
    <mergeCell ref="A36:A37"/>
    <mergeCell ref="B36:C36"/>
    <mergeCell ref="D36:E36"/>
    <mergeCell ref="B37:C37"/>
    <mergeCell ref="D37:E37"/>
    <mergeCell ref="B39:E39"/>
    <mergeCell ref="B33:C33"/>
    <mergeCell ref="D33:E33"/>
    <mergeCell ref="B34:C34"/>
    <mergeCell ref="D34:E35"/>
  </mergeCells>
  <phoneticPr fontId="30" type="noConversion"/>
  <dataValidations xWindow="1016" yWindow="398" count="10">
    <dataValidation type="decimal" operator="greaterThanOrEqual" allowBlank="1" showInputMessage="1" showErrorMessage="1" error="Enter Numeric figure in Percent only." prompt="Enter Rate of Sales Tax for Direct supply items indicated in Sch-1. " sqref="C21" xr:uid="{00000000-0002-0000-0700-000000000000}">
      <formula1>0</formula1>
    </dataValidation>
    <dataValidation allowBlank="1" showInputMessage="1" showErrorMessage="1" prompt="You may write remarks regarding Octroi here." sqref="D28:E29" xr:uid="{00000000-0002-0000-0700-000001000000}"/>
    <dataValidation allowBlank="1" showInputMessage="1" showErrorMessage="1" prompt="You may write remarks regarding VAT here." sqref="D23:E26" xr:uid="{00000000-0002-0000-0700-000002000000}"/>
    <dataValidation allowBlank="1" showInputMessage="1" showErrorMessage="1" prompt="You may write remarks regarding Sales Tax here." sqref="D18:E21" xr:uid="{00000000-0002-0000-0700-000003000000}"/>
    <dataValidation allowBlank="1" showInputMessage="1" showErrorMessage="1" prompt="You may write remarks regarding Excise Duty here." sqref="D15:E16" xr:uid="{00000000-0002-0000-07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7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0" xr:uid="{00000000-0002-0000-07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700-000007000000}">
      <formula1>0</formula1>
    </dataValidation>
    <dataValidation allowBlank="1" showInputMessage="1" showErrorMessage="1" prompt="You may write remarks regarding Entry Tax here." sqref="D31:E32" xr:uid="{00000000-0002-0000-0700-000008000000}"/>
    <dataValidation allowBlank="1" showInputMessage="1" showErrorMessage="1" prompt="You may write remarks regarding Other Taxes &amp; Duties here." sqref="D34:E35" xr:uid="{00000000-0002-0000-0700-000009000000}"/>
  </dataValidations>
  <hyperlinks>
    <hyperlink ref="C29" location="Octroi!Print_Area" tooltip="Click here for Details of Octroi" display="Click here for details of Octroi" xr:uid="{00000000-0004-0000-0700-000000000000}"/>
    <hyperlink ref="C32" location="'Entry Tax'!Print_Area" tooltip="Click here for details of Entry Taxes" display="Click here for details of Entry Taxes" xr:uid="{00000000-0004-0000-0700-000001000000}"/>
    <hyperlink ref="C35" location="'Other Taxes &amp; Duties'!A1" tooltip="Click here for details of Other taxes &amp; Duties" display="Click here for details of Other Taxes &amp; Duties" xr:uid="{00000000-0004-0000-0700-000002000000}"/>
  </hyperlink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sheetPr>
  <dimension ref="A1:F35"/>
  <sheetViews>
    <sheetView view="pageBreakPreview" zoomScaleNormal="100" zoomScaleSheetLayoutView="100" workbookViewId="0">
      <selection activeCell="G15" sqref="G15"/>
    </sheetView>
  </sheetViews>
  <sheetFormatPr defaultColWidth="10" defaultRowHeight="16.5"/>
  <cols>
    <col min="1" max="1" width="10.625" style="29" customWidth="1"/>
    <col min="2" max="2" width="27.5" style="29" customWidth="1"/>
    <col min="3" max="3" width="21" style="29" customWidth="1"/>
    <col min="4" max="4" width="34.375" style="29" customWidth="1"/>
    <col min="5" max="16384" width="10" style="26"/>
  </cols>
  <sheetData>
    <row r="1" spans="1:6" ht="18" customHeight="1">
      <c r="A1" s="63" t="str">
        <f>Cover!B3</f>
        <v>NESH/CSM/PRANIT/OTE/G1/1500-1369/NIT</v>
      </c>
      <c r="B1" s="64"/>
      <c r="C1" s="66"/>
      <c r="D1" s="67" t="s">
        <v>425</v>
      </c>
    </row>
    <row r="2" spans="1:6" ht="18" customHeight="1">
      <c r="A2" s="55"/>
      <c r="B2" s="68"/>
      <c r="C2" s="70"/>
      <c r="D2" s="70"/>
    </row>
    <row r="3" spans="1:6" ht="46.5" customHeight="1">
      <c r="A3" s="845" t="str">
        <f>Cover!$B$2</f>
        <v>Providing over head External water supply lines from Existing Deep tube well to Over head tank and over head tank to residential/non-residential Buildings at POWERGRID, RHQ,Complex, Lapalang, Shillong.</v>
      </c>
      <c r="B3" s="845"/>
      <c r="C3" s="845"/>
      <c r="D3" s="845"/>
      <c r="E3" s="41"/>
      <c r="F3" s="41"/>
    </row>
    <row r="4" spans="1:6" ht="21.95" customHeight="1">
      <c r="A4" s="837" t="s">
        <v>387</v>
      </c>
      <c r="B4" s="837"/>
      <c r="C4" s="837"/>
      <c r="D4" s="837"/>
    </row>
    <row r="5" spans="1:6" ht="18" customHeight="1">
      <c r="A5" s="28"/>
    </row>
    <row r="6" spans="1:6" ht="18" customHeight="1">
      <c r="A6" s="23" t="str">
        <f>'Sch-1'!A6</f>
        <v>Bidder’s Name and Address (Sole Bidder) :</v>
      </c>
      <c r="D6" s="53" t="s">
        <v>341</v>
      </c>
    </row>
    <row r="7" spans="1:6" ht="36" customHeight="1">
      <c r="A7" s="846" t="str">
        <f>'Sch-1'!A7</f>
        <v/>
      </c>
      <c r="B7" s="846"/>
      <c r="C7" s="846"/>
      <c r="D7" s="54" t="str">
        <f>'Sch-1'!O7</f>
        <v>Contracts and Material</v>
      </c>
    </row>
    <row r="8" spans="1:6" ht="18" customHeight="1">
      <c r="A8" s="30" t="s">
        <v>351</v>
      </c>
      <c r="B8" s="835" t="str">
        <f>IF('Sch-1'!F8=0, "", 'Sch-1'!F8)</f>
        <v/>
      </c>
      <c r="C8" s="835"/>
      <c r="D8" s="54" t="str">
        <f>'Sch-1'!O8</f>
        <v>Power Grid Corporation of India Ltd.,</v>
      </c>
    </row>
    <row r="9" spans="1:6" ht="18" customHeight="1">
      <c r="A9" s="30" t="s">
        <v>352</v>
      </c>
      <c r="B9" s="835" t="str">
        <f>IF('Sch-1'!F9=0, "", 'Sch-1'!F9)</f>
        <v/>
      </c>
      <c r="C9" s="835"/>
      <c r="D9" s="54" t="str">
        <f>'Sch-1'!O9</f>
        <v>North Eastern Region Transmission System</v>
      </c>
    </row>
    <row r="10" spans="1:6" ht="18" customHeight="1">
      <c r="A10" s="31"/>
      <c r="B10" s="835" t="str">
        <f>IF('Sch-1'!F10=0, "", 'Sch-1'!F10)</f>
        <v/>
      </c>
      <c r="C10" s="835"/>
      <c r="D10" s="54" t="str">
        <f>'Sch-1'!O10</f>
        <v>Dongtieh, Lower Nongrah,</v>
      </c>
    </row>
    <row r="11" spans="1:6" ht="18" customHeight="1">
      <c r="A11" s="31"/>
      <c r="B11" s="835" t="str">
        <f>IF('Sch-1'!F11=0, "", 'Sch-1'!F11)</f>
        <v/>
      </c>
      <c r="C11" s="835"/>
      <c r="D11" s="54" t="str">
        <f>'Sch-1'!O11</f>
        <v xml:space="preserve">Lapalang, Shillong – 793 006 (Meghalaya)     </v>
      </c>
    </row>
    <row r="12" spans="1:6" ht="18" customHeight="1">
      <c r="A12" s="42"/>
      <c r="B12" s="42"/>
      <c r="C12" s="42"/>
      <c r="D12" s="53"/>
    </row>
    <row r="13" spans="1:6" ht="21.95" customHeight="1">
      <c r="A13" s="43" t="s">
        <v>324</v>
      </c>
      <c r="B13" s="831" t="s">
        <v>321</v>
      </c>
      <c r="C13" s="832"/>
      <c r="D13" s="44" t="s">
        <v>326</v>
      </c>
    </row>
    <row r="14" spans="1:6" ht="21.95" customHeight="1">
      <c r="A14" s="499" t="s">
        <v>327</v>
      </c>
      <c r="B14" s="842" t="s">
        <v>355</v>
      </c>
      <c r="C14" s="842"/>
      <c r="D14" s="515" t="e">
        <f>'Sch-1'!O54+#REF!</f>
        <v>#REF!</v>
      </c>
    </row>
    <row r="15" spans="1:6" ht="21.95" customHeight="1">
      <c r="A15" s="514" t="s">
        <v>329</v>
      </c>
      <c r="B15" s="516" t="s">
        <v>356</v>
      </c>
      <c r="C15" s="511" t="s">
        <v>423</v>
      </c>
      <c r="D15" s="513" t="e">
        <f>'Sch-1'!#REF!</f>
        <v>#REF!</v>
      </c>
    </row>
    <row r="16" spans="1:6" ht="35.1" customHeight="1">
      <c r="A16" s="45"/>
      <c r="B16" s="843" t="s">
        <v>424</v>
      </c>
      <c r="C16" s="844"/>
      <c r="D16" s="512" t="e">
        <f>D14+D15</f>
        <v>#REF!</v>
      </c>
    </row>
    <row r="17" spans="1:6" ht="21.95" hidden="1" customHeight="1">
      <c r="A17" s="33" t="s">
        <v>329</v>
      </c>
      <c r="B17" s="838" t="s">
        <v>356</v>
      </c>
      <c r="C17" s="838"/>
      <c r="D17" s="56" t="e">
        <f>#REF!</f>
        <v>#REF!</v>
      </c>
    </row>
    <row r="18" spans="1:6" ht="35.1" hidden="1" customHeight="1">
      <c r="A18" s="45"/>
      <c r="B18" s="839" t="s">
        <v>333</v>
      </c>
      <c r="C18" s="840"/>
      <c r="D18" s="36"/>
    </row>
    <row r="19" spans="1:6" ht="21.95" hidden="1" customHeight="1">
      <c r="A19" s="33" t="s">
        <v>330</v>
      </c>
      <c r="B19" s="838" t="s">
        <v>357</v>
      </c>
      <c r="C19" s="838"/>
      <c r="D19" s="56" t="e">
        <f>#REF!</f>
        <v>#REF!</v>
      </c>
    </row>
    <row r="20" spans="1:6" ht="30" hidden="1" customHeight="1">
      <c r="A20" s="45"/>
      <c r="B20" s="839" t="s">
        <v>334</v>
      </c>
      <c r="C20" s="840"/>
      <c r="D20" s="36"/>
    </row>
    <row r="21" spans="1:6" ht="21.95" hidden="1" customHeight="1">
      <c r="A21" s="33" t="s">
        <v>331</v>
      </c>
      <c r="B21" s="838" t="s">
        <v>358</v>
      </c>
      <c r="C21" s="838"/>
      <c r="D21" s="188" t="s">
        <v>366</v>
      </c>
    </row>
    <row r="22" spans="1:6" ht="30" hidden="1" customHeight="1">
      <c r="A22" s="45"/>
      <c r="B22" s="839" t="s">
        <v>335</v>
      </c>
      <c r="C22" s="840"/>
      <c r="D22" s="36"/>
    </row>
    <row r="23" spans="1:6" ht="30" hidden="1" customHeight="1">
      <c r="A23" s="33">
        <v>5</v>
      </c>
      <c r="B23" s="838" t="s">
        <v>364</v>
      </c>
      <c r="C23" s="838"/>
      <c r="D23" s="56" t="e">
        <f>'Sch-5 Dis'!D36:E36</f>
        <v>#REF!</v>
      </c>
    </row>
    <row r="24" spans="1:6" ht="51" hidden="1" customHeight="1">
      <c r="A24" s="45"/>
      <c r="B24" s="839" t="s">
        <v>337</v>
      </c>
      <c r="C24" s="840"/>
      <c r="D24" s="187" t="s">
        <v>265</v>
      </c>
    </row>
    <row r="25" spans="1:6" ht="21.95" hidden="1" customHeight="1">
      <c r="A25" s="33" t="s">
        <v>338</v>
      </c>
      <c r="B25" s="838" t="s">
        <v>365</v>
      </c>
      <c r="C25" s="838"/>
      <c r="D25" s="188" t="e">
        <f>#REF!</f>
        <v>#REF!</v>
      </c>
    </row>
    <row r="26" spans="1:6" ht="35.1" hidden="1" customHeight="1">
      <c r="A26" s="45"/>
      <c r="B26" s="839" t="s">
        <v>52</v>
      </c>
      <c r="C26" s="840"/>
      <c r="D26" s="36"/>
    </row>
    <row r="27" spans="1:6" ht="28.5" hidden="1" customHeight="1">
      <c r="A27" s="811"/>
      <c r="B27" s="841" t="s">
        <v>339</v>
      </c>
      <c r="C27" s="841"/>
      <c r="D27" s="57" t="e">
        <f>SUM(D14,D17,D19,D21,D23)</f>
        <v>#REF!</v>
      </c>
    </row>
    <row r="28" spans="1:6" ht="60.75" hidden="1" customHeight="1">
      <c r="A28" s="811"/>
      <c r="B28" s="841"/>
      <c r="C28" s="841"/>
      <c r="D28" s="153" t="str">
        <f>D24</f>
        <v>Plus Octroi, Entry Tax , Other Taxes &amp; Duties quoted by bidder at Sl. No. 4,5 &amp; 6 of Sch-5</v>
      </c>
    </row>
    <row r="29" spans="1:6" ht="18.75" customHeight="1">
      <c r="A29" s="60"/>
      <c r="B29" s="61"/>
      <c r="C29" s="61"/>
      <c r="D29" s="62"/>
    </row>
    <row r="30" spans="1:6" ht="27.95" customHeight="1">
      <c r="A30" s="60"/>
      <c r="B30" s="61"/>
      <c r="C30" s="72"/>
      <c r="D30" s="62"/>
    </row>
    <row r="31" spans="1:6" ht="27.95" customHeight="1">
      <c r="A31" s="71" t="s">
        <v>347</v>
      </c>
      <c r="B31" s="78" t="str">
        <f>IF('Sch-1'!D58=0,"", 'Sch-1'!D58)</f>
        <v>2-Dec-2024</v>
      </c>
      <c r="C31" s="72" t="s">
        <v>349</v>
      </c>
      <c r="D31" s="76" t="str">
        <f>IF('Sch-1'!O59=0,"",'Sch-1'!O59)</f>
        <v/>
      </c>
      <c r="F31" s="73"/>
    </row>
    <row r="32" spans="1:6" ht="27.95" customHeight="1">
      <c r="A32" s="71" t="s">
        <v>348</v>
      </c>
      <c r="B32" s="78" t="str">
        <f>IF('Sch-1'!D59=0,"", 'Sch-1'!D59)</f>
        <v/>
      </c>
      <c r="C32" s="72" t="s">
        <v>350</v>
      </c>
      <c r="D32" s="76" t="str">
        <f>IF('Sch-1'!O60=0,"",'Sch-1'!O60)</f>
        <v/>
      </c>
      <c r="F32" s="55"/>
    </row>
    <row r="33" spans="1:6" ht="27.95" customHeight="1">
      <c r="A33" s="69"/>
      <c r="B33" s="68"/>
      <c r="C33" s="72"/>
      <c r="F33" s="55"/>
    </row>
    <row r="34" spans="1:6" ht="30" customHeight="1">
      <c r="A34" s="69"/>
      <c r="B34" s="68"/>
      <c r="C34" s="72"/>
      <c r="D34" s="69"/>
      <c r="F34" s="73"/>
    </row>
    <row r="35" spans="1:6" ht="30" customHeight="1">
      <c r="A35" s="40"/>
      <c r="B35" s="40"/>
      <c r="C35" s="46"/>
      <c r="E35" s="47"/>
    </row>
  </sheetData>
  <sheetProtection password="CD7E" sheet="1" objects="1" scenarios="1" formatCells="0" formatColumns="0" formatRows="0" selectLockedCells="1" sort="0"/>
  <customSheetViews>
    <customSheetView guid="{93F2FEDA-AB07-4652-9895-BE34975CD6CE}" showPageBreaks="1" printArea="1" hiddenRows="1" view="pageBreakPreview">
      <selection activeCell="B31" sqref="B31"/>
      <pageMargins left="0.5" right="0.38" top="0.56999999999999995" bottom="0.48" header="0.38" footer="0.24"/>
      <printOptions horizontalCentered="1"/>
      <pageSetup paperSize="9" scale="85" fitToHeight="0" orientation="portrait" r:id="rId1"/>
      <headerFooter alignWithMargins="0">
        <oddFooter>&amp;R&amp;"Book Antiqua,Bold"&amp;10Schedule-6/ Page &amp;P of &amp;N</oddFooter>
      </headerFooter>
    </customSheetView>
    <customSheetView guid="{D4DE57C7-E521-4428-80BD-545B19793C78}" showPageBreaks="1" printArea="1" hiddenRows="1" view="pageBreakPreview">
      <selection activeCell="B31" sqref="B31"/>
      <pageMargins left="0.5" right="0.38" top="0.56999999999999995" bottom="0.48" header="0.38" footer="0.24"/>
      <printOptions horizontalCentered="1"/>
      <pageSetup paperSize="9" scale="85" fitToHeight="0" orientation="portrait" r:id="rId2"/>
      <headerFooter alignWithMargins="0">
        <oddFooter>&amp;R&amp;"Book Antiqua,Bold"&amp;10Schedule-6/ Page &amp;P of &amp;N</oddFooter>
      </headerFooter>
    </customSheetView>
    <customSheetView guid="{427AF4ED-2BDF-478F-9F0A-595838FA0EC8}" showPageBreaks="1" printArea="1" hiddenRows="1" view="pageBreakPreview">
      <selection activeCell="D15" sqref="D15"/>
      <pageMargins left="0.5" right="0.38" top="0.56999999999999995" bottom="0.48" header="0.38" footer="0.24"/>
      <printOptions horizontalCentered="1"/>
      <pageSetup paperSize="9" scale="85" fitToHeight="0" orientation="portrait" r:id="rId3"/>
      <headerFooter alignWithMargins="0">
        <oddFooter>&amp;R&amp;"Book Antiqua,Bold"&amp;10Schedule-6/ Page &amp;P of &amp;N</oddFooter>
      </headerFooter>
    </customSheetView>
    <customSheetView guid="{EF8F60CB-82F3-477F-A7D3-94F4C70843DC}"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4"/>
      <headerFooter alignWithMargins="0">
        <oddFooter>&amp;R&amp;"Book Antiqua,Bold"&amp;10Schedule-6/ Page &amp;P of &amp;N</oddFooter>
      </headerFooter>
    </customSheetView>
    <customSheetView guid="{9658319F-66FC-48F8-AB8A-302F6F77BA1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5"/>
      <headerFooter alignWithMargins="0">
        <oddFooter>&amp;R&amp;"Book Antiqua,Bold"&amp;10Schedule-6/ Page &amp;P of &amp;N</oddFooter>
      </headerFooter>
    </customSheetView>
    <customSheetView guid="{D4A148BB-8D25-43B9-8797-A9D3AE767B49}" hiddenRows="1">
      <selection activeCell="D2" sqref="D2"/>
      <pageMargins left="0.5" right="0.38" top="0.56999999999999995" bottom="0.48" header="0.38" footer="0.24"/>
      <printOptions horizontalCentered="1"/>
      <pageSetup paperSize="9" scale="85" fitToHeight="0" orientation="portrait" r:id="rId6"/>
      <headerFooter alignWithMargins="0">
        <oddFooter>&amp;R&amp;"Book Antiqua,Bold"&amp;10Schedule-6/ Page &amp;P of &amp;N</oddFooter>
      </headerFooter>
    </customSheetView>
    <customSheetView guid="{714760DF-5EB1-4543-9C04-C1A23AAE4384}" hiddenRows="1" topLeftCell="A13">
      <selection activeCell="D29" sqref="D29"/>
      <pageMargins left="0.5" right="0.38" top="0.56999999999999995" bottom="0.48" header="0.38" footer="0.24"/>
      <printOptions horizontalCentered="1"/>
      <pageSetup paperSize="9" scale="85" fitToHeight="0" orientation="portrait" r:id="rId7"/>
      <headerFooter alignWithMargins="0">
        <oddFooter>&amp;R&amp;"Book Antiqua,Bold"&amp;10Schedule-6/ Page &amp;P of &amp;N</oddFooter>
      </headerFooter>
    </customSheetView>
    <customSheetView guid="{BE0CEA4D-1A4E-4C32-BF92-B8DA3D3423E5}" hiddenRows="1" topLeftCell="A7">
      <selection activeCell="D29" sqref="D29"/>
      <pageMargins left="0.5" right="0.38" top="0.56999999999999995" bottom="0.48" header="0.38" footer="0.24"/>
      <printOptions horizontalCentered="1"/>
      <pageSetup paperSize="9" scale="85" fitToHeight="0" orientation="portrait" r:id="rId8"/>
      <headerFooter alignWithMargins="0">
        <oddFooter>&amp;R&amp;"Book Antiqua,Bold"&amp;10Schedule-6/ Page &amp;P of &amp;N</oddFooter>
      </headerFooter>
    </customSheetView>
    <customSheetView guid="{3DA0B320-DAF7-4F4A-921A-9FCFD188E8C7}" hiddenRows="1" topLeftCell="A6">
      <selection activeCell="D29" sqref="D29"/>
      <pageMargins left="0.5" right="0.38" top="0.56999999999999995" bottom="0.48" header="0.38" footer="0.24"/>
      <printOptions horizontalCentered="1"/>
      <pageSetup paperSize="9" scale="85" fitToHeight="0" orientation="portrait" r:id="rId9"/>
      <headerFooter alignWithMargins="0">
        <oddFooter>&amp;R&amp;"Book Antiqua,Bold"&amp;10Schedule-6/ Page &amp;P of &amp;N</oddFooter>
      </headerFooter>
    </customSheetView>
    <customSheetView guid="{8C0E2163-61BB-48DF-AFAF-5E75147ED450}" hiddenRows="1" topLeftCell="A4">
      <selection activeCell="D29" sqref="D29"/>
      <pageMargins left="0.5" right="0.38" top="0.56999999999999995" bottom="0.48" header="0.38" footer="0.24"/>
      <printOptions horizontalCentered="1"/>
      <pageSetup paperSize="9" scale="85" fitToHeight="0" orientation="portrait" r:id="rId10"/>
      <headerFooter alignWithMargins="0">
        <oddFooter>&amp;R&amp;"Book Antiqua,Bold"&amp;10Schedule-6/ Page &amp;P of &amp;N</oddFooter>
      </headerFooter>
    </customSheetView>
    <customSheetView guid="{FD7F7BE1-8CB1-460B-98AB-D33E15FD14E6}" hiddenRows="1" topLeftCell="A9">
      <selection activeCell="D14" sqref="D14"/>
      <pageMargins left="0.5" right="0.38" top="0.56999999999999995" bottom="0.48" header="0.38" footer="0.24"/>
      <printOptions horizontalCentered="1"/>
      <pageSetup paperSize="9" scale="85" fitToHeight="0" orientation="portrait" r:id="rId11"/>
      <headerFooter alignWithMargins="0">
        <oddFooter>&amp;R&amp;"Book Antiqua,Bold"&amp;10Schedule-6/ Page &amp;P of &amp;N</oddFooter>
      </headerFooter>
    </customSheetView>
    <customSheetView guid="{1F4837C2-36FF-4422-95DC-EAAD1B4FAC2F}" hiddenRows="1" topLeftCell="A4">
      <selection activeCell="D14" sqref="D14"/>
      <pageMargins left="0.5" right="0.38" top="0.56999999999999995" bottom="0.48" header="0.38" footer="0.24"/>
      <printOptions horizontalCentered="1"/>
      <pageSetup paperSize="9" scale="85" fitToHeight="0" orientation="portrait" r:id="rId12"/>
      <headerFooter alignWithMargins="0">
        <oddFooter>&amp;R&amp;"Book Antiqua,Bold"&amp;10Schedule-6/ Page &amp;P of &amp;N</oddFooter>
      </headerFooter>
    </customSheetView>
    <customSheetView guid="{27A45B7A-04F2-4516-B80B-5ED0825D4ED3}" topLeftCell="A28">
      <selection activeCell="E13" sqref="E1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selection activeCell="D17" sqref="D17"/>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E4E2D7-4BFE-4C24-8B93-9FD441A50336}" topLeftCell="A8">
      <selection activeCell="E13" sqref="E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2E57CA5-082B-4C11-AB34-2A298199576B}" topLeftCell="A13">
      <selection activeCell="D24" sqref="D24"/>
      <pageMargins left="0.5" right="0.38" top="0.56999999999999995" bottom="0.48" header="0.38" footer="0.24"/>
      <printOptions horizontalCentered="1"/>
      <pageSetup paperSize="9" scale="85" fitToHeight="0" orientation="portrait" r:id="rId16"/>
      <headerFooter alignWithMargins="0">
        <oddFooter>&amp;R&amp;"Book Antiqua,Bold"&amp;10Schedule-6/ Page &amp;P of &amp;N</oddFooter>
      </headerFooter>
    </customSheetView>
    <customSheetView guid="{E8B8E0BD-9CB3-4C7D-9BC6-088FDFCB0B45}" hiddenRows="1">
      <selection activeCell="D29" sqref="D29"/>
      <pageMargins left="0.5" right="0.38" top="0.56999999999999995" bottom="0.48" header="0.38" footer="0.24"/>
      <printOptions horizontalCentered="1"/>
      <pageSetup paperSize="9" scale="85" fitToHeight="0" orientation="portrait" r:id="rId17"/>
      <headerFooter alignWithMargins="0">
        <oddFooter>&amp;R&amp;"Book Antiqua,Bold"&amp;10Schedule-6/ Page &amp;P of &amp;N</oddFooter>
      </headerFooter>
    </customSheetView>
    <customSheetView guid="{CB39F8EE-FAD8-4C4E-B5E9-5EC27AC08528}" hiddenRows="1">
      <selection activeCell="D29" sqref="D29"/>
      <pageMargins left="0.5" right="0.38" top="0.56999999999999995" bottom="0.48" header="0.38" footer="0.24"/>
      <printOptions horizontalCentered="1"/>
      <pageSetup paperSize="9" scale="85" fitToHeight="0" orientation="portrait" r:id="rId18"/>
      <headerFooter alignWithMargins="0">
        <oddFooter>&amp;R&amp;"Book Antiqua,Bold"&amp;10Schedule-6/ Page &amp;P of &amp;N</oddFooter>
      </headerFooter>
    </customSheetView>
    <customSheetView guid="{97B2ED79-AE3F-4DF3-959D-96AE4A0B76A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19"/>
      <headerFooter alignWithMargins="0">
        <oddFooter>&amp;R&amp;"Book Antiqua,Bold"&amp;10Schedule-6/ Page &amp;P of &amp;N</oddFooter>
      </headerFooter>
    </customSheetView>
    <customSheetView guid="{2D068FA3-47E3-4516-81A6-894AA90F7864}"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20"/>
      <headerFooter alignWithMargins="0">
        <oddFooter>&amp;R&amp;"Book Antiqua,Bold"&amp;10Schedule-6/ Page &amp;P of &amp;N</oddFooter>
      </headerFooter>
    </customSheetView>
    <customSheetView guid="{25F14B1D-FADD-4C44-AA48-5D402D65337D}" showPageBreaks="1" printArea="1" hiddenRows="1" view="pageBreakPreview">
      <selection activeCell="D15" sqref="D15"/>
      <pageMargins left="0.5" right="0.38" top="0.56999999999999995" bottom="0.48" header="0.38" footer="0.24"/>
      <printOptions horizontalCentered="1"/>
      <pageSetup paperSize="9" scale="85" fitToHeight="0" orientation="portrait" r:id="rId21"/>
      <headerFooter alignWithMargins="0">
        <oddFooter>&amp;R&amp;"Book Antiqua,Bold"&amp;10Schedule-6/ Page &amp;P of &amp;N</oddFooter>
      </headerFooter>
    </customSheetView>
    <customSheetView guid="{FC366365-2136-48B2-A9F6-DEB708B66B93}" showPageBreaks="1" printArea="1" hiddenRows="1" view="pageBreakPreview">
      <selection activeCell="D15" sqref="D15"/>
      <pageMargins left="0.5" right="0.38" top="0.56999999999999995" bottom="0.48" header="0.38" footer="0.24"/>
      <printOptions horizontalCentered="1"/>
      <pageSetup paperSize="9" scale="85" fitToHeight="0" orientation="portrait" r:id="rId22"/>
      <headerFooter alignWithMargins="0">
        <oddFooter>&amp;R&amp;"Book Antiqua,Bold"&amp;10Schedule-6/ Page &amp;P of &amp;N</oddFooter>
      </headerFooter>
    </customSheetView>
    <customSheetView guid="{FCAAE906-744B-4580-8002-466CC408DAC9}" showPageBreaks="1" printArea="1" hiddenRows="1" view="pageBreakPreview">
      <selection activeCell="B31" sqref="B31"/>
      <pageMargins left="0.5" right="0.38" top="0.56999999999999995" bottom="0.48" header="0.38" footer="0.24"/>
      <printOptions horizontalCentered="1"/>
      <pageSetup paperSize="9" scale="85" fitToHeight="0" orientation="portrait" r:id="rId23"/>
      <headerFooter alignWithMargins="0">
        <oddFooter>&amp;R&amp;"Book Antiqua,Bold"&amp;10Schedule-6/ Page &amp;P of &amp;N</oddFooter>
      </headerFooter>
    </customSheetView>
  </customSheetViews>
  <mergeCells count="22">
    <mergeCell ref="B9:C9"/>
    <mergeCell ref="B10:C10"/>
    <mergeCell ref="A3:D3"/>
    <mergeCell ref="A4:D4"/>
    <mergeCell ref="A7:C7"/>
    <mergeCell ref="B8:C8"/>
    <mergeCell ref="B22:C22"/>
    <mergeCell ref="B19:C19"/>
    <mergeCell ref="B20:C20"/>
    <mergeCell ref="B11:C11"/>
    <mergeCell ref="B13:C13"/>
    <mergeCell ref="B14:C14"/>
    <mergeCell ref="B16:C16"/>
    <mergeCell ref="B17:C17"/>
    <mergeCell ref="B18:C18"/>
    <mergeCell ref="B21:C21"/>
    <mergeCell ref="B25:C25"/>
    <mergeCell ref="B26:C26"/>
    <mergeCell ref="A27:A28"/>
    <mergeCell ref="B27:C28"/>
    <mergeCell ref="B23:C23"/>
    <mergeCell ref="B24:C24"/>
  </mergeCells>
  <phoneticPr fontId="30" type="noConversion"/>
  <printOptions horizontalCentered="1"/>
  <pageMargins left="0.5" right="0.38" top="0.56999999999999995" bottom="0.48" header="0.38" footer="0.24"/>
  <pageSetup paperSize="9" scale="85" fitToHeight="0" orientation="portrait" r:id="rId24"/>
  <headerFooter alignWithMargins="0">
    <oddFooter>&amp;R&amp;"Book Antiqua,Bold"&amp;10Schedule-6/ Page &amp;P of &amp;N</oddFooter>
  </headerFooter>
  <ignoredErrors>
    <ignoredError sqref="A14:A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1"/>
  </sheetPr>
  <dimension ref="A1:W42"/>
  <sheetViews>
    <sheetView showZeros="0" view="pageBreakPreview" zoomScaleSheetLayoutView="100" workbookViewId="0">
      <selection activeCell="G15" sqref="G15"/>
    </sheetView>
  </sheetViews>
  <sheetFormatPr defaultColWidth="9" defaultRowHeight="16.5"/>
  <cols>
    <col min="1" max="2" width="6.625" style="306" customWidth="1"/>
    <col min="3" max="3" width="21.625" style="306" customWidth="1"/>
    <col min="4" max="4" width="13.375" style="306" customWidth="1"/>
    <col min="5" max="5" width="23.625" style="306" customWidth="1"/>
    <col min="6" max="6" width="11.875" style="306" customWidth="1"/>
    <col min="7" max="7" width="14.375" style="306" customWidth="1"/>
    <col min="8" max="8" width="14.25" style="298" customWidth="1"/>
    <col min="9" max="9" width="14.25" style="299" hidden="1" customWidth="1"/>
    <col min="10" max="10" width="20" style="300" hidden="1" customWidth="1"/>
    <col min="11" max="11" width="0.125" style="300" hidden="1" customWidth="1"/>
    <col min="12" max="13" width="14.25" style="300" hidden="1" customWidth="1"/>
    <col min="14" max="14" width="21.125" style="300" hidden="1" customWidth="1"/>
    <col min="15" max="15" width="21.25" style="300" customWidth="1"/>
    <col min="16" max="17" width="14.25" style="300" customWidth="1"/>
    <col min="18" max="19" width="9" style="300" customWidth="1"/>
    <col min="20" max="23" width="9" style="300"/>
    <col min="24" max="16384" width="9" style="301"/>
  </cols>
  <sheetData>
    <row r="1" spans="1:23" s="297" customFormat="1" ht="39.950000000000003" customHeight="1">
      <c r="A1" s="847" t="s">
        <v>0</v>
      </c>
      <c r="B1" s="847"/>
      <c r="C1" s="847"/>
      <c r="D1" s="847"/>
      <c r="E1" s="847"/>
      <c r="F1" s="847"/>
      <c r="G1" s="847"/>
      <c r="H1" s="294"/>
      <c r="I1" s="295"/>
      <c r="J1" s="296"/>
      <c r="K1" s="296"/>
      <c r="L1" s="296"/>
      <c r="M1" s="296"/>
      <c r="N1" s="296"/>
      <c r="O1" s="296"/>
      <c r="P1" s="296"/>
      <c r="Q1" s="296"/>
      <c r="R1" s="296"/>
      <c r="S1" s="296"/>
      <c r="T1" s="296"/>
      <c r="U1" s="296"/>
      <c r="V1" s="296"/>
      <c r="W1" s="296"/>
    </row>
    <row r="2" spans="1:23" ht="18" customHeight="1">
      <c r="A2" s="63" t="str">
        <f>Cover!B3</f>
        <v>NESH/CSM/PRANIT/OTE/G1/1500-1369/NIT</v>
      </c>
      <c r="B2" s="63"/>
      <c r="C2" s="64"/>
      <c r="D2" s="65"/>
      <c r="E2" s="65"/>
      <c r="F2" s="65"/>
      <c r="G2" s="67" t="s">
        <v>1</v>
      </c>
    </row>
    <row r="3" spans="1:23" ht="10.5" customHeight="1">
      <c r="A3" s="55"/>
      <c r="B3" s="55"/>
      <c r="C3" s="68"/>
      <c r="D3" s="69"/>
      <c r="E3" s="69"/>
      <c r="F3" s="69"/>
      <c r="G3" s="70"/>
    </row>
    <row r="4" spans="1:23" ht="15">
      <c r="A4" s="792" t="s">
        <v>2</v>
      </c>
      <c r="B4" s="792"/>
      <c r="C4" s="792"/>
      <c r="D4" s="792"/>
      <c r="E4" s="792"/>
      <c r="F4" s="792"/>
      <c r="G4" s="792"/>
    </row>
    <row r="5" spans="1:23">
      <c r="A5" s="52" t="s">
        <v>341</v>
      </c>
      <c r="B5" s="52"/>
      <c r="C5" s="155"/>
      <c r="D5" s="155"/>
      <c r="E5" s="155"/>
      <c r="F5" s="155"/>
      <c r="G5" s="155"/>
    </row>
    <row r="6" spans="1:23">
      <c r="A6" s="51" t="s">
        <v>342</v>
      </c>
      <c r="B6" s="51"/>
      <c r="C6" s="155"/>
      <c r="D6" s="155"/>
      <c r="E6" s="155"/>
      <c r="F6" s="155"/>
      <c r="G6" s="155"/>
    </row>
    <row r="7" spans="1:23">
      <c r="A7" s="51" t="s">
        <v>343</v>
      </c>
      <c r="B7" s="51"/>
      <c r="C7" s="155"/>
      <c r="D7" s="155"/>
      <c r="E7" s="155"/>
      <c r="F7" s="155"/>
      <c r="G7" s="155"/>
    </row>
    <row r="8" spans="1:23">
      <c r="A8" s="51" t="s">
        <v>344</v>
      </c>
      <c r="B8" s="51"/>
      <c r="C8" s="155"/>
      <c r="D8" s="155"/>
      <c r="E8" s="155"/>
      <c r="F8" s="155"/>
      <c r="G8" s="155"/>
    </row>
    <row r="9" spans="1:23">
      <c r="A9" s="51" t="s">
        <v>3</v>
      </c>
      <c r="B9" s="51"/>
      <c r="C9" s="155"/>
      <c r="D9" s="155"/>
      <c r="E9" s="155"/>
      <c r="F9" s="155"/>
      <c r="G9" s="155"/>
    </row>
    <row r="10" spans="1:23">
      <c r="A10" s="399" t="s">
        <v>436</v>
      </c>
      <c r="B10" s="51"/>
      <c r="C10" s="155"/>
      <c r="D10" s="155"/>
      <c r="E10" s="155"/>
      <c r="F10" s="155"/>
      <c r="G10" s="155"/>
    </row>
    <row r="11" spans="1:23" ht="15">
      <c r="A11" s="155"/>
      <c r="B11" s="155"/>
      <c r="C11" s="155"/>
      <c r="D11" s="155"/>
      <c r="E11" s="155"/>
      <c r="F11" s="155"/>
      <c r="G11" s="155"/>
    </row>
    <row r="12" spans="1:23" ht="51" customHeight="1">
      <c r="A12" s="302" t="s">
        <v>4</v>
      </c>
      <c r="B12" s="302"/>
      <c r="C12" s="848" t="str">
        <f>Cover!$B$2</f>
        <v>Providing over head External water supply lines from Existing Deep tube well to Over head tank and over head tank to residential/non-residential Buildings at POWERGRID, RHQ,Complex, Lapalang, Shillong.</v>
      </c>
      <c r="D12" s="848"/>
      <c r="E12" s="848"/>
      <c r="F12" s="848"/>
      <c r="G12" s="848"/>
    </row>
    <row r="13" spans="1:23" ht="23.25" customHeight="1">
      <c r="A13" s="303" t="s">
        <v>5</v>
      </c>
      <c r="B13" s="303"/>
      <c r="C13" s="304"/>
      <c r="D13" s="303"/>
      <c r="E13" s="303"/>
      <c r="F13" s="303"/>
      <c r="G13" s="303"/>
    </row>
    <row r="14" spans="1:23" ht="41.25" customHeight="1">
      <c r="A14" s="849" t="s">
        <v>6</v>
      </c>
      <c r="B14" s="849"/>
      <c r="C14" s="849"/>
      <c r="D14" s="849"/>
      <c r="E14" s="849"/>
      <c r="F14" s="849"/>
      <c r="G14" s="849"/>
      <c r="J14" s="850" t="s">
        <v>7</v>
      </c>
      <c r="K14" s="850"/>
      <c r="L14" s="850"/>
      <c r="M14" s="850"/>
      <c r="N14" s="305" t="s">
        <v>8</v>
      </c>
    </row>
    <row r="15" spans="1:23" ht="31.5" customHeight="1">
      <c r="B15" s="307">
        <v>1</v>
      </c>
      <c r="C15" s="851" t="s">
        <v>409</v>
      </c>
      <c r="D15" s="852"/>
      <c r="E15" s="852"/>
      <c r="F15" s="853"/>
      <c r="G15" s="308"/>
      <c r="I15" s="309" t="e">
        <f>'Sch-1'!#REF!</f>
        <v>#REF!</v>
      </c>
      <c r="J15" s="310" t="e">
        <f>IF(I15=0,0,G15/I15)</f>
        <v>#REF!</v>
      </c>
      <c r="N15" s="500" t="e">
        <f>J15+J16</f>
        <v>#REF!</v>
      </c>
    </row>
    <row r="16" spans="1:23" ht="34.15" customHeight="1">
      <c r="B16" s="307">
        <v>2</v>
      </c>
      <c r="C16" s="851" t="s">
        <v>408</v>
      </c>
      <c r="D16" s="852"/>
      <c r="E16" s="852"/>
      <c r="F16" s="853"/>
      <c r="G16" s="311"/>
      <c r="I16" s="309" t="e">
        <f>'Sch-1'!#REF!</f>
        <v>#REF!</v>
      </c>
      <c r="J16" s="312">
        <f>G16</f>
        <v>0</v>
      </c>
    </row>
    <row r="17" spans="1:23" s="313" customFormat="1" ht="54.95" hidden="1" customHeight="1">
      <c r="B17" s="314">
        <v>3</v>
      </c>
      <c r="C17" s="855" t="s">
        <v>9</v>
      </c>
      <c r="D17" s="856"/>
      <c r="E17" s="856"/>
      <c r="F17" s="857"/>
      <c r="G17" s="315"/>
      <c r="H17" s="298"/>
      <c r="I17" s="298"/>
      <c r="J17" s="316"/>
      <c r="K17" s="316"/>
      <c r="L17" s="316"/>
      <c r="M17" s="316"/>
      <c r="N17" s="316"/>
      <c r="O17" s="316"/>
      <c r="P17" s="316"/>
      <c r="Q17" s="316"/>
      <c r="R17" s="316"/>
      <c r="S17" s="316"/>
      <c r="T17" s="316"/>
      <c r="U17" s="316"/>
      <c r="V17" s="316"/>
      <c r="W17" s="316"/>
    </row>
    <row r="18" spans="1:23" s="313" customFormat="1" ht="21" hidden="1" customHeight="1">
      <c r="B18" s="317"/>
      <c r="C18" s="318" t="s">
        <v>10</v>
      </c>
      <c r="D18" s="319"/>
      <c r="E18" s="320"/>
      <c r="F18" s="321" t="s">
        <v>11</v>
      </c>
      <c r="G18" s="322"/>
      <c r="H18" s="298"/>
      <c r="I18" s="323" t="e">
        <f>'Sch-1'!#REF!</f>
        <v>#REF!</v>
      </c>
      <c r="J18" s="324" t="e">
        <f>IF(I18=0,0,G18/I18)</f>
        <v>#REF!</v>
      </c>
      <c r="K18" s="316"/>
      <c r="L18" s="316"/>
      <c r="M18" s="316"/>
      <c r="N18" s="325" t="s">
        <v>12</v>
      </c>
      <c r="O18" s="324" t="e">
        <f>J15+J16+J18+J24+J29+J30</f>
        <v>#REF!</v>
      </c>
      <c r="P18" s="316"/>
      <c r="Q18" s="316"/>
      <c r="R18" s="316"/>
      <c r="S18" s="316"/>
      <c r="T18" s="316"/>
      <c r="U18" s="316"/>
      <c r="V18" s="316"/>
      <c r="W18" s="316"/>
    </row>
    <row r="19" spans="1:23" s="313" customFormat="1" ht="21" hidden="1" customHeight="1">
      <c r="B19" s="317"/>
      <c r="C19" s="318" t="s">
        <v>13</v>
      </c>
      <c r="D19" s="319"/>
      <c r="E19" s="320"/>
      <c r="F19" s="321" t="s">
        <v>11</v>
      </c>
      <c r="G19" s="322"/>
      <c r="H19" s="298"/>
      <c r="I19" s="323" t="e">
        <f>'Sch-1'!#REF!</f>
        <v>#REF!</v>
      </c>
      <c r="J19" s="324" t="e">
        <f>IF(I19=0,0,G19/I19)</f>
        <v>#REF!</v>
      </c>
      <c r="K19" s="316"/>
      <c r="L19" s="316"/>
      <c r="M19" s="316"/>
      <c r="N19" s="325" t="s">
        <v>14</v>
      </c>
      <c r="O19" s="324" t="e">
        <f>J15+J16+J19+J25+J29+J30</f>
        <v>#REF!</v>
      </c>
      <c r="P19" s="316"/>
      <c r="Q19" s="316"/>
      <c r="R19" s="316"/>
      <c r="S19" s="316"/>
      <c r="T19" s="316"/>
      <c r="U19" s="316"/>
      <c r="V19" s="316"/>
      <c r="W19" s="316"/>
    </row>
    <row r="20" spans="1:23" s="313" customFormat="1" ht="21" hidden="1" customHeight="1">
      <c r="B20" s="317"/>
      <c r="C20" s="318" t="s">
        <v>15</v>
      </c>
      <c r="D20" s="319"/>
      <c r="E20" s="320"/>
      <c r="F20" s="321" t="s">
        <v>11</v>
      </c>
      <c r="G20" s="322"/>
      <c r="H20" s="298"/>
      <c r="I20" s="323" t="e">
        <f>#REF!</f>
        <v>#REF!</v>
      </c>
      <c r="J20" s="324" t="e">
        <f>IF(I20=0,0,G20/I20)</f>
        <v>#REF!</v>
      </c>
      <c r="K20" s="316"/>
      <c r="L20" s="316"/>
      <c r="M20" s="316"/>
      <c r="N20" s="318" t="s">
        <v>15</v>
      </c>
      <c r="O20" s="324" t="e">
        <f>J15+J16+J20+J26+J29+J30</f>
        <v>#REF!</v>
      </c>
      <c r="P20" s="316"/>
      <c r="Q20" s="316"/>
      <c r="R20" s="316"/>
      <c r="S20" s="316"/>
      <c r="T20" s="316"/>
      <c r="U20" s="316"/>
      <c r="V20" s="316"/>
      <c r="W20" s="316"/>
    </row>
    <row r="21" spans="1:23" s="313" customFormat="1" ht="21" hidden="1" customHeight="1">
      <c r="B21" s="317"/>
      <c r="C21" s="318" t="s">
        <v>16</v>
      </c>
      <c r="D21" s="319"/>
      <c r="E21" s="320"/>
      <c r="F21" s="321" t="s">
        <v>11</v>
      </c>
      <c r="G21" s="322"/>
      <c r="H21" s="298"/>
      <c r="I21" s="323" t="e">
        <f>#REF!</f>
        <v>#REF!</v>
      </c>
      <c r="J21" s="324" t="e">
        <f>IF(I21=0,0,G21/I21)</f>
        <v>#REF!</v>
      </c>
      <c r="K21" s="316"/>
      <c r="L21" s="316"/>
      <c r="M21" s="316"/>
      <c r="N21" s="318" t="s">
        <v>16</v>
      </c>
      <c r="O21" s="324" t="e">
        <f>J15+J16+J21+J27+J29+J30</f>
        <v>#REF!</v>
      </c>
      <c r="P21" s="316"/>
      <c r="Q21" s="316"/>
      <c r="R21" s="316"/>
      <c r="S21" s="316"/>
      <c r="T21" s="316"/>
      <c r="U21" s="316"/>
      <c r="V21" s="316"/>
      <c r="W21" s="316"/>
    </row>
    <row r="22" spans="1:23" s="313" customFormat="1" ht="21" hidden="1" customHeight="1">
      <c r="B22" s="326"/>
      <c r="C22" s="327" t="s">
        <v>48</v>
      </c>
      <c r="D22" s="328"/>
      <c r="E22" s="320"/>
      <c r="F22" s="329" t="s">
        <v>11</v>
      </c>
      <c r="G22" s="330"/>
      <c r="H22" s="298"/>
      <c r="I22" s="323" t="e">
        <f>#REF!</f>
        <v>#REF!</v>
      </c>
      <c r="J22" s="324" t="e">
        <f>IF(I22=0,0,G22/I22)</f>
        <v>#REF!</v>
      </c>
      <c r="K22" s="316"/>
      <c r="L22" s="316"/>
      <c r="M22" s="316"/>
      <c r="N22" s="327" t="s">
        <v>17</v>
      </c>
      <c r="O22" s="324" t="e">
        <f>J15+J16+J22+J28+J29+J30</f>
        <v>#REF!</v>
      </c>
      <c r="P22" s="316"/>
      <c r="Q22" s="316"/>
      <c r="R22" s="316"/>
      <c r="S22" s="316"/>
      <c r="T22" s="316"/>
      <c r="U22" s="316"/>
      <c r="V22" s="316"/>
      <c r="W22" s="316"/>
    </row>
    <row r="23" spans="1:23" s="313" customFormat="1" ht="54.95" hidden="1" customHeight="1">
      <c r="B23" s="314">
        <v>4</v>
      </c>
      <c r="C23" s="858" t="s">
        <v>18</v>
      </c>
      <c r="D23" s="859"/>
      <c r="E23" s="859"/>
      <c r="F23" s="860"/>
      <c r="G23" s="315"/>
      <c r="H23" s="298"/>
      <c r="I23" s="298"/>
      <c r="J23" s="316"/>
      <c r="K23" s="316"/>
      <c r="L23" s="316"/>
      <c r="M23" s="316"/>
      <c r="N23" s="316"/>
      <c r="O23" s="316"/>
      <c r="P23" s="316"/>
      <c r="Q23" s="316"/>
      <c r="R23" s="316"/>
      <c r="S23" s="316"/>
      <c r="T23" s="316"/>
      <c r="U23" s="316"/>
      <c r="V23" s="316"/>
      <c r="W23" s="316"/>
    </row>
    <row r="24" spans="1:23" s="313" customFormat="1" ht="21" hidden="1" customHeight="1">
      <c r="A24" s="331"/>
      <c r="B24" s="317"/>
      <c r="C24" s="318" t="s">
        <v>10</v>
      </c>
      <c r="D24" s="319"/>
      <c r="E24" s="332"/>
      <c r="F24" s="321" t="s">
        <v>19</v>
      </c>
      <c r="G24" s="333"/>
      <c r="H24" s="298"/>
      <c r="I24" s="323" t="e">
        <f>'Sch-1'!#REF!</f>
        <v>#REF!</v>
      </c>
      <c r="J24" s="334">
        <f>G24</f>
        <v>0</v>
      </c>
      <c r="K24" s="316"/>
      <c r="L24" s="316"/>
      <c r="M24" s="316"/>
      <c r="N24" s="316"/>
      <c r="O24" s="316"/>
      <c r="P24" s="316"/>
      <c r="Q24" s="316"/>
      <c r="R24" s="316"/>
      <c r="S24" s="316"/>
      <c r="T24" s="316"/>
      <c r="U24" s="316"/>
      <c r="V24" s="316"/>
      <c r="W24" s="316"/>
    </row>
    <row r="25" spans="1:23" s="313" customFormat="1" ht="21" hidden="1" customHeight="1">
      <c r="A25" s="331"/>
      <c r="B25" s="317"/>
      <c r="C25" s="318" t="s">
        <v>13</v>
      </c>
      <c r="D25" s="319"/>
      <c r="E25" s="332"/>
      <c r="F25" s="321" t="s">
        <v>19</v>
      </c>
      <c r="G25" s="333"/>
      <c r="H25" s="298"/>
      <c r="I25" s="323" t="e">
        <f>'Sch-1'!#REF!</f>
        <v>#REF!</v>
      </c>
      <c r="J25" s="334">
        <f>G25</f>
        <v>0</v>
      </c>
      <c r="K25" s="316"/>
      <c r="L25" s="316"/>
      <c r="M25" s="316"/>
      <c r="N25" s="316"/>
      <c r="O25" s="316"/>
      <c r="P25" s="316"/>
      <c r="Q25" s="316"/>
      <c r="R25" s="316"/>
      <c r="S25" s="316"/>
      <c r="T25" s="316"/>
      <c r="U25" s="316"/>
      <c r="V25" s="316"/>
      <c r="W25" s="316"/>
    </row>
    <row r="26" spans="1:23" s="313" customFormat="1" ht="21" hidden="1" customHeight="1">
      <c r="A26" s="331"/>
      <c r="B26" s="317"/>
      <c r="C26" s="318" t="s">
        <v>15</v>
      </c>
      <c r="D26" s="319"/>
      <c r="E26" s="332"/>
      <c r="F26" s="321" t="s">
        <v>19</v>
      </c>
      <c r="G26" s="333"/>
      <c r="H26" s="298"/>
      <c r="I26" s="323" t="e">
        <f>#REF!</f>
        <v>#REF!</v>
      </c>
      <c r="J26" s="334">
        <f>G26</f>
        <v>0</v>
      </c>
      <c r="K26" s="316"/>
      <c r="L26" s="316"/>
      <c r="M26" s="316"/>
      <c r="N26" s="316"/>
      <c r="O26" s="316"/>
      <c r="P26" s="316"/>
      <c r="Q26" s="316"/>
      <c r="R26" s="316"/>
      <c r="S26" s="316"/>
      <c r="T26" s="316"/>
      <c r="U26" s="316"/>
      <c r="V26" s="316"/>
      <c r="W26" s="316"/>
    </row>
    <row r="27" spans="1:23" s="313" customFormat="1" ht="21" hidden="1" customHeight="1">
      <c r="A27" s="331"/>
      <c r="B27" s="317"/>
      <c r="C27" s="318" t="s">
        <v>16</v>
      </c>
      <c r="D27" s="319"/>
      <c r="E27" s="332"/>
      <c r="F27" s="321" t="s">
        <v>19</v>
      </c>
      <c r="G27" s="333"/>
      <c r="H27" s="298"/>
      <c r="I27" s="323" t="e">
        <f>#REF!</f>
        <v>#REF!</v>
      </c>
      <c r="J27" s="334">
        <f>G27</f>
        <v>0</v>
      </c>
      <c r="K27" s="316"/>
      <c r="L27" s="316"/>
      <c r="M27" s="316"/>
      <c r="N27" s="316"/>
      <c r="O27" s="316"/>
      <c r="P27" s="316"/>
      <c r="Q27" s="316"/>
      <c r="R27" s="316"/>
      <c r="S27" s="316"/>
      <c r="T27" s="316"/>
      <c r="U27" s="316"/>
      <c r="V27" s="316"/>
      <c r="W27" s="316"/>
    </row>
    <row r="28" spans="1:23" s="313" customFormat="1" ht="21" hidden="1" customHeight="1">
      <c r="A28" s="331"/>
      <c r="B28" s="326"/>
      <c r="C28" s="327" t="s">
        <v>48</v>
      </c>
      <c r="D28" s="328"/>
      <c r="E28" s="335"/>
      <c r="F28" s="329" t="s">
        <v>19</v>
      </c>
      <c r="G28" s="336"/>
      <c r="H28" s="298"/>
      <c r="I28" s="323" t="e">
        <f>#REF!</f>
        <v>#REF!</v>
      </c>
      <c r="J28" s="334">
        <f>G28</f>
        <v>0</v>
      </c>
      <c r="K28" s="316"/>
      <c r="L28" s="316"/>
      <c r="M28" s="316"/>
      <c r="N28" s="316"/>
      <c r="O28" s="316"/>
      <c r="P28" s="316"/>
      <c r="Q28" s="316"/>
      <c r="R28" s="316"/>
      <c r="S28" s="316"/>
      <c r="T28" s="316"/>
      <c r="U28" s="316"/>
      <c r="V28" s="316"/>
      <c r="W28" s="316"/>
    </row>
    <row r="29" spans="1:23" s="313" customFormat="1" ht="99.75" hidden="1" customHeight="1">
      <c r="A29" s="331"/>
      <c r="B29" s="307">
        <v>5</v>
      </c>
      <c r="C29" s="851" t="s">
        <v>50</v>
      </c>
      <c r="D29" s="852"/>
      <c r="E29" s="852"/>
      <c r="F29" s="853"/>
      <c r="G29" s="308"/>
      <c r="H29" s="298"/>
      <c r="I29" s="323" t="e">
        <f>'Sch-1'!#REF!+#REF!+#REF!+#REF!</f>
        <v>#REF!</v>
      </c>
      <c r="J29" s="324" t="e">
        <f>IF(I29=0,0,G29/I29)</f>
        <v>#REF!</v>
      </c>
      <c r="K29" s="316"/>
      <c r="L29" s="316"/>
      <c r="M29" s="316"/>
      <c r="N29" s="316"/>
      <c r="O29" s="316"/>
      <c r="P29" s="316"/>
      <c r="Q29" s="316"/>
      <c r="R29" s="316"/>
      <c r="S29" s="316"/>
      <c r="T29" s="316"/>
      <c r="U29" s="316"/>
      <c r="V29" s="316"/>
      <c r="W29" s="316"/>
    </row>
    <row r="30" spans="1:23" s="313" customFormat="1" ht="99.75" hidden="1" customHeight="1">
      <c r="A30" s="331"/>
      <c r="B30" s="307">
        <v>3</v>
      </c>
      <c r="C30" s="851" t="s">
        <v>49</v>
      </c>
      <c r="D30" s="852"/>
      <c r="E30" s="852"/>
      <c r="F30" s="853"/>
      <c r="G30" s="311"/>
      <c r="H30" s="298"/>
      <c r="I30" s="323" t="e">
        <f>'Sch-1'!#REF!+#REF!+#REF!+#REF!</f>
        <v>#REF!</v>
      </c>
      <c r="J30" s="334">
        <f>G30</f>
        <v>0</v>
      </c>
      <c r="K30" s="316"/>
      <c r="L30" s="316"/>
      <c r="M30" s="316"/>
      <c r="N30" s="316"/>
      <c r="O30" s="316"/>
      <c r="P30" s="316"/>
      <c r="Q30" s="316"/>
      <c r="R30" s="316"/>
      <c r="S30" s="316"/>
      <c r="T30" s="316"/>
      <c r="U30" s="316"/>
      <c r="V30" s="316"/>
      <c r="W30" s="316"/>
    </row>
    <row r="31" spans="1:23" s="313" customFormat="1" ht="36.75" customHeight="1">
      <c r="A31" s="331"/>
      <c r="B31" s="337"/>
      <c r="C31" s="861" t="s">
        <v>399</v>
      </c>
      <c r="D31" s="862"/>
      <c r="E31" s="862"/>
      <c r="F31" s="862"/>
      <c r="G31" s="862"/>
      <c r="H31" s="298"/>
      <c r="I31" s="298"/>
      <c r="J31" s="316"/>
      <c r="K31" s="316"/>
      <c r="L31" s="316"/>
      <c r="M31" s="316"/>
      <c r="N31" s="316"/>
      <c r="O31" s="316"/>
      <c r="P31" s="316"/>
      <c r="Q31" s="316"/>
      <c r="R31" s="316"/>
      <c r="S31" s="316"/>
      <c r="T31" s="316"/>
      <c r="U31" s="316"/>
      <c r="V31" s="316"/>
      <c r="W31" s="316"/>
    </row>
    <row r="32" spans="1:23" s="510" customFormat="1" ht="37.5" hidden="1" customHeight="1">
      <c r="A32" s="506"/>
      <c r="B32" s="507"/>
      <c r="C32" s="863"/>
      <c r="D32" s="864"/>
      <c r="E32" s="864"/>
      <c r="F32" s="864"/>
      <c r="G32" s="864"/>
      <c r="H32" s="508"/>
      <c r="I32" s="508"/>
      <c r="J32" s="509"/>
      <c r="K32" s="509"/>
      <c r="L32" s="509"/>
      <c r="M32" s="509"/>
      <c r="N32" s="509"/>
      <c r="O32" s="509"/>
      <c r="P32" s="509"/>
      <c r="Q32" s="509"/>
      <c r="R32" s="509"/>
      <c r="S32" s="509"/>
      <c r="T32" s="509"/>
      <c r="U32" s="509"/>
      <c r="V32" s="509"/>
      <c r="W32" s="509"/>
    </row>
    <row r="33" spans="1:23" s="510" customFormat="1" ht="10.5" customHeight="1">
      <c r="A33" s="517"/>
      <c r="B33" s="518"/>
      <c r="C33" s="865"/>
      <c r="D33" s="866"/>
      <c r="E33" s="866"/>
      <c r="F33" s="866"/>
      <c r="G33" s="867"/>
      <c r="H33" s="508"/>
      <c r="I33" s="508"/>
      <c r="J33" s="509"/>
      <c r="K33" s="509"/>
      <c r="L33" s="509"/>
      <c r="M33" s="509"/>
      <c r="N33" s="509"/>
      <c r="O33" s="509"/>
      <c r="P33" s="509"/>
      <c r="Q33" s="509"/>
      <c r="R33" s="509"/>
      <c r="S33" s="509"/>
      <c r="T33" s="509"/>
      <c r="U33" s="509"/>
      <c r="V33" s="509"/>
      <c r="W33" s="509"/>
    </row>
    <row r="34" spans="1:23" s="313" customFormat="1">
      <c r="A34" s="303" t="s">
        <v>20</v>
      </c>
      <c r="B34" s="338"/>
      <c r="C34" s="339"/>
      <c r="E34" s="340"/>
      <c r="F34" s="340"/>
      <c r="G34" s="341"/>
      <c r="H34" s="298"/>
      <c r="I34" s="298"/>
      <c r="J34" s="316"/>
      <c r="K34" s="316"/>
      <c r="L34" s="316"/>
      <c r="M34" s="316"/>
      <c r="N34" s="316"/>
      <c r="O34" s="316"/>
      <c r="P34" s="316"/>
      <c r="Q34" s="316"/>
      <c r="R34" s="316"/>
      <c r="S34" s="316"/>
      <c r="T34" s="316"/>
      <c r="U34" s="316"/>
      <c r="V34" s="316"/>
      <c r="W34" s="316"/>
    </row>
    <row r="35" spans="1:23" s="313" customFormat="1">
      <c r="A35" s="70" t="s">
        <v>68</v>
      </c>
      <c r="B35" s="338"/>
      <c r="C35" s="339"/>
      <c r="E35" s="340"/>
      <c r="F35" s="340"/>
      <c r="G35" s="341"/>
      <c r="H35" s="298"/>
      <c r="I35" s="298"/>
      <c r="J35" s="316"/>
      <c r="K35" s="316"/>
      <c r="L35" s="316"/>
      <c r="M35" s="316"/>
      <c r="N35" s="316"/>
      <c r="O35" s="316"/>
      <c r="P35" s="316"/>
      <c r="Q35" s="316"/>
      <c r="R35" s="316"/>
      <c r="S35" s="316"/>
      <c r="T35" s="316"/>
      <c r="U35" s="316"/>
      <c r="V35" s="316"/>
      <c r="W35" s="316"/>
    </row>
    <row r="36" spans="1:23" s="313" customFormat="1" ht="15" customHeight="1">
      <c r="B36" s="70"/>
      <c r="D36" s="215"/>
      <c r="E36" s="68"/>
      <c r="F36" s="68"/>
      <c r="G36" s="68"/>
      <c r="H36" s="342"/>
      <c r="I36" s="298"/>
      <c r="J36" s="316"/>
      <c r="K36" s="316"/>
      <c r="L36" s="316"/>
      <c r="M36" s="316"/>
      <c r="N36" s="316"/>
      <c r="O36" s="316"/>
      <c r="P36" s="316"/>
      <c r="Q36" s="316"/>
      <c r="R36" s="316"/>
      <c r="S36" s="316"/>
      <c r="T36" s="316"/>
      <c r="U36" s="316"/>
      <c r="V36" s="316"/>
      <c r="W36" s="316"/>
    </row>
    <row r="37" spans="1:23">
      <c r="A37" s="343"/>
      <c r="B37" s="343"/>
      <c r="C37" s="344"/>
      <c r="D37" s="68"/>
      <c r="E37" s="70"/>
      <c r="F37" s="70"/>
      <c r="G37" s="73" t="s">
        <v>69</v>
      </c>
      <c r="H37" s="300"/>
    </row>
    <row r="38" spans="1:23">
      <c r="A38" s="343"/>
      <c r="B38" s="343"/>
      <c r="C38" s="344"/>
      <c r="D38" s="68"/>
      <c r="E38" s="70"/>
      <c r="F38" s="70"/>
      <c r="G38" s="73" t="str">
        <f>"For and on behalf of " &amp; 'Sch-1'!F8</f>
        <v xml:space="preserve">For and on behalf of </v>
      </c>
      <c r="H38" s="300"/>
    </row>
    <row r="39" spans="1:23" ht="7.5" customHeight="1">
      <c r="A39" s="345"/>
      <c r="B39" s="345"/>
      <c r="C39" s="345"/>
      <c r="D39" s="346"/>
      <c r="E39" s="347"/>
      <c r="F39" s="347"/>
      <c r="G39" s="301"/>
      <c r="H39" s="348"/>
    </row>
    <row r="40" spans="1:23" ht="15">
      <c r="A40" s="349" t="s">
        <v>235</v>
      </c>
      <c r="B40" s="349"/>
      <c r="C40" s="346" t="str">
        <f>IF('Sch-1'!D58=0,"", 'Sch-1'!D58)</f>
        <v>2-Dec-2024</v>
      </c>
      <c r="D40" s="346"/>
      <c r="E40" s="347" t="s">
        <v>70</v>
      </c>
      <c r="F40" s="854">
        <f>'Sch-1'!O59</f>
        <v>0</v>
      </c>
      <c r="G40" s="854"/>
      <c r="H40" s="300"/>
    </row>
    <row r="41" spans="1:23">
      <c r="A41" s="349" t="s">
        <v>236</v>
      </c>
      <c r="B41" s="349"/>
      <c r="C41" s="346" t="str">
        <f>IF('Sch-1'!D59=0,"", 'Sch-1'!D59)</f>
        <v/>
      </c>
      <c r="D41" s="350"/>
      <c r="E41" s="347" t="s">
        <v>71</v>
      </c>
      <c r="F41" s="854" t="str">
        <f>'Sch-1'!O60</f>
        <v/>
      </c>
      <c r="G41" s="854"/>
      <c r="H41" s="300"/>
    </row>
    <row r="42" spans="1:23">
      <c r="A42" s="343"/>
      <c r="B42" s="343"/>
      <c r="C42" s="343"/>
      <c r="D42" s="343"/>
      <c r="E42" s="347"/>
      <c r="F42" s="347"/>
      <c r="G42" s="301"/>
      <c r="H42" s="351"/>
    </row>
  </sheetData>
  <sheetProtection password="CD7E" sheet="1" objects="1" scenarios="1" formatCells="0" formatColumns="0" formatRows="0" selectLockedCells="1" sort="0"/>
  <customSheetViews>
    <customSheetView guid="{93F2FEDA-AB07-4652-9895-BE34975CD6CE}" showPageBreaks="1" zeroValues="0" printArea="1" hiddenRows="1" hiddenColumns="1" view="pageBreakPreview">
      <selection activeCell="G15" sqref="G15"/>
      <pageMargins left="0.72" right="0.49" top="0.62" bottom="0.52" header="0.32" footer="0.27"/>
      <pageSetup scale="93" orientation="portrait" r:id="rId1"/>
      <headerFooter alignWithMargins="0">
        <oddFooter>&amp;R&amp;"Book Antiqua,Bold"&amp;10Letter of Discount  / Page &amp;P of &amp;N</oddFooter>
      </headerFooter>
    </customSheetView>
    <customSheetView guid="{D4DE57C7-E521-4428-80BD-545B19793C78}" showPageBreaks="1" zeroValues="0" printArea="1" hiddenRows="1" hiddenColumns="1" view="pageBreakPreview">
      <selection activeCell="G15" sqref="G15"/>
      <pageMargins left="0.72" right="0.49" top="0.62" bottom="0.52" header="0.32" footer="0.27"/>
      <pageSetup scale="93" orientation="portrait" r:id="rId2"/>
      <headerFooter alignWithMargins="0">
        <oddFooter>&amp;R&amp;"Book Antiqua,Bold"&amp;10Letter of Discount  / Page &amp;P of &amp;N</oddFooter>
      </headerFooter>
    </customSheetView>
    <customSheetView guid="{427AF4ED-2BDF-478F-9F0A-595838FA0EC8}" showPageBreaks="1" zeroValues="0" printArea="1" hiddenRows="1" hiddenColumns="1" view="pageBreakPreview">
      <selection activeCell="G15" sqref="G15"/>
      <pageMargins left="0.72" right="0.49" top="0.62" bottom="0.52" header="0.32" footer="0.27"/>
      <pageSetup scale="93" orientation="portrait" r:id="rId3"/>
      <headerFooter alignWithMargins="0">
        <oddFooter>&amp;R&amp;"Book Antiqua,Bold"&amp;10Letter of Discount  / Page &amp;P of &amp;N</oddFooter>
      </headerFooter>
    </customSheetView>
    <customSheetView guid="{EF8F60CB-82F3-477F-A7D3-94F4C70843DC}" showPageBreaks="1" zeroValues="0" printArea="1" hiddenRows="1" hiddenColumns="1" view="pageBreakPreview" topLeftCell="A7">
      <selection activeCell="G15" sqref="G15:G16"/>
      <pageMargins left="0.72" right="0.49" top="0.62" bottom="0.52" header="0.32" footer="0.27"/>
      <pageSetup scale="93" orientation="portrait" r:id="rId4"/>
      <headerFooter alignWithMargins="0">
        <oddFooter>&amp;R&amp;"Book Antiqua,Bold"&amp;10Letter of Discount  / Page &amp;P of &amp;N</oddFooter>
      </headerFooter>
    </customSheetView>
    <customSheetView guid="{9658319F-66FC-48F8-AB8A-302F6F77BA10}" showPageBreaks="1" zeroValues="0" printArea="1" hiddenRows="1" hiddenColumns="1" view="pageBreakPreview">
      <selection activeCell="G15" sqref="G15"/>
      <pageMargins left="0.72" right="0.49" top="0.62" bottom="0.52" header="0.32" footer="0.27"/>
      <pageSetup scale="93" orientation="portrait" r:id="rId5"/>
      <headerFooter alignWithMargins="0">
        <oddFooter>&amp;R&amp;"Book Antiqua,Bold"&amp;10Letter of Discount  / Page &amp;P of &amp;N</oddFooter>
      </headerFooter>
    </customSheetView>
    <customSheetView guid="{D4A148BB-8D25-43B9-8797-A9D3AE767B49}" showPageBreaks="1" zeroValues="0" printArea="1" hiddenRows="1" view="pageBreakPreview" topLeftCell="A13">
      <selection activeCell="G15" sqref="G15"/>
      <pageMargins left="0.72" right="0.49" top="0.62" bottom="0.52" header="0.32" footer="0.27"/>
      <pageSetup scale="93" orientation="portrait" r:id="rId6"/>
      <headerFooter alignWithMargins="0">
        <oddFooter>&amp;R&amp;"Book Antiqua,Bold"&amp;10Letter of Discount  / Page &amp;P of &amp;N</oddFooter>
      </headerFooter>
    </customSheetView>
    <customSheetView guid="{714760DF-5EB1-4543-9C04-C1A23AAE4384}" showPageBreaks="1" zeroValues="0" printArea="1" hiddenRows="1" view="pageBreakPreview" topLeftCell="A13">
      <selection activeCell="G15" sqref="G15"/>
      <pageMargins left="0.72" right="0.49" top="0.62" bottom="0.52" header="0.32" footer="0.27"/>
      <pageSetup scale="93" orientation="portrait" r:id="rId7"/>
      <headerFooter alignWithMargins="0">
        <oddFooter>&amp;R&amp;"Book Antiqua,Bold"&amp;10Letter of Discount  / Page &amp;P of &amp;N</oddFooter>
      </headerFooter>
    </customSheetView>
    <customSheetView guid="{BE0CEA4D-1A4E-4C32-BF92-B8DA3D3423E5}" showPageBreaks="1" zeroValues="0" printArea="1" hiddenRows="1" view="pageBreakPreview" topLeftCell="A13">
      <selection activeCell="G15" sqref="G15"/>
      <pageMargins left="0.72" right="0.49" top="0.62" bottom="0.52" header="0.32" footer="0.27"/>
      <pageSetup scale="93" orientation="portrait" r:id="rId8"/>
      <headerFooter alignWithMargins="0">
        <oddFooter>&amp;R&amp;"Book Antiqua,Bold"&amp;10Letter of Discount  / Page &amp;P of &amp;N</oddFooter>
      </headerFooter>
    </customSheetView>
    <customSheetView guid="{3DA0B320-DAF7-4F4A-921A-9FCFD188E8C7}" showPageBreaks="1" zeroValues="0" printArea="1" hiddenRows="1" view="pageBreakPreview" topLeftCell="A10">
      <selection activeCell="G15" sqref="G15"/>
      <pageMargins left="0.72" right="0.49" top="0.62" bottom="0.52" header="0.32" footer="0.27"/>
      <pageSetup scale="93" orientation="portrait" r:id="rId9"/>
      <headerFooter alignWithMargins="0">
        <oddFooter>&amp;R&amp;"Book Antiqua,Bold"&amp;10Letter of Discount  / Page &amp;P of &amp;N</oddFooter>
      </headerFooter>
    </customSheetView>
    <customSheetView guid="{8C0E2163-61BB-48DF-AFAF-5E75147ED450}" showPageBreaks="1" zeroValues="0" printArea="1" hiddenRows="1" view="pageBreakPreview" topLeftCell="D10">
      <selection activeCell="G15" sqref="G15"/>
      <pageMargins left="0.72" right="0.49" top="0.62" bottom="0.52" header="0.32" footer="0.27"/>
      <pageSetup scale="93" orientation="portrait" r:id="rId10"/>
      <headerFooter alignWithMargins="0">
        <oddFooter>&amp;R&amp;"Book Antiqua,Bold"&amp;10Letter of Discount  / Page &amp;P of &amp;N</oddFooter>
      </headerFooter>
    </customSheetView>
    <customSheetView guid="{FD7F7BE1-8CB1-460B-98AB-D33E15FD14E6}" showPageBreaks="1" zeroValues="0" printArea="1" hiddenRows="1" hiddenColumns="1" view="pageBreakPreview" topLeftCell="A16">
      <selection activeCell="G16" sqref="G16"/>
      <pageMargins left="0.72" right="0.49" top="0.62" bottom="0.52" header="0.32" footer="0.27"/>
      <pageSetup scale="93" orientation="portrait" r:id="rId11"/>
      <headerFooter alignWithMargins="0">
        <oddFooter>&amp;R&amp;"Book Antiqua,Bold"&amp;10Letter of Discount  / Page &amp;P of &amp;N</oddFooter>
      </headerFooter>
    </customSheetView>
    <customSheetView guid="{1F4837C2-36FF-4422-95DC-EAAD1B4FAC2F}" showPageBreaks="1" zeroValues="0" printArea="1" hiddenRows="1" hiddenColumns="1" view="pageBreakPreview" topLeftCell="A16">
      <selection activeCell="G16" sqref="G16"/>
      <pageMargins left="0.72" right="0.49" top="0.62" bottom="0.52" header="0.32" footer="0.27"/>
      <pageSetup scale="93" orientation="portrait" r:id="rId12"/>
      <headerFooter alignWithMargins="0">
        <oddFooter>&amp;R&amp;"Book Antiqua,Bold"&amp;10Letter of Discount  / Page &amp;P of &amp;N</oddFooter>
      </headerFooter>
    </customSheetView>
    <customSheetView guid="{27A45B7A-04F2-4516-B80B-5ED0825D4ED3}" zeroValues="0" hiddenRows="1" hiddenColumns="1" topLeftCell="A19">
      <selection activeCell="G28" sqref="G28"/>
      <pageMargins left="0.72" right="0.49" top="0.62" bottom="0.52" header="0.32" footer="0.27"/>
      <pageSetup scale="96" orientation="portrait" r:id="rId13"/>
      <headerFooter alignWithMargins="0">
        <oddFooter>&amp;R&amp;"Book Antiqua,Bold"&amp;10Letter of Discount  / Page &amp;P of &amp;N</oddFooter>
      </headerFooter>
    </customSheetView>
    <customSheetView guid="{091A6405-72DB-46E0-B81A-EC53A5C58396}" scale="70" zeroValues="0" hiddenRows="1" hiddenColumns="1">
      <selection activeCell="G15" sqref="G15"/>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E4E2D7-4BFE-4C24-8B93-9FD441A50336}" zeroValues="0" printArea="1" hiddenRows="1" hiddenColumns="1" topLeftCell="A10">
      <selection activeCell="G24" sqref="G24:G27"/>
      <pageMargins left="0.72" right="0.49" top="0.62" bottom="0.52" header="0.32" footer="0.27"/>
      <pageSetup scale="96" orientation="portrait" r:id="rId15"/>
      <headerFooter alignWithMargins="0">
        <oddFooter>&amp;R&amp;"Book Antiqua,Bold"&amp;10Letter of Discount  / Page &amp;P of &amp;N</oddFooter>
      </headerFooter>
    </customSheetView>
    <customSheetView guid="{E2E57CA5-082B-4C11-AB34-2A298199576B}" showPageBreaks="1" zeroValues="0" printArea="1" hiddenRows="1" hiddenColumns="1" view="pageBreakPreview" topLeftCell="A21">
      <selection activeCell="G16" sqref="G16"/>
      <pageMargins left="0.72" right="0.49" top="0.62" bottom="0.52" header="0.32" footer="0.27"/>
      <pageSetup scale="93" orientation="portrait" r:id="rId16"/>
      <headerFooter alignWithMargins="0">
        <oddFooter>&amp;R&amp;"Book Antiqua,Bold"&amp;10Letter of Discount  / Page &amp;P of &amp;N</oddFooter>
      </headerFooter>
    </customSheetView>
    <customSheetView guid="{E8B8E0BD-9CB3-4C7D-9BC6-088FDFCB0B45}" showPageBreaks="1" zeroValues="0" printArea="1" hiddenRows="1" view="pageBreakPreview">
      <selection activeCell="G15" sqref="G15"/>
      <pageMargins left="0.72" right="0.49" top="0.62" bottom="0.52" header="0.32" footer="0.27"/>
      <pageSetup scale="93" orientation="portrait" r:id="rId17"/>
      <headerFooter alignWithMargins="0">
        <oddFooter>&amp;R&amp;"Book Antiqua,Bold"&amp;10Letter of Discount  / Page &amp;P of &amp;N</oddFooter>
      </headerFooter>
    </customSheetView>
    <customSheetView guid="{CB39F8EE-FAD8-4C4E-B5E9-5EC27AC08528}" showPageBreaks="1" zeroValues="0" printArea="1" hiddenRows="1" view="pageBreakPreview">
      <selection activeCell="G15" sqref="G15"/>
      <pageMargins left="0.72" right="0.49" top="0.62" bottom="0.52" header="0.32" footer="0.27"/>
      <pageSetup scale="93" orientation="portrait" r:id="rId18"/>
      <headerFooter alignWithMargins="0">
        <oddFooter>&amp;R&amp;"Book Antiqua,Bold"&amp;10Letter of Discount  / Page &amp;P of &amp;N</oddFooter>
      </headerFooter>
    </customSheetView>
    <customSheetView guid="{97B2ED79-AE3F-4DF3-959D-96AE4A0B76A0}" showPageBreaks="1" zeroValues="0" printArea="1" hiddenRows="1" hiddenColumns="1" view="pageBreakPreview" topLeftCell="A4">
      <selection activeCell="G15" sqref="G15"/>
      <pageMargins left="0.72" right="0.49" top="0.62" bottom="0.52" header="0.32" footer="0.27"/>
      <pageSetup scale="93" orientation="portrait" r:id="rId19"/>
      <headerFooter alignWithMargins="0">
        <oddFooter>&amp;R&amp;"Book Antiqua,Bold"&amp;10Letter of Discount  / Page &amp;P of &amp;N</oddFooter>
      </headerFooter>
    </customSheetView>
    <customSheetView guid="{2D068FA3-47E3-4516-81A6-894AA90F7864}" showPageBreaks="1" zeroValues="0" printArea="1" hiddenRows="1" hiddenColumns="1" view="pageBreakPreview" topLeftCell="A7">
      <selection activeCell="G15" sqref="G15:G16"/>
      <pageMargins left="0.72" right="0.49" top="0.62" bottom="0.52" header="0.32" footer="0.27"/>
      <pageSetup scale="93" orientation="portrait" r:id="rId20"/>
      <headerFooter alignWithMargins="0">
        <oddFooter>&amp;R&amp;"Book Antiqua,Bold"&amp;10Letter of Discount  / Page &amp;P of &amp;N</oddFooter>
      </headerFooter>
    </customSheetView>
    <customSheetView guid="{25F14B1D-FADD-4C44-AA48-5D402D65337D}" showPageBreaks="1" zeroValues="0" printArea="1" hiddenRows="1" hiddenColumns="1" view="pageBreakPreview">
      <selection activeCell="G15" sqref="G15"/>
      <pageMargins left="0.72" right="0.49" top="0.62" bottom="0.52" header="0.32" footer="0.27"/>
      <pageSetup scale="93" orientation="portrait" r:id="rId21"/>
      <headerFooter alignWithMargins="0">
        <oddFooter>&amp;R&amp;"Book Antiqua,Bold"&amp;10Letter of Discount  / Page &amp;P of &amp;N</oddFooter>
      </headerFooter>
    </customSheetView>
    <customSheetView guid="{FC366365-2136-48B2-A9F6-DEB708B66B93}" showPageBreaks="1" zeroValues="0" printArea="1" hiddenRows="1" hiddenColumns="1" view="pageBreakPreview">
      <selection activeCell="G15" sqref="G15"/>
      <pageMargins left="0.72" right="0.49" top="0.62" bottom="0.52" header="0.32" footer="0.27"/>
      <pageSetup scale="93" orientation="portrait" r:id="rId22"/>
      <headerFooter alignWithMargins="0">
        <oddFooter>&amp;R&amp;"Book Antiqua,Bold"&amp;10Letter of Discount  / Page &amp;P of &amp;N</oddFooter>
      </headerFooter>
    </customSheetView>
    <customSheetView guid="{FCAAE906-744B-4580-8002-466CC408DAC9}" showPageBreaks="1" zeroValues="0" printArea="1" hiddenRows="1" hiddenColumns="1" view="pageBreakPreview">
      <selection activeCell="G15" sqref="G15"/>
      <pageMargins left="0.72" right="0.49" top="0.62" bottom="0.52" header="0.32" footer="0.27"/>
      <pageSetup scale="93" orientation="portrait" r:id="rId23"/>
      <headerFooter alignWithMargins="0">
        <oddFooter>&amp;R&amp;"Book Antiqua,Bold"&amp;10Letter of Discount  / Page &amp;P of &amp;N</oddFooter>
      </headerFooter>
    </customSheetView>
  </customSheetViews>
  <mergeCells count="16">
    <mergeCell ref="C15:F15"/>
    <mergeCell ref="F40:G40"/>
    <mergeCell ref="F41:G41"/>
    <mergeCell ref="C16:F16"/>
    <mergeCell ref="C17:F17"/>
    <mergeCell ref="C23:F23"/>
    <mergeCell ref="C29:F29"/>
    <mergeCell ref="C30:F30"/>
    <mergeCell ref="C31:G31"/>
    <mergeCell ref="C32:G32"/>
    <mergeCell ref="C33:G33"/>
    <mergeCell ref="A1:G1"/>
    <mergeCell ref="A4:G4"/>
    <mergeCell ref="C12:G12"/>
    <mergeCell ref="A14:G14"/>
    <mergeCell ref="J14:M14"/>
  </mergeCells>
  <phoneticPr fontId="30" type="noConversion"/>
  <dataValidations count="5">
    <dataValidation type="whole" operator="greaterThanOrEqual" allowBlank="1" showInputMessage="1" showErrorMessage="1" error="Enter numeric figure without decimal only" sqref="G15" xr:uid="{00000000-0002-0000-0A00-000000000000}">
      <formula1>0</formula1>
    </dataValidation>
    <dataValidation type="decimal" allowBlank="1" showInputMessage="1" showErrorMessage="1" error="Enter in percent only." sqref="G24:G28 G16" xr:uid="{00000000-0002-0000-0A00-000001000000}">
      <formula1>0</formula1>
      <formula2>1</formula2>
    </dataValidation>
    <dataValidation type="whole" operator="greaterThanOrEqual" allowBlank="1" showInputMessage="1" showErrorMessage="1" error="Enter numeric figure only." sqref="G29" xr:uid="{00000000-0002-0000-0A00-000002000000}">
      <formula1>0</formula1>
    </dataValidation>
    <dataValidation type="whole" operator="greaterThanOrEqual" allowBlank="1" showInputMessage="1" showErrorMessage="1" error="Enter numeric figures only." sqref="G18:G22" xr:uid="{00000000-0002-0000-0A00-000003000000}">
      <formula1>0</formula1>
    </dataValidation>
    <dataValidation type="decimal" allowBlank="1" showInputMessage="1" showErrorMessage="1" error="Enter in percent only" sqref="G30" xr:uid="{00000000-0002-0000-0A00-000004000000}">
      <formula1>0</formula1>
      <formula2>1</formula2>
    </dataValidation>
  </dataValidations>
  <pageMargins left="0.72" right="0.49" top="0.62" bottom="0.52" header="0.32" footer="0.27"/>
  <pageSetup scale="93" orientation="portrait" r:id="rId24"/>
  <headerFooter alignWithMargins="0">
    <oddFooter>&amp;R&amp;"Book Antiqua,Bold"&amp;10Letter of Discount  / Page &amp;P of &amp;N</oddFooter>
  </headerFooter>
  <drawing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35"/>
  </sheetPr>
  <dimension ref="A1:F21"/>
  <sheetViews>
    <sheetView zoomScale="70" zoomScaleNormal="70" zoomScaleSheetLayoutView="100" workbookViewId="0">
      <selection activeCell="B6" sqref="B6"/>
    </sheetView>
  </sheetViews>
  <sheetFormatPr defaultColWidth="9" defaultRowHeight="16.5"/>
  <cols>
    <col min="1" max="1" width="9" style="365"/>
    <col min="2" max="2" width="26.875" style="366" customWidth="1"/>
    <col min="3" max="3" width="22.875" style="366" customWidth="1"/>
    <col min="4" max="5" width="15.625" style="366" customWidth="1"/>
    <col min="6" max="16384" width="9" style="215"/>
  </cols>
  <sheetData>
    <row r="1" spans="1:6">
      <c r="A1" s="352"/>
      <c r="B1" s="353"/>
      <c r="C1" s="353"/>
      <c r="D1" s="353"/>
      <c r="E1" s="353"/>
    </row>
    <row r="2" spans="1:6" ht="21.95" customHeight="1">
      <c r="A2" s="868" t="s">
        <v>21</v>
      </c>
      <c r="B2" s="868"/>
      <c r="C2" s="868"/>
      <c r="D2" s="868"/>
      <c r="E2" s="215"/>
    </row>
    <row r="3" spans="1:6">
      <c r="A3" s="352"/>
      <c r="B3" s="353"/>
      <c r="C3" s="353"/>
      <c r="D3" s="353"/>
      <c r="E3" s="353"/>
    </row>
    <row r="4" spans="1:6" ht="30">
      <c r="A4" s="354" t="s">
        <v>22</v>
      </c>
      <c r="B4" s="355" t="s">
        <v>23</v>
      </c>
      <c r="C4" s="354" t="s">
        <v>61</v>
      </c>
      <c r="D4" s="354" t="s">
        <v>24</v>
      </c>
      <c r="E4" s="354" t="s">
        <v>25</v>
      </c>
    </row>
    <row r="5" spans="1:6" ht="18" customHeight="1">
      <c r="A5" s="356" t="s">
        <v>26</v>
      </c>
      <c r="B5" s="356" t="s">
        <v>27</v>
      </c>
      <c r="C5" s="356" t="s">
        <v>28</v>
      </c>
      <c r="D5" s="356" t="s">
        <v>29</v>
      </c>
      <c r="E5" s="356" t="s">
        <v>30</v>
      </c>
    </row>
    <row r="6" spans="1:6" ht="45" customHeight="1">
      <c r="A6" s="357">
        <v>1</v>
      </c>
      <c r="B6" s="358"/>
      <c r="C6" s="359"/>
      <c r="D6" s="360"/>
      <c r="E6" s="361">
        <f t="shared" ref="E6:E15" si="0">C6*D6</f>
        <v>0</v>
      </c>
    </row>
    <row r="7" spans="1:6" ht="45" customHeight="1">
      <c r="A7" s="357">
        <v>2</v>
      </c>
      <c r="B7" s="358"/>
      <c r="C7" s="359"/>
      <c r="D7" s="360"/>
      <c r="E7" s="361">
        <f t="shared" si="0"/>
        <v>0</v>
      </c>
    </row>
    <row r="8" spans="1:6" ht="45" customHeight="1">
      <c r="A8" s="357">
        <v>3</v>
      </c>
      <c r="B8" s="358"/>
      <c r="C8" s="359"/>
      <c r="D8" s="360"/>
      <c r="E8" s="361">
        <f t="shared" si="0"/>
        <v>0</v>
      </c>
    </row>
    <row r="9" spans="1:6" ht="45" customHeight="1">
      <c r="A9" s="357">
        <v>4</v>
      </c>
      <c r="B9" s="358"/>
      <c r="C9" s="359"/>
      <c r="D9" s="360"/>
      <c r="E9" s="361">
        <f t="shared" si="0"/>
        <v>0</v>
      </c>
    </row>
    <row r="10" spans="1:6" ht="45" customHeight="1">
      <c r="A10" s="357">
        <v>5</v>
      </c>
      <c r="B10" s="358"/>
      <c r="C10" s="359"/>
      <c r="D10" s="360"/>
      <c r="E10" s="361">
        <f t="shared" si="0"/>
        <v>0</v>
      </c>
    </row>
    <row r="11" spans="1:6" ht="45" customHeight="1">
      <c r="A11" s="357">
        <v>6</v>
      </c>
      <c r="B11" s="358"/>
      <c r="C11" s="359"/>
      <c r="D11" s="360"/>
      <c r="E11" s="361">
        <f t="shared" si="0"/>
        <v>0</v>
      </c>
    </row>
    <row r="12" spans="1:6" ht="45" customHeight="1">
      <c r="A12" s="357">
        <v>7</v>
      </c>
      <c r="B12" s="358"/>
      <c r="C12" s="359"/>
      <c r="D12" s="360"/>
      <c r="E12" s="361">
        <f t="shared" si="0"/>
        <v>0</v>
      </c>
    </row>
    <row r="13" spans="1:6" ht="45" customHeight="1">
      <c r="A13" s="357">
        <v>8</v>
      </c>
      <c r="B13" s="358"/>
      <c r="C13" s="359"/>
      <c r="D13" s="360"/>
      <c r="E13" s="361">
        <f t="shared" si="0"/>
        <v>0</v>
      </c>
    </row>
    <row r="14" spans="1:6" ht="45" customHeight="1">
      <c r="A14" s="357">
        <v>9</v>
      </c>
      <c r="B14" s="358"/>
      <c r="C14" s="359"/>
      <c r="D14" s="360"/>
      <c r="E14" s="361">
        <f t="shared" si="0"/>
        <v>0</v>
      </c>
    </row>
    <row r="15" spans="1:6" ht="45" customHeight="1">
      <c r="A15" s="357">
        <v>10</v>
      </c>
      <c r="B15" s="358"/>
      <c r="C15" s="359"/>
      <c r="D15" s="360"/>
      <c r="E15" s="361">
        <f t="shared" si="0"/>
        <v>0</v>
      </c>
    </row>
    <row r="16" spans="1:6" ht="45" customHeight="1">
      <c r="A16" s="362"/>
      <c r="B16" s="363" t="s">
        <v>31</v>
      </c>
      <c r="C16" s="363"/>
      <c r="D16" s="363"/>
      <c r="E16" s="363">
        <f>SUM(E6:E15)</f>
        <v>0</v>
      </c>
      <c r="F16" s="364"/>
    </row>
    <row r="17" ht="30" customHeight="1"/>
    <row r="18" ht="30" customHeight="1"/>
    <row r="19" ht="30" customHeight="1"/>
    <row r="20" ht="30" customHeight="1"/>
    <row r="21" ht="30" customHeight="1"/>
  </sheetData>
  <sheetProtection password="CD7E" sheet="1" objects="1" scenarios="1" formatCells="0" formatColumns="0" formatRows="0" selectLockedCells="1" sort="0"/>
  <customSheetViews>
    <customSheetView guid="{93F2FEDA-AB07-4652-9895-BE34975CD6CE}" scale="70" state="hidden">
      <selection sqref="A1:E16"/>
      <pageMargins left="0.75" right="0.75" top="0.65" bottom="1" header="0.5" footer="0.5"/>
      <pageSetup orientation="portrait" r:id="rId1"/>
      <headerFooter alignWithMargins="0"/>
    </customSheetView>
    <customSheetView guid="{D4DE57C7-E521-4428-80BD-545B19793C78}" scale="70" state="hidden">
      <selection sqref="A1:E16"/>
      <pageMargins left="0.75" right="0.75" top="0.65" bottom="1" header="0.5" footer="0.5"/>
      <pageSetup orientation="portrait" r:id="rId2"/>
      <headerFooter alignWithMargins="0"/>
    </customSheetView>
    <customSheetView guid="{427AF4ED-2BDF-478F-9F0A-595838FA0EC8}" scale="70" state="hidden">
      <selection sqref="A1:E16"/>
      <pageMargins left="0.75" right="0.75" top="0.65" bottom="1" header="0.5" footer="0.5"/>
      <pageSetup orientation="portrait" r:id="rId3"/>
      <headerFooter alignWithMargins="0"/>
    </customSheetView>
    <customSheetView guid="{EF8F60CB-82F3-477F-A7D3-94F4C70843DC}" scale="70" state="hidden">
      <selection sqref="A1:E16"/>
      <pageMargins left="0.75" right="0.75" top="0.65" bottom="1" header="0.5" footer="0.5"/>
      <pageSetup orientation="portrait" r:id="rId4"/>
      <headerFooter alignWithMargins="0"/>
    </customSheetView>
    <customSheetView guid="{9658319F-66FC-48F8-AB8A-302F6F77BA10}" scale="70" state="hidden">
      <selection sqref="A1:E16"/>
      <pageMargins left="0.75" right="0.75" top="0.65" bottom="1" header="0.5" footer="0.5"/>
      <pageSetup orientation="portrait" r:id="rId5"/>
      <headerFooter alignWithMargins="0"/>
    </customSheetView>
    <customSheetView guid="{D4A148BB-8D25-43B9-8797-A9D3AE767B49}" scale="70" state="hidden">
      <selection sqref="A1:E16"/>
      <pageMargins left="0.75" right="0.75" top="0.65" bottom="1" header="0.5" footer="0.5"/>
      <pageSetup orientation="portrait" r:id="rId6"/>
      <headerFooter alignWithMargins="0"/>
    </customSheetView>
    <customSheetView guid="{714760DF-5EB1-4543-9C04-C1A23AAE4384}" scale="70" state="hidden">
      <selection sqref="A1:E16"/>
      <pageMargins left="0.75" right="0.75" top="0.65" bottom="1" header="0.5" footer="0.5"/>
      <pageSetup orientation="portrait" r:id="rId7"/>
      <headerFooter alignWithMargins="0"/>
    </customSheetView>
    <customSheetView guid="{BE0CEA4D-1A4E-4C32-BF92-B8DA3D3423E5}" scale="70" state="hidden">
      <selection sqref="A1:E16"/>
      <pageMargins left="0.75" right="0.75" top="0.65" bottom="1" header="0.5" footer="0.5"/>
      <pageSetup orientation="portrait" r:id="rId8"/>
      <headerFooter alignWithMargins="0"/>
    </customSheetView>
    <customSheetView guid="{3DA0B320-DAF7-4F4A-921A-9FCFD188E8C7}" scale="70" state="hidden">
      <selection sqref="A1:E16"/>
      <pageMargins left="0.75" right="0.75" top="0.65" bottom="1" header="0.5" footer="0.5"/>
      <pageSetup orientation="portrait" r:id="rId9"/>
      <headerFooter alignWithMargins="0"/>
    </customSheetView>
    <customSheetView guid="{8C0E2163-61BB-48DF-AFAF-5E75147ED450}" scale="70" state="hidden">
      <selection sqref="A1:E16"/>
      <pageMargins left="0.75" right="0.75" top="0.65" bottom="1" header="0.5" footer="0.5"/>
      <pageSetup orientation="portrait" r:id="rId10"/>
      <headerFooter alignWithMargins="0"/>
    </customSheetView>
    <customSheetView guid="{FD7F7BE1-8CB1-460B-98AB-D33E15FD14E6}" scale="70" state="hidden">
      <selection sqref="A1:E16"/>
      <pageMargins left="0.75" right="0.75" top="0.65" bottom="1" header="0.5" footer="0.5"/>
      <pageSetup orientation="portrait" r:id="rId11"/>
      <headerFooter alignWithMargins="0"/>
    </customSheetView>
    <customSheetView guid="{1F4837C2-36FF-4422-95DC-EAAD1B4FAC2F}" scale="70" state="hidden">
      <selection sqref="A1:E16"/>
      <pageMargins left="0.75" right="0.75" top="0.65" bottom="1" header="0.5" footer="0.5"/>
      <pageSetup orientation="portrait" r:id="rId12"/>
      <headerFooter alignWithMargins="0"/>
    </customSheetView>
    <customSheetView guid="{27A45B7A-04F2-4516-B80B-5ED0825D4ED3}" scale="70">
      <selection activeCell="C6" sqref="C6"/>
      <pageMargins left="0.75" right="0.75" top="0.65" bottom="1" header="0.5" footer="0.5"/>
      <pageSetup orientation="portrait" r:id="rId13"/>
      <headerFooter alignWithMargins="0"/>
    </customSheetView>
    <customSheetView guid="{091A6405-72DB-46E0-B81A-EC53A5C58396}" scale="70">
      <selection activeCell="D6" sqref="D6"/>
      <pageMargins left="0.75" right="0.75" top="0.65" bottom="1" header="0.5" footer="0.5"/>
      <pageSetup orientation="portrait" r:id="rId14"/>
      <headerFooter alignWithMargins="0"/>
    </customSheetView>
    <customSheetView guid="{EEE4E2D7-4BFE-4C24-8B93-9FD441A50336}" scale="70">
      <selection activeCell="C6" sqref="C6"/>
      <pageMargins left="0.75" right="0.75" top="0.65" bottom="1" header="0.5" footer="0.5"/>
      <pageSetup orientation="portrait" r:id="rId15"/>
      <headerFooter alignWithMargins="0"/>
    </customSheetView>
    <customSheetView guid="{E2E57CA5-082B-4C11-AB34-2A298199576B}" scale="70">
      <selection activeCell="C11" sqref="C11"/>
      <pageMargins left="0.75" right="0.75" top="0.65" bottom="1" header="0.5" footer="0.5"/>
      <pageSetup orientation="portrait" r:id="rId16"/>
      <headerFooter alignWithMargins="0"/>
    </customSheetView>
    <customSheetView guid="{E8B8E0BD-9CB3-4C7D-9BC6-088FDFCB0B45}" scale="70" state="hidden">
      <selection sqref="A1:E16"/>
      <pageMargins left="0.75" right="0.75" top="0.65" bottom="1" header="0.5" footer="0.5"/>
      <pageSetup orientation="portrait" r:id="rId17"/>
      <headerFooter alignWithMargins="0"/>
    </customSheetView>
    <customSheetView guid="{CB39F8EE-FAD8-4C4E-B5E9-5EC27AC08528}" scale="70" state="hidden">
      <selection sqref="A1:E16"/>
      <pageMargins left="0.75" right="0.75" top="0.65" bottom="1" header="0.5" footer="0.5"/>
      <pageSetup orientation="portrait" r:id="rId18"/>
      <headerFooter alignWithMargins="0"/>
    </customSheetView>
    <customSheetView guid="{97B2ED79-AE3F-4DF3-959D-96AE4A0B76A0}" scale="70" state="hidden">
      <selection sqref="A1:E16"/>
      <pageMargins left="0.75" right="0.75" top="0.65" bottom="1" header="0.5" footer="0.5"/>
      <pageSetup orientation="portrait" r:id="rId19"/>
      <headerFooter alignWithMargins="0"/>
    </customSheetView>
    <customSheetView guid="{2D068FA3-47E3-4516-81A6-894AA90F7864}" scale="70" state="hidden">
      <selection sqref="A1:E16"/>
      <pageMargins left="0.75" right="0.75" top="0.65" bottom="1" header="0.5" footer="0.5"/>
      <pageSetup orientation="portrait" r:id="rId20"/>
      <headerFooter alignWithMargins="0"/>
    </customSheetView>
    <customSheetView guid="{25F14B1D-FADD-4C44-AA48-5D402D65337D}" scale="70" state="hidden">
      <selection sqref="A1:E16"/>
      <pageMargins left="0.75" right="0.75" top="0.65" bottom="1" header="0.5" footer="0.5"/>
      <pageSetup orientation="portrait" r:id="rId21"/>
      <headerFooter alignWithMargins="0"/>
    </customSheetView>
    <customSheetView guid="{FC366365-2136-48B2-A9F6-DEB708B66B93}" scale="70" state="hidden">
      <selection sqref="A1:E16"/>
      <pageMargins left="0.75" right="0.75" top="0.65" bottom="1" header="0.5" footer="0.5"/>
      <pageSetup orientation="portrait" r:id="rId22"/>
      <headerFooter alignWithMargins="0"/>
    </customSheetView>
    <customSheetView guid="{FCAAE906-744B-4580-8002-466CC408DAC9}" scale="70" state="hidden">
      <selection sqref="A1:E16"/>
      <pageMargins left="0.75" right="0.75" top="0.65" bottom="1" header="0.5" footer="0.5"/>
      <pageSetup orientation="portrait" r:id="rId23"/>
      <headerFooter alignWithMargins="0"/>
    </customSheetView>
  </customSheetViews>
  <mergeCells count="1">
    <mergeCell ref="A2:D2"/>
  </mergeCells>
  <phoneticPr fontId="30" type="noConversion"/>
  <pageMargins left="0.75" right="0.75" top="0.65" bottom="1" header="0.5" footer="0.5"/>
  <pageSetup orientation="portrait" r:id="rId24"/>
  <headerFooter alignWithMargins="0"/>
  <drawing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sheetPr>
  <dimension ref="A1:F21"/>
  <sheetViews>
    <sheetView zoomScale="90" zoomScaleNormal="90" workbookViewId="0">
      <selection activeCell="B9" sqref="B9"/>
    </sheetView>
  </sheetViews>
  <sheetFormatPr defaultColWidth="9" defaultRowHeight="16.5"/>
  <cols>
    <col min="1" max="1" width="9" style="365"/>
    <col min="2" max="2" width="26.875" style="366" customWidth="1"/>
    <col min="3" max="3" width="22.875" style="366" customWidth="1"/>
    <col min="4" max="5" width="15.625" style="366" customWidth="1"/>
    <col min="6" max="16384" width="9" style="215"/>
  </cols>
  <sheetData>
    <row r="1" spans="1:6">
      <c r="A1" s="352"/>
      <c r="B1" s="353"/>
      <c r="C1" s="353"/>
      <c r="D1" s="353"/>
      <c r="E1" s="353"/>
    </row>
    <row r="2" spans="1:6" ht="21.95" customHeight="1">
      <c r="A2" s="868" t="s">
        <v>32</v>
      </c>
      <c r="B2" s="868"/>
      <c r="C2" s="868"/>
      <c r="D2" s="869"/>
      <c r="E2"/>
    </row>
    <row r="3" spans="1:6">
      <c r="A3" s="352"/>
      <c r="B3" s="353"/>
      <c r="C3" s="353"/>
      <c r="D3" s="353"/>
      <c r="E3" s="353"/>
    </row>
    <row r="4" spans="1:6" ht="30">
      <c r="A4" s="354" t="s">
        <v>22</v>
      </c>
      <c r="B4" s="355" t="s">
        <v>23</v>
      </c>
      <c r="C4" s="354" t="s">
        <v>33</v>
      </c>
      <c r="D4" s="354" t="s">
        <v>34</v>
      </c>
      <c r="E4" s="354" t="s">
        <v>35</v>
      </c>
    </row>
    <row r="5" spans="1:6" ht="18" customHeight="1">
      <c r="A5" s="356" t="s">
        <v>26</v>
      </c>
      <c r="B5" s="356" t="s">
        <v>27</v>
      </c>
      <c r="C5" s="356" t="s">
        <v>28</v>
      </c>
      <c r="D5" s="356" t="s">
        <v>29</v>
      </c>
      <c r="E5" s="356" t="s">
        <v>30</v>
      </c>
    </row>
    <row r="6" spans="1:6" ht="45" customHeight="1">
      <c r="A6" s="357">
        <v>1</v>
      </c>
      <c r="B6" s="358"/>
      <c r="C6" s="359"/>
      <c r="D6" s="360"/>
      <c r="E6" s="361">
        <f>C6*D6</f>
        <v>0</v>
      </c>
    </row>
    <row r="7" spans="1:6" ht="45" customHeight="1">
      <c r="A7" s="357">
        <v>2</v>
      </c>
      <c r="B7" s="358"/>
      <c r="C7" s="359"/>
      <c r="D7" s="360"/>
      <c r="E7" s="361">
        <f t="shared" ref="E7:E15" si="0">C7*D7</f>
        <v>0</v>
      </c>
    </row>
    <row r="8" spans="1:6" ht="45" customHeight="1">
      <c r="A8" s="357">
        <v>3</v>
      </c>
      <c r="B8" s="358"/>
      <c r="C8" s="359"/>
      <c r="D8" s="360"/>
      <c r="E8" s="361">
        <f t="shared" si="0"/>
        <v>0</v>
      </c>
    </row>
    <row r="9" spans="1:6" ht="45" customHeight="1">
      <c r="A9" s="357">
        <v>4</v>
      </c>
      <c r="B9" s="358"/>
      <c r="C9" s="359"/>
      <c r="D9" s="360"/>
      <c r="E9" s="361">
        <f t="shared" si="0"/>
        <v>0</v>
      </c>
    </row>
    <row r="10" spans="1:6" ht="45" customHeight="1">
      <c r="A10" s="357">
        <v>5</v>
      </c>
      <c r="B10" s="358"/>
      <c r="C10" s="359"/>
      <c r="D10" s="360"/>
      <c r="E10" s="361">
        <f t="shared" si="0"/>
        <v>0</v>
      </c>
    </row>
    <row r="11" spans="1:6" ht="45" customHeight="1">
      <c r="A11" s="357">
        <v>6</v>
      </c>
      <c r="B11" s="358"/>
      <c r="C11" s="359"/>
      <c r="D11" s="360"/>
      <c r="E11" s="361">
        <f t="shared" si="0"/>
        <v>0</v>
      </c>
    </row>
    <row r="12" spans="1:6" ht="45" customHeight="1">
      <c r="A12" s="357">
        <v>7</v>
      </c>
      <c r="B12" s="358"/>
      <c r="C12" s="359"/>
      <c r="D12" s="360"/>
      <c r="E12" s="361">
        <f t="shared" si="0"/>
        <v>0</v>
      </c>
    </row>
    <row r="13" spans="1:6" ht="45" customHeight="1">
      <c r="A13" s="357">
        <v>8</v>
      </c>
      <c r="B13" s="358"/>
      <c r="C13" s="359"/>
      <c r="D13" s="360"/>
      <c r="E13" s="361">
        <f t="shared" si="0"/>
        <v>0</v>
      </c>
    </row>
    <row r="14" spans="1:6" ht="45" customHeight="1">
      <c r="A14" s="357">
        <v>9</v>
      </c>
      <c r="B14" s="358"/>
      <c r="C14" s="359"/>
      <c r="D14" s="360"/>
      <c r="E14" s="361">
        <f t="shared" si="0"/>
        <v>0</v>
      </c>
    </row>
    <row r="15" spans="1:6" ht="45" customHeight="1">
      <c r="A15" s="357">
        <v>10</v>
      </c>
      <c r="B15" s="358"/>
      <c r="C15" s="359"/>
      <c r="D15" s="360"/>
      <c r="E15" s="361">
        <f t="shared" si="0"/>
        <v>0</v>
      </c>
    </row>
    <row r="16" spans="1:6" ht="45" customHeight="1">
      <c r="A16" s="362"/>
      <c r="B16" s="363" t="s">
        <v>31</v>
      </c>
      <c r="C16" s="363"/>
      <c r="D16" s="363"/>
      <c r="E16" s="363">
        <f>SUM(E6:E15)</f>
        <v>0</v>
      </c>
      <c r="F16" s="364"/>
    </row>
    <row r="17" ht="30" customHeight="1"/>
    <row r="18" ht="30" customHeight="1"/>
    <row r="19" ht="30" customHeight="1"/>
    <row r="20" ht="30" customHeight="1"/>
    <row r="21" ht="30" customHeight="1"/>
  </sheetData>
  <sheetProtection password="CD7E" sheet="1" objects="1" scenarios="1" formatCells="0" formatColumns="0" formatRows="0" selectLockedCells="1" sort="0"/>
  <customSheetViews>
    <customSheetView guid="{93F2FEDA-AB07-4652-9895-BE34975CD6CE}" scale="90" state="hidden">
      <selection activeCell="F8" sqref="F8"/>
      <pageMargins left="0.75" right="0.75" top="0.65" bottom="1" header="0.5" footer="0.5"/>
      <pageSetup orientation="portrait" r:id="rId1"/>
      <headerFooter alignWithMargins="0"/>
    </customSheetView>
    <customSheetView guid="{D4DE57C7-E521-4428-80BD-545B19793C78}" scale="90" state="hidden">
      <selection activeCell="F8" sqref="F8"/>
      <pageMargins left="0.75" right="0.75" top="0.65" bottom="1" header="0.5" footer="0.5"/>
      <pageSetup orientation="portrait" r:id="rId2"/>
      <headerFooter alignWithMargins="0"/>
    </customSheetView>
    <customSheetView guid="{427AF4ED-2BDF-478F-9F0A-595838FA0EC8}" scale="90" state="hidden">
      <selection activeCell="F8" sqref="F8"/>
      <pageMargins left="0.75" right="0.75" top="0.65" bottom="1" header="0.5" footer="0.5"/>
      <pageSetup orientation="portrait" r:id="rId3"/>
      <headerFooter alignWithMargins="0"/>
    </customSheetView>
    <customSheetView guid="{EF8F60CB-82F3-477F-A7D3-94F4C70843DC}" scale="90" state="hidden">
      <selection activeCell="F8" sqref="F8"/>
      <pageMargins left="0.75" right="0.75" top="0.65" bottom="1" header="0.5" footer="0.5"/>
      <pageSetup orientation="portrait" r:id="rId4"/>
      <headerFooter alignWithMargins="0"/>
    </customSheetView>
    <customSheetView guid="{9658319F-66FC-48F8-AB8A-302F6F77BA10}" scale="90" state="hidden">
      <selection activeCell="F8" sqref="F8"/>
      <pageMargins left="0.75" right="0.75" top="0.65" bottom="1" header="0.5" footer="0.5"/>
      <pageSetup orientation="portrait" r:id="rId5"/>
      <headerFooter alignWithMargins="0"/>
    </customSheetView>
    <customSheetView guid="{D4A148BB-8D25-43B9-8797-A9D3AE767B49}" scale="90" state="hidden">
      <selection activeCell="F8" sqref="F8"/>
      <pageMargins left="0.75" right="0.75" top="0.65" bottom="1" header="0.5" footer="0.5"/>
      <pageSetup orientation="portrait" r:id="rId6"/>
      <headerFooter alignWithMargins="0"/>
    </customSheetView>
    <customSheetView guid="{714760DF-5EB1-4543-9C04-C1A23AAE4384}" scale="90" state="hidden">
      <selection activeCell="F8" sqref="F8"/>
      <pageMargins left="0.75" right="0.75" top="0.65" bottom="1" header="0.5" footer="0.5"/>
      <pageSetup orientation="portrait" r:id="rId7"/>
      <headerFooter alignWithMargins="0"/>
    </customSheetView>
    <customSheetView guid="{BE0CEA4D-1A4E-4C32-BF92-B8DA3D3423E5}" scale="90" state="hidden">
      <selection activeCell="F8" sqref="F8"/>
      <pageMargins left="0.75" right="0.75" top="0.65" bottom="1" header="0.5" footer="0.5"/>
      <pageSetup orientation="portrait" r:id="rId8"/>
      <headerFooter alignWithMargins="0"/>
    </customSheetView>
    <customSheetView guid="{3DA0B320-DAF7-4F4A-921A-9FCFD188E8C7}" scale="90" state="hidden">
      <selection activeCell="F8" sqref="F8"/>
      <pageMargins left="0.75" right="0.75" top="0.65" bottom="1" header="0.5" footer="0.5"/>
      <pageSetup orientation="portrait" r:id="rId9"/>
      <headerFooter alignWithMargins="0"/>
    </customSheetView>
    <customSheetView guid="{8C0E2163-61BB-48DF-AFAF-5E75147ED450}" scale="90" state="hidden">
      <selection activeCell="F8" sqref="F8"/>
      <pageMargins left="0.75" right="0.75" top="0.65" bottom="1" header="0.5" footer="0.5"/>
      <pageSetup orientation="portrait" r:id="rId10"/>
      <headerFooter alignWithMargins="0"/>
    </customSheetView>
    <customSheetView guid="{FD7F7BE1-8CB1-460B-98AB-D33E15FD14E6}" scale="90" state="hidden">
      <selection activeCell="F8" sqref="F8"/>
      <pageMargins left="0.75" right="0.75" top="0.65" bottom="1" header="0.5" footer="0.5"/>
      <pageSetup orientation="portrait" r:id="rId11"/>
      <headerFooter alignWithMargins="0"/>
    </customSheetView>
    <customSheetView guid="{1F4837C2-36FF-4422-95DC-EAAD1B4FAC2F}" scale="90" state="hidden">
      <selection activeCell="F8" sqref="F8"/>
      <pageMargins left="0.75" right="0.75" top="0.65" bottom="1" header="0.5" footer="0.5"/>
      <pageSetup orientation="portrait" r:id="rId12"/>
      <headerFooter alignWithMargins="0"/>
    </customSheetView>
    <customSheetView guid="{27A45B7A-04F2-4516-B80B-5ED0825D4ED3}" scale="90" topLeftCell="A4">
      <selection activeCell="D6" sqref="D6"/>
      <pageMargins left="0.75" right="0.75" top="0.65" bottom="1" header="0.5" footer="0.5"/>
      <pageSetup orientation="portrait" r:id="rId13"/>
      <headerFooter alignWithMargins="0"/>
    </customSheetView>
    <customSheetView guid="{091A6405-72DB-46E0-B81A-EC53A5C58396}" scale="90">
      <selection activeCell="D6" sqref="D6"/>
      <pageMargins left="0.75" right="0.75" top="0.65" bottom="1" header="0.5" footer="0.5"/>
      <pageSetup orientation="portrait" r:id="rId14"/>
      <headerFooter alignWithMargins="0"/>
    </customSheetView>
    <customSheetView guid="{EEE4E2D7-4BFE-4C24-8B93-9FD441A50336}" scale="90" topLeftCell="A4">
      <selection activeCell="D6" sqref="D6"/>
      <pageMargins left="0.75" right="0.75" top="0.65" bottom="1" header="0.5" footer="0.5"/>
      <pageSetup orientation="portrait" r:id="rId15"/>
      <headerFooter alignWithMargins="0"/>
    </customSheetView>
    <customSheetView guid="{E2E57CA5-082B-4C11-AB34-2A298199576B}" scale="90">
      <selection activeCell="C6" sqref="C6"/>
      <pageMargins left="0.75" right="0.75" top="0.65" bottom="1" header="0.5" footer="0.5"/>
      <pageSetup orientation="portrait" r:id="rId16"/>
      <headerFooter alignWithMargins="0"/>
    </customSheetView>
    <customSheetView guid="{E8B8E0BD-9CB3-4C7D-9BC6-088FDFCB0B45}" scale="90" state="hidden">
      <selection activeCell="F8" sqref="F8"/>
      <pageMargins left="0.75" right="0.75" top="0.65" bottom="1" header="0.5" footer="0.5"/>
      <pageSetup orientation="portrait" r:id="rId17"/>
      <headerFooter alignWithMargins="0"/>
    </customSheetView>
    <customSheetView guid="{CB39F8EE-FAD8-4C4E-B5E9-5EC27AC08528}" scale="90" state="hidden">
      <selection activeCell="F8" sqref="F8"/>
      <pageMargins left="0.75" right="0.75" top="0.65" bottom="1" header="0.5" footer="0.5"/>
      <pageSetup orientation="portrait" r:id="rId18"/>
      <headerFooter alignWithMargins="0"/>
    </customSheetView>
    <customSheetView guid="{97B2ED79-AE3F-4DF3-959D-96AE4A0B76A0}" scale="90" state="hidden">
      <selection activeCell="F8" sqref="F8"/>
      <pageMargins left="0.75" right="0.75" top="0.65" bottom="1" header="0.5" footer="0.5"/>
      <pageSetup orientation="portrait" r:id="rId19"/>
      <headerFooter alignWithMargins="0"/>
    </customSheetView>
    <customSheetView guid="{2D068FA3-47E3-4516-81A6-894AA90F7864}" scale="90" state="hidden">
      <selection activeCell="F8" sqref="F8"/>
      <pageMargins left="0.75" right="0.75" top="0.65" bottom="1" header="0.5" footer="0.5"/>
      <pageSetup orientation="portrait" r:id="rId20"/>
      <headerFooter alignWithMargins="0"/>
    </customSheetView>
    <customSheetView guid="{25F14B1D-FADD-4C44-AA48-5D402D65337D}" scale="90" state="hidden">
      <selection activeCell="F8" sqref="F8"/>
      <pageMargins left="0.75" right="0.75" top="0.65" bottom="1" header="0.5" footer="0.5"/>
      <pageSetup orientation="portrait" r:id="rId21"/>
      <headerFooter alignWithMargins="0"/>
    </customSheetView>
    <customSheetView guid="{FC366365-2136-48B2-A9F6-DEB708B66B93}" scale="90" state="hidden">
      <selection activeCell="F8" sqref="F8"/>
      <pageMargins left="0.75" right="0.75" top="0.65" bottom="1" header="0.5" footer="0.5"/>
      <pageSetup orientation="portrait" r:id="rId22"/>
      <headerFooter alignWithMargins="0"/>
    </customSheetView>
    <customSheetView guid="{FCAAE906-744B-4580-8002-466CC408DAC9}" scale="90" state="hidden">
      <selection activeCell="F8" sqref="F8"/>
      <pageMargins left="0.75" right="0.75" top="0.65" bottom="1" header="0.5" footer="0.5"/>
      <pageSetup orientation="portrait" r:id="rId23"/>
      <headerFooter alignWithMargins="0"/>
    </customSheetView>
  </customSheetViews>
  <mergeCells count="1">
    <mergeCell ref="A2:D2"/>
  </mergeCells>
  <phoneticPr fontId="30" type="noConversion"/>
  <pageMargins left="0.75" right="0.75" top="0.65" bottom="1" header="0.5" footer="0.5"/>
  <pageSetup orientation="portrait"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61"/>
  </sheetPr>
  <dimension ref="A1:G21"/>
  <sheetViews>
    <sheetView zoomScaleSheetLayoutView="100" workbookViewId="0">
      <selection activeCell="B8" sqref="B8"/>
    </sheetView>
  </sheetViews>
  <sheetFormatPr defaultColWidth="9" defaultRowHeight="16.5"/>
  <cols>
    <col min="1" max="1" width="7.625" style="365" customWidth="1"/>
    <col min="2" max="4" width="20.625" style="366" customWidth="1"/>
    <col min="5" max="5" width="9.625" style="366" customWidth="1"/>
    <col min="6" max="6" width="12.625" style="366" customWidth="1"/>
    <col min="7" max="16384" width="9" style="215"/>
  </cols>
  <sheetData>
    <row r="1" spans="1:7">
      <c r="A1" s="352"/>
      <c r="B1" s="353"/>
      <c r="C1" s="353"/>
      <c r="D1" s="353"/>
      <c r="E1" s="353"/>
      <c r="F1" s="353"/>
    </row>
    <row r="2" spans="1:7" ht="21.95" customHeight="1">
      <c r="A2" s="868" t="s">
        <v>36</v>
      </c>
      <c r="B2" s="868"/>
      <c r="C2" s="868"/>
      <c r="D2" s="868"/>
      <c r="E2" s="869"/>
      <c r="F2" s="215"/>
    </row>
    <row r="3" spans="1:7">
      <c r="A3" s="352"/>
      <c r="B3" s="353"/>
      <c r="C3" s="353"/>
      <c r="D3" s="353"/>
      <c r="E3" s="353"/>
      <c r="F3" s="353"/>
    </row>
    <row r="4" spans="1:7" ht="45">
      <c r="A4" s="354" t="s">
        <v>22</v>
      </c>
      <c r="B4" s="355" t="s">
        <v>23</v>
      </c>
      <c r="C4" s="354" t="s">
        <v>37</v>
      </c>
      <c r="D4" s="354" t="s">
        <v>38</v>
      </c>
      <c r="E4" s="354" t="s">
        <v>39</v>
      </c>
      <c r="F4" s="354" t="s">
        <v>40</v>
      </c>
    </row>
    <row r="5" spans="1:7" ht="18" customHeight="1">
      <c r="A5" s="356" t="s">
        <v>26</v>
      </c>
      <c r="B5" s="356" t="s">
        <v>27</v>
      </c>
      <c r="C5" s="356" t="s">
        <v>28</v>
      </c>
      <c r="D5" s="356" t="s">
        <v>29</v>
      </c>
      <c r="E5" s="367" t="s">
        <v>41</v>
      </c>
      <c r="F5" s="356" t="s">
        <v>388</v>
      </c>
    </row>
    <row r="6" spans="1:7" ht="45" customHeight="1">
      <c r="A6" s="357">
        <v>1</v>
      </c>
      <c r="B6" s="358"/>
      <c r="C6" s="359"/>
      <c r="D6" s="359"/>
      <c r="E6" s="360"/>
      <c r="F6" s="361">
        <f>C6*E6</f>
        <v>0</v>
      </c>
    </row>
    <row r="7" spans="1:7" ht="45" customHeight="1">
      <c r="A7" s="357">
        <v>2</v>
      </c>
      <c r="B7" s="358"/>
      <c r="C7" s="359"/>
      <c r="D7" s="359"/>
      <c r="E7" s="360"/>
      <c r="F7" s="361">
        <f t="shared" ref="F7:F15" si="0">C7*E7</f>
        <v>0</v>
      </c>
    </row>
    <row r="8" spans="1:7" ht="45" customHeight="1">
      <c r="A8" s="357">
        <v>3</v>
      </c>
      <c r="B8" s="358"/>
      <c r="C8" s="359"/>
      <c r="D8" s="359"/>
      <c r="E8" s="360"/>
      <c r="F8" s="361">
        <f t="shared" si="0"/>
        <v>0</v>
      </c>
    </row>
    <row r="9" spans="1:7" ht="45" customHeight="1">
      <c r="A9" s="357">
        <v>4</v>
      </c>
      <c r="B9" s="358"/>
      <c r="C9" s="359"/>
      <c r="D9" s="359"/>
      <c r="E9" s="360"/>
      <c r="F9" s="361">
        <f t="shared" si="0"/>
        <v>0</v>
      </c>
    </row>
    <row r="10" spans="1:7" ht="45" customHeight="1">
      <c r="A10" s="357">
        <v>5</v>
      </c>
      <c r="B10" s="358"/>
      <c r="C10" s="359"/>
      <c r="D10" s="359"/>
      <c r="E10" s="360"/>
      <c r="F10" s="361">
        <f t="shared" si="0"/>
        <v>0</v>
      </c>
    </row>
    <row r="11" spans="1:7" ht="45" customHeight="1">
      <c r="A11" s="357">
        <v>6</v>
      </c>
      <c r="B11" s="358"/>
      <c r="C11" s="359"/>
      <c r="D11" s="359"/>
      <c r="E11" s="360"/>
      <c r="F11" s="361">
        <f t="shared" si="0"/>
        <v>0</v>
      </c>
    </row>
    <row r="12" spans="1:7" ht="45" customHeight="1">
      <c r="A12" s="357">
        <v>7</v>
      </c>
      <c r="B12" s="358"/>
      <c r="C12" s="359"/>
      <c r="D12" s="359"/>
      <c r="E12" s="360"/>
      <c r="F12" s="361">
        <f t="shared" si="0"/>
        <v>0</v>
      </c>
    </row>
    <row r="13" spans="1:7" ht="45" customHeight="1">
      <c r="A13" s="357">
        <v>8</v>
      </c>
      <c r="B13" s="358"/>
      <c r="C13" s="359"/>
      <c r="D13" s="359"/>
      <c r="E13" s="360"/>
      <c r="F13" s="361">
        <f t="shared" si="0"/>
        <v>0</v>
      </c>
    </row>
    <row r="14" spans="1:7" ht="45" customHeight="1">
      <c r="A14" s="357">
        <v>9</v>
      </c>
      <c r="B14" s="358"/>
      <c r="C14" s="359"/>
      <c r="D14" s="359"/>
      <c r="E14" s="360"/>
      <c r="F14" s="361">
        <f t="shared" si="0"/>
        <v>0</v>
      </c>
    </row>
    <row r="15" spans="1:7" ht="45" customHeight="1">
      <c r="A15" s="357">
        <v>10</v>
      </c>
      <c r="B15" s="358"/>
      <c r="C15" s="359"/>
      <c r="D15" s="359"/>
      <c r="E15" s="360"/>
      <c r="F15" s="361">
        <f t="shared" si="0"/>
        <v>0</v>
      </c>
    </row>
    <row r="16" spans="1:7" ht="45" customHeight="1">
      <c r="A16" s="362"/>
      <c r="B16" s="363" t="s">
        <v>31</v>
      </c>
      <c r="C16" s="363"/>
      <c r="D16" s="363"/>
      <c r="E16" s="363"/>
      <c r="F16" s="363">
        <f>SUM(F6:F15)</f>
        <v>0</v>
      </c>
      <c r="G16" s="364"/>
    </row>
    <row r="17" ht="30" customHeight="1"/>
    <row r="18" ht="30" customHeight="1"/>
    <row r="19" ht="30" customHeight="1"/>
    <row r="20" ht="30" customHeight="1"/>
    <row r="21" ht="30" customHeight="1"/>
  </sheetData>
  <sheetProtection password="CD7E" sheet="1" objects="1" scenarios="1" formatCells="0" formatColumns="0" formatRows="0" selectLockedCells="1" sort="0"/>
  <customSheetViews>
    <customSheetView guid="{93F2FEDA-AB07-4652-9895-BE34975CD6CE}" state="hidden">
      <selection activeCell="J7" sqref="J7"/>
      <pageMargins left="0.75" right="0.62" top="0.65" bottom="1" header="0.5" footer="0.5"/>
      <pageSetup orientation="portrait" r:id="rId1"/>
      <headerFooter alignWithMargins="0"/>
    </customSheetView>
    <customSheetView guid="{D4DE57C7-E521-4428-80BD-545B19793C78}" state="hidden">
      <selection activeCell="J7" sqref="J7"/>
      <pageMargins left="0.75" right="0.62" top="0.65" bottom="1" header="0.5" footer="0.5"/>
      <pageSetup orientation="portrait" r:id="rId2"/>
      <headerFooter alignWithMargins="0"/>
    </customSheetView>
    <customSheetView guid="{427AF4ED-2BDF-478F-9F0A-595838FA0EC8}" state="hidden">
      <selection activeCell="J7" sqref="J7"/>
      <pageMargins left="0.75" right="0.62" top="0.65" bottom="1" header="0.5" footer="0.5"/>
      <pageSetup orientation="portrait" r:id="rId3"/>
      <headerFooter alignWithMargins="0"/>
    </customSheetView>
    <customSheetView guid="{EF8F60CB-82F3-477F-A7D3-94F4C70843DC}" state="hidden">
      <selection activeCell="J7" sqref="J7"/>
      <pageMargins left="0.75" right="0.62" top="0.65" bottom="1" header="0.5" footer="0.5"/>
      <pageSetup orientation="portrait" r:id="rId4"/>
      <headerFooter alignWithMargins="0"/>
    </customSheetView>
    <customSheetView guid="{9658319F-66FC-48F8-AB8A-302F6F77BA10}" state="hidden">
      <selection activeCell="J7" sqref="J7"/>
      <pageMargins left="0.75" right="0.62" top="0.65" bottom="1" header="0.5" footer="0.5"/>
      <pageSetup orientation="portrait" r:id="rId5"/>
      <headerFooter alignWithMargins="0"/>
    </customSheetView>
    <customSheetView guid="{D4A148BB-8D25-43B9-8797-A9D3AE767B49}" state="hidden">
      <selection activeCell="J7" sqref="J7"/>
      <pageMargins left="0.75" right="0.62" top="0.65" bottom="1" header="0.5" footer="0.5"/>
      <pageSetup orientation="portrait" r:id="rId6"/>
      <headerFooter alignWithMargins="0"/>
    </customSheetView>
    <customSheetView guid="{714760DF-5EB1-4543-9C04-C1A23AAE4384}" state="hidden">
      <selection activeCell="J7" sqref="J7"/>
      <pageMargins left="0.75" right="0.62" top="0.65" bottom="1" header="0.5" footer="0.5"/>
      <pageSetup orientation="portrait" r:id="rId7"/>
      <headerFooter alignWithMargins="0"/>
    </customSheetView>
    <customSheetView guid="{BE0CEA4D-1A4E-4C32-BF92-B8DA3D3423E5}" state="hidden">
      <selection activeCell="J7" sqref="J7"/>
      <pageMargins left="0.75" right="0.62" top="0.65" bottom="1" header="0.5" footer="0.5"/>
      <pageSetup orientation="portrait" r:id="rId8"/>
      <headerFooter alignWithMargins="0"/>
    </customSheetView>
    <customSheetView guid="{3DA0B320-DAF7-4F4A-921A-9FCFD188E8C7}" state="hidden">
      <selection activeCell="J7" sqref="J7"/>
      <pageMargins left="0.75" right="0.62" top="0.65" bottom="1" header="0.5" footer="0.5"/>
      <pageSetup orientation="portrait" r:id="rId9"/>
      <headerFooter alignWithMargins="0"/>
    </customSheetView>
    <customSheetView guid="{8C0E2163-61BB-48DF-AFAF-5E75147ED450}" state="hidden">
      <selection activeCell="J7" sqref="J7"/>
      <pageMargins left="0.75" right="0.62" top="0.65" bottom="1" header="0.5" footer="0.5"/>
      <pageSetup orientation="portrait" r:id="rId10"/>
      <headerFooter alignWithMargins="0"/>
    </customSheetView>
    <customSheetView guid="{FD7F7BE1-8CB1-460B-98AB-D33E15FD14E6}" state="hidden">
      <selection activeCell="J7" sqref="J7"/>
      <pageMargins left="0.75" right="0.62" top="0.65" bottom="1" header="0.5" footer="0.5"/>
      <pageSetup orientation="portrait" r:id="rId11"/>
      <headerFooter alignWithMargins="0"/>
    </customSheetView>
    <customSheetView guid="{1F4837C2-36FF-4422-95DC-EAAD1B4FAC2F}" state="hidden">
      <selection activeCell="J7" sqref="J7"/>
      <pageMargins left="0.75" right="0.62" top="0.65" bottom="1" header="0.5" footer="0.5"/>
      <pageSetup orientation="portrait" r:id="rId12"/>
      <headerFooter alignWithMargins="0"/>
    </customSheetView>
    <customSheetView guid="{27A45B7A-04F2-4516-B80B-5ED0825D4ED3}">
      <selection activeCell="C6" sqref="C6"/>
      <pageMargins left="0.75" right="0.62" top="0.65" bottom="1" header="0.5" footer="0.5"/>
      <pageSetup orientation="portrait" r:id="rId13"/>
      <headerFooter alignWithMargins="0"/>
    </customSheetView>
    <customSheetView guid="{091A6405-72DB-46E0-B81A-EC53A5C58396}">
      <selection activeCell="E6" sqref="E6"/>
      <pageMargins left="0.75" right="0.62" top="0.65" bottom="1" header="0.5" footer="0.5"/>
      <pageSetup orientation="portrait" r:id="rId14"/>
      <headerFooter alignWithMargins="0"/>
    </customSheetView>
    <customSheetView guid="{EEE4E2D7-4BFE-4C24-8B93-9FD441A50336}">
      <selection activeCell="C6" sqref="C6"/>
      <pageMargins left="0.75" right="0.62" top="0.65" bottom="1" header="0.5" footer="0.5"/>
      <pageSetup orientation="portrait" r:id="rId15"/>
      <headerFooter alignWithMargins="0"/>
    </customSheetView>
    <customSheetView guid="{E2E57CA5-082B-4C11-AB34-2A298199576B}">
      <selection activeCell="B6" sqref="B6"/>
      <pageMargins left="0.75" right="0.62" top="0.65" bottom="1" header="0.5" footer="0.5"/>
      <pageSetup orientation="portrait" r:id="rId16"/>
      <headerFooter alignWithMargins="0"/>
    </customSheetView>
    <customSheetView guid="{E8B8E0BD-9CB3-4C7D-9BC6-088FDFCB0B45}" state="hidden">
      <selection activeCell="J7" sqref="J7"/>
      <pageMargins left="0.75" right="0.62" top="0.65" bottom="1" header="0.5" footer="0.5"/>
      <pageSetup orientation="portrait" r:id="rId17"/>
      <headerFooter alignWithMargins="0"/>
    </customSheetView>
    <customSheetView guid="{CB39F8EE-FAD8-4C4E-B5E9-5EC27AC08528}" state="hidden">
      <selection activeCell="J7" sqref="J7"/>
      <pageMargins left="0.75" right="0.62" top="0.65" bottom="1" header="0.5" footer="0.5"/>
      <pageSetup orientation="portrait" r:id="rId18"/>
      <headerFooter alignWithMargins="0"/>
    </customSheetView>
    <customSheetView guid="{97B2ED79-AE3F-4DF3-959D-96AE4A0B76A0}" state="hidden">
      <selection activeCell="J7" sqref="J7"/>
      <pageMargins left="0.75" right="0.62" top="0.65" bottom="1" header="0.5" footer="0.5"/>
      <pageSetup orientation="portrait" r:id="rId19"/>
      <headerFooter alignWithMargins="0"/>
    </customSheetView>
    <customSheetView guid="{2D068FA3-47E3-4516-81A6-894AA90F7864}" state="hidden">
      <selection activeCell="J7" sqref="J7"/>
      <pageMargins left="0.75" right="0.62" top="0.65" bottom="1" header="0.5" footer="0.5"/>
      <pageSetup orientation="portrait" r:id="rId20"/>
      <headerFooter alignWithMargins="0"/>
    </customSheetView>
    <customSheetView guid="{25F14B1D-FADD-4C44-AA48-5D402D65337D}" state="hidden">
      <selection activeCell="J7" sqref="J7"/>
      <pageMargins left="0.75" right="0.62" top="0.65" bottom="1" header="0.5" footer="0.5"/>
      <pageSetup orientation="portrait" r:id="rId21"/>
      <headerFooter alignWithMargins="0"/>
    </customSheetView>
    <customSheetView guid="{FC366365-2136-48B2-A9F6-DEB708B66B93}" state="hidden">
      <selection activeCell="J7" sqref="J7"/>
      <pageMargins left="0.75" right="0.62" top="0.65" bottom="1" header="0.5" footer="0.5"/>
      <pageSetup orientation="portrait" r:id="rId22"/>
      <headerFooter alignWithMargins="0"/>
    </customSheetView>
    <customSheetView guid="{FCAAE906-744B-4580-8002-466CC408DAC9}" state="hidden">
      <selection activeCell="J7" sqref="J7"/>
      <pageMargins left="0.75" right="0.62" top="0.65" bottom="1" header="0.5" footer="0.5"/>
      <pageSetup orientation="portrait" r:id="rId23"/>
      <headerFooter alignWithMargins="0"/>
    </customSheetView>
  </customSheetViews>
  <mergeCells count="1">
    <mergeCell ref="A2:E2"/>
  </mergeCells>
  <phoneticPr fontId="30" type="noConversion"/>
  <pageMargins left="0.75" right="0.62" top="0.65" bottom="1" header="0.5" footer="0.5"/>
  <pageSetup orientation="portrait"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G34"/>
  <sheetViews>
    <sheetView view="pageBreakPreview" zoomScale="115" zoomScaleSheetLayoutView="115" workbookViewId="0">
      <selection activeCell="B9" sqref="B9:C9"/>
    </sheetView>
  </sheetViews>
  <sheetFormatPr defaultColWidth="10" defaultRowHeight="16.5"/>
  <cols>
    <col min="1" max="1" width="10.625" style="369" customWidth="1"/>
    <col min="2" max="2" width="27.5" style="369" customWidth="1"/>
    <col min="3" max="3" width="21" style="369" customWidth="1"/>
    <col min="4" max="4" width="39.375" style="369" customWidth="1"/>
    <col min="5" max="6" width="10" style="414"/>
    <col min="7" max="7" width="11.375" style="414" bestFit="1" customWidth="1"/>
    <col min="8" max="16384" width="10" style="414"/>
  </cols>
  <sheetData>
    <row r="1" spans="1:6" ht="18" customHeight="1">
      <c r="A1" s="63" t="str">
        <f>Cover!B3</f>
        <v>NESH/CSM/PRANIT/OTE/G1/1500-1369/NIT</v>
      </c>
      <c r="B1" s="64"/>
      <c r="C1" s="66"/>
      <c r="D1" s="67" t="s">
        <v>426</v>
      </c>
    </row>
    <row r="2" spans="1:6" ht="18" customHeight="1">
      <c r="A2" s="385"/>
      <c r="B2" s="382"/>
      <c r="C2" s="366"/>
      <c r="D2" s="366"/>
    </row>
    <row r="3" spans="1:6" ht="54" customHeight="1">
      <c r="A3" s="875" t="str">
        <f>Cover!$B$2</f>
        <v>Providing over head External water supply lines from Existing Deep tube well to Over head tank and over head tank to residential/non-residential Buildings at POWERGRID, RHQ,Complex, Lapalang, Shillong.</v>
      </c>
      <c r="B3" s="875"/>
      <c r="C3" s="875"/>
      <c r="D3" s="875"/>
      <c r="E3" s="422"/>
      <c r="F3" s="422"/>
    </row>
    <row r="4" spans="1:6" ht="21.95" customHeight="1">
      <c r="A4" s="837" t="s">
        <v>405</v>
      </c>
      <c r="B4" s="837"/>
      <c r="C4" s="837"/>
      <c r="D4" s="837"/>
    </row>
    <row r="5" spans="1:6" ht="10.9" customHeight="1">
      <c r="A5" s="28"/>
    </row>
    <row r="6" spans="1:6" ht="18" customHeight="1">
      <c r="A6" s="23" t="str">
        <f>'Sch-1'!A6</f>
        <v>Bidder’s Name and Address (Sole Bidder) :</v>
      </c>
      <c r="D6" s="412" t="s">
        <v>341</v>
      </c>
    </row>
    <row r="7" spans="1:6">
      <c r="A7" s="846" t="str">
        <f>'Sch-1'!A7</f>
        <v/>
      </c>
      <c r="B7" s="846"/>
      <c r="C7" s="846"/>
      <c r="D7" s="413" t="str">
        <f>'Sch-1'!O7</f>
        <v>Contracts and Material</v>
      </c>
    </row>
    <row r="8" spans="1:6" ht="18" customHeight="1">
      <c r="A8" s="30" t="s">
        <v>351</v>
      </c>
      <c r="B8" s="873" t="str">
        <f>'Names of Bidder'!D9</f>
        <v>aa</v>
      </c>
      <c r="C8" s="873"/>
      <c r="D8" s="413" t="str">
        <f>'Sch-1'!O8</f>
        <v>Power Grid Corporation of India Ltd.,</v>
      </c>
    </row>
    <row r="9" spans="1:6" ht="18" customHeight="1">
      <c r="A9" s="30" t="s">
        <v>352</v>
      </c>
      <c r="B9" s="873" t="str">
        <f>'Names of Bidder'!D10</f>
        <v>bb</v>
      </c>
      <c r="C9" s="873"/>
      <c r="D9" s="413" t="str">
        <f>'Sch-1'!O9</f>
        <v>North Eastern Region Transmission System</v>
      </c>
    </row>
    <row r="10" spans="1:6" ht="18" customHeight="1">
      <c r="A10" s="414"/>
      <c r="B10" s="873" t="str">
        <f>'Names of Bidder'!D11</f>
        <v>cc</v>
      </c>
      <c r="C10" s="873"/>
      <c r="D10" s="413" t="str">
        <f>'Sch-1'!O10</f>
        <v>Dongtieh, Lower Nongrah,</v>
      </c>
    </row>
    <row r="11" spans="1:6" ht="18" customHeight="1">
      <c r="A11" s="414"/>
      <c r="B11" s="873" t="str">
        <f>'Names of Bidder'!D12</f>
        <v>dd</v>
      </c>
      <c r="C11" s="873"/>
      <c r="D11" s="413" t="str">
        <f>'Sch-1'!O11</f>
        <v xml:space="preserve">Lapalang, Shillong – 793 006 (Meghalaya)     </v>
      </c>
    </row>
    <row r="12" spans="1:6" ht="14.45" customHeight="1">
      <c r="A12" s="42"/>
      <c r="B12" s="42"/>
      <c r="C12" s="42"/>
      <c r="D12" s="412"/>
    </row>
    <row r="13" spans="1:6" ht="21.95" customHeight="1">
      <c r="A13" s="43" t="s">
        <v>324</v>
      </c>
      <c r="B13" s="831" t="s">
        <v>321</v>
      </c>
      <c r="C13" s="832"/>
      <c r="D13" s="44" t="s">
        <v>326</v>
      </c>
    </row>
    <row r="14" spans="1:6" ht="27.75" customHeight="1">
      <c r="A14" s="33" t="s">
        <v>327</v>
      </c>
      <c r="B14" s="874" t="s">
        <v>355</v>
      </c>
      <c r="C14" s="874"/>
      <c r="D14" s="56">
        <f>'Sch-1'!O54</f>
        <v>2918663.9999999995</v>
      </c>
    </row>
    <row r="15" spans="1:6" ht="20.25" customHeight="1">
      <c r="A15" s="415"/>
      <c r="B15" s="843" t="s">
        <v>461</v>
      </c>
      <c r="C15" s="844"/>
      <c r="D15" s="513"/>
    </row>
    <row r="16" spans="1:6" hidden="1">
      <c r="A16" s="33" t="s">
        <v>329</v>
      </c>
      <c r="B16" s="838" t="s">
        <v>356</v>
      </c>
      <c r="C16" s="838"/>
      <c r="D16" s="56" t="e">
        <f>#REF!</f>
        <v>#REF!</v>
      </c>
    </row>
    <row r="17" spans="1:7" hidden="1">
      <c r="A17" s="415"/>
      <c r="B17" s="871" t="s">
        <v>333</v>
      </c>
      <c r="C17" s="872"/>
      <c r="D17" s="416"/>
    </row>
    <row r="18" spans="1:7" hidden="1">
      <c r="A18" s="33" t="s">
        <v>330</v>
      </c>
      <c r="B18" s="838" t="s">
        <v>357</v>
      </c>
      <c r="C18" s="838"/>
      <c r="D18" s="56" t="e">
        <f>#REF!</f>
        <v>#REF!</v>
      </c>
    </row>
    <row r="19" spans="1:7" hidden="1">
      <c r="A19" s="415"/>
      <c r="B19" s="871" t="s">
        <v>334</v>
      </c>
      <c r="C19" s="872"/>
      <c r="D19" s="416"/>
    </row>
    <row r="20" spans="1:7" hidden="1">
      <c r="A20" s="33" t="s">
        <v>331</v>
      </c>
      <c r="B20" s="838" t="s">
        <v>358</v>
      </c>
      <c r="C20" s="838"/>
      <c r="D20" s="188" t="s">
        <v>366</v>
      </c>
    </row>
    <row r="21" spans="1:7" hidden="1">
      <c r="A21" s="415"/>
      <c r="B21" s="871" t="s">
        <v>335</v>
      </c>
      <c r="C21" s="872"/>
      <c r="D21" s="416"/>
    </row>
    <row r="22" spans="1:7" ht="19.5" customHeight="1">
      <c r="A22" s="33" t="s">
        <v>329</v>
      </c>
      <c r="B22" s="838" t="s">
        <v>356</v>
      </c>
      <c r="C22" s="838"/>
      <c r="D22" s="56">
        <f>'Sch-1'!T50</f>
        <v>525359.53</v>
      </c>
    </row>
    <row r="23" spans="1:7">
      <c r="A23" s="415"/>
      <c r="B23" s="843" t="s">
        <v>337</v>
      </c>
      <c r="C23" s="844"/>
      <c r="D23" s="417"/>
    </row>
    <row r="24" spans="1:7" hidden="1">
      <c r="A24" s="33" t="s">
        <v>338</v>
      </c>
      <c r="B24" s="838" t="s">
        <v>357</v>
      </c>
      <c r="C24" s="838"/>
      <c r="D24" s="188"/>
    </row>
    <row r="25" spans="1:7" hidden="1">
      <c r="A25" s="415"/>
      <c r="B25" s="871" t="s">
        <v>52</v>
      </c>
      <c r="C25" s="872"/>
      <c r="D25" s="416"/>
    </row>
    <row r="26" spans="1:7" ht="13.5" customHeight="1">
      <c r="A26" s="870"/>
      <c r="B26" s="841" t="s">
        <v>519</v>
      </c>
      <c r="C26" s="841"/>
      <c r="D26" s="57">
        <f>D14+D22</f>
        <v>3444023.5299999993</v>
      </c>
    </row>
    <row r="27" spans="1:7" ht="12.75" customHeight="1">
      <c r="A27" s="870"/>
      <c r="B27" s="841"/>
      <c r="C27" s="841"/>
      <c r="D27" s="423"/>
    </row>
    <row r="28" spans="1:7">
      <c r="A28" s="418"/>
      <c r="B28" s="61"/>
      <c r="C28" s="61"/>
      <c r="D28" s="62"/>
    </row>
    <row r="29" spans="1:7">
      <c r="A29" s="418"/>
      <c r="B29" s="61"/>
      <c r="C29" s="72"/>
      <c r="D29" s="62"/>
      <c r="G29" s="424"/>
    </row>
    <row r="30" spans="1:7">
      <c r="A30" s="71" t="s">
        <v>347</v>
      </c>
      <c r="B30" s="78" t="str">
        <f>IF('Sch-1'!D58=0,"", 'Sch-1'!D58)</f>
        <v>2-Dec-2024</v>
      </c>
      <c r="C30" s="72" t="s">
        <v>349</v>
      </c>
      <c r="D30" s="76">
        <f>'Names of Bidder'!D24</f>
        <v>0</v>
      </c>
      <c r="F30" s="406"/>
    </row>
    <row r="31" spans="1:7">
      <c r="A31" s="71" t="s">
        <v>348</v>
      </c>
      <c r="B31" s="78" t="str">
        <f>IF('Sch-1'!D59=0,"", 'Sch-1'!D59)</f>
        <v/>
      </c>
      <c r="C31" s="72" t="s">
        <v>350</v>
      </c>
      <c r="D31" s="76">
        <f>'Names of Bidder'!D25</f>
        <v>0</v>
      </c>
      <c r="F31" s="385"/>
    </row>
    <row r="32" spans="1:7">
      <c r="A32" s="365"/>
      <c r="B32" s="382"/>
      <c r="C32" s="72"/>
      <c r="D32" s="419"/>
      <c r="F32" s="385"/>
    </row>
    <row r="33" spans="1:6" ht="30" customHeight="1">
      <c r="A33" s="365"/>
      <c r="B33" s="382"/>
      <c r="C33" s="72"/>
      <c r="D33" s="365"/>
      <c r="F33" s="406"/>
    </row>
    <row r="34" spans="1:6" ht="30" customHeight="1">
      <c r="A34" s="420"/>
      <c r="B34" s="420"/>
      <c r="C34" s="421"/>
      <c r="E34" s="425"/>
    </row>
  </sheetData>
  <sheetProtection password="CD7E" sheet="1" objects="1" scenarios="1" formatCells="0" formatColumns="0" formatRows="0" selectLockedCells="1" sort="0"/>
  <customSheetViews>
    <customSheetView guid="{93F2FEDA-AB07-4652-9895-BE34975CD6CE}"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D4DE57C7-E521-4428-80BD-545B19793C78}"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427AF4ED-2BDF-478F-9F0A-595838FA0EC8}" showPageBreaks="1" fitToPage="1" printArea="1" hiddenRows="1" view="pageBreakPreview">
      <selection activeCell="G32" sqref="G3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EF8F60CB-82F3-477F-A7D3-94F4C70843DC}"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9658319F-66FC-48F8-AB8A-302F6F77BA10}" showPageBreaks="1" fitToPage="1" printArea="1" hiddenRows="1" view="pageBreakPreview" topLeftCell="A7">
      <selection activeCell="B31" sqref="B31"/>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4A148BB-8D25-43B9-8797-A9D3AE767B49}" showPageBreaks="1" fitToPage="1" printArea="1" hiddenRows="1" view="pageBreakPreview">
      <selection activeCell="D34" sqref="D3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714760DF-5EB1-4543-9C04-C1A23AAE4384}"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E0CEA4D-1A4E-4C32-BF92-B8DA3D3423E5}" showPageBreaks="1" fitToPage="1" printArea="1" hiddenRows="1" view="pageBreakPreview">
      <selection activeCell="D34" sqref="D3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3DA0B320-DAF7-4F4A-921A-9FCFD188E8C7}"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8C0E2163-61BB-48DF-AFAF-5E75147ED450}"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FD7F7BE1-8CB1-460B-98AB-D33E15FD14E6}" showPageBreaks="1" fitToPage="1" printArea="1" hiddenRows="1" view="pageBreakPreview" topLeftCell="A7">
      <selection activeCell="D14" sqref="D1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F4837C2-36FF-4422-95DC-EAAD1B4FAC2F}" showPageBreaks="1" fitToPage="1" printArea="1" hiddenRows="1" view="pageBreakPreview" topLeftCell="A4">
      <selection activeCell="G13" sqref="G1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fitToPage="1">
      <selection activeCell="D27" sqref="D27"/>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E4E2D7-4BFE-4C24-8B93-9FD441A50336}" fitToPage="1">
      <selection activeCell="D27" sqref="D27"/>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2E57CA5-082B-4C11-AB34-2A298199576B}" showPageBreaks="1" fitToPage="1" printArea="1" view="pageBreakPreview" topLeftCell="A13">
      <selection activeCell="F19" sqref="F1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8B8E0BD-9CB3-4C7D-9BC6-088FDFCB0B45}" showPageBreaks="1" fitToPage="1" printArea="1" hiddenRows="1" view="pageBreakPreview">
      <selection activeCell="D34" sqref="D34"/>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B39F8EE-FAD8-4C4E-B5E9-5EC27AC08528}" showPageBreaks="1" fitToPage="1" printArea="1" hiddenRows="1" view="pageBreakPreview">
      <selection activeCell="D34" sqref="D34"/>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97B2ED79-AE3F-4DF3-959D-96AE4A0B76A0}" showPageBreaks="1" fitToPage="1" printArea="1" hiddenRows="1" view="pageBreakPreview">
      <selection activeCell="B31" sqref="B3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2D068FA3-47E3-4516-81A6-894AA90F7864}"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5F14B1D-FADD-4C44-AA48-5D402D65337D}" showPageBreaks="1" fitToPage="1" printArea="1" hiddenRows="1" view="pageBreakPreview">
      <selection activeCell="G32" sqref="G32"/>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FC366365-2136-48B2-A9F6-DEB708B66B93}" showPageBreaks="1" fitToPage="1" printArea="1" hiddenRows="1" view="pageBreakPreview">
      <selection activeCell="G32" sqref="G32"/>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FCAAE906-744B-4580-8002-466CC408DAC9}"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s>
  <mergeCells count="22">
    <mergeCell ref="A3:D3"/>
    <mergeCell ref="A4:D4"/>
    <mergeCell ref="B13:C13"/>
    <mergeCell ref="B8:C8"/>
    <mergeCell ref="B16:C16"/>
    <mergeCell ref="B9:C9"/>
    <mergeCell ref="B10:C10"/>
    <mergeCell ref="A7:C7"/>
    <mergeCell ref="B18:C18"/>
    <mergeCell ref="B11:C11"/>
    <mergeCell ref="B17:C17"/>
    <mergeCell ref="B14:C14"/>
    <mergeCell ref="B15:C15"/>
    <mergeCell ref="A26:A27"/>
    <mergeCell ref="B19:C19"/>
    <mergeCell ref="B25:C25"/>
    <mergeCell ref="B26:C27"/>
    <mergeCell ref="B23:C23"/>
    <mergeCell ref="B20:C20"/>
    <mergeCell ref="B24:C24"/>
    <mergeCell ref="B21:C21"/>
    <mergeCell ref="B22:C22"/>
  </mergeCells>
  <phoneticPr fontId="3" type="noConversion"/>
  <printOptions horizontalCentered="1"/>
  <pageMargins left="0.5" right="0.38" top="0.56999999999999995" bottom="0.48" header="0.38" footer="0.24"/>
  <pageSetup paperSize="9" scale="97" fitToHeight="0" orientation="portrait" r:id="rId27"/>
  <headerFooter alignWithMargins="0">
    <oddFooter>&amp;R&amp;"Book Antiqua,Bold"&amp;10Schedule-6/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O73"/>
  <sheetViews>
    <sheetView showGridLines="0" showZeros="0" view="pageBreakPreview" zoomScale="115" zoomScaleNormal="100" zoomScaleSheetLayoutView="115" workbookViewId="0">
      <selection activeCell="C45" sqref="C45"/>
    </sheetView>
  </sheetViews>
  <sheetFormatPr defaultColWidth="8" defaultRowHeight="16.5"/>
  <cols>
    <col min="1" max="1" width="9.375" style="261" customWidth="1"/>
    <col min="2" max="2" width="12.5" style="263" customWidth="1"/>
    <col min="3" max="3" width="12.875" style="261" customWidth="1"/>
    <col min="4" max="4" width="18.125" style="261" customWidth="1"/>
    <col min="5" max="5" width="11.125" style="261" customWidth="1"/>
    <col min="6" max="6" width="29.875" style="261" customWidth="1"/>
    <col min="7" max="8" width="8" style="261" customWidth="1"/>
    <col min="9" max="24" width="8" style="260" customWidth="1"/>
    <col min="25" max="25" width="8" style="260" hidden="1" customWidth="1"/>
    <col min="26" max="26" width="33.875" style="260" customWidth="1"/>
    <col min="27" max="27" width="22.75" style="260" customWidth="1"/>
    <col min="28" max="28" width="13.625" style="260" customWidth="1"/>
    <col min="29" max="29" width="16" style="260" customWidth="1"/>
    <col min="30" max="30" width="8" style="258" hidden="1" customWidth="1"/>
    <col min="31" max="31" width="3" style="259" bestFit="1" customWidth="1"/>
    <col min="32" max="32" width="3.125" style="259" bestFit="1" customWidth="1"/>
    <col min="33" max="33" width="9.25" style="258" bestFit="1" customWidth="1"/>
    <col min="34" max="34" width="8" style="258" hidden="1" customWidth="1"/>
    <col min="35" max="35" width="3" style="258" bestFit="1" customWidth="1"/>
    <col min="36" max="36" width="9.75" style="258" bestFit="1" customWidth="1"/>
    <col min="37" max="40" width="8" style="258" hidden="1" customWidth="1"/>
    <col min="41" max="41" width="8" style="258" customWidth="1"/>
    <col min="42" max="16384" width="8" style="260"/>
  </cols>
  <sheetData>
    <row r="1" spans="1:36" ht="17.25">
      <c r="A1" s="253" t="str">
        <f>Basic!B5</f>
        <v>NESH/CSM/PRANIT/OTE/G1/1500-1369/NIT</v>
      </c>
      <c r="B1" s="253"/>
      <c r="C1" s="254"/>
      <c r="D1" s="254"/>
      <c r="E1" s="254"/>
      <c r="F1" s="255" t="s">
        <v>290</v>
      </c>
      <c r="G1" s="256"/>
      <c r="H1" s="256"/>
      <c r="I1" s="257"/>
      <c r="J1" s="257"/>
      <c r="K1" s="257"/>
      <c r="L1" s="257"/>
      <c r="M1" s="257"/>
      <c r="N1" s="257"/>
      <c r="O1" s="257"/>
      <c r="P1" s="257"/>
      <c r="Q1" s="257"/>
      <c r="R1" s="257"/>
      <c r="S1" s="257"/>
      <c r="T1" s="257"/>
      <c r="U1" s="257"/>
      <c r="V1" s="257"/>
      <c r="W1" s="257"/>
      <c r="X1" s="257"/>
      <c r="Y1" s="257"/>
      <c r="Z1" s="257" t="str">
        <f>'Names of Bidder'!D6</f>
        <v>Sole Bidder</v>
      </c>
      <c r="AA1" s="257"/>
      <c r="AB1" s="257"/>
      <c r="AC1" s="257"/>
      <c r="AE1" s="259">
        <v>1</v>
      </c>
      <c r="AF1" s="259" t="s">
        <v>79</v>
      </c>
      <c r="AI1" s="259">
        <v>1</v>
      </c>
      <c r="AJ1" s="258" t="s">
        <v>83</v>
      </c>
    </row>
    <row r="2" spans="1:36">
      <c r="B2" s="261"/>
      <c r="Z2" s="260">
        <f>'Names of Bidder'!AA6</f>
        <v>0</v>
      </c>
      <c r="AE2" s="259">
        <v>2</v>
      </c>
      <c r="AF2" s="259" t="s">
        <v>80</v>
      </c>
      <c r="AI2" s="259">
        <v>2</v>
      </c>
      <c r="AJ2" s="258" t="s">
        <v>84</v>
      </c>
    </row>
    <row r="3" spans="1:36">
      <c r="A3" s="878" t="s">
        <v>233</v>
      </c>
      <c r="B3" s="878"/>
      <c r="C3" s="878"/>
      <c r="D3" s="878"/>
      <c r="E3" s="878"/>
      <c r="F3" s="878"/>
      <c r="G3" s="256"/>
      <c r="H3" s="256"/>
      <c r="I3" s="257"/>
      <c r="J3" s="257"/>
      <c r="K3" s="257"/>
      <c r="L3" s="257"/>
      <c r="M3" s="257"/>
      <c r="N3" s="257"/>
      <c r="O3" s="257"/>
      <c r="P3" s="257"/>
      <c r="Q3" s="257"/>
      <c r="R3" s="257"/>
      <c r="S3" s="257"/>
      <c r="T3" s="257"/>
      <c r="U3" s="257"/>
      <c r="V3" s="257"/>
      <c r="W3" s="257"/>
      <c r="X3" s="257"/>
      <c r="Y3" s="257"/>
      <c r="Z3" s="257"/>
      <c r="AA3" s="257"/>
      <c r="AB3" s="257"/>
      <c r="AC3" s="257"/>
      <c r="AE3" s="259">
        <v>3</v>
      </c>
      <c r="AF3" s="259" t="s">
        <v>81</v>
      </c>
      <c r="AI3" s="259">
        <v>3</v>
      </c>
      <c r="AJ3" s="258" t="s">
        <v>85</v>
      </c>
    </row>
    <row r="4" spans="1:36">
      <c r="A4" s="262"/>
      <c r="B4" s="262"/>
      <c r="C4" s="262"/>
      <c r="D4" s="262"/>
      <c r="E4" s="262"/>
      <c r="F4" s="262"/>
      <c r="G4" s="256"/>
      <c r="H4" s="256"/>
      <c r="I4" s="257"/>
      <c r="J4" s="257"/>
      <c r="K4" s="257"/>
      <c r="L4" s="257"/>
      <c r="M4" s="257"/>
      <c r="N4" s="257"/>
      <c r="O4" s="257"/>
      <c r="P4" s="257"/>
      <c r="Q4" s="257"/>
      <c r="R4" s="257"/>
      <c r="S4" s="257"/>
      <c r="T4" s="257"/>
      <c r="U4" s="257"/>
      <c r="V4" s="257"/>
      <c r="W4" s="257"/>
      <c r="X4" s="257"/>
      <c r="Y4" s="257"/>
      <c r="Z4" s="257"/>
      <c r="AA4" s="257"/>
      <c r="AB4" s="257"/>
      <c r="AC4" s="257"/>
      <c r="AE4" s="259">
        <v>4</v>
      </c>
      <c r="AF4" s="259" t="s">
        <v>82</v>
      </c>
      <c r="AI4" s="259">
        <v>4</v>
      </c>
      <c r="AJ4" s="258" t="s">
        <v>86</v>
      </c>
    </row>
    <row r="5" spans="1:36">
      <c r="A5" s="263" t="s">
        <v>72</v>
      </c>
      <c r="C5" s="879"/>
      <c r="D5" s="879"/>
      <c r="E5" s="879"/>
      <c r="F5" s="879"/>
      <c r="AE5" s="259">
        <v>5</v>
      </c>
      <c r="AF5" s="259" t="s">
        <v>82</v>
      </c>
      <c r="AI5" s="259">
        <v>5</v>
      </c>
      <c r="AJ5" s="258" t="s">
        <v>87</v>
      </c>
    </row>
    <row r="6" spans="1:36">
      <c r="A6" s="263" t="s">
        <v>63</v>
      </c>
      <c r="B6" s="880" t="str">
        <f>'Sch-1'!D58</f>
        <v>2-Dec-2024</v>
      </c>
      <c r="C6" s="880"/>
      <c r="AE6" s="259">
        <v>6</v>
      </c>
      <c r="AF6" s="259" t="s">
        <v>82</v>
      </c>
      <c r="AG6" s="265">
        <f>DAY(B6)</f>
        <v>2</v>
      </c>
      <c r="AI6" s="259">
        <v>6</v>
      </c>
      <c r="AJ6" s="258" t="s">
        <v>88</v>
      </c>
    </row>
    <row r="7" spans="1:36">
      <c r="A7" s="263"/>
      <c r="B7" s="264"/>
      <c r="C7" s="264"/>
      <c r="AE7" s="259">
        <v>7</v>
      </c>
      <c r="AF7" s="259" t="s">
        <v>82</v>
      </c>
      <c r="AG7" s="265">
        <f>MONTH(B6)</f>
        <v>12</v>
      </c>
      <c r="AI7" s="259">
        <v>7</v>
      </c>
      <c r="AJ7" s="258" t="s">
        <v>89</v>
      </c>
    </row>
    <row r="8" spans="1:36">
      <c r="A8" s="266" t="s">
        <v>341</v>
      </c>
      <c r="B8" s="267"/>
      <c r="C8" s="256"/>
      <c r="D8" s="256"/>
      <c r="E8" s="256"/>
      <c r="F8" s="268"/>
      <c r="G8" s="256"/>
      <c r="H8" s="256"/>
      <c r="I8" s="257"/>
      <c r="J8" s="257"/>
      <c r="K8" s="257"/>
      <c r="L8" s="257"/>
      <c r="M8" s="257"/>
      <c r="N8" s="257"/>
      <c r="O8" s="257"/>
      <c r="P8" s="257"/>
      <c r="Q8" s="257"/>
      <c r="R8" s="257"/>
      <c r="S8" s="257"/>
      <c r="T8" s="257"/>
      <c r="U8" s="257"/>
      <c r="V8" s="257"/>
      <c r="W8" s="257"/>
      <c r="X8" s="257"/>
      <c r="Y8" s="257"/>
      <c r="Z8" s="257"/>
      <c r="AA8" s="257"/>
      <c r="AB8" s="257"/>
      <c r="AC8" s="257"/>
      <c r="AE8" s="259">
        <v>8</v>
      </c>
      <c r="AF8" s="259" t="s">
        <v>82</v>
      </c>
      <c r="AG8" s="265" t="str">
        <f>LOOKUP(AG7,AI1:AI12,AJ1:AJ12)</f>
        <v>December</v>
      </c>
      <c r="AI8" s="259">
        <v>8</v>
      </c>
      <c r="AJ8" s="258" t="s">
        <v>90</v>
      </c>
    </row>
    <row r="9" spans="1:36">
      <c r="A9" s="269" t="str">
        <f>'Sch-1'!O7</f>
        <v>Contracts and Material</v>
      </c>
      <c r="B9" s="269"/>
      <c r="F9" s="270"/>
      <c r="AE9" s="259">
        <v>9</v>
      </c>
      <c r="AF9" s="259" t="s">
        <v>82</v>
      </c>
      <c r="AG9" s="265">
        <f>YEAR(B6)</f>
        <v>2024</v>
      </c>
      <c r="AI9" s="259">
        <v>9</v>
      </c>
      <c r="AJ9" s="258" t="s">
        <v>91</v>
      </c>
    </row>
    <row r="10" spans="1:36">
      <c r="A10" s="269" t="str">
        <f>'Sch-1'!O8</f>
        <v>Power Grid Corporation of India Ltd.,</v>
      </c>
      <c r="B10" s="269"/>
      <c r="F10" s="270"/>
      <c r="AE10" s="259">
        <v>10</v>
      </c>
      <c r="AF10" s="259" t="s">
        <v>82</v>
      </c>
      <c r="AI10" s="259">
        <v>10</v>
      </c>
      <c r="AJ10" s="258" t="s">
        <v>92</v>
      </c>
    </row>
    <row r="11" spans="1:36">
      <c r="A11" s="269" t="str">
        <f>'Sch-1'!O9</f>
        <v>North Eastern Region Transmission System</v>
      </c>
      <c r="B11" s="269"/>
      <c r="F11" s="270"/>
      <c r="AE11" s="259">
        <v>11</v>
      </c>
      <c r="AF11" s="259" t="s">
        <v>82</v>
      </c>
      <c r="AI11" s="259">
        <v>11</v>
      </c>
      <c r="AJ11" s="258" t="s">
        <v>93</v>
      </c>
    </row>
    <row r="12" spans="1:36">
      <c r="A12" s="269" t="str">
        <f>'Sch-1'!O10</f>
        <v>Dongtieh, Lower Nongrah,</v>
      </c>
      <c r="B12" s="269"/>
      <c r="F12" s="270"/>
      <c r="AE12" s="259">
        <v>12</v>
      </c>
      <c r="AF12" s="259" t="s">
        <v>82</v>
      </c>
      <c r="AI12" s="259">
        <v>12</v>
      </c>
      <c r="AJ12" s="258" t="s">
        <v>94</v>
      </c>
    </row>
    <row r="13" spans="1:36">
      <c r="A13" s="269" t="str">
        <f>'Sch-1'!O11</f>
        <v xml:space="preserve">Lapalang, Shillong – 793 006 (Meghalaya)     </v>
      </c>
      <c r="B13" s="269"/>
      <c r="F13" s="270"/>
      <c r="AE13" s="259">
        <v>13</v>
      </c>
      <c r="AF13" s="259" t="s">
        <v>82</v>
      </c>
    </row>
    <row r="14" spans="1:36" ht="22.5" customHeight="1">
      <c r="A14" s="263"/>
      <c r="F14" s="270"/>
      <c r="AE14" s="259">
        <v>14</v>
      </c>
      <c r="AF14" s="259" t="s">
        <v>82</v>
      </c>
    </row>
    <row r="15" spans="1:36" ht="50.25" customHeight="1">
      <c r="A15" s="271" t="s">
        <v>73</v>
      </c>
      <c r="B15" s="272"/>
      <c r="C15" s="881" t="str">
        <f>Cover!B2</f>
        <v>Providing over head External water supply lines from Existing Deep tube well to Over head tank and over head tank to residential/non-residential Buildings at POWERGRID, RHQ,Complex, Lapalang, Shillong.</v>
      </c>
      <c r="D15" s="881"/>
      <c r="E15" s="881"/>
      <c r="F15" s="881"/>
      <c r="AE15" s="259">
        <v>15</v>
      </c>
      <c r="AF15" s="259" t="s">
        <v>82</v>
      </c>
    </row>
    <row r="16" spans="1:36" ht="27.75" customHeight="1">
      <c r="A16" s="261" t="s">
        <v>64</v>
      </c>
      <c r="B16" s="261"/>
      <c r="C16" s="270"/>
      <c r="D16" s="270"/>
      <c r="E16" s="270"/>
      <c r="F16" s="270"/>
      <c r="AE16" s="259">
        <v>16</v>
      </c>
      <c r="AF16" s="259" t="s">
        <v>82</v>
      </c>
    </row>
    <row r="17" spans="1:41" ht="110.25" customHeight="1">
      <c r="A17" s="272">
        <v>1</v>
      </c>
      <c r="B17" s="87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execute Civil and other allied works associated with the above-named package in full conformity with the said Bidding Documents for the sum of Rs. 3444023.53 (Rs. Thirty Four Lac Forty Four Thousand Twenty Four Only) or such other sums as may be determined in accordance with the terms and conditions of the Bidding Documents.</v>
      </c>
      <c r="C17" s="876"/>
      <c r="D17" s="876"/>
      <c r="E17" s="876"/>
      <c r="F17" s="876"/>
      <c r="Z17" s="707" t="s">
        <v>524</v>
      </c>
      <c r="AA17" s="707" t="s">
        <v>431</v>
      </c>
      <c r="AB17" s="708">
        <f>'Sch-2'!D26</f>
        <v>3444023.5299999993</v>
      </c>
      <c r="AC17" s="709" t="str">
        <f>" (" &amp; 'N to W'!A4 &amp; ")"</f>
        <v xml:space="preserve"> (Rs. Thirty Four Lac Forty Four Thousand Twenty Four Only)</v>
      </c>
      <c r="AE17" s="259">
        <v>17</v>
      </c>
      <c r="AF17" s="259" t="s">
        <v>82</v>
      </c>
    </row>
    <row r="18" spans="1:41" ht="39" customHeight="1">
      <c r="B18" s="883" t="s">
        <v>65</v>
      </c>
      <c r="C18" s="883"/>
      <c r="D18" s="883"/>
      <c r="E18" s="883"/>
      <c r="F18" s="883"/>
      <c r="AE18" s="259">
        <v>18</v>
      </c>
      <c r="AF18" s="259" t="s">
        <v>82</v>
      </c>
    </row>
    <row r="19" spans="1:41" s="261" customFormat="1" ht="27.75" customHeight="1">
      <c r="A19" s="273">
        <v>2</v>
      </c>
      <c r="B19" s="882" t="s">
        <v>66</v>
      </c>
      <c r="C19" s="882"/>
      <c r="D19" s="882"/>
      <c r="E19" s="882"/>
      <c r="F19" s="882"/>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74"/>
      <c r="AE19" s="259">
        <v>19</v>
      </c>
      <c r="AF19" s="259" t="s">
        <v>82</v>
      </c>
      <c r="AG19" s="274"/>
      <c r="AH19" s="274"/>
      <c r="AI19" s="274"/>
      <c r="AJ19" s="274"/>
      <c r="AK19" s="274"/>
      <c r="AL19" s="274"/>
      <c r="AM19" s="274"/>
      <c r="AN19" s="274"/>
      <c r="AO19" s="274"/>
    </row>
    <row r="20" spans="1:41" ht="39.75" customHeight="1">
      <c r="A20" s="272">
        <v>2.1</v>
      </c>
      <c r="B20" s="876" t="s">
        <v>67</v>
      </c>
      <c r="C20" s="876"/>
      <c r="D20" s="876"/>
      <c r="E20" s="876"/>
      <c r="F20" s="876"/>
      <c r="AE20" s="259">
        <v>20</v>
      </c>
      <c r="AF20" s="259" t="s">
        <v>82</v>
      </c>
    </row>
    <row r="21" spans="1:41" ht="23.25" customHeight="1">
      <c r="B21" s="891" t="s">
        <v>522</v>
      </c>
      <c r="C21" s="892"/>
      <c r="D21" s="877" t="s">
        <v>464</v>
      </c>
      <c r="E21" s="876"/>
      <c r="F21" s="876"/>
      <c r="AE21" s="259">
        <v>21</v>
      </c>
      <c r="AF21" s="259" t="s">
        <v>79</v>
      </c>
    </row>
    <row r="22" spans="1:41" ht="36.75" hidden="1" customHeight="1">
      <c r="B22" s="891" t="s">
        <v>462</v>
      </c>
      <c r="C22" s="891"/>
      <c r="D22" s="877" t="s">
        <v>463</v>
      </c>
      <c r="E22" s="876"/>
      <c r="F22" s="876"/>
    </row>
    <row r="23" spans="1:41" ht="27.95" customHeight="1">
      <c r="B23" s="891" t="s">
        <v>523</v>
      </c>
      <c r="C23" s="892"/>
      <c r="D23" s="502" t="s">
        <v>406</v>
      </c>
      <c r="E23" s="271"/>
      <c r="F23" s="271"/>
      <c r="AE23" s="259">
        <v>26</v>
      </c>
      <c r="AF23" s="259" t="s">
        <v>82</v>
      </c>
    </row>
    <row r="24" spans="1:41" ht="5.25" customHeight="1">
      <c r="B24" s="892"/>
      <c r="C24" s="892"/>
      <c r="D24" s="271"/>
      <c r="E24" s="271"/>
      <c r="F24" s="271"/>
    </row>
    <row r="25" spans="1:41" ht="92.25" customHeight="1">
      <c r="A25" s="275">
        <v>2.2000000000000002</v>
      </c>
      <c r="B25" s="876" t="s">
        <v>74</v>
      </c>
      <c r="C25" s="876"/>
      <c r="D25" s="876"/>
      <c r="E25" s="876"/>
      <c r="F25" s="876"/>
      <c r="AE25" s="259">
        <v>28</v>
      </c>
      <c r="AF25" s="259" t="s">
        <v>82</v>
      </c>
    </row>
    <row r="26" spans="1:41" ht="62.25" customHeight="1">
      <c r="A26" s="275">
        <v>2.2999999999999998</v>
      </c>
      <c r="B26" s="885" t="s">
        <v>434</v>
      </c>
      <c r="C26" s="885"/>
      <c r="D26" s="885"/>
      <c r="E26" s="885"/>
      <c r="F26" s="885"/>
      <c r="AE26" s="259">
        <v>29</v>
      </c>
      <c r="AF26" s="259" t="s">
        <v>82</v>
      </c>
    </row>
    <row r="27" spans="1:41" ht="129.75" customHeight="1">
      <c r="A27" s="275">
        <v>2.4</v>
      </c>
      <c r="B27" s="877" t="s">
        <v>75</v>
      </c>
      <c r="C27" s="876"/>
      <c r="D27" s="876"/>
      <c r="E27" s="876"/>
      <c r="F27" s="876"/>
      <c r="AE27" s="259">
        <v>30</v>
      </c>
      <c r="AF27" s="259" t="s">
        <v>82</v>
      </c>
    </row>
    <row r="28" spans="1:41" ht="72.75" customHeight="1">
      <c r="A28" s="275">
        <v>2.5</v>
      </c>
      <c r="B28" s="877" t="s">
        <v>76</v>
      </c>
      <c r="C28" s="876"/>
      <c r="D28" s="876"/>
      <c r="E28" s="876"/>
      <c r="F28" s="876"/>
      <c r="AE28" s="259">
        <v>31</v>
      </c>
      <c r="AF28" s="259" t="s">
        <v>79</v>
      </c>
    </row>
    <row r="29" spans="1:41" ht="76.150000000000006" customHeight="1">
      <c r="A29" s="272">
        <v>3</v>
      </c>
      <c r="B29" s="877" t="s">
        <v>404</v>
      </c>
      <c r="C29" s="876"/>
      <c r="D29" s="876"/>
      <c r="E29" s="876"/>
      <c r="F29" s="876"/>
    </row>
    <row r="30" spans="1:41" ht="66" customHeight="1">
      <c r="A30" s="275">
        <v>3.1</v>
      </c>
      <c r="B30" s="885" t="s">
        <v>432</v>
      </c>
      <c r="C30" s="885"/>
      <c r="D30" s="885"/>
      <c r="E30" s="885"/>
      <c r="F30" s="885"/>
    </row>
    <row r="31" spans="1:41" ht="63.75" customHeight="1">
      <c r="A31" s="275">
        <v>3.2</v>
      </c>
      <c r="B31" s="896" t="s">
        <v>433</v>
      </c>
      <c r="C31" s="896"/>
      <c r="D31" s="896"/>
      <c r="E31" s="896"/>
      <c r="F31" s="896"/>
    </row>
    <row r="32" spans="1:41" ht="78" customHeight="1">
      <c r="A32" s="272">
        <v>4</v>
      </c>
      <c r="B32" s="876" t="s">
        <v>77</v>
      </c>
      <c r="C32" s="876"/>
      <c r="D32" s="876"/>
      <c r="E32" s="876"/>
      <c r="F32" s="876"/>
    </row>
    <row r="33" spans="1:41" ht="83.45" customHeight="1">
      <c r="A33" s="272">
        <v>5</v>
      </c>
      <c r="B33" s="877" t="s">
        <v>78</v>
      </c>
      <c r="C33" s="876"/>
      <c r="D33" s="876"/>
      <c r="E33" s="876"/>
      <c r="F33" s="876"/>
    </row>
    <row r="34" spans="1:41" ht="30" customHeight="1">
      <c r="B34" s="276" t="str">
        <f>IF(ISERROR("Dated this " &amp; AG6 &amp; LOOKUP(AG6,AE1:AE28,AF1:AF28) &amp; " day of " &amp; AG8 &amp; " " &amp;AG9), "", "Dated this " &amp; AG6 &amp; LOOKUP(AG6,AE1:AE28,AF1:AF28) &amp; " day of " &amp; AG8 &amp; " " &amp;AG9)</f>
        <v>Dated this 2nd day of December 2024</v>
      </c>
      <c r="C34" s="276"/>
      <c r="D34" s="276"/>
      <c r="E34" s="277"/>
      <c r="F34" s="277"/>
    </row>
    <row r="35" spans="1:41" ht="30" customHeight="1">
      <c r="B35" s="276" t="s">
        <v>68</v>
      </c>
      <c r="C35" s="278"/>
      <c r="D35" s="279"/>
      <c r="E35" s="279"/>
      <c r="F35" s="279"/>
    </row>
    <row r="36" spans="1:41" ht="30" customHeight="1">
      <c r="B36" s="280"/>
      <c r="C36" s="279"/>
      <c r="D36" s="279"/>
      <c r="E36" s="276"/>
      <c r="F36" s="281" t="s">
        <v>69</v>
      </c>
    </row>
    <row r="37" spans="1:41" ht="30" customHeight="1">
      <c r="B37" s="280"/>
      <c r="C37" s="279"/>
      <c r="D37" s="276"/>
      <c r="E37" s="276"/>
      <c r="F37" s="281" t="str">
        <f>"For and on behalf of " &amp; 'Sch-1'!F8</f>
        <v xml:space="preserve">For and on behalf of </v>
      </c>
    </row>
    <row r="38" spans="1:41" ht="30" customHeight="1">
      <c r="A38" s="260"/>
      <c r="B38" s="260"/>
      <c r="C38" s="282"/>
      <c r="D38" s="257"/>
      <c r="E38" s="283"/>
      <c r="F38" s="284"/>
      <c r="G38" s="256"/>
      <c r="H38" s="256"/>
      <c r="I38" s="257"/>
      <c r="J38" s="257"/>
      <c r="K38" s="257"/>
      <c r="L38" s="257"/>
      <c r="M38" s="257"/>
      <c r="N38" s="257"/>
      <c r="O38" s="257"/>
      <c r="P38" s="257"/>
      <c r="Q38" s="257"/>
      <c r="R38" s="257"/>
      <c r="S38" s="257"/>
      <c r="T38" s="257"/>
      <c r="U38" s="257"/>
      <c r="V38" s="257"/>
      <c r="W38" s="257"/>
      <c r="X38" s="257"/>
      <c r="Y38" s="257"/>
      <c r="Z38" s="257"/>
      <c r="AA38" s="257"/>
      <c r="AB38" s="257"/>
      <c r="AC38" s="257"/>
    </row>
    <row r="39" spans="1:41" ht="30" customHeight="1">
      <c r="A39" s="285" t="s">
        <v>235</v>
      </c>
      <c r="B39" s="895" t="str">
        <f>'Sch-1'!D58</f>
        <v>2-Dec-2024</v>
      </c>
      <c r="C39" s="895"/>
      <c r="D39" s="257"/>
      <c r="E39" s="283" t="s">
        <v>70</v>
      </c>
      <c r="F39" s="286">
        <f>'Names of Bidder'!D24</f>
        <v>0</v>
      </c>
      <c r="G39" s="256"/>
      <c r="H39" s="256"/>
      <c r="I39" s="257"/>
      <c r="J39" s="257"/>
      <c r="K39" s="257"/>
      <c r="L39" s="257"/>
      <c r="M39" s="257"/>
      <c r="N39" s="257"/>
      <c r="O39" s="257"/>
      <c r="P39" s="257"/>
      <c r="Q39" s="257"/>
      <c r="R39" s="257"/>
      <c r="S39" s="257"/>
      <c r="T39" s="257"/>
      <c r="U39" s="257"/>
      <c r="V39" s="257"/>
      <c r="W39" s="257"/>
      <c r="X39" s="257"/>
      <c r="Y39" s="257"/>
      <c r="Z39" s="257"/>
      <c r="AA39" s="257"/>
      <c r="AB39" s="257"/>
      <c r="AC39" s="257"/>
    </row>
    <row r="40" spans="1:41" ht="30" customHeight="1">
      <c r="A40" s="285" t="s">
        <v>236</v>
      </c>
      <c r="B40" s="286" t="str">
        <f>'Sch-1'!D59</f>
        <v/>
      </c>
      <c r="C40" s="287"/>
      <c r="D40" s="257"/>
      <c r="E40" s="283" t="s">
        <v>71</v>
      </c>
      <c r="F40" s="286">
        <f>'Names of Bidder'!D25</f>
        <v>0</v>
      </c>
      <c r="G40" s="256"/>
      <c r="H40" s="256"/>
      <c r="I40" s="257"/>
      <c r="J40" s="257"/>
      <c r="K40" s="257"/>
      <c r="L40" s="257"/>
      <c r="M40" s="257"/>
      <c r="N40" s="257"/>
      <c r="O40" s="257"/>
      <c r="P40" s="257"/>
      <c r="Q40" s="257"/>
      <c r="R40" s="257"/>
      <c r="S40" s="257"/>
      <c r="T40" s="257"/>
      <c r="U40" s="257"/>
      <c r="V40" s="257"/>
      <c r="W40" s="257"/>
      <c r="X40" s="257"/>
      <c r="Y40" s="257"/>
      <c r="Z40" s="257"/>
      <c r="AA40" s="257"/>
      <c r="AB40" s="257"/>
      <c r="AC40" s="257"/>
    </row>
    <row r="41" spans="1:41" ht="30" customHeight="1">
      <c r="B41" s="261"/>
      <c r="D41" s="260"/>
      <c r="E41" s="283"/>
      <c r="F41" s="256"/>
      <c r="G41" s="256"/>
      <c r="H41" s="256"/>
      <c r="I41" s="257"/>
      <c r="J41" s="257"/>
      <c r="K41" s="257"/>
      <c r="L41" s="257"/>
      <c r="M41" s="257"/>
      <c r="N41" s="257"/>
      <c r="O41" s="257"/>
      <c r="P41" s="257"/>
      <c r="Q41" s="257"/>
      <c r="R41" s="257"/>
      <c r="S41" s="257"/>
      <c r="T41" s="257"/>
      <c r="U41" s="257"/>
      <c r="V41" s="257"/>
      <c r="W41" s="257"/>
      <c r="X41" s="257"/>
      <c r="Y41" s="257"/>
      <c r="Z41" s="257"/>
      <c r="AA41" s="257"/>
      <c r="AB41" s="257"/>
      <c r="AC41" s="257"/>
    </row>
    <row r="42" spans="1:41" ht="43.5" customHeight="1">
      <c r="A42" s="893" t="str">
        <f>IF('Names of Bidder'!D6="Sole Bidder", "", "In case of bid from a Joint Venture, name &amp; designation of representative of JV partner is to be provided and Bid Form is also to be signed by him.")</f>
        <v/>
      </c>
      <c r="B42" s="893"/>
      <c r="C42" s="893"/>
      <c r="D42" s="893"/>
      <c r="E42" s="893"/>
      <c r="F42" s="893"/>
    </row>
    <row r="43" spans="1:41" ht="30" customHeight="1">
      <c r="A43" s="288"/>
      <c r="B43" s="288"/>
      <c r="C43" s="276" t="str">
        <f>IF(Z2="2 or More", "Other Partner-2", "")</f>
        <v/>
      </c>
      <c r="D43" s="288"/>
      <c r="E43" s="289"/>
      <c r="F43" s="289" t="str">
        <f>IF(Z2=1,"Other Partner",IF(Z2="2 or More","Other Partner-1",""))</f>
        <v/>
      </c>
    </row>
    <row r="44" spans="1:41" ht="30" customHeight="1">
      <c r="A44" s="276"/>
      <c r="B44" s="281"/>
      <c r="C44" s="77"/>
      <c r="D44" s="1"/>
      <c r="E44" s="290"/>
      <c r="F44" s="1"/>
      <c r="G44" s="256"/>
      <c r="H44" s="256"/>
      <c r="I44" s="257"/>
      <c r="J44" s="257"/>
      <c r="K44" s="257"/>
      <c r="L44" s="257"/>
      <c r="M44" s="257"/>
      <c r="N44" s="257"/>
      <c r="O44" s="257"/>
      <c r="P44" s="257"/>
      <c r="Q44" s="257"/>
      <c r="R44" s="257"/>
      <c r="S44" s="257"/>
      <c r="T44" s="257"/>
      <c r="U44" s="257"/>
      <c r="V44" s="257"/>
      <c r="W44" s="257"/>
      <c r="X44" s="257"/>
      <c r="Y44" s="257"/>
      <c r="Z44" s="257"/>
      <c r="AA44" s="257"/>
      <c r="AB44" s="257"/>
      <c r="AC44" s="257"/>
    </row>
    <row r="45" spans="1:41" s="261" customFormat="1" ht="30" customHeight="1">
      <c r="A45" s="276"/>
      <c r="B45" s="281" t="str">
        <f>IF(Z2="2 or More", "Printed Name :", "")</f>
        <v/>
      </c>
      <c r="C45" s="374"/>
      <c r="D45" s="276"/>
      <c r="E45" s="281" t="str">
        <f>IF(Z1="Sole Bidder", "", "Printed Name :")</f>
        <v/>
      </c>
      <c r="F45" s="374"/>
      <c r="H45" s="263"/>
      <c r="AD45" s="274"/>
      <c r="AE45" s="259"/>
      <c r="AF45" s="259"/>
      <c r="AG45" s="274"/>
      <c r="AH45" s="274"/>
      <c r="AI45" s="274"/>
      <c r="AJ45" s="274"/>
      <c r="AK45" s="274"/>
      <c r="AL45" s="274"/>
      <c r="AM45" s="274"/>
      <c r="AN45" s="274"/>
      <c r="AO45" s="274"/>
    </row>
    <row r="46" spans="1:41" s="261" customFormat="1" ht="30" customHeight="1">
      <c r="A46" s="276"/>
      <c r="B46" s="281" t="str">
        <f>IF(Z2="2 or More", "Designation :", "")</f>
        <v/>
      </c>
      <c r="C46" s="374"/>
      <c r="D46" s="276"/>
      <c r="E46" s="281" t="str">
        <f>IF(Z1="Sole Bidder", "", "Designation :")</f>
        <v/>
      </c>
      <c r="F46" s="374"/>
      <c r="H46" s="263"/>
      <c r="AD46" s="274"/>
      <c r="AE46" s="259"/>
      <c r="AF46" s="259"/>
      <c r="AG46" s="274"/>
      <c r="AH46" s="274"/>
      <c r="AI46" s="274"/>
      <c r="AJ46" s="274"/>
      <c r="AK46" s="274"/>
      <c r="AL46" s="274"/>
      <c r="AM46" s="274"/>
      <c r="AN46" s="274"/>
      <c r="AO46" s="274"/>
    </row>
    <row r="47" spans="1:41" s="261" customFormat="1" ht="30" customHeight="1">
      <c r="A47" s="276"/>
      <c r="B47" s="281" t="str">
        <f>IF(Z2=2, "Common Seal :", "")</f>
        <v/>
      </c>
      <c r="C47" s="77"/>
      <c r="D47" s="1"/>
      <c r="E47" s="290"/>
      <c r="F47" s="1"/>
      <c r="G47" s="256"/>
      <c r="H47" s="284"/>
      <c r="I47" s="256"/>
      <c r="J47" s="256"/>
      <c r="K47" s="256"/>
      <c r="L47" s="256"/>
      <c r="M47" s="256"/>
      <c r="N47" s="256"/>
      <c r="O47" s="256"/>
      <c r="P47" s="256"/>
      <c r="Q47" s="256"/>
      <c r="R47" s="256"/>
      <c r="S47" s="256"/>
      <c r="T47" s="256"/>
      <c r="U47" s="256"/>
      <c r="V47" s="256"/>
      <c r="W47" s="256"/>
      <c r="X47" s="256"/>
      <c r="Y47" s="256"/>
      <c r="Z47" s="256"/>
      <c r="AA47" s="256"/>
      <c r="AB47" s="256"/>
      <c r="AC47" s="256"/>
      <c r="AD47" s="274"/>
      <c r="AE47" s="259"/>
      <c r="AF47" s="259"/>
      <c r="AG47" s="274"/>
      <c r="AH47" s="274"/>
      <c r="AI47" s="274"/>
      <c r="AJ47" s="274"/>
      <c r="AK47" s="274"/>
      <c r="AL47" s="274"/>
      <c r="AM47" s="274"/>
      <c r="AN47" s="274"/>
      <c r="AO47" s="274"/>
    </row>
    <row r="48" spans="1:41" s="261" customFormat="1" ht="33" customHeight="1">
      <c r="A48" s="291" t="s">
        <v>234</v>
      </c>
      <c r="B48" s="292"/>
      <c r="C48" s="77"/>
      <c r="D48" s="1"/>
      <c r="E48" s="290"/>
      <c r="F48" s="1"/>
      <c r="G48" s="256"/>
      <c r="H48" s="284"/>
      <c r="I48" s="256"/>
      <c r="J48" s="256"/>
      <c r="K48" s="256"/>
      <c r="L48" s="256"/>
      <c r="M48" s="256"/>
      <c r="N48" s="256"/>
      <c r="O48" s="256"/>
      <c r="P48" s="256"/>
      <c r="Q48" s="256"/>
      <c r="R48" s="256"/>
      <c r="S48" s="256"/>
      <c r="T48" s="256"/>
      <c r="U48" s="256"/>
      <c r="V48" s="256"/>
      <c r="W48" s="256"/>
      <c r="X48" s="256"/>
      <c r="Y48" s="256"/>
      <c r="Z48" s="256"/>
      <c r="AA48" s="256"/>
      <c r="AB48" s="256"/>
      <c r="AC48" s="256"/>
      <c r="AD48" s="274"/>
      <c r="AE48" s="259"/>
      <c r="AF48" s="259"/>
      <c r="AG48" s="274"/>
      <c r="AH48" s="274"/>
      <c r="AI48" s="274"/>
      <c r="AJ48" s="274"/>
      <c r="AK48" s="274"/>
      <c r="AL48" s="274"/>
      <c r="AM48" s="274"/>
      <c r="AN48" s="274"/>
      <c r="AO48" s="274"/>
    </row>
    <row r="49" spans="1:41" s="261" customFormat="1" ht="20.25" customHeight="1">
      <c r="A49" s="890" t="s">
        <v>253</v>
      </c>
      <c r="B49" s="890"/>
      <c r="C49" s="890"/>
      <c r="D49" s="886"/>
      <c r="E49" s="886"/>
      <c r="F49" s="886"/>
      <c r="H49" s="263"/>
      <c r="AD49" s="274"/>
      <c r="AE49" s="259"/>
      <c r="AF49" s="259"/>
      <c r="AG49" s="274"/>
      <c r="AH49" s="274"/>
      <c r="AI49" s="274"/>
      <c r="AJ49" s="274"/>
      <c r="AK49" s="274"/>
      <c r="AL49" s="274"/>
      <c r="AM49" s="274"/>
      <c r="AN49" s="274"/>
      <c r="AO49" s="274"/>
    </row>
    <row r="50" spans="1:41" s="261" customFormat="1" ht="20.25" customHeight="1">
      <c r="A50" s="894"/>
      <c r="B50" s="894"/>
      <c r="C50" s="894"/>
      <c r="D50" s="886"/>
      <c r="E50" s="886"/>
      <c r="F50" s="886"/>
      <c r="H50" s="263"/>
      <c r="AD50" s="274"/>
      <c r="AE50" s="259"/>
      <c r="AF50" s="259"/>
      <c r="AG50" s="274"/>
      <c r="AH50" s="274"/>
      <c r="AI50" s="274"/>
      <c r="AJ50" s="274"/>
      <c r="AK50" s="274"/>
      <c r="AL50" s="274"/>
      <c r="AM50" s="274"/>
      <c r="AN50" s="274"/>
      <c r="AO50" s="274"/>
    </row>
    <row r="51" spans="1:41" s="261" customFormat="1" ht="20.25" customHeight="1">
      <c r="A51" s="889"/>
      <c r="B51" s="889"/>
      <c r="C51" s="889"/>
      <c r="D51" s="886"/>
      <c r="E51" s="886"/>
      <c r="F51" s="886"/>
      <c r="H51" s="263"/>
      <c r="AD51" s="274"/>
      <c r="AE51" s="259"/>
      <c r="AF51" s="259"/>
      <c r="AG51" s="274"/>
      <c r="AH51" s="274"/>
      <c r="AI51" s="274"/>
      <c r="AJ51" s="274"/>
      <c r="AK51" s="274"/>
      <c r="AL51" s="274"/>
      <c r="AM51" s="274"/>
      <c r="AN51" s="274"/>
      <c r="AO51" s="274"/>
    </row>
    <row r="52" spans="1:41" s="261" customFormat="1" ht="20.25" customHeight="1">
      <c r="A52" s="888" t="s">
        <v>254</v>
      </c>
      <c r="B52" s="888"/>
      <c r="C52" s="888"/>
      <c r="D52" s="886"/>
      <c r="E52" s="886"/>
      <c r="F52" s="886"/>
      <c r="H52" s="263"/>
      <c r="AD52" s="274"/>
      <c r="AE52" s="259"/>
      <c r="AF52" s="259"/>
      <c r="AG52" s="274"/>
      <c r="AH52" s="274"/>
      <c r="AI52" s="274"/>
      <c r="AJ52" s="274"/>
      <c r="AK52" s="274"/>
      <c r="AL52" s="274"/>
      <c r="AM52" s="274"/>
      <c r="AN52" s="274"/>
      <c r="AO52" s="274"/>
    </row>
    <row r="53" spans="1:41" s="261" customFormat="1" ht="20.25" customHeight="1">
      <c r="A53" s="888" t="s">
        <v>252</v>
      </c>
      <c r="B53" s="888"/>
      <c r="C53" s="888"/>
      <c r="D53" s="886"/>
      <c r="E53" s="886"/>
      <c r="F53" s="886"/>
      <c r="H53" s="263"/>
      <c r="AD53" s="274"/>
      <c r="AE53" s="259"/>
      <c r="AF53" s="259"/>
      <c r="AG53" s="274"/>
      <c r="AH53" s="274"/>
      <c r="AI53" s="274"/>
      <c r="AJ53" s="274"/>
      <c r="AK53" s="274"/>
      <c r="AL53" s="274"/>
      <c r="AM53" s="274"/>
      <c r="AN53" s="274"/>
      <c r="AO53" s="274"/>
    </row>
    <row r="54" spans="1:41" s="261" customFormat="1" ht="20.25" customHeight="1">
      <c r="A54" s="888" t="s">
        <v>255</v>
      </c>
      <c r="B54" s="888"/>
      <c r="C54" s="888"/>
      <c r="D54" s="886"/>
      <c r="E54" s="886"/>
      <c r="F54" s="886"/>
      <c r="H54" s="263"/>
      <c r="AD54" s="274"/>
      <c r="AE54" s="259"/>
      <c r="AF54" s="259"/>
      <c r="AG54" s="274"/>
      <c r="AH54" s="274"/>
      <c r="AI54" s="274"/>
      <c r="AJ54" s="274"/>
      <c r="AK54" s="274"/>
      <c r="AL54" s="274"/>
      <c r="AM54" s="274"/>
      <c r="AN54" s="274"/>
      <c r="AO54" s="274"/>
    </row>
    <row r="55" spans="1:41" s="261" customFormat="1" ht="20.25" customHeight="1">
      <c r="A55" s="890" t="s">
        <v>256</v>
      </c>
      <c r="B55" s="890"/>
      <c r="C55" s="890"/>
      <c r="D55" s="886"/>
      <c r="E55" s="886"/>
      <c r="F55" s="886"/>
      <c r="H55" s="263"/>
      <c r="AD55" s="274"/>
      <c r="AE55" s="259"/>
      <c r="AF55" s="259"/>
      <c r="AG55" s="274"/>
      <c r="AH55" s="274"/>
      <c r="AI55" s="274"/>
      <c r="AJ55" s="274"/>
      <c r="AK55" s="274"/>
      <c r="AL55" s="274"/>
      <c r="AM55" s="274"/>
      <c r="AN55" s="274"/>
      <c r="AO55" s="274"/>
    </row>
    <row r="56" spans="1:41" s="261" customFormat="1" ht="20.25" customHeight="1">
      <c r="A56" s="894"/>
      <c r="B56" s="894"/>
      <c r="C56" s="894"/>
      <c r="D56" s="886"/>
      <c r="E56" s="886"/>
      <c r="F56" s="886"/>
      <c r="H56" s="263"/>
      <c r="AD56" s="274"/>
      <c r="AE56" s="259"/>
      <c r="AF56" s="259"/>
      <c r="AG56" s="274"/>
      <c r="AH56" s="274"/>
      <c r="AI56" s="274"/>
      <c r="AJ56" s="274"/>
      <c r="AK56" s="274"/>
      <c r="AL56" s="274"/>
      <c r="AM56" s="274"/>
      <c r="AN56" s="274"/>
      <c r="AO56" s="274"/>
    </row>
    <row r="57" spans="1:41" s="261" customFormat="1" ht="20.25" customHeight="1">
      <c r="A57" s="889"/>
      <c r="B57" s="889"/>
      <c r="C57" s="889"/>
      <c r="D57" s="886"/>
      <c r="E57" s="886"/>
      <c r="F57" s="886"/>
      <c r="H57" s="263"/>
      <c r="AD57" s="274"/>
      <c r="AE57" s="259"/>
      <c r="AF57" s="259"/>
      <c r="AG57" s="274"/>
      <c r="AH57" s="274"/>
      <c r="AI57" s="274"/>
      <c r="AJ57" s="274"/>
      <c r="AK57" s="274"/>
      <c r="AL57" s="274"/>
      <c r="AM57" s="274"/>
      <c r="AN57" s="274"/>
      <c r="AO57" s="274"/>
    </row>
    <row r="58" spans="1:41" s="261" customFormat="1" ht="12.75" customHeight="1">
      <c r="A58" s="887"/>
      <c r="B58" s="887"/>
      <c r="C58" s="887"/>
      <c r="D58" s="887"/>
      <c r="E58" s="887"/>
      <c r="F58" s="887"/>
      <c r="H58" s="263"/>
      <c r="AD58" s="274"/>
      <c r="AE58" s="259"/>
      <c r="AF58" s="259"/>
      <c r="AG58" s="274"/>
      <c r="AH58" s="274"/>
      <c r="AI58" s="274"/>
      <c r="AJ58" s="274"/>
      <c r="AK58" s="274"/>
      <c r="AL58" s="274"/>
      <c r="AM58" s="274"/>
      <c r="AN58" s="274"/>
      <c r="AO58" s="274"/>
    </row>
    <row r="59" spans="1:41" s="261" customFormat="1" ht="24.75" customHeight="1">
      <c r="A59" s="884" t="s">
        <v>122</v>
      </c>
      <c r="B59" s="884"/>
      <c r="C59" s="884"/>
      <c r="D59" s="884"/>
      <c r="E59" s="884"/>
      <c r="F59" s="884"/>
      <c r="H59" s="263"/>
      <c r="AD59" s="274"/>
      <c r="AE59" s="259"/>
      <c r="AF59" s="259"/>
      <c r="AG59" s="274"/>
      <c r="AH59" s="274"/>
      <c r="AI59" s="274"/>
      <c r="AJ59" s="274"/>
      <c r="AK59" s="274"/>
      <c r="AL59" s="274"/>
      <c r="AM59" s="274"/>
      <c r="AN59" s="274"/>
      <c r="AO59" s="274"/>
    </row>
    <row r="60" spans="1:41" s="261" customFormat="1" ht="33" customHeight="1">
      <c r="A60" s="263"/>
      <c r="B60" s="263"/>
      <c r="H60" s="263"/>
      <c r="AD60" s="274"/>
      <c r="AE60" s="259"/>
      <c r="AF60" s="259"/>
      <c r="AG60" s="274"/>
      <c r="AH60" s="274"/>
      <c r="AI60" s="274"/>
      <c r="AJ60" s="274"/>
      <c r="AK60" s="274"/>
      <c r="AL60" s="274"/>
      <c r="AM60" s="274"/>
      <c r="AN60" s="274"/>
      <c r="AO60" s="274"/>
    </row>
    <row r="61" spans="1:41" s="261" customFormat="1" ht="33" customHeight="1">
      <c r="A61" s="263"/>
      <c r="B61" s="263"/>
      <c r="H61" s="263"/>
      <c r="AD61" s="274"/>
      <c r="AE61" s="259"/>
      <c r="AF61" s="259"/>
      <c r="AG61" s="274"/>
      <c r="AH61" s="274"/>
      <c r="AI61" s="274"/>
      <c r="AJ61" s="274"/>
      <c r="AK61" s="274"/>
      <c r="AL61" s="274"/>
      <c r="AM61" s="274"/>
      <c r="AN61" s="274"/>
      <c r="AO61" s="274"/>
    </row>
    <row r="62" spans="1:41">
      <c r="A62" s="263"/>
    </row>
    <row r="63" spans="1:41">
      <c r="A63" s="263"/>
    </row>
    <row r="64" spans="1:41">
      <c r="A64" s="263"/>
    </row>
    <row r="65" spans="1:1">
      <c r="A65" s="263"/>
    </row>
    <row r="66" spans="1:1">
      <c r="A66" s="263"/>
    </row>
    <row r="67" spans="1:1">
      <c r="A67" s="263"/>
    </row>
    <row r="68" spans="1:1">
      <c r="A68" s="263"/>
    </row>
    <row r="69" spans="1:1">
      <c r="A69" s="263"/>
    </row>
    <row r="70" spans="1:1">
      <c r="A70" s="263"/>
    </row>
    <row r="71" spans="1:1">
      <c r="A71" s="263"/>
    </row>
    <row r="72" spans="1:1">
      <c r="A72" s="263"/>
    </row>
    <row r="73" spans="1:1">
      <c r="A73" s="263"/>
    </row>
  </sheetData>
  <sheetProtection password="CD7E" sheet="1" objects="1" scenarios="1" formatCells="0" formatColumns="0" formatRows="0" selectLockedCells="1" sort="0"/>
  <customSheetViews>
    <customSheetView guid="{93F2FEDA-AB07-4652-9895-BE34975CD6CE}" scale="145" showPageBreaks="1" showGridLines="0" zeroValues="0" fitToPage="1" printArea="1" hiddenColumns="1" view="pageBreakPreview">
      <selection activeCell="C45" sqref="C45"/>
      <rowBreaks count="1" manualBreakCount="1">
        <brk id="42" max="5" man="1"/>
      </rowBreaks>
      <pageMargins left="0.75" right="0.77" top="0.62" bottom="0.61" header="0.39" footer="0.32"/>
      <pageSetup paperSize="9" scale="93" fitToHeight="0" orientation="portrait" r:id="rId1"/>
      <headerFooter alignWithMargins="0">
        <oddFooter>&amp;R&amp;"Book Antiqua,Bold"&amp;8Bid Form (1st Envelope)  / Page &amp;P of &amp;N</oddFooter>
      </headerFooter>
    </customSheetView>
    <customSheetView guid="{D4DE57C7-E521-4428-80BD-545B19793C78}"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2"/>
      <headerFooter alignWithMargins="0">
        <oddFooter>&amp;R&amp;"Book Antiqua,Bold"&amp;8Bid Form (1st Envelope)  / Page &amp;P of &amp;N</oddFooter>
      </headerFooter>
    </customSheetView>
    <customSheetView guid="{427AF4ED-2BDF-478F-9F0A-595838FA0EC8}"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4" fitToHeight="0" orientation="portrait" r:id="rId3"/>
      <headerFooter alignWithMargins="0">
        <oddFooter>&amp;R&amp;"Book Antiqua,Bold"&amp;8Bid Form (1st Envelope)  / Page &amp;P of &amp;N</oddFooter>
      </headerFooter>
    </customSheetView>
    <customSheetView guid="{EF8F60CB-82F3-477F-A7D3-94F4C70843DC}"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4"/>
      <headerFooter alignWithMargins="0">
        <oddFooter>&amp;R&amp;"Book Antiqua,Bold"&amp;8Bid Form (1st Envelope)  / Page &amp;P of &amp;N</oddFooter>
      </headerFooter>
    </customSheetView>
    <customSheetView guid="{9658319F-66FC-48F8-AB8A-302F6F77BA10}" showPageBreaks="1" showGridLines="0" zeroValues="0" fitToPage="1" printArea="1" hiddenColumns="1" view="pageBreakPreview">
      <selection activeCell="C5" sqref="C5:F5"/>
      <rowBreaks count="1" manualBreakCount="1">
        <brk id="42" max="5" man="1"/>
      </rowBreaks>
      <pageMargins left="0.75" right="0.77" top="0.62" bottom="0.61" header="0.39" footer="0.32"/>
      <pageSetup paperSize="9" scale="93" fitToHeight="0" orientation="portrait" r:id="rId5"/>
      <headerFooter alignWithMargins="0">
        <oddFooter>&amp;R&amp;"Book Antiqua,Bold"&amp;8Bid Form (1st Envelope)  / Page &amp;P of &amp;N</oddFooter>
      </headerFooter>
    </customSheetView>
    <customSheetView guid="{D4A148BB-8D25-43B9-8797-A9D3AE767B49}"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6"/>
      <headerFooter alignWithMargins="0">
        <oddFooter>&amp;R&amp;"Book Antiqua,Bold"&amp;8Bid Form (1st Envelope)  / Page &amp;P of &amp;N</oddFooter>
      </headerFooter>
    </customSheetView>
    <customSheetView guid="{714760DF-5EB1-4543-9C04-C1A23AAE4384}" showGridLines="0" zeroValues="0" fitToPage="1" printArea="1" hiddenColumns="1" topLeftCell="A4">
      <selection activeCell="D48" sqref="D48:F48"/>
      <rowBreaks count="1" manualBreakCount="1">
        <brk id="45" max="5" man="1"/>
      </rowBreaks>
      <pageMargins left="0.75" right="0.77" top="0.62" bottom="0.61" header="0.39" footer="0.32"/>
      <pageSetup paperSize="9" scale="93" fitToHeight="0" orientation="portrait" r:id="rId7"/>
      <headerFooter alignWithMargins="0">
        <oddFooter>&amp;R&amp;"Book Antiqua,Bold"&amp;8Bid Form (1st Envelope)  / Page &amp;P of &amp;N</oddFooter>
      </headerFooter>
    </customSheetView>
    <customSheetView guid="{BE0CEA4D-1A4E-4C32-BF92-B8DA3D3423E5}" showGridLines="0" zeroValues="0" fitToPage="1" hiddenColumns="1" topLeftCell="A52">
      <selection activeCell="D48" sqref="D48:F48"/>
      <rowBreaks count="1" manualBreakCount="1">
        <brk id="45" max="5" man="1"/>
      </rowBreaks>
      <pageMargins left="0.75" right="0.77" top="0.62" bottom="0.61" header="0.39" footer="0.32"/>
      <pageSetup paperSize="9" scale="93" fitToHeight="0" orientation="portrait" r:id="rId8"/>
      <headerFooter alignWithMargins="0">
        <oddFooter>&amp;R&amp;"Book Antiqua,Bold"&amp;8Bid Form (1st Envelope)  / Page &amp;P of &amp;N</oddFooter>
      </headerFooter>
    </customSheetView>
    <customSheetView guid="{3DA0B320-DAF7-4F4A-921A-9FCFD188E8C7}"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9"/>
      <headerFooter alignWithMargins="0">
        <oddFooter>&amp;R&amp;"Book Antiqua,Bold"&amp;8Bid Form (1st Envelope)  / Page &amp;P of &amp;N</oddFooter>
      </headerFooter>
    </customSheetView>
    <customSheetView guid="{8C0E2163-61BB-48DF-AFAF-5E75147ED450}"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0"/>
      <headerFooter alignWithMargins="0">
        <oddFooter>&amp;R&amp;"Book Antiqua,Bold"&amp;8Bid Form (1st Envelope)  / Page &amp;P of &amp;N</oddFooter>
      </headerFooter>
    </customSheetView>
    <customSheetView guid="{FD7F7BE1-8CB1-460B-98AB-D33E15FD14E6}" showGridLines="0" zeroValues="0" fitToPage="1" hiddenColumns="1" topLeftCell="A36">
      <selection activeCell="C43" sqref="C43"/>
      <rowBreaks count="1" manualBreakCount="1">
        <brk id="45" max="5" man="1"/>
      </rowBreaks>
      <pageMargins left="0.75" right="0.77" top="0.62" bottom="0.61" header="0.39" footer="0.32"/>
      <pageSetup paperSize="9" scale="93" fitToHeight="0" orientation="portrait" r:id="rId11"/>
      <headerFooter alignWithMargins="0">
        <oddFooter>&amp;R&amp;"Book Antiqua,Bold"&amp;8Bid Form (1st Envelope)  / Page &amp;P of &amp;N</oddFooter>
      </headerFooter>
    </customSheetView>
    <customSheetView guid="{1F4837C2-36FF-4422-95DC-EAAD1B4FAC2F}" showGridLines="0" zeroValues="0" fitToPage="1" printArea="1" hiddenColumns="1">
      <selection activeCell="D47" sqref="D47:F55"/>
      <rowBreaks count="1" manualBreakCount="1">
        <brk id="45" max="5" man="1"/>
      </rowBreaks>
      <pageMargins left="0.75" right="0.77" top="0.62" bottom="0.61" header="0.39" footer="0.32"/>
      <pageSetup paperSize="9" scale="93" fitToHeight="0" orientation="portrait" r:id="rId12"/>
      <headerFooter alignWithMargins="0">
        <oddFooter>&amp;R&amp;"Book Antiqua,Bold"&amp;8Bid Form (1st Envelope)  / Page &amp;P of &amp;N</oddFooter>
      </headerFooter>
    </customSheetView>
    <customSheetView guid="{27A45B7A-04F2-4516-B80B-5ED0825D4ED3}"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3"/>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5"/>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6"/>
      <headerFooter alignWithMargins="0">
        <oddFooter>&amp;R&amp;"Book Antiqua,Bold"&amp;8Bid Form (1st Envelope)  / Page &amp;P of &amp;N</oddFooter>
      </headerFooter>
    </customSheetView>
    <customSheetView guid="{091A6405-72DB-46E0-B81A-EC53A5C58396}" showGridLines="0" zeroValues="0">
      <selection activeCell="D62" sqref="D62:F62"/>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E4E2D7-4BFE-4C24-8B93-9FD441A50336}"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8"/>
      <headerFooter alignWithMargins="0">
        <oddFooter>&amp;R&amp;"Book Antiqua,Bold"&amp;8Bid Form (1st Envelope)  / Page &amp;P of &amp;N</oddFooter>
      </headerFooter>
    </customSheetView>
    <customSheetView guid="{E2E57CA5-082B-4C11-AB34-2A298199576B}" showGridLines="0" zeroValues="0" fitToPage="1" topLeftCell="A13">
      <selection activeCell="C5" sqref="C5:F5"/>
      <rowBreaks count="1" manualBreakCount="1">
        <brk id="52" max="5" man="1"/>
      </rowBreaks>
      <pageMargins left="0.75" right="0.77" top="0.62" bottom="0.61" header="0.39" footer="0.32"/>
      <pageSetup paperSize="9" scale="96" fitToHeight="0" orientation="portrait" r:id="rId19"/>
      <headerFooter alignWithMargins="0">
        <oddFooter>&amp;R&amp;"Book Antiqua,Bold"&amp;8Bid Form (1st Envelope)  / Page &amp;P of &amp;N</oddFooter>
      </headerFooter>
    </customSheetView>
    <customSheetView guid="{E8B8E0BD-9CB3-4C7D-9BC6-088FDFCB0B45}"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0"/>
      <headerFooter alignWithMargins="0">
        <oddFooter>&amp;R&amp;"Book Antiqua,Bold"&amp;8Bid Form (1st Envelope)  / Page &amp;P of &amp;N</oddFooter>
      </headerFooter>
    </customSheetView>
    <customSheetView guid="{CB39F8EE-FAD8-4C4E-B5E9-5EC27AC08528}"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1"/>
      <headerFooter alignWithMargins="0">
        <oddFooter>&amp;R&amp;"Book Antiqua,Bold"&amp;8Bid Form (1st Envelope)  / Page &amp;P of &amp;N</oddFooter>
      </headerFooter>
    </customSheetView>
    <customSheetView guid="{97B2ED79-AE3F-4DF3-959D-96AE4A0B76A0}" showPageBreaks="1" showGridLines="0" zeroValues="0" fitToPage="1" printArea="1" hiddenColumns="1" view="pageBreakPreview" topLeftCell="A10">
      <selection activeCell="C5" sqref="C5:F5"/>
      <rowBreaks count="1" manualBreakCount="1">
        <brk id="42" max="5" man="1"/>
      </rowBreaks>
      <pageMargins left="0.75" right="0.77" top="0.62" bottom="0.61" header="0.39" footer="0.32"/>
      <pageSetup paperSize="9" scale="93" fitToHeight="0" orientation="portrait" r:id="rId22"/>
      <headerFooter alignWithMargins="0">
        <oddFooter>&amp;R&amp;"Book Antiqua,Bold"&amp;8Bid Form (1st Envelope)  / Page &amp;P of &amp;N</oddFooter>
      </headerFooter>
    </customSheetView>
    <customSheetView guid="{2D068FA3-47E3-4516-81A6-894AA90F7864}"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23"/>
      <headerFooter alignWithMargins="0">
        <oddFooter>&amp;R&amp;"Book Antiqua,Bold"&amp;8Bid Form (1st Envelope)  / Page &amp;P of &amp;N</oddFooter>
      </headerFooter>
    </customSheetView>
    <customSheetView guid="{25F14B1D-FADD-4C44-AA48-5D402D65337D}"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24"/>
      <headerFooter alignWithMargins="0">
        <oddFooter>&amp;R&amp;"Book Antiqua,Bold"&amp;8Bid Form (1st Envelope)  / Page &amp;P of &amp;N</oddFooter>
      </headerFooter>
    </customSheetView>
    <customSheetView guid="{FC366365-2136-48B2-A9F6-DEB708B66B93}"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25"/>
      <headerFooter alignWithMargins="0">
        <oddFooter>&amp;R&amp;"Book Antiqua,Bold"&amp;8Bid Form (1st Envelope)  / Page &amp;P of &amp;N</oddFooter>
      </headerFooter>
    </customSheetView>
    <customSheetView guid="{FCAAE906-744B-4580-8002-466CC408DAC9}" scale="145" showPageBreaks="1" showGridLines="0" zeroValues="0" fitToPage="1" printArea="1" hiddenColumns="1" view="pageBreakPreview" topLeftCell="A40">
      <selection activeCell="C45" sqref="C45"/>
      <rowBreaks count="1" manualBreakCount="1">
        <brk id="42" max="5" man="1"/>
      </rowBreaks>
      <pageMargins left="0.75" right="0.77" top="0.62" bottom="0.61" header="0.39" footer="0.32"/>
      <pageSetup paperSize="9" scale="93" fitToHeight="0" orientation="portrait" r:id="rId26"/>
      <headerFooter alignWithMargins="0">
        <oddFooter>&amp;R&amp;"Book Antiqua,Bold"&amp;8Bid Form (1st Envelope)  / Page &amp;P of &amp;N</oddFooter>
      </headerFooter>
    </customSheetView>
  </customSheetViews>
  <mergeCells count="45">
    <mergeCell ref="A57:C57"/>
    <mergeCell ref="A49:C49"/>
    <mergeCell ref="A56:C56"/>
    <mergeCell ref="D53:F53"/>
    <mergeCell ref="A54:C54"/>
    <mergeCell ref="A52:C52"/>
    <mergeCell ref="B23:C23"/>
    <mergeCell ref="B24:C24"/>
    <mergeCell ref="D51:F51"/>
    <mergeCell ref="B21:C21"/>
    <mergeCell ref="D52:F52"/>
    <mergeCell ref="A42:F42"/>
    <mergeCell ref="D49:F49"/>
    <mergeCell ref="A50:C50"/>
    <mergeCell ref="D50:F50"/>
    <mergeCell ref="B39:C39"/>
    <mergeCell ref="B25:F25"/>
    <mergeCell ref="B22:C22"/>
    <mergeCell ref="B31:F31"/>
    <mergeCell ref="D22:F22"/>
    <mergeCell ref="A59:F59"/>
    <mergeCell ref="B26:F26"/>
    <mergeCell ref="B27:F27"/>
    <mergeCell ref="B28:F28"/>
    <mergeCell ref="D55:F55"/>
    <mergeCell ref="A58:F58"/>
    <mergeCell ref="A53:C53"/>
    <mergeCell ref="A51:C51"/>
    <mergeCell ref="B32:F32"/>
    <mergeCell ref="B33:F33"/>
    <mergeCell ref="D54:F54"/>
    <mergeCell ref="A55:C55"/>
    <mergeCell ref="B29:F29"/>
    <mergeCell ref="B30:F30"/>
    <mergeCell ref="D56:F56"/>
    <mergeCell ref="D57:F57"/>
    <mergeCell ref="B20:F20"/>
    <mergeCell ref="D21:F21"/>
    <mergeCell ref="A3:F3"/>
    <mergeCell ref="C5:F5"/>
    <mergeCell ref="B6:C6"/>
    <mergeCell ref="C15:F15"/>
    <mergeCell ref="B19:F19"/>
    <mergeCell ref="B17:F17"/>
    <mergeCell ref="B18:F18"/>
  </mergeCells>
  <phoneticPr fontId="34" type="noConversion"/>
  <conditionalFormatting sqref="B32:F32">
    <cfRule type="expression" dxfId="2" priority="1">
      <formula>$Z$1="Sole Bidder"</formula>
    </cfRule>
  </conditionalFormatting>
  <conditionalFormatting sqref="C45:C46">
    <cfRule type="expression" dxfId="1" priority="3" stopIfTrue="1">
      <formula>$B$45=""</formula>
    </cfRule>
  </conditionalFormatting>
  <conditionalFormatting sqref="F45:F46">
    <cfRule type="expression" dxfId="0" priority="2" stopIfTrue="1">
      <formula>$E$45=""</formula>
    </cfRule>
  </conditionalFormatting>
  <pageMargins left="0.75" right="0.77" top="0.62" bottom="0.61" header="0.39" footer="0.32"/>
  <pageSetup paperSize="9" scale="93" fitToHeight="0" orientation="portrait" r:id="rId27"/>
  <headerFooter alignWithMargins="0">
    <oddFooter>&amp;R&amp;"Book Antiqua,Bold"&amp;8Bid Form (1st Envelope)  / Page &amp;P of &amp;N</oddFooter>
  </headerFooter>
  <rowBreaks count="1" manualBreakCount="1">
    <brk id="42" max="5" man="1"/>
  </rowBreaks>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P41"/>
  <sheetViews>
    <sheetView zoomScaleSheetLayoutView="100" workbookViewId="0">
      <selection activeCell="F34" sqref="F34"/>
    </sheetView>
  </sheetViews>
  <sheetFormatPr defaultColWidth="8" defaultRowHeight="16.5"/>
  <cols>
    <col min="1" max="1" width="7.5" style="83" customWidth="1"/>
    <col min="2" max="2" width="46.875" style="83" customWidth="1"/>
    <col min="3" max="3" width="2.25" style="83" customWidth="1"/>
    <col min="4" max="4" width="17.625" style="121" customWidth="1"/>
    <col min="5" max="5" width="4.125" style="121" customWidth="1"/>
    <col min="6" max="6" width="17.625" style="121" customWidth="1"/>
    <col min="7" max="7" width="21.625" style="86" customWidth="1"/>
    <col min="8" max="8" width="15.25" style="203" customWidth="1"/>
    <col min="9" max="10" width="13.75" style="203" customWidth="1"/>
    <col min="11" max="11" width="14.875" style="203" customWidth="1"/>
    <col min="12" max="12" width="13.75" style="203" customWidth="1"/>
    <col min="13" max="16" width="8" style="203" customWidth="1"/>
    <col min="17" max="16384" width="8" style="86"/>
  </cols>
  <sheetData>
    <row r="1" spans="1:16" ht="15.95" customHeight="1">
      <c r="B1" s="897" t="s">
        <v>199</v>
      </c>
      <c r="C1" s="898"/>
      <c r="D1" s="898"/>
      <c r="E1" s="898"/>
      <c r="F1" s="898"/>
    </row>
    <row r="2" spans="1:16" ht="15.95" customHeight="1">
      <c r="B2" s="84"/>
      <c r="C2" s="85"/>
      <c r="D2" s="87"/>
      <c r="E2" s="87"/>
      <c r="F2" s="87"/>
    </row>
    <row r="3" spans="1:16" s="88" customFormat="1" ht="15.95" customHeight="1">
      <c r="A3" s="83"/>
      <c r="B3" s="83"/>
      <c r="C3" s="83"/>
      <c r="D3" s="899" t="s">
        <v>200</v>
      </c>
      <c r="E3" s="899"/>
      <c r="F3" s="899"/>
      <c r="H3" s="204"/>
      <c r="I3" s="204"/>
      <c r="J3" s="204"/>
      <c r="K3" s="204"/>
      <c r="L3" s="204"/>
      <c r="M3" s="204"/>
      <c r="N3" s="204"/>
      <c r="O3" s="204"/>
      <c r="P3" s="204"/>
    </row>
    <row r="4" spans="1:16" s="88" customFormat="1" ht="20.25" customHeight="1">
      <c r="A4" s="905" t="s">
        <v>201</v>
      </c>
      <c r="B4" s="905"/>
      <c r="C4" s="905"/>
      <c r="D4" s="900">
        <f>'Sch-1'!F8</f>
        <v>0</v>
      </c>
      <c r="E4" s="900"/>
      <c r="F4" s="900"/>
      <c r="H4" s="204"/>
      <c r="I4" s="204"/>
      <c r="J4" s="204"/>
      <c r="K4" s="204"/>
      <c r="L4" s="204"/>
      <c r="M4" s="204"/>
      <c r="N4" s="204"/>
      <c r="O4" s="204"/>
      <c r="P4" s="204"/>
    </row>
    <row r="5" spans="1:16" s="94" customFormat="1" ht="21" customHeight="1">
      <c r="A5" s="90" t="s">
        <v>324</v>
      </c>
      <c r="B5" s="903" t="s">
        <v>202</v>
      </c>
      <c r="C5" s="904"/>
      <c r="D5" s="91" t="s">
        <v>203</v>
      </c>
      <c r="E5" s="901" t="s">
        <v>204</v>
      </c>
      <c r="F5" s="902"/>
      <c r="H5" s="205"/>
      <c r="I5" s="205"/>
      <c r="J5" s="205"/>
      <c r="K5" s="205"/>
      <c r="L5" s="205"/>
      <c r="M5" s="205"/>
      <c r="N5" s="205"/>
      <c r="O5" s="205"/>
      <c r="P5" s="205"/>
    </row>
    <row r="6" spans="1:16" s="88" customFormat="1" ht="36" customHeight="1">
      <c r="A6" s="95">
        <v>1</v>
      </c>
      <c r="B6" s="96" t="s">
        <v>226</v>
      </c>
      <c r="C6" s="97"/>
      <c r="D6" s="98">
        <f>'Sch-2'!D14</f>
        <v>2918663.9999999995</v>
      </c>
      <c r="E6" s="99" t="s">
        <v>310</v>
      </c>
      <c r="F6" s="100">
        <f>D6</f>
        <v>2918663.9999999995</v>
      </c>
      <c r="G6" s="101"/>
      <c r="H6" s="204"/>
      <c r="I6" s="204"/>
      <c r="J6" s="204"/>
      <c r="K6" s="204"/>
      <c r="L6" s="204"/>
      <c r="M6" s="204"/>
      <c r="N6" s="204"/>
      <c r="O6" s="204"/>
      <c r="P6" s="204"/>
    </row>
    <row r="7" spans="1:16" s="88" customFormat="1" ht="34.5" customHeight="1">
      <c r="A7" s="95">
        <v>2</v>
      </c>
      <c r="B7" s="96" t="s">
        <v>227</v>
      </c>
      <c r="C7" s="97"/>
      <c r="D7" s="98" t="e">
        <f>'Sch-2'!D16</f>
        <v>#REF!</v>
      </c>
      <c r="E7" s="99"/>
      <c r="F7" s="100" t="e">
        <f>D7</f>
        <v>#REF!</v>
      </c>
      <c r="G7" s="101"/>
      <c r="H7" s="204"/>
      <c r="I7" s="204"/>
      <c r="J7" s="204"/>
      <c r="K7" s="204"/>
      <c r="L7" s="204"/>
      <c r="M7" s="204"/>
      <c r="N7" s="204"/>
      <c r="O7" s="204"/>
      <c r="P7" s="204"/>
    </row>
    <row r="8" spans="1:16" s="88" customFormat="1" ht="21" customHeight="1">
      <c r="A8" s="95">
        <v>3</v>
      </c>
      <c r="B8" s="96" t="s">
        <v>228</v>
      </c>
      <c r="C8" s="97"/>
      <c r="D8" s="98" t="e">
        <f>'Sch-2'!D18</f>
        <v>#REF!</v>
      </c>
      <c r="E8" s="99"/>
      <c r="F8" s="100" t="e">
        <f>D8</f>
        <v>#REF!</v>
      </c>
      <c r="G8" s="101"/>
      <c r="H8" s="204"/>
      <c r="I8" s="204"/>
      <c r="J8" s="204"/>
      <c r="K8" s="204"/>
      <c r="L8" s="204"/>
      <c r="M8" s="204"/>
      <c r="N8" s="204"/>
      <c r="O8" s="204"/>
      <c r="P8" s="204"/>
    </row>
    <row r="9" spans="1:16" s="88" customFormat="1" ht="21" customHeight="1">
      <c r="A9" s="95">
        <v>4</v>
      </c>
      <c r="B9" s="96" t="s">
        <v>229</v>
      </c>
      <c r="C9" s="97"/>
      <c r="D9" s="102" t="s">
        <v>366</v>
      </c>
      <c r="E9" s="99"/>
      <c r="F9" s="93" t="str">
        <f>D9</f>
        <v>Not Applicable</v>
      </c>
      <c r="H9" s="204"/>
      <c r="I9" s="204"/>
      <c r="J9" s="204"/>
      <c r="K9" s="204"/>
      <c r="L9" s="204"/>
      <c r="M9" s="204"/>
      <c r="N9" s="204"/>
      <c r="O9" s="204"/>
      <c r="P9" s="204"/>
    </row>
    <row r="10" spans="1:16" s="88" customFormat="1" ht="21" customHeight="1">
      <c r="A10" s="95">
        <v>5</v>
      </c>
      <c r="B10" s="96" t="s">
        <v>230</v>
      </c>
      <c r="C10" s="97"/>
      <c r="D10" s="103" t="e">
        <f>SUM(D6,D7,D8)</f>
        <v>#REF!</v>
      </c>
      <c r="E10" s="99"/>
      <c r="F10" s="104" t="e">
        <f>F6+F7+F8</f>
        <v>#REF!</v>
      </c>
      <c r="H10" s="204"/>
      <c r="I10" s="204"/>
      <c r="J10" s="204"/>
      <c r="K10" s="204"/>
      <c r="L10" s="204"/>
      <c r="M10" s="204"/>
      <c r="N10" s="204"/>
      <c r="O10" s="204"/>
      <c r="P10" s="204"/>
    </row>
    <row r="11" spans="1:16" s="88" customFormat="1" ht="21" customHeight="1">
      <c r="A11" s="95">
        <v>6</v>
      </c>
      <c r="B11" s="105" t="s">
        <v>205</v>
      </c>
      <c r="C11" s="106" t="s">
        <v>310</v>
      </c>
      <c r="D11" s="98" t="e">
        <f>'Sch-1'!#REF!+#REF!+#REF!+#REF!</f>
        <v>#REF!</v>
      </c>
      <c r="E11" s="107" t="s">
        <v>310</v>
      </c>
      <c r="F11" s="100" t="e">
        <f>D11</f>
        <v>#REF!</v>
      </c>
      <c r="H11" s="204"/>
      <c r="I11" s="204"/>
      <c r="J11" s="204"/>
      <c r="K11" s="204"/>
      <c r="L11" s="204"/>
      <c r="M11" s="204"/>
      <c r="N11" s="204"/>
      <c r="O11" s="204"/>
      <c r="P11" s="204"/>
    </row>
    <row r="12" spans="1:16" s="88" customFormat="1" ht="21.95" customHeight="1">
      <c r="A12" s="95">
        <v>7</v>
      </c>
      <c r="B12" s="105" t="s">
        <v>231</v>
      </c>
      <c r="C12" s="97"/>
      <c r="D12" s="91" t="e">
        <f>D10-D11</f>
        <v>#REF!</v>
      </c>
      <c r="E12" s="99"/>
      <c r="F12" s="104" t="e">
        <f>F10-F11</f>
        <v>#REF!</v>
      </c>
      <c r="G12" s="108"/>
      <c r="H12" s="204"/>
      <c r="I12" s="204"/>
      <c r="J12" s="204"/>
      <c r="K12" s="204"/>
      <c r="L12" s="204"/>
      <c r="M12" s="204"/>
      <c r="N12" s="204"/>
      <c r="O12" s="204"/>
      <c r="P12" s="204"/>
    </row>
    <row r="13" spans="1:16" s="88" customFormat="1" ht="21.95" customHeight="1">
      <c r="A13" s="95">
        <v>8</v>
      </c>
      <c r="B13" s="96" t="s">
        <v>206</v>
      </c>
      <c r="C13" s="97"/>
      <c r="D13" s="98"/>
      <c r="E13" s="99"/>
      <c r="F13" s="100"/>
      <c r="H13" s="204"/>
      <c r="I13" s="204"/>
      <c r="J13" s="204"/>
      <c r="K13" s="204"/>
      <c r="L13" s="204"/>
      <c r="M13" s="204"/>
      <c r="N13" s="204"/>
      <c r="O13" s="204"/>
      <c r="P13" s="204"/>
    </row>
    <row r="14" spans="1:16" s="88" customFormat="1" ht="21.95" customHeight="1">
      <c r="A14" s="95" t="s">
        <v>310</v>
      </c>
      <c r="B14" s="96" t="s">
        <v>207</v>
      </c>
      <c r="C14" s="109"/>
      <c r="D14" s="102" t="e">
        <f>#REF!</f>
        <v>#REF!</v>
      </c>
      <c r="E14" s="110"/>
      <c r="F14" s="93">
        <f>F32</f>
        <v>0</v>
      </c>
      <c r="G14" s="101"/>
      <c r="H14" s="204"/>
      <c r="I14" s="204"/>
      <c r="J14" s="204"/>
      <c r="K14" s="204"/>
      <c r="L14" s="204"/>
      <c r="M14" s="204"/>
      <c r="N14" s="204"/>
      <c r="O14" s="204"/>
      <c r="P14" s="204"/>
    </row>
    <row r="15" spans="1:16" s="88" customFormat="1" ht="21.95" customHeight="1">
      <c r="A15" s="95"/>
      <c r="B15" s="96" t="s">
        <v>208</v>
      </c>
      <c r="C15" s="97"/>
      <c r="D15" s="102" t="e">
        <f>#REF!+#REF!</f>
        <v>#REF!</v>
      </c>
      <c r="E15" s="111"/>
      <c r="F15" s="93" t="e">
        <f>F33</f>
        <v>#REF!</v>
      </c>
      <c r="G15" s="101"/>
      <c r="H15" s="204"/>
      <c r="I15" s="204"/>
      <c r="J15" s="204"/>
      <c r="K15" s="204"/>
      <c r="L15" s="204"/>
      <c r="M15" s="204"/>
      <c r="N15" s="204"/>
      <c r="O15" s="204"/>
      <c r="P15" s="204"/>
    </row>
    <row r="16" spans="1:16" s="88" customFormat="1" ht="21.95" customHeight="1">
      <c r="A16" s="95"/>
      <c r="B16" s="96" t="s">
        <v>209</v>
      </c>
      <c r="C16" s="97"/>
      <c r="D16" s="102" t="e">
        <f>#REF!+#REF!</f>
        <v>#REF!</v>
      </c>
      <c r="E16" s="111"/>
      <c r="F16" s="93" t="e">
        <f>F36</f>
        <v>#REF!</v>
      </c>
      <c r="G16" s="101"/>
      <c r="H16" s="204"/>
      <c r="I16" s="204"/>
      <c r="J16" s="204"/>
      <c r="K16" s="204"/>
      <c r="L16" s="204"/>
      <c r="M16" s="204"/>
      <c r="N16" s="204"/>
      <c r="O16" s="204"/>
      <c r="P16" s="204"/>
    </row>
    <row r="17" spans="1:16" s="88" customFormat="1" ht="21.95" customHeight="1">
      <c r="A17" s="95"/>
      <c r="B17" s="96" t="s">
        <v>210</v>
      </c>
      <c r="C17" s="97"/>
      <c r="D17" s="102" t="e">
        <f>#REF!</f>
        <v>#REF!</v>
      </c>
      <c r="E17" s="92"/>
      <c r="F17" s="93">
        <f>F34</f>
        <v>0</v>
      </c>
      <c r="H17" s="204"/>
      <c r="I17" s="204"/>
      <c r="J17" s="204"/>
      <c r="K17" s="204"/>
      <c r="L17" s="204"/>
      <c r="M17" s="204"/>
      <c r="N17" s="204"/>
      <c r="O17" s="204"/>
      <c r="P17" s="204"/>
    </row>
    <row r="18" spans="1:16" s="88" customFormat="1" ht="27" customHeight="1">
      <c r="A18" s="95"/>
      <c r="B18" s="96" t="s">
        <v>211</v>
      </c>
      <c r="C18" s="112"/>
      <c r="D18" s="189" t="e">
        <f>D14+D15+D16+D17</f>
        <v>#REF!</v>
      </c>
      <c r="E18" s="113"/>
      <c r="F18" s="112" t="e">
        <f>SUM(F14:F17)</f>
        <v>#REF!</v>
      </c>
      <c r="G18" s="101"/>
      <c r="H18" s="204"/>
      <c r="I18" s="204"/>
      <c r="J18" s="204"/>
      <c r="K18" s="204"/>
      <c r="L18" s="204"/>
      <c r="M18" s="204"/>
      <c r="N18" s="204"/>
      <c r="O18" s="204"/>
      <c r="P18" s="204"/>
    </row>
    <row r="19" spans="1:16" s="88" customFormat="1" ht="33.75" customHeight="1">
      <c r="A19" s="95">
        <v>8</v>
      </c>
      <c r="B19" s="96" t="s">
        <v>212</v>
      </c>
      <c r="C19" s="97"/>
      <c r="D19" s="91" t="e">
        <f>D10+D18</f>
        <v>#REF!</v>
      </c>
      <c r="E19" s="114" t="s">
        <v>310</v>
      </c>
      <c r="F19" s="115" t="e">
        <f>F10+F18</f>
        <v>#REF!</v>
      </c>
      <c r="G19" s="101"/>
      <c r="H19" s="204"/>
      <c r="I19" s="204"/>
      <c r="J19" s="204"/>
      <c r="K19" s="204"/>
      <c r="L19" s="204"/>
      <c r="M19" s="204"/>
      <c r="N19" s="204"/>
      <c r="O19" s="204"/>
      <c r="P19" s="204"/>
    </row>
    <row r="20" spans="1:16" s="88" customFormat="1" ht="51" customHeight="1">
      <c r="A20" s="95">
        <v>9</v>
      </c>
      <c r="B20" s="96" t="s">
        <v>232</v>
      </c>
      <c r="C20" s="97"/>
      <c r="D20" s="98" t="e">
        <f>'Sch-1'!#REF!</f>
        <v>#REF!</v>
      </c>
      <c r="E20" s="99"/>
      <c r="F20" s="100" t="e">
        <f>D20</f>
        <v>#REF!</v>
      </c>
      <c r="H20" s="204"/>
      <c r="I20" s="204"/>
      <c r="J20" s="204"/>
      <c r="K20" s="204"/>
      <c r="L20" s="204"/>
      <c r="M20" s="204"/>
      <c r="N20" s="204"/>
      <c r="O20" s="204"/>
      <c r="P20" s="204"/>
    </row>
    <row r="21" spans="1:16" s="88" customFormat="1" ht="23.25" customHeight="1">
      <c r="A21" s="116" t="s">
        <v>213</v>
      </c>
      <c r="B21" s="910" t="s">
        <v>214</v>
      </c>
      <c r="C21" s="910"/>
      <c r="D21" s="910"/>
      <c r="E21" s="910"/>
      <c r="F21" s="911"/>
      <c r="H21" s="204"/>
      <c r="I21" s="204"/>
      <c r="J21" s="204"/>
      <c r="K21" s="204"/>
      <c r="L21" s="204"/>
      <c r="M21" s="204"/>
      <c r="N21" s="204"/>
      <c r="O21" s="204"/>
      <c r="P21" s="204"/>
    </row>
    <row r="22" spans="1:16" s="88" customFormat="1" ht="18.75" customHeight="1">
      <c r="A22" s="118" t="s">
        <v>314</v>
      </c>
      <c r="B22" s="909" t="s">
        <v>215</v>
      </c>
      <c r="C22" s="909"/>
      <c r="D22" s="909"/>
      <c r="E22" s="117" t="s">
        <v>216</v>
      </c>
      <c r="F22" s="120" t="e">
        <f>D14</f>
        <v>#REF!</v>
      </c>
      <c r="H22" s="204"/>
      <c r="I22" s="204"/>
      <c r="J22" s="204"/>
      <c r="K22" s="204"/>
      <c r="L22" s="204"/>
      <c r="M22" s="204"/>
      <c r="N22" s="204"/>
      <c r="O22" s="204"/>
      <c r="P22" s="204"/>
    </row>
    <row r="23" spans="1:16" s="88" customFormat="1" ht="19.5" customHeight="1">
      <c r="A23" s="118" t="s">
        <v>315</v>
      </c>
      <c r="B23" s="909" t="s">
        <v>217</v>
      </c>
      <c r="C23" s="909"/>
      <c r="D23" s="909"/>
      <c r="E23" s="117" t="s">
        <v>216</v>
      </c>
      <c r="F23" s="120" t="e">
        <f>D15</f>
        <v>#REF!</v>
      </c>
      <c r="H23" s="204"/>
      <c r="I23" s="204"/>
      <c r="J23" s="204"/>
      <c r="K23" s="204"/>
      <c r="L23" s="204"/>
      <c r="M23" s="204"/>
      <c r="N23" s="204"/>
      <c r="O23" s="204"/>
      <c r="P23" s="204"/>
    </row>
    <row r="24" spans="1:16" s="88" customFormat="1" ht="19.5" customHeight="1">
      <c r="A24" s="118" t="s">
        <v>316</v>
      </c>
      <c r="B24" s="909" t="s">
        <v>270</v>
      </c>
      <c r="C24" s="909"/>
      <c r="D24" s="909"/>
      <c r="E24" s="117" t="s">
        <v>216</v>
      </c>
      <c r="F24" s="120" t="e">
        <f>D16</f>
        <v>#REF!</v>
      </c>
      <c r="H24" s="204"/>
      <c r="I24" s="204"/>
      <c r="J24" s="204"/>
      <c r="K24" s="204"/>
      <c r="L24" s="204"/>
      <c r="M24" s="204"/>
      <c r="N24" s="204"/>
      <c r="O24" s="204"/>
      <c r="P24" s="204"/>
    </row>
    <row r="25" spans="1:16" s="88" customFormat="1" ht="19.5" customHeight="1">
      <c r="A25" s="118" t="s">
        <v>317</v>
      </c>
      <c r="B25" s="909" t="s">
        <v>218</v>
      </c>
      <c r="C25" s="909"/>
      <c r="D25" s="909"/>
      <c r="E25" s="117" t="s">
        <v>216</v>
      </c>
      <c r="F25" s="120" t="e">
        <f>D17</f>
        <v>#REF!</v>
      </c>
      <c r="H25" s="204"/>
      <c r="I25" s="204"/>
      <c r="J25" s="204"/>
      <c r="K25" s="204"/>
      <c r="L25" s="204"/>
      <c r="M25" s="204"/>
      <c r="N25" s="204"/>
      <c r="O25" s="204"/>
      <c r="P25" s="204"/>
    </row>
    <row r="26" spans="1:16" s="88" customFormat="1" ht="19.5" customHeight="1">
      <c r="A26" s="122" t="s">
        <v>219</v>
      </c>
      <c r="B26" s="910" t="s">
        <v>272</v>
      </c>
      <c r="C26" s="910"/>
      <c r="D26" s="910"/>
      <c r="E26" s="910"/>
      <c r="F26" s="911"/>
      <c r="H26" s="204"/>
      <c r="I26" s="204"/>
      <c r="J26" s="204"/>
      <c r="K26" s="204"/>
      <c r="L26" s="204"/>
      <c r="M26" s="204"/>
      <c r="N26" s="204"/>
      <c r="O26" s="204"/>
      <c r="P26" s="204"/>
    </row>
    <row r="27" spans="1:16" ht="19.5" customHeight="1">
      <c r="A27" s="190"/>
      <c r="B27" s="86"/>
      <c r="C27" s="86"/>
      <c r="D27" s="86"/>
      <c r="E27" s="86"/>
      <c r="F27" s="191"/>
    </row>
    <row r="28" spans="1:16" s="88" customFormat="1" ht="19.5" customHeight="1">
      <c r="A28" s="192"/>
      <c r="F28" s="193"/>
      <c r="H28" s="204"/>
      <c r="I28" s="204"/>
      <c r="J28" s="204"/>
      <c r="K28" s="204"/>
      <c r="L28" s="204"/>
      <c r="M28" s="204"/>
      <c r="N28" s="204"/>
      <c r="O28" s="204"/>
      <c r="P28" s="204"/>
    </row>
    <row r="29" spans="1:16" s="88" customFormat="1" ht="19.5" customHeight="1">
      <c r="A29" s="192"/>
      <c r="F29" s="193"/>
      <c r="H29" s="204"/>
      <c r="I29" s="204"/>
      <c r="J29" s="204"/>
      <c r="K29" s="204"/>
      <c r="L29" s="204"/>
      <c r="M29" s="204"/>
      <c r="N29" s="204"/>
      <c r="O29" s="204"/>
      <c r="P29" s="204"/>
    </row>
    <row r="30" spans="1:16" s="88" customFormat="1" ht="60" customHeight="1">
      <c r="A30" s="122" t="s">
        <v>271</v>
      </c>
      <c r="B30" s="912" t="s">
        <v>288</v>
      </c>
      <c r="C30" s="913"/>
      <c r="D30" s="913"/>
      <c r="E30" s="913"/>
      <c r="F30" s="914"/>
      <c r="H30" s="204" t="s">
        <v>273</v>
      </c>
      <c r="I30" s="204"/>
      <c r="J30" s="204"/>
      <c r="K30" s="204"/>
      <c r="L30" s="204"/>
      <c r="M30" s="204"/>
      <c r="N30" s="204"/>
      <c r="O30" s="204"/>
      <c r="P30" s="204"/>
    </row>
    <row r="31" spans="1:16" s="88" customFormat="1" ht="19.5" customHeight="1">
      <c r="A31" s="118" t="s">
        <v>314</v>
      </c>
      <c r="B31" s="909" t="s">
        <v>220</v>
      </c>
      <c r="C31" s="909"/>
      <c r="D31" s="909"/>
      <c r="E31" s="117" t="s">
        <v>216</v>
      </c>
      <c r="F31" s="119">
        <f>'Sch-1'!X3</f>
        <v>0</v>
      </c>
      <c r="H31" s="205" t="s">
        <v>274</v>
      </c>
      <c r="I31" s="205" t="e">
        <f>#REF!</f>
        <v>#REF!</v>
      </c>
      <c r="J31" s="205" t="e">
        <f>IF(I31=0, "", I31)</f>
        <v>#REF!</v>
      </c>
      <c r="K31" s="206" t="e">
        <f>IF(I31=0, "", "Discount on lum-sum basis on total price quoted by us without Taxes &amp; Duties. In Rs. ")</f>
        <v>#REF!</v>
      </c>
      <c r="L31" s="205" t="s">
        <v>275</v>
      </c>
      <c r="M31" s="207" t="e">
        <f>#REF!</f>
        <v>#REF!</v>
      </c>
      <c r="N31" s="207" t="e">
        <f t="shared" ref="N31:N37" si="0">IF(M31=0, "", M31)</f>
        <v>#REF!</v>
      </c>
      <c r="O31" s="206" t="e">
        <f>IF(M31=0, "", " Discount on lum-sum basis on total price quoted by us without Taxes &amp; Duties. In Percent (%) .")</f>
        <v>#REF!</v>
      </c>
      <c r="P31" s="204"/>
    </row>
    <row r="32" spans="1:16" s="88" customFormat="1" ht="19.5" customHeight="1">
      <c r="A32" s="118" t="s">
        <v>315</v>
      </c>
      <c r="B32" s="909" t="s">
        <v>221</v>
      </c>
      <c r="C32" s="909"/>
      <c r="D32" s="909"/>
      <c r="E32" s="117" t="s">
        <v>216</v>
      </c>
      <c r="F32" s="119">
        <f>ROUND(0.103*F31,0)</f>
        <v>0</v>
      </c>
      <c r="H32" s="204"/>
      <c r="I32" s="204"/>
      <c r="J32" s="205"/>
      <c r="K32" s="206" t="e">
        <f>IF(SUM(I33:I37)=0, "", "Discount on lum-sum basis on the Schedules as given below , In Rs. :")</f>
        <v>#REF!</v>
      </c>
      <c r="L32" s="204"/>
      <c r="M32" s="204"/>
      <c r="N32" s="207"/>
      <c r="O32" s="206" t="e">
        <f>IF(SUM(M33:M37)=0, "", "Discount on lum-sum basis on the Schedules as given below , In Percent (%) :")</f>
        <v>#REF!</v>
      </c>
      <c r="P32" s="204"/>
    </row>
    <row r="33" spans="1:16" s="88" customFormat="1" ht="19.5" customHeight="1">
      <c r="A33" s="118" t="s">
        <v>316</v>
      </c>
      <c r="B33" s="909" t="s">
        <v>222</v>
      </c>
      <c r="C33" s="909"/>
      <c r="D33" s="909"/>
      <c r="E33" s="117" t="s">
        <v>216</v>
      </c>
      <c r="F33" s="119" t="e">
        <f>#REF!+#REF!</f>
        <v>#REF!</v>
      </c>
      <c r="H33" s="205" t="s">
        <v>276</v>
      </c>
      <c r="I33" s="205" t="e">
        <f>#REF!</f>
        <v>#REF!</v>
      </c>
      <c r="J33" s="205" t="e">
        <f>IF(I33=0, "", I33)</f>
        <v>#REF!</v>
      </c>
      <c r="K33" s="208" t="e">
        <f>IF(I33=0, "", "Schedule-1 : Ex works prices (Direct Only)")</f>
        <v>#REF!</v>
      </c>
      <c r="L33" s="205" t="s">
        <v>281</v>
      </c>
      <c r="M33" s="207" t="e">
        <f>#REF!</f>
        <v>#REF!</v>
      </c>
      <c r="N33" s="207" t="e">
        <f t="shared" si="0"/>
        <v>#REF!</v>
      </c>
      <c r="O33" s="208" t="e">
        <f>IF(M33=0, "", "Schedule-1 : Ex works prices (Direct Only)")</f>
        <v>#REF!</v>
      </c>
      <c r="P33" s="204"/>
    </row>
    <row r="34" spans="1:16" s="88" customFormat="1" ht="19.5" customHeight="1">
      <c r="A34" s="118" t="s">
        <v>317</v>
      </c>
      <c r="B34" s="909" t="s">
        <v>218</v>
      </c>
      <c r="C34" s="909"/>
      <c r="D34" s="909"/>
      <c r="E34" s="117" t="s">
        <v>216</v>
      </c>
      <c r="F34" s="210"/>
      <c r="H34" s="205" t="s">
        <v>277</v>
      </c>
      <c r="I34" s="205" t="e">
        <f>#REF!</f>
        <v>#REF!</v>
      </c>
      <c r="J34" s="205" t="e">
        <f>IF(I34=0, "", I34)</f>
        <v>#REF!</v>
      </c>
      <c r="K34" s="208" t="e">
        <f>IF(I34=0, "", "Schedule-1 : Ex works prices (Bought Out Only)")</f>
        <v>#REF!</v>
      </c>
      <c r="L34" s="205" t="s">
        <v>282</v>
      </c>
      <c r="M34" s="207" t="e">
        <f>#REF!</f>
        <v>#REF!</v>
      </c>
      <c r="N34" s="207" t="e">
        <f t="shared" si="0"/>
        <v>#REF!</v>
      </c>
      <c r="O34" s="208" t="e">
        <f>IF(M34=0, "", "Schedule-1 : Ex works prices (Bought Out Only)")</f>
        <v>#REF!</v>
      </c>
      <c r="P34" s="204"/>
    </row>
    <row r="35" spans="1:16" s="88" customFormat="1" ht="15" customHeight="1">
      <c r="A35" s="118" t="s">
        <v>318</v>
      </c>
      <c r="B35" s="909" t="s">
        <v>223</v>
      </c>
      <c r="C35" s="909"/>
      <c r="D35" s="909"/>
      <c r="E35" s="117" t="s">
        <v>216</v>
      </c>
      <c r="F35" s="120" t="e">
        <f>D6+D7+F32+F33+F34</f>
        <v>#REF!</v>
      </c>
      <c r="H35" s="205" t="s">
        <v>278</v>
      </c>
      <c r="I35" s="205" t="e">
        <f>#REF!</f>
        <v>#REF!</v>
      </c>
      <c r="J35" s="205" t="e">
        <f>IF(I35=0, "", I35)</f>
        <v>#REF!</v>
      </c>
      <c r="K35" s="208" t="e">
        <f>IF(I35=0, "", "Schedule-2 : Freight &amp; Insurance")</f>
        <v>#REF!</v>
      </c>
      <c r="L35" s="205" t="s">
        <v>283</v>
      </c>
      <c r="M35" s="207" t="e">
        <f>#REF!</f>
        <v>#REF!</v>
      </c>
      <c r="N35" s="207" t="e">
        <f t="shared" si="0"/>
        <v>#REF!</v>
      </c>
      <c r="O35" s="208" t="e">
        <f>IF(M35=0, "", "Schedule-2 : Freight &amp; Insurance")</f>
        <v>#REF!</v>
      </c>
      <c r="P35" s="204"/>
    </row>
    <row r="36" spans="1:16" s="88" customFormat="1" ht="15" customHeight="1">
      <c r="A36" s="118" t="s">
        <v>319</v>
      </c>
      <c r="B36" s="909" t="s">
        <v>289</v>
      </c>
      <c r="C36" s="909"/>
      <c r="D36" s="909"/>
      <c r="E36" s="117" t="s">
        <v>216</v>
      </c>
      <c r="F36" s="120" t="e">
        <f>ROUND(0.01*F35,0)</f>
        <v>#REF!</v>
      </c>
      <c r="H36" s="205" t="s">
        <v>279</v>
      </c>
      <c r="I36" s="205" t="e">
        <f>#REF!</f>
        <v>#REF!</v>
      </c>
      <c r="J36" s="205" t="e">
        <f>IF(I36=0, "", I36)</f>
        <v>#REF!</v>
      </c>
      <c r="K36" s="208" t="e">
        <f>IF(I36=0, "", "Schedule-3 : Erection Charges")</f>
        <v>#REF!</v>
      </c>
      <c r="L36" s="205" t="s">
        <v>284</v>
      </c>
      <c r="M36" s="207" t="e">
        <f>#REF!</f>
        <v>#REF!</v>
      </c>
      <c r="N36" s="207" t="e">
        <f t="shared" si="0"/>
        <v>#REF!</v>
      </c>
      <c r="O36" s="208" t="e">
        <f>IF(M36=0, "", "Schedule-3 : Erection Charges")</f>
        <v>#REF!</v>
      </c>
      <c r="P36" s="204"/>
    </row>
    <row r="37" spans="1:16" s="88" customFormat="1" ht="19.5" customHeight="1">
      <c r="A37" s="194"/>
      <c r="B37" s="195"/>
      <c r="C37" s="195"/>
      <c r="D37" s="195"/>
      <c r="E37" s="195"/>
      <c r="F37" s="196"/>
      <c r="H37" s="205" t="s">
        <v>280</v>
      </c>
      <c r="I37" s="205" t="e">
        <f>#REF!</f>
        <v>#REF!</v>
      </c>
      <c r="J37" s="205" t="e">
        <f>IF(I37=0, "", I37)</f>
        <v>#REF!</v>
      </c>
      <c r="K37" s="208" t="e">
        <f>IF(I37=0, "", "Schedule-7 : Type Test Charges")</f>
        <v>#REF!</v>
      </c>
      <c r="L37" s="205" t="s">
        <v>285</v>
      </c>
      <c r="M37" s="207" t="e">
        <f>#REF!</f>
        <v>#REF!</v>
      </c>
      <c r="N37" s="207" t="e">
        <f t="shared" si="0"/>
        <v>#REF!</v>
      </c>
      <c r="O37" s="208" t="e">
        <f>IF(M37=0, "", "Schedule-7 : Type Test Charges")</f>
        <v>#REF!</v>
      </c>
      <c r="P37" s="204"/>
    </row>
    <row r="38" spans="1:16" ht="49.5" customHeight="1">
      <c r="A38" s="906" t="str">
        <f>Cover!B2</f>
        <v>Providing over head External water supply lines from Existing Deep tube well to Over head tank and over head tank to residential/non-residential Buildings at POWERGRID, RHQ,Complex, Lapalang, Shillong.</v>
      </c>
      <c r="B38" s="906"/>
      <c r="C38" s="906"/>
      <c r="D38" s="907" t="s">
        <v>224</v>
      </c>
      <c r="E38" s="908"/>
      <c r="F38" s="89" t="s">
        <v>225</v>
      </c>
      <c r="H38" s="205" t="s">
        <v>286</v>
      </c>
      <c r="I38" s="205" t="e">
        <f>#REF!</f>
        <v>#REF!</v>
      </c>
      <c r="J38" s="205"/>
      <c r="K38" s="205"/>
      <c r="L38" s="205"/>
      <c r="M38" s="205"/>
      <c r="N38" s="205"/>
    </row>
    <row r="39" spans="1:16">
      <c r="H39" s="203" t="s">
        <v>287</v>
      </c>
      <c r="I39" s="209" t="e">
        <f>K31 &amp;J31 &amp;O31 &amp; N31</f>
        <v>#REF!</v>
      </c>
    </row>
    <row r="40" spans="1:16">
      <c r="I40" s="209" t="e">
        <f>K32 &amp; K33&amp;J33&amp;K34&amp;J34&amp;K35&amp;J35&amp;K36&amp;J36&amp;K37&amp;J37</f>
        <v>#REF!</v>
      </c>
    </row>
    <row r="41" spans="1:16">
      <c r="I41" s="209" t="e">
        <f>O32&amp;O33&amp;N33&amp;O34&amp;N34&amp;O35&amp;N35&amp;O36&amp;N36&amp;O37&amp;N37</f>
        <v>#REF!</v>
      </c>
    </row>
  </sheetData>
  <sheetProtection password="CD7E" sheet="1" objects="1" scenarios="1" formatCells="0" formatColumns="0" formatRows="0" selectLockedCells="1" sort="0"/>
  <customSheetViews>
    <customSheetView guid="{93F2FEDA-AB07-4652-9895-BE34975CD6CE}" state="hidden">
      <selection activeCell="F34" sqref="F34"/>
      <pageMargins left="0.79" right="0.37" top="0.65" bottom="0.45" header="0.38" footer="0"/>
      <printOptions horizontalCentered="1"/>
      <pageSetup paperSize="9" scale="96" fitToHeight="0" orientation="portrait" horizontalDpi="1200" verticalDpi="1200" r:id="rId1"/>
      <headerFooter alignWithMargins="0">
        <oddFooter>&amp;R</oddFooter>
      </headerFooter>
    </customSheetView>
    <customSheetView guid="{D4DE57C7-E521-4428-80BD-545B19793C78}" state="hidden">
      <selection activeCell="F34" sqref="F34"/>
      <pageMargins left="0.79" right="0.37" top="0.65" bottom="0.45" header="0.38" footer="0"/>
      <printOptions horizontalCentered="1"/>
      <pageSetup paperSize="9" scale="96" fitToHeight="0" orientation="portrait" horizontalDpi="1200" verticalDpi="1200" r:id="rId2"/>
      <headerFooter alignWithMargins="0">
        <oddFooter>&amp;R</oddFooter>
      </headerFooter>
    </customSheetView>
    <customSheetView guid="{427AF4ED-2BDF-478F-9F0A-595838FA0EC8}" state="hidden">
      <selection activeCell="F34" sqref="F34"/>
      <pageMargins left="0.79" right="0.37" top="0.65" bottom="0.45" header="0.38" footer="0"/>
      <printOptions horizontalCentered="1"/>
      <pageSetup paperSize="9" scale="96" fitToHeight="0" orientation="portrait" horizontalDpi="1200" verticalDpi="1200" r:id="rId3"/>
      <headerFooter alignWithMargins="0">
        <oddFooter>&amp;R</oddFooter>
      </headerFooter>
    </customSheetView>
    <customSheetView guid="{EF8F60CB-82F3-477F-A7D3-94F4C70843DC}" state="hidden">
      <selection activeCell="F34" sqref="F34"/>
      <pageMargins left="0.79" right="0.37" top="0.65" bottom="0.45" header="0.38" footer="0"/>
      <printOptions horizontalCentered="1"/>
      <pageSetup paperSize="9" scale="96" fitToHeight="0" orientation="portrait" horizontalDpi="1200" verticalDpi="1200" r:id="rId4"/>
      <headerFooter alignWithMargins="0">
        <oddFooter>&amp;R</oddFooter>
      </headerFooter>
    </customSheetView>
    <customSheetView guid="{9658319F-66FC-48F8-AB8A-302F6F77BA10}" state="hidden">
      <selection activeCell="F34" sqref="F34"/>
      <pageMargins left="0.79" right="0.37" top="0.65" bottom="0.45" header="0.38" footer="0"/>
      <printOptions horizontalCentered="1"/>
      <pageSetup paperSize="9" scale="96" fitToHeight="0" orientation="portrait" horizontalDpi="1200" verticalDpi="1200" r:id="rId5"/>
      <headerFooter alignWithMargins="0">
        <oddFooter>&amp;R</oddFooter>
      </headerFooter>
    </customSheetView>
    <customSheetView guid="{D4A148BB-8D25-43B9-8797-A9D3AE767B49}" state="hidden">
      <selection activeCell="F34" sqref="F34"/>
      <pageMargins left="0.79" right="0.37" top="0.65" bottom="0.45" header="0.38" footer="0"/>
      <printOptions horizontalCentered="1"/>
      <pageSetup paperSize="9" scale="96" fitToHeight="0" orientation="portrait" horizontalDpi="1200" verticalDpi="1200" r:id="rId6"/>
      <headerFooter alignWithMargins="0">
        <oddFooter>&amp;R</oddFooter>
      </headerFooter>
    </customSheetView>
    <customSheetView guid="{714760DF-5EB1-4543-9C04-C1A23AAE4384}" state="hidden">
      <selection activeCell="F34" sqref="F34"/>
      <pageMargins left="0.79" right="0.37" top="0.65" bottom="0.45" header="0.38" footer="0"/>
      <printOptions horizontalCentered="1"/>
      <pageSetup paperSize="9" scale="96" fitToHeight="0" orientation="portrait" horizontalDpi="1200" verticalDpi="1200" r:id="rId7"/>
      <headerFooter alignWithMargins="0">
        <oddFooter>&amp;R</oddFooter>
      </headerFooter>
    </customSheetView>
    <customSheetView guid="{BE0CEA4D-1A4E-4C32-BF92-B8DA3D3423E5}" state="hidden">
      <selection activeCell="F34" sqref="F34"/>
      <pageMargins left="0.79" right="0.37" top="0.65" bottom="0.45" header="0.38" footer="0"/>
      <printOptions horizontalCentered="1"/>
      <pageSetup paperSize="9" scale="96" fitToHeight="0" orientation="portrait" horizontalDpi="1200" verticalDpi="1200" r:id="rId8"/>
      <headerFooter alignWithMargins="0">
        <oddFooter>&amp;R</oddFooter>
      </headerFooter>
    </customSheetView>
    <customSheetView guid="{3DA0B320-DAF7-4F4A-921A-9FCFD188E8C7}" state="hidden">
      <selection activeCell="F34" sqref="F34"/>
      <pageMargins left="0.79" right="0.37" top="0.65" bottom="0.45" header="0.38" footer="0"/>
      <printOptions horizontalCentered="1"/>
      <pageSetup paperSize="9" scale="96" fitToHeight="0" orientation="portrait" horizontalDpi="1200" verticalDpi="1200" r:id="rId9"/>
      <headerFooter alignWithMargins="0">
        <oddFooter>&amp;R</oddFooter>
      </headerFooter>
    </customSheetView>
    <customSheetView guid="{8C0E2163-61BB-48DF-AFAF-5E75147ED450}" state="hidden">
      <selection activeCell="F34" sqref="F34"/>
      <pageMargins left="0.79" right="0.37" top="0.65" bottom="0.45" header="0.38" footer="0"/>
      <printOptions horizontalCentered="1"/>
      <pageSetup paperSize="9" scale="96" fitToHeight="0" orientation="portrait" horizontalDpi="1200" verticalDpi="1200" r:id="rId10"/>
      <headerFooter alignWithMargins="0">
        <oddFooter>&amp;R</oddFooter>
      </headerFooter>
    </customSheetView>
    <customSheetView guid="{FD7F7BE1-8CB1-460B-98AB-D33E15FD14E6}"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&amp;R</oddFooter>
      </headerFooter>
    </customSheetView>
    <customSheetView guid="{1F4837C2-36FF-4422-95DC-EAAD1B4FAC2F}"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&amp;R</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&amp;R</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4"/>
      <headerFooter alignWithMargins="0">
        <oddFooter>&amp;R</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5"/>
      <headerFooter alignWithMargins="0">
        <oddFooter>&amp;R</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6"/>
      <headerFooter alignWithMargins="0">
        <oddFooter>&amp;R</oddFooter>
      </headerFooter>
    </customSheetView>
    <customSheetView guid="{091A6405-72DB-46E0-B81A-EC53A5C58396}"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&amp;R</oddFooter>
      </headerFooter>
    </customSheetView>
    <customSheetView guid="{EEE4E2D7-4BFE-4C24-8B93-9FD441A50336}"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&amp;R</oddFooter>
      </headerFooter>
    </customSheetView>
    <customSheetView guid="{E2E57CA5-082B-4C11-AB34-2A298199576B}" state="hidden">
      <selection activeCell="F34" sqref="F34"/>
      <pageMargins left="0.79" right="0.37" top="0.65" bottom="0.45" header="0.38" footer="0"/>
      <printOptions horizontalCentered="1"/>
      <pageSetup paperSize="9" scale="96" fitToHeight="0" orientation="portrait" horizontalDpi="1200" verticalDpi="1200" r:id="rId19"/>
      <headerFooter alignWithMargins="0">
        <oddFooter>&amp;R</oddFooter>
      </headerFooter>
    </customSheetView>
    <customSheetView guid="{E8B8E0BD-9CB3-4C7D-9BC6-088FDFCB0B45}" state="hidden">
      <selection activeCell="F34" sqref="F34"/>
      <pageMargins left="0.79" right="0.37" top="0.65" bottom="0.45" header="0.38" footer="0"/>
      <printOptions horizontalCentered="1"/>
      <pageSetup paperSize="9" scale="96" fitToHeight="0" orientation="portrait" horizontalDpi="1200" verticalDpi="1200" r:id="rId20"/>
      <headerFooter alignWithMargins="0">
        <oddFooter>&amp;R</oddFooter>
      </headerFooter>
    </customSheetView>
    <customSheetView guid="{CB39F8EE-FAD8-4C4E-B5E9-5EC27AC08528}" state="hidden">
      <selection activeCell="F34" sqref="F34"/>
      <pageMargins left="0.79" right="0.37" top="0.65" bottom="0.45" header="0.38" footer="0"/>
      <printOptions horizontalCentered="1"/>
      <pageSetup paperSize="9" scale="96" fitToHeight="0" orientation="portrait" horizontalDpi="1200" verticalDpi="1200" r:id="rId21"/>
      <headerFooter alignWithMargins="0">
        <oddFooter>&amp;R</oddFooter>
      </headerFooter>
    </customSheetView>
    <customSheetView guid="{97B2ED79-AE3F-4DF3-959D-96AE4A0B76A0}" state="hidden">
      <selection activeCell="F34" sqref="F34"/>
      <pageMargins left="0.79" right="0.37" top="0.65" bottom="0.45" header="0.38" footer="0"/>
      <printOptions horizontalCentered="1"/>
      <pageSetup paperSize="9" scale="96" fitToHeight="0" orientation="portrait" horizontalDpi="1200" verticalDpi="1200" r:id="rId22"/>
      <headerFooter alignWithMargins="0">
        <oddFooter>&amp;R</oddFooter>
      </headerFooter>
    </customSheetView>
    <customSheetView guid="{2D068FA3-47E3-4516-81A6-894AA90F7864}" state="hidden">
      <selection activeCell="F34" sqref="F34"/>
      <pageMargins left="0.79" right="0.37" top="0.65" bottom="0.45" header="0.38" footer="0"/>
      <printOptions horizontalCentered="1"/>
      <pageSetup paperSize="9" scale="96" fitToHeight="0" orientation="portrait" horizontalDpi="1200" verticalDpi="1200" r:id="rId23"/>
      <headerFooter alignWithMargins="0">
        <oddFooter>&amp;R</oddFooter>
      </headerFooter>
    </customSheetView>
    <customSheetView guid="{25F14B1D-FADD-4C44-AA48-5D402D65337D}" state="hidden">
      <selection activeCell="F34" sqref="F34"/>
      <pageMargins left="0.79" right="0.37" top="0.65" bottom="0.45" header="0.38" footer="0"/>
      <printOptions horizontalCentered="1"/>
      <pageSetup paperSize="9" scale="96" fitToHeight="0" orientation="portrait" horizontalDpi="1200" verticalDpi="1200" r:id="rId24"/>
      <headerFooter alignWithMargins="0">
        <oddFooter>&amp;R</oddFooter>
      </headerFooter>
    </customSheetView>
    <customSheetView guid="{FC366365-2136-48B2-A9F6-DEB708B66B93}" state="hidden">
      <selection activeCell="F34" sqref="F34"/>
      <pageMargins left="0.79" right="0.37" top="0.65" bottom="0.45" header="0.38" footer="0"/>
      <printOptions horizontalCentered="1"/>
      <pageSetup paperSize="9" scale="96" fitToHeight="0" orientation="portrait" horizontalDpi="1200" verticalDpi="1200" r:id="rId25"/>
      <headerFooter alignWithMargins="0">
        <oddFooter>&amp;R</oddFooter>
      </headerFooter>
    </customSheetView>
    <customSheetView guid="{FCAAE906-744B-4580-8002-466CC408DAC9}" state="hidden">
      <selection activeCell="F34" sqref="F34"/>
      <pageMargins left="0.79" right="0.37" top="0.65" bottom="0.45" header="0.38" footer="0"/>
      <printOptions horizontalCentered="1"/>
      <pageSetup paperSize="9" scale="96" fitToHeight="0" orientation="portrait" horizontalDpi="1200" verticalDpi="1200" r:id="rId26"/>
      <headerFooter alignWithMargins="0">
        <oddFooter>&amp;R</oddFooter>
      </headerFooter>
    </customSheetView>
  </customSheetViews>
  <mergeCells count="21">
    <mergeCell ref="B21:F21"/>
    <mergeCell ref="B22:D22"/>
    <mergeCell ref="B25:D25"/>
    <mergeCell ref="B23:D23"/>
    <mergeCell ref="B24:D24"/>
    <mergeCell ref="B26:F26"/>
    <mergeCell ref="B30:F30"/>
    <mergeCell ref="B35:D35"/>
    <mergeCell ref="B36:D36"/>
    <mergeCell ref="B32:D32"/>
    <mergeCell ref="A38:C38"/>
    <mergeCell ref="D38:E38"/>
    <mergeCell ref="B31:D31"/>
    <mergeCell ref="B33:D33"/>
    <mergeCell ref="B34:D34"/>
    <mergeCell ref="B1:F1"/>
    <mergeCell ref="D3:F3"/>
    <mergeCell ref="D4:F4"/>
    <mergeCell ref="E5:F5"/>
    <mergeCell ref="B5:C5"/>
    <mergeCell ref="A4:C4"/>
  </mergeCells>
  <phoneticPr fontId="3" type="noConversion"/>
  <printOptions horizontalCentered="1"/>
  <pageMargins left="0.79" right="0.37" top="0.65" bottom="0.45" header="0.38" footer="0"/>
  <pageSetup paperSize="9" scale="96" fitToHeight="0" orientation="portrait" horizontalDpi="1200" verticalDpi="1200" r:id="rId27"/>
  <headerFooter alignWithMargins="0">
    <oddFooter>&amp;R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8"/>
  </sheetPr>
  <dimension ref="A1:D112"/>
  <sheetViews>
    <sheetView topLeftCell="A2" workbookViewId="0">
      <selection activeCell="C2" sqref="C2"/>
    </sheetView>
  </sheetViews>
  <sheetFormatPr defaultColWidth="8" defaultRowHeight="12.75"/>
  <cols>
    <col min="1" max="1" width="11.625" style="82" customWidth="1"/>
    <col min="2" max="2" width="22.125" style="82" customWidth="1"/>
    <col min="3" max="16384" width="8" style="82"/>
  </cols>
  <sheetData>
    <row r="1" spans="1:4" s="80" customFormat="1" ht="30" customHeight="1">
      <c r="A1" s="915">
        <f>'Bid Form 2nd Envelope'!AB17</f>
        <v>3444023.5299999993</v>
      </c>
      <c r="B1" s="915"/>
    </row>
    <row r="2" spans="1:4" s="80" customFormat="1" ht="30" customHeight="1">
      <c r="A2" s="81"/>
    </row>
    <row r="3" spans="1:4">
      <c r="A3" s="81"/>
    </row>
    <row r="4" spans="1:4">
      <c r="A4" s="238" t="str">
        <f>IF(OR((A1&gt;9999999999),(A1&lt;0)),"Invalid Entry - More than 1000 crore OR -ve value",IF(A1=0, "Rs. Zero Only ",+CONCATENATE("Rs. ", B11,D11,B10,D10,B9,D9,B8,D8,B7,D7,B6," Only")))</f>
        <v>Rs. Thirty Four Lac Forty Four Thousand Twenty Four Only</v>
      </c>
      <c r="B4" s="239"/>
    </row>
    <row r="5" spans="1:4">
      <c r="A5" s="240"/>
      <c r="B5" s="239"/>
    </row>
    <row r="6" spans="1:4">
      <c r="A6" s="241">
        <f>-INT(A1/100)*100+ROUND(A1,0)</f>
        <v>24</v>
      </c>
      <c r="B6" s="239" t="str">
        <f t="shared" ref="B6:B11" si="0">IF(A6=0,"",LOOKUP(A6,$A$13:$A$112,$B$13:$B$112))</f>
        <v>Twenty Four</v>
      </c>
      <c r="D6" s="79"/>
    </row>
    <row r="7" spans="1:4">
      <c r="A7" s="241">
        <f>-INT(A1/1000)*10+INT(A1/100)</f>
        <v>0</v>
      </c>
      <c r="B7" s="239" t="str">
        <f t="shared" si="0"/>
        <v/>
      </c>
      <c r="D7" s="79" t="str">
        <f>+IF(B7="",""," Hundred ")</f>
        <v/>
      </c>
    </row>
    <row r="8" spans="1:4">
      <c r="A8" s="241">
        <f>-INT(A1/100000)*100+INT(A1/1000)</f>
        <v>44</v>
      </c>
      <c r="B8" s="239" t="str">
        <f t="shared" si="0"/>
        <v>Forty Four</v>
      </c>
      <c r="D8" s="79" t="str">
        <f>IF((B8=""),IF(C8="",""," Thousand ")," Thousand ")</f>
        <v xml:space="preserve"> Thousand </v>
      </c>
    </row>
    <row r="9" spans="1:4">
      <c r="A9" s="241">
        <f>-INT(A1/10000000)*100+INT(A1/100000)</f>
        <v>34</v>
      </c>
      <c r="B9" s="239" t="str">
        <f t="shared" si="0"/>
        <v>Thirty Four</v>
      </c>
      <c r="D9" s="79" t="str">
        <f>IF((B9=""),IF(C9="",""," Lac ")," Lac ")</f>
        <v xml:space="preserve"> Lac </v>
      </c>
    </row>
    <row r="10" spans="1:4">
      <c r="A10" s="241">
        <f>-INT(A1/1000000000)*100+INT(A1/10000000)</f>
        <v>0</v>
      </c>
      <c r="B10" s="242" t="str">
        <f t="shared" si="0"/>
        <v/>
      </c>
      <c r="D10" s="79" t="str">
        <f>IF((B10=""),IF(C10="",""," Crore ")," Crore ")</f>
        <v/>
      </c>
    </row>
    <row r="11" spans="1:4">
      <c r="A11" s="243">
        <f>-INT(A1/10000000000)*1000+INT(A1/1000000000)</f>
        <v>0</v>
      </c>
      <c r="B11" s="242" t="str">
        <f t="shared" si="0"/>
        <v/>
      </c>
      <c r="D11" s="79" t="str">
        <f>IF((B11=""),IF(C11="",""," Hundred ")," Hundred ")</f>
        <v/>
      </c>
    </row>
    <row r="12" spans="1:4">
      <c r="A12" s="239"/>
      <c r="B12" s="239"/>
    </row>
    <row r="13" spans="1:4">
      <c r="A13" s="236">
        <v>1</v>
      </c>
      <c r="B13" s="237" t="s">
        <v>95</v>
      </c>
    </row>
    <row r="14" spans="1:4">
      <c r="A14" s="236">
        <v>2</v>
      </c>
      <c r="B14" s="237" t="s">
        <v>96</v>
      </c>
    </row>
    <row r="15" spans="1:4">
      <c r="A15" s="236">
        <v>3</v>
      </c>
      <c r="B15" s="237" t="s">
        <v>97</v>
      </c>
    </row>
    <row r="16" spans="1:4">
      <c r="A16" s="236">
        <v>4</v>
      </c>
      <c r="B16" s="237" t="s">
        <v>98</v>
      </c>
    </row>
    <row r="17" spans="1:2">
      <c r="A17" s="236">
        <v>5</v>
      </c>
      <c r="B17" s="237" t="s">
        <v>99</v>
      </c>
    </row>
    <row r="18" spans="1:2">
      <c r="A18" s="236">
        <v>6</v>
      </c>
      <c r="B18" s="237" t="s">
        <v>100</v>
      </c>
    </row>
    <row r="19" spans="1:2">
      <c r="A19" s="236">
        <v>7</v>
      </c>
      <c r="B19" s="237" t="s">
        <v>101</v>
      </c>
    </row>
    <row r="20" spans="1:2">
      <c r="A20" s="236">
        <v>8</v>
      </c>
      <c r="B20" s="237" t="s">
        <v>102</v>
      </c>
    </row>
    <row r="21" spans="1:2">
      <c r="A21" s="236">
        <v>9</v>
      </c>
      <c r="B21" s="237" t="s">
        <v>103</v>
      </c>
    </row>
    <row r="22" spans="1:2">
      <c r="A22" s="236">
        <v>10</v>
      </c>
      <c r="B22" s="237" t="s">
        <v>104</v>
      </c>
    </row>
    <row r="23" spans="1:2">
      <c r="A23" s="236">
        <v>11</v>
      </c>
      <c r="B23" s="237" t="s">
        <v>105</v>
      </c>
    </row>
    <row r="24" spans="1:2">
      <c r="A24" s="236">
        <v>12</v>
      </c>
      <c r="B24" s="237" t="s">
        <v>106</v>
      </c>
    </row>
    <row r="25" spans="1:2">
      <c r="A25" s="236">
        <v>13</v>
      </c>
      <c r="B25" s="237" t="s">
        <v>107</v>
      </c>
    </row>
    <row r="26" spans="1:2">
      <c r="A26" s="236">
        <v>14</v>
      </c>
      <c r="B26" s="237" t="s">
        <v>108</v>
      </c>
    </row>
    <row r="27" spans="1:2">
      <c r="A27" s="236">
        <v>15</v>
      </c>
      <c r="B27" s="237" t="s">
        <v>109</v>
      </c>
    </row>
    <row r="28" spans="1:2">
      <c r="A28" s="236">
        <v>16</v>
      </c>
      <c r="B28" s="237" t="s">
        <v>110</v>
      </c>
    </row>
    <row r="29" spans="1:2">
      <c r="A29" s="236">
        <v>17</v>
      </c>
      <c r="B29" s="237" t="s">
        <v>111</v>
      </c>
    </row>
    <row r="30" spans="1:2">
      <c r="A30" s="236">
        <v>18</v>
      </c>
      <c r="B30" s="237" t="s">
        <v>112</v>
      </c>
    </row>
    <row r="31" spans="1:2">
      <c r="A31" s="236">
        <v>19</v>
      </c>
      <c r="B31" s="237" t="s">
        <v>113</v>
      </c>
    </row>
    <row r="32" spans="1:2">
      <c r="A32" s="236">
        <v>20</v>
      </c>
      <c r="B32" s="237" t="s">
        <v>114</v>
      </c>
    </row>
    <row r="33" spans="1:2">
      <c r="A33" s="236">
        <v>21</v>
      </c>
      <c r="B33" s="237" t="s">
        <v>116</v>
      </c>
    </row>
    <row r="34" spans="1:2">
      <c r="A34" s="236">
        <v>22</v>
      </c>
      <c r="B34" s="237" t="s">
        <v>115</v>
      </c>
    </row>
    <row r="35" spans="1:2">
      <c r="A35" s="236">
        <v>23</v>
      </c>
      <c r="B35" s="237" t="s">
        <v>117</v>
      </c>
    </row>
    <row r="36" spans="1:2">
      <c r="A36" s="236">
        <v>24</v>
      </c>
      <c r="B36" s="237" t="s">
        <v>123</v>
      </c>
    </row>
    <row r="37" spans="1:2">
      <c r="A37" s="236">
        <v>25</v>
      </c>
      <c r="B37" s="237" t="s">
        <v>125</v>
      </c>
    </row>
    <row r="38" spans="1:2">
      <c r="A38" s="236">
        <v>26</v>
      </c>
      <c r="B38" s="237" t="s">
        <v>124</v>
      </c>
    </row>
    <row r="39" spans="1:2">
      <c r="A39" s="236">
        <v>27</v>
      </c>
      <c r="B39" s="237" t="s">
        <v>126</v>
      </c>
    </row>
    <row r="40" spans="1:2">
      <c r="A40" s="236">
        <v>28</v>
      </c>
      <c r="B40" s="237" t="s">
        <v>127</v>
      </c>
    </row>
    <row r="41" spans="1:2">
      <c r="A41" s="236">
        <v>29</v>
      </c>
      <c r="B41" s="237" t="s">
        <v>128</v>
      </c>
    </row>
    <row r="42" spans="1:2">
      <c r="A42" s="236">
        <v>30</v>
      </c>
      <c r="B42" s="237" t="s">
        <v>129</v>
      </c>
    </row>
    <row r="43" spans="1:2">
      <c r="A43" s="236">
        <v>31</v>
      </c>
      <c r="B43" s="237" t="s">
        <v>130</v>
      </c>
    </row>
    <row r="44" spans="1:2">
      <c r="A44" s="236">
        <v>32</v>
      </c>
      <c r="B44" s="237" t="s">
        <v>131</v>
      </c>
    </row>
    <row r="45" spans="1:2">
      <c r="A45" s="236">
        <v>33</v>
      </c>
      <c r="B45" s="237" t="s">
        <v>132</v>
      </c>
    </row>
    <row r="46" spans="1:2">
      <c r="A46" s="236">
        <v>34</v>
      </c>
      <c r="B46" s="237" t="s">
        <v>133</v>
      </c>
    </row>
    <row r="47" spans="1:2">
      <c r="A47" s="236">
        <v>35</v>
      </c>
      <c r="B47" s="237" t="s">
        <v>371</v>
      </c>
    </row>
    <row r="48" spans="1:2">
      <c r="A48" s="236">
        <v>36</v>
      </c>
      <c r="B48" s="237" t="s">
        <v>134</v>
      </c>
    </row>
    <row r="49" spans="1:2">
      <c r="A49" s="236">
        <v>37</v>
      </c>
      <c r="B49" s="237" t="s">
        <v>135</v>
      </c>
    </row>
    <row r="50" spans="1:2">
      <c r="A50" s="236">
        <v>38</v>
      </c>
      <c r="B50" s="237" t="s">
        <v>136</v>
      </c>
    </row>
    <row r="51" spans="1:2">
      <c r="A51" s="236">
        <v>39</v>
      </c>
      <c r="B51" s="237" t="s">
        <v>137</v>
      </c>
    </row>
    <row r="52" spans="1:2">
      <c r="A52" s="236">
        <v>40</v>
      </c>
      <c r="B52" s="237" t="s">
        <v>138</v>
      </c>
    </row>
    <row r="53" spans="1:2">
      <c r="A53" s="236">
        <v>41</v>
      </c>
      <c r="B53" s="237" t="s">
        <v>139</v>
      </c>
    </row>
    <row r="54" spans="1:2">
      <c r="A54" s="236">
        <v>42</v>
      </c>
      <c r="B54" s="237" t="s">
        <v>140</v>
      </c>
    </row>
    <row r="55" spans="1:2">
      <c r="A55" s="236">
        <v>43</v>
      </c>
      <c r="B55" s="237" t="s">
        <v>141</v>
      </c>
    </row>
    <row r="56" spans="1:2">
      <c r="A56" s="236">
        <v>44</v>
      </c>
      <c r="B56" s="237" t="s">
        <v>142</v>
      </c>
    </row>
    <row r="57" spans="1:2">
      <c r="A57" s="236">
        <v>45</v>
      </c>
      <c r="B57" s="237" t="s">
        <v>143</v>
      </c>
    </row>
    <row r="58" spans="1:2">
      <c r="A58" s="236">
        <v>46</v>
      </c>
      <c r="B58" s="237" t="s">
        <v>144</v>
      </c>
    </row>
    <row r="59" spans="1:2">
      <c r="A59" s="236">
        <v>47</v>
      </c>
      <c r="B59" s="237" t="s">
        <v>145</v>
      </c>
    </row>
    <row r="60" spans="1:2">
      <c r="A60" s="236">
        <v>48</v>
      </c>
      <c r="B60" s="237" t="s">
        <v>146</v>
      </c>
    </row>
    <row r="61" spans="1:2">
      <c r="A61" s="236">
        <v>49</v>
      </c>
      <c r="B61" s="237" t="s">
        <v>147</v>
      </c>
    </row>
    <row r="62" spans="1:2">
      <c r="A62" s="236">
        <v>50</v>
      </c>
      <c r="B62" s="237" t="s">
        <v>148</v>
      </c>
    </row>
    <row r="63" spans="1:2">
      <c r="A63" s="236">
        <v>51</v>
      </c>
      <c r="B63" s="237" t="s">
        <v>149</v>
      </c>
    </row>
    <row r="64" spans="1:2">
      <c r="A64" s="236">
        <v>52</v>
      </c>
      <c r="B64" s="237" t="s">
        <v>150</v>
      </c>
    </row>
    <row r="65" spans="1:2">
      <c r="A65" s="236">
        <v>53</v>
      </c>
      <c r="B65" s="237" t="s">
        <v>151</v>
      </c>
    </row>
    <row r="66" spans="1:2">
      <c r="A66" s="236">
        <v>54</v>
      </c>
      <c r="B66" s="237" t="s">
        <v>152</v>
      </c>
    </row>
    <row r="67" spans="1:2">
      <c r="A67" s="236">
        <v>55</v>
      </c>
      <c r="B67" s="237" t="s">
        <v>153</v>
      </c>
    </row>
    <row r="68" spans="1:2">
      <c r="A68" s="236">
        <v>56</v>
      </c>
      <c r="B68" s="237" t="s">
        <v>154</v>
      </c>
    </row>
    <row r="69" spans="1:2">
      <c r="A69" s="236">
        <v>57</v>
      </c>
      <c r="B69" s="237" t="s">
        <v>155</v>
      </c>
    </row>
    <row r="70" spans="1:2">
      <c r="A70" s="236">
        <v>58</v>
      </c>
      <c r="B70" s="237" t="s">
        <v>156</v>
      </c>
    </row>
    <row r="71" spans="1:2">
      <c r="A71" s="236">
        <v>59</v>
      </c>
      <c r="B71" s="237" t="s">
        <v>157</v>
      </c>
    </row>
    <row r="72" spans="1:2">
      <c r="A72" s="236">
        <v>60</v>
      </c>
      <c r="B72" s="237" t="s">
        <v>158</v>
      </c>
    </row>
    <row r="73" spans="1:2">
      <c r="A73" s="236">
        <v>61</v>
      </c>
      <c r="B73" s="237" t="s">
        <v>159</v>
      </c>
    </row>
    <row r="74" spans="1:2">
      <c r="A74" s="236">
        <v>62</v>
      </c>
      <c r="B74" s="237" t="s">
        <v>160</v>
      </c>
    </row>
    <row r="75" spans="1:2">
      <c r="A75" s="236">
        <v>63</v>
      </c>
      <c r="B75" s="237" t="s">
        <v>161</v>
      </c>
    </row>
    <row r="76" spans="1:2">
      <c r="A76" s="236">
        <v>64</v>
      </c>
      <c r="B76" s="237" t="s">
        <v>162</v>
      </c>
    </row>
    <row r="77" spans="1:2">
      <c r="A77" s="236">
        <v>65</v>
      </c>
      <c r="B77" s="237" t="s">
        <v>163</v>
      </c>
    </row>
    <row r="78" spans="1:2">
      <c r="A78" s="236">
        <v>66</v>
      </c>
      <c r="B78" s="237" t="s">
        <v>164</v>
      </c>
    </row>
    <row r="79" spans="1:2">
      <c r="A79" s="236">
        <v>67</v>
      </c>
      <c r="B79" s="237" t="s">
        <v>165</v>
      </c>
    </row>
    <row r="80" spans="1:2">
      <c r="A80" s="236">
        <v>68</v>
      </c>
      <c r="B80" s="237" t="s">
        <v>166</v>
      </c>
    </row>
    <row r="81" spans="1:2">
      <c r="A81" s="236">
        <v>69</v>
      </c>
      <c r="B81" s="237" t="s">
        <v>167</v>
      </c>
    </row>
    <row r="82" spans="1:2">
      <c r="A82" s="236">
        <v>70</v>
      </c>
      <c r="B82" s="237" t="s">
        <v>168</v>
      </c>
    </row>
    <row r="83" spans="1:2">
      <c r="A83" s="236">
        <v>71</v>
      </c>
      <c r="B83" s="237" t="s">
        <v>169</v>
      </c>
    </row>
    <row r="84" spans="1:2">
      <c r="A84" s="236">
        <v>72</v>
      </c>
      <c r="B84" s="237" t="s">
        <v>170</v>
      </c>
    </row>
    <row r="85" spans="1:2">
      <c r="A85" s="236">
        <v>73</v>
      </c>
      <c r="B85" s="237" t="s">
        <v>171</v>
      </c>
    </row>
    <row r="86" spans="1:2">
      <c r="A86" s="236">
        <v>74</v>
      </c>
      <c r="B86" s="237" t="s">
        <v>172</v>
      </c>
    </row>
    <row r="87" spans="1:2">
      <c r="A87" s="236">
        <v>75</v>
      </c>
      <c r="B87" s="237" t="s">
        <v>173</v>
      </c>
    </row>
    <row r="88" spans="1:2">
      <c r="A88" s="236">
        <v>76</v>
      </c>
      <c r="B88" s="237" t="s">
        <v>174</v>
      </c>
    </row>
    <row r="89" spans="1:2">
      <c r="A89" s="236">
        <v>77</v>
      </c>
      <c r="B89" s="237" t="s">
        <v>175</v>
      </c>
    </row>
    <row r="90" spans="1:2">
      <c r="A90" s="236">
        <v>78</v>
      </c>
      <c r="B90" s="237" t="s">
        <v>176</v>
      </c>
    </row>
    <row r="91" spans="1:2">
      <c r="A91" s="236">
        <v>79</v>
      </c>
      <c r="B91" s="237" t="s">
        <v>177</v>
      </c>
    </row>
    <row r="92" spans="1:2">
      <c r="A92" s="236">
        <v>80</v>
      </c>
      <c r="B92" s="237" t="s">
        <v>178</v>
      </c>
    </row>
    <row r="93" spans="1:2">
      <c r="A93" s="236">
        <v>81</v>
      </c>
      <c r="B93" s="237" t="s">
        <v>179</v>
      </c>
    </row>
    <row r="94" spans="1:2">
      <c r="A94" s="236">
        <v>82</v>
      </c>
      <c r="B94" s="237" t="s">
        <v>180</v>
      </c>
    </row>
    <row r="95" spans="1:2">
      <c r="A95" s="236">
        <v>83</v>
      </c>
      <c r="B95" s="237" t="s">
        <v>181</v>
      </c>
    </row>
    <row r="96" spans="1:2">
      <c r="A96" s="236">
        <v>84</v>
      </c>
      <c r="B96" s="237" t="s">
        <v>182</v>
      </c>
    </row>
    <row r="97" spans="1:2">
      <c r="A97" s="236">
        <v>85</v>
      </c>
      <c r="B97" s="237" t="s">
        <v>183</v>
      </c>
    </row>
    <row r="98" spans="1:2">
      <c r="A98" s="236">
        <v>86</v>
      </c>
      <c r="B98" s="237" t="s">
        <v>184</v>
      </c>
    </row>
    <row r="99" spans="1:2">
      <c r="A99" s="236">
        <v>87</v>
      </c>
      <c r="B99" s="237" t="s">
        <v>185</v>
      </c>
    </row>
    <row r="100" spans="1:2">
      <c r="A100" s="236">
        <v>88</v>
      </c>
      <c r="B100" s="237" t="s">
        <v>186</v>
      </c>
    </row>
    <row r="101" spans="1:2">
      <c r="A101" s="236">
        <v>89</v>
      </c>
      <c r="B101" s="237" t="s">
        <v>187</v>
      </c>
    </row>
    <row r="102" spans="1:2">
      <c r="A102" s="236">
        <v>90</v>
      </c>
      <c r="B102" s="237" t="s">
        <v>188</v>
      </c>
    </row>
    <row r="103" spans="1:2">
      <c r="A103" s="236">
        <v>91</v>
      </c>
      <c r="B103" s="237" t="s">
        <v>189</v>
      </c>
    </row>
    <row r="104" spans="1:2">
      <c r="A104" s="236">
        <v>92</v>
      </c>
      <c r="B104" s="237" t="s">
        <v>190</v>
      </c>
    </row>
    <row r="105" spans="1:2">
      <c r="A105" s="236">
        <v>93</v>
      </c>
      <c r="B105" s="237" t="s">
        <v>191</v>
      </c>
    </row>
    <row r="106" spans="1:2">
      <c r="A106" s="236">
        <v>94</v>
      </c>
      <c r="B106" s="237" t="s">
        <v>192</v>
      </c>
    </row>
    <row r="107" spans="1:2">
      <c r="A107" s="236">
        <v>95</v>
      </c>
      <c r="B107" s="237" t="s">
        <v>193</v>
      </c>
    </row>
    <row r="108" spans="1:2">
      <c r="A108" s="236">
        <v>96</v>
      </c>
      <c r="B108" s="237" t="s">
        <v>194</v>
      </c>
    </row>
    <row r="109" spans="1:2">
      <c r="A109" s="236">
        <v>97</v>
      </c>
      <c r="B109" s="237" t="s">
        <v>195</v>
      </c>
    </row>
    <row r="110" spans="1:2">
      <c r="A110" s="236">
        <v>98</v>
      </c>
      <c r="B110" s="237" t="s">
        <v>196</v>
      </c>
    </row>
    <row r="111" spans="1:2">
      <c r="A111" s="236">
        <v>99</v>
      </c>
      <c r="B111" s="237" t="s">
        <v>197</v>
      </c>
    </row>
    <row r="112" spans="1:2">
      <c r="A112" s="236">
        <v>100</v>
      </c>
      <c r="B112" s="237" t="s">
        <v>198</v>
      </c>
    </row>
  </sheetData>
  <sheetProtection password="CD7E" sheet="1" objects="1" scenarios="1" formatCells="0" formatColumns="0" formatRows="0" selectLockedCells="1" sort="0" selectUnlockedCells="1"/>
  <customSheetViews>
    <customSheetView guid="{93F2FEDA-AB07-4652-9895-BE34975CD6CE}" state="hidden" topLeftCell="A2">
      <selection activeCell="C2" sqref="C2"/>
      <pageMargins left="0.75" right="0.75" top="1" bottom="1" header="0.5" footer="0.5"/>
      <pageSetup orientation="portrait" r:id="rId1"/>
      <headerFooter alignWithMargins="0"/>
    </customSheetView>
    <customSheetView guid="{D4DE57C7-E521-4428-80BD-545B19793C78}" state="hidden" topLeftCell="A2">
      <selection activeCell="C2" sqref="C2"/>
      <pageMargins left="0.75" right="0.75" top="1" bottom="1" header="0.5" footer="0.5"/>
      <pageSetup orientation="portrait" r:id="rId2"/>
      <headerFooter alignWithMargins="0"/>
    </customSheetView>
    <customSheetView guid="{427AF4ED-2BDF-478F-9F0A-595838FA0EC8}" state="hidden" topLeftCell="A2">
      <selection activeCell="C2" sqref="C2"/>
      <pageMargins left="0.75" right="0.75" top="1" bottom="1" header="0.5" footer="0.5"/>
      <pageSetup orientation="portrait" r:id="rId3"/>
      <headerFooter alignWithMargins="0"/>
    </customSheetView>
    <customSheetView guid="{EF8F60CB-82F3-477F-A7D3-94F4C70843DC}" state="hidden" topLeftCell="A2">
      <selection activeCell="C2" sqref="C2"/>
      <pageMargins left="0.75" right="0.75" top="1" bottom="1" header="0.5" footer="0.5"/>
      <pageSetup orientation="portrait" r:id="rId4"/>
      <headerFooter alignWithMargins="0"/>
    </customSheetView>
    <customSheetView guid="{9658319F-66FC-48F8-AB8A-302F6F77BA10}" state="hidden" topLeftCell="A2">
      <selection activeCell="C2" sqref="C2"/>
      <pageMargins left="0.75" right="0.75" top="1" bottom="1" header="0.5" footer="0.5"/>
      <pageSetup orientation="portrait" r:id="rId5"/>
      <headerFooter alignWithMargins="0"/>
    </customSheetView>
    <customSheetView guid="{D4A148BB-8D25-43B9-8797-A9D3AE767B49}" state="hidden" topLeftCell="A2">
      <selection activeCell="C2" sqref="C2"/>
      <pageMargins left="0.75" right="0.75" top="1" bottom="1" header="0.5" footer="0.5"/>
      <pageSetup orientation="portrait" r:id="rId6"/>
      <headerFooter alignWithMargins="0"/>
    </customSheetView>
    <customSheetView guid="{714760DF-5EB1-4543-9C04-C1A23AAE4384}" state="hidden" topLeftCell="A2">
      <selection activeCell="C2" sqref="C2"/>
      <pageMargins left="0.75" right="0.75" top="1" bottom="1" header="0.5" footer="0.5"/>
      <pageSetup orientation="portrait" r:id="rId7"/>
      <headerFooter alignWithMargins="0"/>
    </customSheetView>
    <customSheetView guid="{BE0CEA4D-1A4E-4C32-BF92-B8DA3D3423E5}" state="hidden" topLeftCell="A2">
      <selection activeCell="C2" sqref="C2"/>
      <pageMargins left="0.75" right="0.75" top="1" bottom="1" header="0.5" footer="0.5"/>
      <pageSetup orientation="portrait" r:id="rId8"/>
      <headerFooter alignWithMargins="0"/>
    </customSheetView>
    <customSheetView guid="{3DA0B320-DAF7-4F4A-921A-9FCFD188E8C7}" state="hidden" topLeftCell="A2">
      <selection activeCell="C2" sqref="C2"/>
      <pageMargins left="0.75" right="0.75" top="1" bottom="1" header="0.5" footer="0.5"/>
      <pageSetup orientation="portrait" r:id="rId9"/>
      <headerFooter alignWithMargins="0"/>
    </customSheetView>
    <customSheetView guid="{8C0E2163-61BB-48DF-AFAF-5E75147ED450}" state="hidden" topLeftCell="A2">
      <selection activeCell="C2" sqref="C2"/>
      <pageMargins left="0.75" right="0.75" top="1" bottom="1" header="0.5" footer="0.5"/>
      <pageSetup orientation="portrait" r:id="rId10"/>
      <headerFooter alignWithMargins="0"/>
    </customSheetView>
    <customSheetView guid="{FD7F7BE1-8CB1-460B-98AB-D33E15FD14E6}" state="hidden" topLeftCell="A2">
      <selection activeCell="C2" sqref="C2"/>
      <pageMargins left="0.75" right="0.75" top="1" bottom="1" header="0.5" footer="0.5"/>
      <pageSetup orientation="portrait" r:id="rId11"/>
      <headerFooter alignWithMargins="0"/>
    </customSheetView>
    <customSheetView guid="{1F4837C2-36FF-4422-95DC-EAAD1B4FAC2F}" state="hidden" topLeftCell="A2">
      <selection activeCell="C2" sqref="C2"/>
      <pageMargins left="0.75" right="0.75" top="1" bottom="1" header="0.5" footer="0.5"/>
      <pageSetup orientation="portrait" r:id="rId12"/>
      <headerFooter alignWithMargins="0"/>
    </customSheetView>
    <customSheetView guid="{27A45B7A-04F2-4516-B80B-5ED0825D4ED3}" state="hidden" topLeftCell="A2">
      <selection activeCell="C2" sqref="C2"/>
      <pageMargins left="0.75" right="0.75" top="1" bottom="1" header="0.5" footer="0.5"/>
      <pageSetup orientation="portrait" r:id="rId13"/>
      <headerFooter alignWithMargins="0"/>
    </customSheetView>
    <customSheetView guid="{14D7F02E-BCCA-4517-ABC7-537FF4AEB67A}" state="hidden" topLeftCell="A2">
      <selection activeCell="C2" sqref="C2"/>
      <pageMargins left="0.75" right="0.75" top="1" bottom="1" header="0.5" footer="0.5"/>
      <pageSetup orientation="portrait" r:id="rId14"/>
      <headerFooter alignWithMargins="0"/>
    </customSheetView>
    <customSheetView guid="{01ACF2E1-8E61-4459-ABC1-B6C183DEED61}" state="hidden" showRuler="0">
      <selection sqref="A1:B1"/>
      <pageMargins left="0.75" right="0.75" top="1" bottom="1" header="0.5" footer="0.5"/>
      <pageSetup orientation="portrait" r:id="rId15"/>
      <headerFooter alignWithMargins="0"/>
    </customSheetView>
    <customSheetView guid="{4F65FF32-EC61-4022-A399-2986D7B6B8B3}" state="hidden" showRuler="0">
      <selection sqref="A1:B1"/>
      <pageMargins left="0.75" right="0.75" top="1" bottom="1" header="0.5" footer="0.5"/>
      <pageSetup orientation="portrait" r:id="rId16"/>
      <headerFooter alignWithMargins="0"/>
    </customSheetView>
    <customSheetView guid="{091A6405-72DB-46E0-B81A-EC53A5C58396}" state="hidden" topLeftCell="A2">
      <selection activeCell="C2" sqref="C2"/>
      <pageMargins left="0.75" right="0.75" top="1" bottom="1" header="0.5" footer="0.5"/>
      <pageSetup orientation="portrait" r:id="rId17"/>
      <headerFooter alignWithMargins="0"/>
    </customSheetView>
    <customSheetView guid="{EEE4E2D7-4BFE-4C24-8B93-9FD441A50336}" state="hidden" topLeftCell="A2">
      <selection activeCell="C2" sqref="C2"/>
      <pageMargins left="0.75" right="0.75" top="1" bottom="1" header="0.5" footer="0.5"/>
      <pageSetup orientation="portrait" r:id="rId18"/>
      <headerFooter alignWithMargins="0"/>
    </customSheetView>
    <customSheetView guid="{E2E57CA5-082B-4C11-AB34-2A298199576B}" state="hidden" topLeftCell="A2">
      <selection activeCell="C2" sqref="C2"/>
      <pageMargins left="0.75" right="0.75" top="1" bottom="1" header="0.5" footer="0.5"/>
      <pageSetup orientation="portrait" r:id="rId19"/>
      <headerFooter alignWithMargins="0"/>
    </customSheetView>
    <customSheetView guid="{E8B8E0BD-9CB3-4C7D-9BC6-088FDFCB0B45}" state="hidden" topLeftCell="A2">
      <selection activeCell="C2" sqref="C2"/>
      <pageMargins left="0.75" right="0.75" top="1" bottom="1" header="0.5" footer="0.5"/>
      <pageSetup orientation="portrait" r:id="rId20"/>
      <headerFooter alignWithMargins="0"/>
    </customSheetView>
    <customSheetView guid="{CB39F8EE-FAD8-4C4E-B5E9-5EC27AC08528}" state="hidden" topLeftCell="A2">
      <selection activeCell="C2" sqref="C2"/>
      <pageMargins left="0.75" right="0.75" top="1" bottom="1" header="0.5" footer="0.5"/>
      <pageSetup orientation="portrait" r:id="rId21"/>
      <headerFooter alignWithMargins="0"/>
    </customSheetView>
    <customSheetView guid="{97B2ED79-AE3F-4DF3-959D-96AE4A0B76A0}" state="hidden" topLeftCell="A2">
      <selection activeCell="C2" sqref="C2"/>
      <pageMargins left="0.75" right="0.75" top="1" bottom="1" header="0.5" footer="0.5"/>
      <pageSetup orientation="portrait" r:id="rId22"/>
      <headerFooter alignWithMargins="0"/>
    </customSheetView>
    <customSheetView guid="{2D068FA3-47E3-4516-81A6-894AA90F7864}" state="hidden" topLeftCell="A2">
      <selection activeCell="C2" sqref="C2"/>
      <pageMargins left="0.75" right="0.75" top="1" bottom="1" header="0.5" footer="0.5"/>
      <pageSetup orientation="portrait" r:id="rId23"/>
      <headerFooter alignWithMargins="0"/>
    </customSheetView>
    <customSheetView guid="{25F14B1D-FADD-4C44-AA48-5D402D65337D}" state="hidden" topLeftCell="A2">
      <selection activeCell="C2" sqref="C2"/>
      <pageMargins left="0.75" right="0.75" top="1" bottom="1" header="0.5" footer="0.5"/>
      <pageSetup orientation="portrait" r:id="rId24"/>
      <headerFooter alignWithMargins="0"/>
    </customSheetView>
    <customSheetView guid="{FC366365-2136-48B2-A9F6-DEB708B66B93}" state="hidden" topLeftCell="A2">
      <selection activeCell="C2" sqref="C2"/>
      <pageMargins left="0.75" right="0.75" top="1" bottom="1" header="0.5" footer="0.5"/>
      <pageSetup orientation="portrait" r:id="rId25"/>
      <headerFooter alignWithMargins="0"/>
    </customSheetView>
    <customSheetView guid="{FCAAE906-744B-4580-8002-466CC408DAC9}" state="hidden" topLeftCell="A2">
      <selection activeCell="C2" sqref="C2"/>
      <pageMargins left="0.75" right="0.75" top="1" bottom="1" header="0.5" footer="0.5"/>
      <pageSetup orientation="portrait" r:id="rId26"/>
      <headerFooter alignWithMargins="0"/>
    </customSheetView>
  </customSheetViews>
  <mergeCells count="1">
    <mergeCell ref="A1:B1"/>
  </mergeCells>
  <phoneticPr fontId="5" type="noConversion"/>
  <pageMargins left="0.75" right="0.75" top="1" bottom="1" header="0.5" footer="0.5"/>
  <pageSetup orientation="portrait" r:id="rId27"/>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
  <sheetViews>
    <sheetView workbookViewId="0"/>
  </sheetViews>
  <sheetFormatPr defaultRowHeight="16.5"/>
  <sheetData/>
  <sheetProtection password="CD7E" sheet="1" objects="1" scenarios="1" formatCells="0" formatColumns="0" formatRows="0" sort="0"/>
  <customSheetViews>
    <customSheetView guid="{93F2FEDA-AB07-4652-9895-BE34975CD6CE}" state="hidden">
      <pageMargins left="0.7" right="0.7" top="0.75" bottom="0.75" header="0.3" footer="0.3"/>
    </customSheetView>
    <customSheetView guid="{D4DE57C7-E521-4428-80BD-545B19793C78}" state="hidden">
      <pageMargins left="0.7" right="0.7" top="0.75" bottom="0.75" header="0.3" footer="0.3"/>
    </customSheetView>
    <customSheetView guid="{427AF4ED-2BDF-478F-9F0A-595838FA0EC8}" state="hidden">
      <pageMargins left="0.7" right="0.7" top="0.75" bottom="0.75" header="0.3" footer="0.3"/>
    </customSheetView>
    <customSheetView guid="{EF8F60CB-82F3-477F-A7D3-94F4C70843DC}" state="hidden">
      <pageMargins left="0.7" right="0.7" top="0.75" bottom="0.75" header="0.3" footer="0.3"/>
    </customSheetView>
    <customSheetView guid="{9658319F-66FC-48F8-AB8A-302F6F77BA10}" state="hidden">
      <pageMargins left="0.7" right="0.7" top="0.75" bottom="0.75" header="0.3" footer="0.3"/>
    </customSheetView>
    <customSheetView guid="{D4A148BB-8D25-43B9-8797-A9D3AE767B49}" state="hidden">
      <pageMargins left="0.7" right="0.7" top="0.75" bottom="0.75" header="0.3" footer="0.3"/>
    </customSheetView>
    <customSheetView guid="{714760DF-5EB1-4543-9C04-C1A23AAE4384}" state="hidden">
      <pageMargins left="0.7" right="0.7" top="0.75" bottom="0.75" header="0.3" footer="0.3"/>
    </customSheetView>
    <customSheetView guid="{BE0CEA4D-1A4E-4C32-BF92-B8DA3D3423E5}" state="hidden">
      <pageMargins left="0.7" right="0.7" top="0.75" bottom="0.75" header="0.3" footer="0.3"/>
    </customSheetView>
    <customSheetView guid="{3DA0B320-DAF7-4F4A-921A-9FCFD188E8C7}" state="hidden">
      <pageMargins left="0.7" right="0.7" top="0.75" bottom="0.75" header="0.3" footer="0.3"/>
    </customSheetView>
    <customSheetView guid="{8C0E2163-61BB-48DF-AFAF-5E75147ED450}" state="hidden">
      <pageMargins left="0.7" right="0.7" top="0.75" bottom="0.75" header="0.3" footer="0.3"/>
    </customSheetView>
    <customSheetView guid="{FD7F7BE1-8CB1-460B-98AB-D33E15FD14E6}" state="hidden">
      <pageMargins left="0.7" right="0.7" top="0.75" bottom="0.75" header="0.3" footer="0.3"/>
    </customSheetView>
    <customSheetView guid="{1F4837C2-36FF-4422-95DC-EAAD1B4FAC2F}" state="hidden">
      <pageMargins left="0.7" right="0.7" top="0.75" bottom="0.75" header="0.3" footer="0.3"/>
    </customSheetView>
    <customSheetView guid="{27A45B7A-04F2-4516-B80B-5ED0825D4ED3}" state="hidden">
      <pageMargins left="0.7" right="0.7" top="0.75" bottom="0.75" header="0.3" footer="0.3"/>
    </customSheetView>
    <customSheetView guid="{091A6405-72DB-46E0-B81A-EC53A5C58396}">
      <pageMargins left="0.7" right="0.7" top="0.75" bottom="0.75" header="0.3" footer="0.3"/>
    </customSheetView>
    <customSheetView guid="{EEE4E2D7-4BFE-4C24-8B93-9FD441A50336}" state="hidden">
      <pageMargins left="0.7" right="0.7" top="0.75" bottom="0.75" header="0.3" footer="0.3"/>
    </customSheetView>
    <customSheetView guid="{E2E57CA5-082B-4C11-AB34-2A298199576B}" state="hidden">
      <pageMargins left="0.7" right="0.7" top="0.75" bottom="0.75" header="0.3" footer="0.3"/>
    </customSheetView>
    <customSheetView guid="{E8B8E0BD-9CB3-4C7D-9BC6-088FDFCB0B45}" state="hidden">
      <pageMargins left="0.7" right="0.7" top="0.75" bottom="0.75" header="0.3" footer="0.3"/>
    </customSheetView>
    <customSheetView guid="{CB39F8EE-FAD8-4C4E-B5E9-5EC27AC08528}" state="hidden">
      <pageMargins left="0.7" right="0.7" top="0.75" bottom="0.75" header="0.3" footer="0.3"/>
    </customSheetView>
    <customSheetView guid="{97B2ED79-AE3F-4DF3-959D-96AE4A0B76A0}" state="hidden">
      <pageMargins left="0.7" right="0.7" top="0.75" bottom="0.75" header="0.3" footer="0.3"/>
    </customSheetView>
    <customSheetView guid="{2D068FA3-47E3-4516-81A6-894AA90F7864}" state="hidden">
      <pageMargins left="0.7" right="0.7" top="0.75" bottom="0.75" header="0.3" footer="0.3"/>
    </customSheetView>
    <customSheetView guid="{25F14B1D-FADD-4C44-AA48-5D402D65337D}" state="hidden">
      <pageMargins left="0.7" right="0.7" top="0.75" bottom="0.75" header="0.3" footer="0.3"/>
    </customSheetView>
    <customSheetView guid="{FC366365-2136-48B2-A9F6-DEB708B66B93}" state="hidden">
      <pageMargins left="0.7" right="0.7" top="0.75" bottom="0.75" header="0.3" footer="0.3"/>
    </customSheetView>
    <customSheetView guid="{FCAAE906-744B-4580-8002-466CC408DAC9}" state="hidden">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workbookViewId="0"/>
  </sheetViews>
  <sheetFormatPr defaultRowHeight="16.5"/>
  <sheetData/>
  <sheetProtection password="CD7E" sheet="1" objects="1" scenarios="1" formatCells="0" formatColumns="0" formatRows="0" sort="0"/>
  <customSheetViews>
    <customSheetView guid="{93F2FEDA-AB07-4652-9895-BE34975CD6CE}" state="hidden">
      <pageMargins left="0.7" right="0.7" top="0.75" bottom="0.75" header="0.3" footer="0.3"/>
    </customSheetView>
    <customSheetView guid="{D4DE57C7-E521-4428-80BD-545B19793C78}" state="hidden">
      <pageMargins left="0.7" right="0.7" top="0.75" bottom="0.75" header="0.3" footer="0.3"/>
    </customSheetView>
    <customSheetView guid="{427AF4ED-2BDF-478F-9F0A-595838FA0EC8}" state="hidden">
      <pageMargins left="0.7" right="0.7" top="0.75" bottom="0.75" header="0.3" footer="0.3"/>
    </customSheetView>
    <customSheetView guid="{EF8F60CB-82F3-477F-A7D3-94F4C70843DC}" state="hidden">
      <pageMargins left="0.7" right="0.7" top="0.75" bottom="0.75" header="0.3" footer="0.3"/>
    </customSheetView>
    <customSheetView guid="{9658319F-66FC-48F8-AB8A-302F6F77BA10}" state="hidden">
      <pageMargins left="0.7" right="0.7" top="0.75" bottom="0.75" header="0.3" footer="0.3"/>
    </customSheetView>
    <customSheetView guid="{D4A148BB-8D25-43B9-8797-A9D3AE767B49}" state="hidden">
      <pageMargins left="0.7" right="0.7" top="0.75" bottom="0.75" header="0.3" footer="0.3"/>
    </customSheetView>
    <customSheetView guid="{714760DF-5EB1-4543-9C04-C1A23AAE4384}" state="hidden">
      <pageMargins left="0.7" right="0.7" top="0.75" bottom="0.75" header="0.3" footer="0.3"/>
    </customSheetView>
    <customSheetView guid="{BE0CEA4D-1A4E-4C32-BF92-B8DA3D3423E5}" state="hidden">
      <pageMargins left="0.7" right="0.7" top="0.75" bottom="0.75" header="0.3" footer="0.3"/>
    </customSheetView>
    <customSheetView guid="{3DA0B320-DAF7-4F4A-921A-9FCFD188E8C7}" state="hidden">
      <pageMargins left="0.7" right="0.7" top="0.75" bottom="0.75" header="0.3" footer="0.3"/>
    </customSheetView>
    <customSheetView guid="{8C0E2163-61BB-48DF-AFAF-5E75147ED450}" state="hidden">
      <pageMargins left="0.7" right="0.7" top="0.75" bottom="0.75" header="0.3" footer="0.3"/>
    </customSheetView>
    <customSheetView guid="{FD7F7BE1-8CB1-460B-98AB-D33E15FD14E6}" state="hidden">
      <pageMargins left="0.7" right="0.7" top="0.75" bottom="0.75" header="0.3" footer="0.3"/>
    </customSheetView>
    <customSheetView guid="{1F4837C2-36FF-4422-95DC-EAAD1B4FAC2F}" state="hidden">
      <pageMargins left="0.7" right="0.7" top="0.75" bottom="0.75" header="0.3" footer="0.3"/>
    </customSheetView>
    <customSheetView guid="{27A45B7A-04F2-4516-B80B-5ED0825D4ED3}" state="hidden">
      <pageMargins left="0.7" right="0.7" top="0.75" bottom="0.75" header="0.3" footer="0.3"/>
    </customSheetView>
    <customSheetView guid="{EEE4E2D7-4BFE-4C24-8B93-9FD441A50336}" state="hidden">
      <pageMargins left="0.7" right="0.7" top="0.75" bottom="0.75" header="0.3" footer="0.3"/>
    </customSheetView>
    <customSheetView guid="{E2E57CA5-082B-4C11-AB34-2A298199576B}" state="hidden">
      <pageMargins left="0.7" right="0.7" top="0.75" bottom="0.75" header="0.3" footer="0.3"/>
    </customSheetView>
    <customSheetView guid="{E8B8E0BD-9CB3-4C7D-9BC6-088FDFCB0B45}" state="hidden">
      <pageMargins left="0.7" right="0.7" top="0.75" bottom="0.75" header="0.3" footer="0.3"/>
    </customSheetView>
    <customSheetView guid="{CB39F8EE-FAD8-4C4E-B5E9-5EC27AC08528}" state="hidden">
      <pageMargins left="0.7" right="0.7" top="0.75" bottom="0.75" header="0.3" footer="0.3"/>
    </customSheetView>
    <customSheetView guid="{97B2ED79-AE3F-4DF3-959D-96AE4A0B76A0}" state="hidden">
      <pageMargins left="0.7" right="0.7" top="0.75" bottom="0.75" header="0.3" footer="0.3"/>
    </customSheetView>
    <customSheetView guid="{2D068FA3-47E3-4516-81A6-894AA90F7864}" state="hidden">
      <pageMargins left="0.7" right="0.7" top="0.75" bottom="0.75" header="0.3" footer="0.3"/>
    </customSheetView>
    <customSheetView guid="{25F14B1D-FADD-4C44-AA48-5D402D65337D}" state="hidden">
      <pageMargins left="0.7" right="0.7" top="0.75" bottom="0.75" header="0.3" footer="0.3"/>
    </customSheetView>
    <customSheetView guid="{FC366365-2136-48B2-A9F6-DEB708B66B93}" state="hidden">
      <pageMargins left="0.7" right="0.7" top="0.75" bottom="0.75" header="0.3" footer="0.3"/>
    </customSheetView>
    <customSheetView guid="{FCAAE906-744B-4580-8002-466CC408DAC9}"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Basic</vt:lpstr>
      <vt:lpstr>Cover</vt:lpstr>
      <vt:lpstr>Instructions</vt:lpstr>
      <vt:lpstr>Names of Bidder</vt:lpstr>
      <vt:lpstr>Sch-1</vt:lpstr>
      <vt:lpstr>Sch-1(Disc)</vt:lpstr>
      <vt:lpstr>Sch-5 Dis</vt:lpstr>
      <vt:lpstr>Sch-3 After Discount</vt:lpstr>
      <vt:lpstr>Discount</vt:lpstr>
      <vt:lpstr>Octroi</vt:lpstr>
      <vt:lpstr>Entry Tax</vt:lpstr>
      <vt:lpstr>Other Taxes &amp; Duties</vt:lpstr>
      <vt:lpstr>Sch-2</vt:lpstr>
      <vt:lpstr>Bid Form 2nd Envelope</vt:lpstr>
      <vt:lpstr>Q &amp; C</vt:lpstr>
      <vt:lpstr>N to W</vt:lpstr>
      <vt:lpstr>Sheet1</vt:lpstr>
      <vt:lpstr>Sheet2</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'Sch-1(Disc)'!Print_Area</vt:lpstr>
      <vt:lpstr>'Sch-2'!Print_Area</vt:lpstr>
      <vt:lpstr>'Sch-3 After Discount'!Print_Area</vt:lpstr>
      <vt:lpstr>'Sch-5 Dis'!Print_Area</vt:lpstr>
      <vt:lpstr>'Sch-1'!Print_Titles</vt:lpstr>
      <vt:lpstr>'Sch-1(Disc)'!Print_Titles</vt:lpstr>
      <vt:lpstr>'Sch-2'!Print_Titles</vt:lpstr>
      <vt:lpstr>'Sch-3 After Discount'!Print_Titles</vt:lpstr>
      <vt:lpstr>'Sch-5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Niraj Mishra </cp:lastModifiedBy>
  <cp:lastPrinted>2024-10-24T04:25:21Z</cp:lastPrinted>
  <dcterms:created xsi:type="dcterms:W3CDTF">2001-07-26T10:23:15Z</dcterms:created>
  <dcterms:modified xsi:type="dcterms:W3CDTF">2025-02-28T12:52:17Z</dcterms:modified>
</cp:coreProperties>
</file>