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hidePivotFieldList="1" defaultThemeVersion="124226"/>
  <mc:AlternateContent xmlns:mc="http://schemas.openxmlformats.org/markup-compatibility/2006">
    <mc:Choice Requires="x15">
      <x15ac:absPath xmlns:x15ac="http://schemas.microsoft.com/office/spreadsheetml/2010/11/ac" url="D:\007Niraj Workstation\001 Open Tender\2024\1500 Series\1500-1369 External Water Supply, RHQ Shillong\Bidding Documents\Issued\"/>
    </mc:Choice>
  </mc:AlternateContent>
  <xr:revisionPtr revIDLastSave="0" documentId="13_ncr:1_{BEE33107-5A11-4751-9F6D-9E8C8B13A393}" xr6:coauthVersionLast="36" xr6:coauthVersionMax="47" xr10:uidLastSave="{00000000-0000-0000-0000-000000000000}"/>
  <bookViews>
    <workbookView xWindow="-120" yWindow="-120" windowWidth="29040" windowHeight="15840" tabRatio="617" firstSheet="1" activeTab="1"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5 Dis" sheetId="8" state="hidden" r:id="rId7"/>
    <sheet name="Sch-3 After Discount" sheetId="10" state="hidden" r:id="rId8"/>
    <sheet name="Discount" sheetId="11" state="hidden" r:id="rId9"/>
    <sheet name="Octroi" sheetId="12" state="hidden" r:id="rId10"/>
    <sheet name="Entry Tax" sheetId="13" state="hidden" r:id="rId11"/>
    <sheet name="Other Taxes &amp; Duties" sheetId="14" state="hidden" r:id="rId12"/>
    <sheet name="Sch-2" sheetId="9" r:id="rId13"/>
    <sheet name="Bid Form 2nd Envelope" sheetId="15" r:id="rId14"/>
    <sheet name="Q &amp; C" sheetId="16" state="hidden" r:id="rId15"/>
    <sheet name="N to W" sheetId="17" state="hidden" r:id="rId16"/>
    <sheet name="Sheet1" sheetId="18" state="hidden" r:id="rId17"/>
    <sheet name="Sheet2" sheetId="19" state="hidden" r:id="rId18"/>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'Sch-1'!$A$30:$R$50</definedName>
    <definedName name="_xlnm._FilterDatabase" localSheetId="5" hidden="1">'Sch-1(Disc)'!$A$20:$F$92</definedName>
    <definedName name="ab">#REF!</definedName>
    <definedName name="logo1">"Picture 7"</definedName>
    <definedName name="_xlnm.Print_Area" localSheetId="13">'Bid Form 2nd Envelope'!$A$1:$F$59</definedName>
    <definedName name="_xlnm.Print_Area" localSheetId="1">Cover!$A$1:$F$15</definedName>
    <definedName name="_xlnm.Print_Area" localSheetId="8">Discount!$A$2:$G$42</definedName>
    <definedName name="_xlnm.Print_Area" localSheetId="10">'Entry Tax'!$A$1:$E$16</definedName>
    <definedName name="_xlnm.Print_Area" localSheetId="2">Instructions!$A$1:$C$40</definedName>
    <definedName name="_xlnm.Print_Area" localSheetId="3">'Names of Bidder'!$B$1:$G$28</definedName>
    <definedName name="_xlnm.Print_Area" localSheetId="9">Octroi!$A$1:$E$16</definedName>
    <definedName name="_xlnm.Print_Area" localSheetId="11">'Other Taxes &amp; Duties'!$A$1:$F$16</definedName>
    <definedName name="_xlnm.Print_Area" localSheetId="14">'Q &amp; C'!$A$1:$F$38</definedName>
    <definedName name="_xlnm.Print_Area" localSheetId="4">'Sch-1'!$A$1:$R$63</definedName>
    <definedName name="_xlnm.Print_Area" localSheetId="5">'Sch-1(Disc)'!$A$1:$F$98</definedName>
    <definedName name="_xlnm.Print_Area" localSheetId="12">'Sch-2'!$A$1:$D$32</definedName>
    <definedName name="_xlnm.Print_Area" localSheetId="7">'Sch-3 After Discount'!$A$1:$D$33</definedName>
    <definedName name="_xlnm.Print_Area" localSheetId="6">'Sch-5 Dis'!$A$1:$E$44</definedName>
    <definedName name="_xlnm.Print_Titles" localSheetId="4">'Sch-1'!$17:$18</definedName>
    <definedName name="_xlnm.Print_Titles" localSheetId="5">'Sch-1(Disc)'!$14:$16</definedName>
    <definedName name="_xlnm.Print_Titles" localSheetId="12">'Sch-2'!$3:$13</definedName>
    <definedName name="_xlnm.Print_Titles" localSheetId="7">'Sch-3 After Discount'!$3:$13</definedName>
    <definedName name="_xlnm.Print_Titles" localSheetId="6">'Sch-5 Dis'!$3:$13</definedName>
    <definedName name="_xlnm.Recorder">#REF!</definedName>
    <definedName name="TEST">#REF!</definedName>
    <definedName name="Z_01ACF2E1_8E61_4459_ABC1_B6C183DEED61_.wvu.PrintArea" localSheetId="13" hidden="1">'Bid Form 2nd Envelope'!$A$1:$F$61</definedName>
    <definedName name="Z_01ACF2E1_8E61_4459_ABC1_B6C183DEED61_.wvu.PrintArea" localSheetId="10" hidden="1">'Entry Tax'!$A$1:$E$16</definedName>
    <definedName name="Z_01ACF2E1_8E61_4459_ABC1_B6C183DEED61_.wvu.PrintArea" localSheetId="3" hidden="1">'Names of Bidder'!$B$1:$E$26</definedName>
    <definedName name="Z_01ACF2E1_8E61_4459_ABC1_B6C183DEED61_.wvu.PrintArea" localSheetId="9" hidden="1">Octroi!$A$1:$E$16</definedName>
    <definedName name="Z_01ACF2E1_8E61_4459_ABC1_B6C183DEED61_.wvu.PrintArea" localSheetId="11" hidden="1">'Other Taxes &amp; Duties'!$A$1:$F$16</definedName>
    <definedName name="Z_01ACF2E1_8E61_4459_ABC1_B6C183DEED61_.wvu.PrintArea" localSheetId="14" hidden="1">'Q &amp; C'!$A$1:$F$38</definedName>
    <definedName name="Z_01ACF2E1_8E61_4459_ABC1_B6C183DEED61_.wvu.PrintArea" localSheetId="4" hidden="1">'Sch-1'!$A$1:$R$61</definedName>
    <definedName name="Z_01ACF2E1_8E61_4459_ABC1_B6C183DEED61_.wvu.PrintArea" localSheetId="5" hidden="1">'Sch-1(Disc)'!$A$1:$F$99</definedName>
    <definedName name="Z_01ACF2E1_8E61_4459_ABC1_B6C183DEED61_.wvu.PrintArea" localSheetId="12" hidden="1">'Sch-2'!$A$1:$D$33</definedName>
    <definedName name="Z_01ACF2E1_8E61_4459_ABC1_B6C183DEED61_.wvu.PrintArea" localSheetId="7" hidden="1">'Sch-3 After Discount'!$A$1:$D$34</definedName>
    <definedName name="Z_01ACF2E1_8E61_4459_ABC1_B6C183DEED61_.wvu.PrintArea" localSheetId="6"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12" hidden="1">'Sch-2'!$3:$13</definedName>
    <definedName name="Z_01ACF2E1_8E61_4459_ABC1_B6C183DEED61_.wvu.PrintTitles" localSheetId="7" hidden="1">'Sch-3 After Discount'!$3:$13</definedName>
    <definedName name="Z_01ACF2E1_8E61_4459_ABC1_B6C183DEED61_.wvu.PrintTitles" localSheetId="6" hidden="1">'Sch-5 Dis'!$3:$13</definedName>
    <definedName name="Z_091A6405_72DB_46E0_B81A_EC53A5C58396_.wvu.Cols" localSheetId="8" hidden="1">Discount!$J:$N</definedName>
    <definedName name="Z_091A6405_72DB_46E0_B81A_EC53A5C58396_.wvu.Cols" localSheetId="4" hidden="1">'Sch-1'!#REF!</definedName>
    <definedName name="Z_091A6405_72DB_46E0_B81A_EC53A5C58396_.wvu.Cols" localSheetId="5" hidden="1">'Sch-1(Disc)'!$I:$I</definedName>
    <definedName name="Z_091A6405_72DB_46E0_B81A_EC53A5C58396_.wvu.Cols" localSheetId="6" hidden="1">'Sch-5 Dis'!$I:$P</definedName>
    <definedName name="Z_091A6405_72DB_46E0_B81A_EC53A5C58396_.wvu.FilterData" localSheetId="4" hidden="1">'Sch-1'!$A$30:$R$50</definedName>
    <definedName name="Z_091A6405_72DB_46E0_B81A_EC53A5C58396_.wvu.FilterData" localSheetId="5" hidden="1">'Sch-1(Disc)'!$A$20:$F$93</definedName>
    <definedName name="Z_091A6405_72DB_46E0_B81A_EC53A5C58396_.wvu.PrintArea" localSheetId="13" hidden="1">'Bid Form 2nd Envelope'!$A$1:$F$61</definedName>
    <definedName name="Z_091A6405_72DB_46E0_B81A_EC53A5C58396_.wvu.PrintArea" localSheetId="8" hidden="1">Discount!$A$2:$G$42</definedName>
    <definedName name="Z_091A6405_72DB_46E0_B81A_EC53A5C58396_.wvu.PrintArea" localSheetId="10"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9" hidden="1">Octroi!$A$1:$E$16</definedName>
    <definedName name="Z_091A6405_72DB_46E0_B81A_EC53A5C58396_.wvu.PrintArea" localSheetId="11" hidden="1">'Other Taxes &amp; Duties'!$A$1:$F$16</definedName>
    <definedName name="Z_091A6405_72DB_46E0_B81A_EC53A5C58396_.wvu.PrintArea" localSheetId="14" hidden="1">'Q &amp; C'!$A$1:$F$38</definedName>
    <definedName name="Z_091A6405_72DB_46E0_B81A_EC53A5C58396_.wvu.PrintArea" localSheetId="4" hidden="1">'Sch-1'!$A$1:$R$60</definedName>
    <definedName name="Z_091A6405_72DB_46E0_B81A_EC53A5C58396_.wvu.PrintArea" localSheetId="5" hidden="1">'Sch-1(Disc)'!$A$1:$F$98</definedName>
    <definedName name="Z_091A6405_72DB_46E0_B81A_EC53A5C58396_.wvu.PrintArea" localSheetId="12" hidden="1">'Sch-2'!$A$1:$D$32</definedName>
    <definedName name="Z_091A6405_72DB_46E0_B81A_EC53A5C58396_.wvu.PrintArea" localSheetId="7" hidden="1">'Sch-3 After Discount'!$A$1:$D$33</definedName>
    <definedName name="Z_091A6405_72DB_46E0_B81A_EC53A5C58396_.wvu.PrintArea" localSheetId="6"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12" hidden="1">'Sch-2'!$3:$13</definedName>
    <definedName name="Z_091A6405_72DB_46E0_B81A_EC53A5C58396_.wvu.PrintTitles" localSheetId="7" hidden="1">'Sch-3 After Discount'!$3:$13</definedName>
    <definedName name="Z_091A6405_72DB_46E0_B81A_EC53A5C58396_.wvu.PrintTitles" localSheetId="6" hidden="1">'Sch-5 Dis'!$3:$13</definedName>
    <definedName name="Z_091A6405_72DB_46E0_B81A_EC53A5C58396_.wvu.Rows" localSheetId="1" hidden="1">Cover!$7:$7</definedName>
    <definedName name="Z_091A6405_72DB_46E0_B81A_EC53A5C58396_.wvu.Rows" localSheetId="8" hidden="1">Discount!$29:$30</definedName>
    <definedName name="Z_14D7F02E_BCCA_4517_ABC7_537FF4AEB67A_.wvu.Cols" localSheetId="6" hidden="1">'Sch-5 Dis'!$I:$P</definedName>
    <definedName name="Z_14D7F02E_BCCA_4517_ABC7_537FF4AEB67A_.wvu.FilterData" localSheetId="4" hidden="1">'Sch-1'!$A$30:$R$55</definedName>
    <definedName name="Z_14D7F02E_BCCA_4517_ABC7_537FF4AEB67A_.wvu.FilterData" localSheetId="5" hidden="1">'Sch-1(Disc)'!$A$20:$F$94</definedName>
    <definedName name="Z_14D7F02E_BCCA_4517_ABC7_537FF4AEB67A_.wvu.PrintArea" localSheetId="13"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4" hidden="1">'Q &amp; C'!$A$1:$F$38</definedName>
    <definedName name="Z_14D7F02E_BCCA_4517_ABC7_537FF4AEB67A_.wvu.PrintArea" localSheetId="4" hidden="1">'Sch-1'!$A$1:$R$61</definedName>
    <definedName name="Z_14D7F02E_BCCA_4517_ABC7_537FF4AEB67A_.wvu.PrintArea" localSheetId="5" hidden="1">'Sch-1(Disc)'!$A$1:$F$99</definedName>
    <definedName name="Z_14D7F02E_BCCA_4517_ABC7_537FF4AEB67A_.wvu.PrintArea" localSheetId="12" hidden="1">'Sch-2'!$A$1:$D$32</definedName>
    <definedName name="Z_14D7F02E_BCCA_4517_ABC7_537FF4AEB67A_.wvu.PrintArea" localSheetId="7" hidden="1">'Sch-3 After Discount'!$A$1:$D$33</definedName>
    <definedName name="Z_14D7F02E_BCCA_4517_ABC7_537FF4AEB67A_.wvu.PrintArea" localSheetId="6"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12" hidden="1">'Sch-2'!$3:$13</definedName>
    <definedName name="Z_14D7F02E_BCCA_4517_ABC7_537FF4AEB67A_.wvu.PrintTitles" localSheetId="7" hidden="1">'Sch-3 After Discount'!$3:$13</definedName>
    <definedName name="Z_14D7F02E_BCCA_4517_ABC7_537FF4AEB67A_.wvu.PrintTitles" localSheetId="6" hidden="1">'Sch-5 Dis'!$3:$13</definedName>
    <definedName name="Z_1F4837C2_36FF_4422_95DC_EAAD1B4FAC2F_.wvu.Cols" localSheetId="13" hidden="1">'Bid Form 2nd Envelope'!$Y:$AM</definedName>
    <definedName name="Z_1F4837C2_36FF_4422_95DC_EAAD1B4FAC2F_.wvu.Cols" localSheetId="8" hidden="1">Discount!$I:$O</definedName>
    <definedName name="Z_1F4837C2_36FF_4422_95DC_EAAD1B4FAC2F_.wvu.Cols" localSheetId="3" hidden="1">'Names of Bidder'!$L:$L</definedName>
    <definedName name="Z_1F4837C2_36FF_4422_95DC_EAAD1B4FAC2F_.wvu.Cols" localSheetId="4" hidden="1">'Sch-1'!$V:$AF</definedName>
    <definedName name="Z_1F4837C2_36FF_4422_95DC_EAAD1B4FAC2F_.wvu.Cols" localSheetId="5" hidden="1">'Sch-1(Disc)'!$I:$I,'Sch-1(Disc)'!$P:$Z</definedName>
    <definedName name="Z_1F4837C2_36FF_4422_95DC_EAAD1B4FAC2F_.wvu.Cols" localSheetId="6" hidden="1">'Sch-5 Dis'!$I:$P</definedName>
    <definedName name="Z_1F4837C2_36FF_4422_95DC_EAAD1B4FAC2F_.wvu.FilterData" localSheetId="4" hidden="1">'Sch-1'!$A$30:$R$50</definedName>
    <definedName name="Z_1F4837C2_36FF_4422_95DC_EAAD1B4FAC2F_.wvu.FilterData" localSheetId="5" hidden="1">'Sch-1(Disc)'!$A$20:$F$92</definedName>
    <definedName name="Z_1F4837C2_36FF_4422_95DC_EAAD1B4FAC2F_.wvu.PrintArea" localSheetId="13" hidden="1">'Bid Form 2nd Envelope'!$A$1:$F$59</definedName>
    <definedName name="Z_1F4837C2_36FF_4422_95DC_EAAD1B4FAC2F_.wvu.PrintArea" localSheetId="8" hidden="1">Discount!$A$2:$G$42</definedName>
    <definedName name="Z_1F4837C2_36FF_4422_95DC_EAAD1B4FAC2F_.wvu.PrintArea" localSheetId="10"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9" hidden="1">Octroi!$A$1:$E$16</definedName>
    <definedName name="Z_1F4837C2_36FF_4422_95DC_EAAD1B4FAC2F_.wvu.PrintArea" localSheetId="11" hidden="1">'Other Taxes &amp; Duties'!$A$1:$F$16</definedName>
    <definedName name="Z_1F4837C2_36FF_4422_95DC_EAAD1B4FAC2F_.wvu.PrintArea" localSheetId="14" hidden="1">'Q &amp; C'!$A$1:$F$38</definedName>
    <definedName name="Z_1F4837C2_36FF_4422_95DC_EAAD1B4FAC2F_.wvu.PrintArea" localSheetId="4" hidden="1">'Sch-1'!$A$1:$R$60</definedName>
    <definedName name="Z_1F4837C2_36FF_4422_95DC_EAAD1B4FAC2F_.wvu.PrintArea" localSheetId="5" hidden="1">'Sch-1(Disc)'!$A$1:$F$98</definedName>
    <definedName name="Z_1F4837C2_36FF_4422_95DC_EAAD1B4FAC2F_.wvu.PrintArea" localSheetId="12" hidden="1">'Sch-2'!$A$1:$D$32</definedName>
    <definedName name="Z_1F4837C2_36FF_4422_95DC_EAAD1B4FAC2F_.wvu.PrintArea" localSheetId="7" hidden="1">'Sch-3 After Discount'!$A$1:$D$33</definedName>
    <definedName name="Z_1F4837C2_36FF_4422_95DC_EAAD1B4FAC2F_.wvu.PrintArea" localSheetId="6"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12" hidden="1">'Sch-2'!$3:$13</definedName>
    <definedName name="Z_1F4837C2_36FF_4422_95DC_EAAD1B4FAC2F_.wvu.PrintTitles" localSheetId="7" hidden="1">'Sch-3 After Discount'!$3:$13</definedName>
    <definedName name="Z_1F4837C2_36FF_4422_95DC_EAAD1B4FAC2F_.wvu.PrintTitles" localSheetId="6" hidden="1">'Sch-5 Dis'!$3:$13</definedName>
    <definedName name="Z_1F4837C2_36FF_4422_95DC_EAAD1B4FAC2F_.wvu.Rows" localSheetId="1" hidden="1">Cover!$7:$7</definedName>
    <definedName name="Z_1F4837C2_36FF_4422_95DC_EAAD1B4FAC2F_.wvu.Rows" localSheetId="8" hidden="1">Discount!$17:$30</definedName>
    <definedName name="Z_1F4837C2_36FF_4422_95DC_EAAD1B4FAC2F_.wvu.Rows" localSheetId="2" hidden="1">Instructions!$36:$37</definedName>
    <definedName name="Z_1F4837C2_36FF_4422_95DC_EAAD1B4FAC2F_.wvu.Rows" localSheetId="12" hidden="1">'Sch-2'!$16:$27</definedName>
    <definedName name="Z_1F4837C2_36FF_4422_95DC_EAAD1B4FAC2F_.wvu.Rows" localSheetId="7" hidden="1">'Sch-3 After Discount'!$17:$28</definedName>
    <definedName name="Z_25F14B1D_FADD_4C44_AA48_5D402D65337D_.wvu.Cols" localSheetId="13" hidden="1">'Bid Form 2nd Envelope'!$Y:$AN</definedName>
    <definedName name="Z_25F14B1D_FADD_4C44_AA48_5D402D65337D_.wvu.Cols" localSheetId="8" hidden="1">Discount!$I:$N</definedName>
    <definedName name="Z_25F14B1D_FADD_4C44_AA48_5D402D65337D_.wvu.Cols" localSheetId="3" hidden="1">'Names of Bidder'!$L:$L</definedName>
    <definedName name="Z_25F14B1D_FADD_4C44_AA48_5D402D65337D_.wvu.Cols" localSheetId="4" hidden="1">'Sch-1'!#REF!,'Sch-1'!$V:$AF</definedName>
    <definedName name="Z_25F14B1D_FADD_4C44_AA48_5D402D65337D_.wvu.Cols" localSheetId="5" hidden="1">'Sch-1(Disc)'!$I:$I,'Sch-1(Disc)'!$P:$Z</definedName>
    <definedName name="Z_25F14B1D_FADD_4C44_AA48_5D402D65337D_.wvu.Cols" localSheetId="6" hidden="1">'Sch-5 Dis'!$I:$P</definedName>
    <definedName name="Z_25F14B1D_FADD_4C44_AA48_5D402D65337D_.wvu.FilterData" localSheetId="4" hidden="1">'Sch-1'!$A$30:$R$50</definedName>
    <definedName name="Z_25F14B1D_FADD_4C44_AA48_5D402D65337D_.wvu.FilterData" localSheetId="5" hidden="1">'Sch-1(Disc)'!$A$20:$F$92</definedName>
    <definedName name="Z_25F14B1D_FADD_4C44_AA48_5D402D65337D_.wvu.PrintArea" localSheetId="13" hidden="1">'Bid Form 2nd Envelope'!$A$1:$F$59</definedName>
    <definedName name="Z_25F14B1D_FADD_4C44_AA48_5D402D65337D_.wvu.PrintArea" localSheetId="8" hidden="1">Discount!$A$2:$G$42</definedName>
    <definedName name="Z_25F14B1D_FADD_4C44_AA48_5D402D65337D_.wvu.PrintArea" localSheetId="10"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9" hidden="1">Octroi!$A$1:$E$16</definedName>
    <definedName name="Z_25F14B1D_FADD_4C44_AA48_5D402D65337D_.wvu.PrintArea" localSheetId="11" hidden="1">'Other Taxes &amp; Duties'!$A$1:$F$16</definedName>
    <definedName name="Z_25F14B1D_FADD_4C44_AA48_5D402D65337D_.wvu.PrintArea" localSheetId="14" hidden="1">'Q &amp; C'!$A$1:$F$38</definedName>
    <definedName name="Z_25F14B1D_FADD_4C44_AA48_5D402D65337D_.wvu.PrintArea" localSheetId="4" hidden="1">'Sch-1'!$A$1:$R$60</definedName>
    <definedName name="Z_25F14B1D_FADD_4C44_AA48_5D402D65337D_.wvu.PrintArea" localSheetId="5" hidden="1">'Sch-1(Disc)'!$A$1:$F$98</definedName>
    <definedName name="Z_25F14B1D_FADD_4C44_AA48_5D402D65337D_.wvu.PrintArea" localSheetId="12" hidden="1">'Sch-2'!$A$1:$D$32</definedName>
    <definedName name="Z_25F14B1D_FADD_4C44_AA48_5D402D65337D_.wvu.PrintArea" localSheetId="7" hidden="1">'Sch-3 After Discount'!$A$1:$D$33</definedName>
    <definedName name="Z_25F14B1D_FADD_4C44_AA48_5D402D65337D_.wvu.PrintArea" localSheetId="6"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12" hidden="1">'Sch-2'!$3:$13</definedName>
    <definedName name="Z_25F14B1D_FADD_4C44_AA48_5D402D65337D_.wvu.PrintTitles" localSheetId="7" hidden="1">'Sch-3 After Discount'!$3:$13</definedName>
    <definedName name="Z_25F14B1D_FADD_4C44_AA48_5D402D65337D_.wvu.PrintTitles" localSheetId="6" hidden="1">'Sch-5 Dis'!$3:$13</definedName>
    <definedName name="Z_25F14B1D_FADD_4C44_AA48_5D402D65337D_.wvu.Rows" localSheetId="1" hidden="1">Cover!$7:$7</definedName>
    <definedName name="Z_25F14B1D_FADD_4C44_AA48_5D402D65337D_.wvu.Rows" localSheetId="8"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12" hidden="1">'Sch-2'!$16:$27</definedName>
    <definedName name="Z_25F14B1D_FADD_4C44_AA48_5D402D65337D_.wvu.Rows" localSheetId="7" hidden="1">'Sch-3 After Discount'!$17:$28</definedName>
    <definedName name="Z_27A45B7A_04F2_4516_B80B_5ED0825D4ED3_.wvu.Cols" localSheetId="8" hidden="1">Discount!$I:$O</definedName>
    <definedName name="Z_27A45B7A_04F2_4516_B80B_5ED0825D4ED3_.wvu.Cols" localSheetId="3" hidden="1">'Names of Bidder'!$L:$L</definedName>
    <definedName name="Z_27A45B7A_04F2_4516_B80B_5ED0825D4ED3_.wvu.Cols" localSheetId="4" hidden="1">'Sch-1'!#REF!</definedName>
    <definedName name="Z_27A45B7A_04F2_4516_B80B_5ED0825D4ED3_.wvu.Cols" localSheetId="5" hidden="1">'Sch-1(Disc)'!$H:$J</definedName>
    <definedName name="Z_27A45B7A_04F2_4516_B80B_5ED0825D4ED3_.wvu.Cols" localSheetId="6" hidden="1">'Sch-5 Dis'!$I:$P</definedName>
    <definedName name="Z_27A45B7A_04F2_4516_B80B_5ED0825D4ED3_.wvu.FilterData" localSheetId="4" hidden="1">'Sch-1'!$A$30:$R$50</definedName>
    <definedName name="Z_27A45B7A_04F2_4516_B80B_5ED0825D4ED3_.wvu.FilterData" localSheetId="5" hidden="1">'Sch-1(Disc)'!$A$20:$F$92</definedName>
    <definedName name="Z_27A45B7A_04F2_4516_B80B_5ED0825D4ED3_.wvu.PrintArea" localSheetId="13" hidden="1">'Bid Form 2nd Envelope'!$A$1:$F$61</definedName>
    <definedName name="Z_27A45B7A_04F2_4516_B80B_5ED0825D4ED3_.wvu.PrintArea" localSheetId="8" hidden="1">Discount!$A$2:$G$42</definedName>
    <definedName name="Z_27A45B7A_04F2_4516_B80B_5ED0825D4ED3_.wvu.PrintArea" localSheetId="10"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9" hidden="1">Octroi!$A$1:$E$16</definedName>
    <definedName name="Z_27A45B7A_04F2_4516_B80B_5ED0825D4ED3_.wvu.PrintArea" localSheetId="11" hidden="1">'Other Taxes &amp; Duties'!$A$1:$F$16</definedName>
    <definedName name="Z_27A45B7A_04F2_4516_B80B_5ED0825D4ED3_.wvu.PrintArea" localSheetId="14" hidden="1">'Q &amp; C'!$A$1:$F$38</definedName>
    <definedName name="Z_27A45B7A_04F2_4516_B80B_5ED0825D4ED3_.wvu.PrintArea" localSheetId="4" hidden="1">'Sch-1'!$A$1:$R$60</definedName>
    <definedName name="Z_27A45B7A_04F2_4516_B80B_5ED0825D4ED3_.wvu.PrintArea" localSheetId="5" hidden="1">'Sch-1(Disc)'!$A$1:$F$98</definedName>
    <definedName name="Z_27A45B7A_04F2_4516_B80B_5ED0825D4ED3_.wvu.PrintArea" localSheetId="12" hidden="1">'Sch-2'!$A$1:$D$32</definedName>
    <definedName name="Z_27A45B7A_04F2_4516_B80B_5ED0825D4ED3_.wvu.PrintArea" localSheetId="7" hidden="1">'Sch-3 After Discount'!$A$1:$D$33</definedName>
    <definedName name="Z_27A45B7A_04F2_4516_B80B_5ED0825D4ED3_.wvu.PrintArea" localSheetId="6"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12" hidden="1">'Sch-2'!$3:$13</definedName>
    <definedName name="Z_27A45B7A_04F2_4516_B80B_5ED0825D4ED3_.wvu.PrintTitles" localSheetId="7" hidden="1">'Sch-3 After Discount'!$3:$13</definedName>
    <definedName name="Z_27A45B7A_04F2_4516_B80B_5ED0825D4ED3_.wvu.PrintTitles" localSheetId="6" hidden="1">'Sch-5 Dis'!$3:$13</definedName>
    <definedName name="Z_27A45B7A_04F2_4516_B80B_5ED0825D4ED3_.wvu.Rows" localSheetId="1" hidden="1">Cover!$7:$7</definedName>
    <definedName name="Z_27A45B7A_04F2_4516_B80B_5ED0825D4ED3_.wvu.Rows" localSheetId="8"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3" hidden="1">'Bid Form 2nd Envelope'!$Y:$AN</definedName>
    <definedName name="Z_2D068FA3_47E3_4516_81A6_894AA90F7864_.wvu.Cols" localSheetId="8" hidden="1">Discount!$I:$N</definedName>
    <definedName name="Z_2D068FA3_47E3_4516_81A6_894AA90F7864_.wvu.Cols" localSheetId="3" hidden="1">'Names of Bidder'!$L:$L</definedName>
    <definedName name="Z_2D068FA3_47E3_4516_81A6_894AA90F7864_.wvu.Cols" localSheetId="4" hidden="1">'Sch-1'!#REF!,'Sch-1'!$V:$AF</definedName>
    <definedName name="Z_2D068FA3_47E3_4516_81A6_894AA90F7864_.wvu.Cols" localSheetId="5" hidden="1">'Sch-1(Disc)'!$I:$I,'Sch-1(Disc)'!$P:$Z</definedName>
    <definedName name="Z_2D068FA3_47E3_4516_81A6_894AA90F7864_.wvu.Cols" localSheetId="6" hidden="1">'Sch-5 Dis'!$I:$P</definedName>
    <definedName name="Z_2D068FA3_47E3_4516_81A6_894AA90F7864_.wvu.FilterData" localSheetId="4" hidden="1">'Sch-1'!$A$30:$R$50</definedName>
    <definedName name="Z_2D068FA3_47E3_4516_81A6_894AA90F7864_.wvu.FilterData" localSheetId="5" hidden="1">'Sch-1(Disc)'!$A$20:$F$92</definedName>
    <definedName name="Z_2D068FA3_47E3_4516_81A6_894AA90F7864_.wvu.PrintArea" localSheetId="13" hidden="1">'Bid Form 2nd Envelope'!$A$1:$F$59</definedName>
    <definedName name="Z_2D068FA3_47E3_4516_81A6_894AA90F7864_.wvu.PrintArea" localSheetId="8" hidden="1">Discount!$A$2:$G$42</definedName>
    <definedName name="Z_2D068FA3_47E3_4516_81A6_894AA90F7864_.wvu.PrintArea" localSheetId="10"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9" hidden="1">Octroi!$A$1:$E$16</definedName>
    <definedName name="Z_2D068FA3_47E3_4516_81A6_894AA90F7864_.wvu.PrintArea" localSheetId="11" hidden="1">'Other Taxes &amp; Duties'!$A$1:$F$16</definedName>
    <definedName name="Z_2D068FA3_47E3_4516_81A6_894AA90F7864_.wvu.PrintArea" localSheetId="14" hidden="1">'Q &amp; C'!$A$1:$F$38</definedName>
    <definedName name="Z_2D068FA3_47E3_4516_81A6_894AA90F7864_.wvu.PrintArea" localSheetId="4" hidden="1">'Sch-1'!$A$1:$R$60</definedName>
    <definedName name="Z_2D068FA3_47E3_4516_81A6_894AA90F7864_.wvu.PrintArea" localSheetId="5" hidden="1">'Sch-1(Disc)'!$A$1:$F$98</definedName>
    <definedName name="Z_2D068FA3_47E3_4516_81A6_894AA90F7864_.wvu.PrintArea" localSheetId="12" hidden="1">'Sch-2'!$A$1:$D$32</definedName>
    <definedName name="Z_2D068FA3_47E3_4516_81A6_894AA90F7864_.wvu.PrintArea" localSheetId="7" hidden="1">'Sch-3 After Discount'!$A$1:$D$33</definedName>
    <definedName name="Z_2D068FA3_47E3_4516_81A6_894AA90F7864_.wvu.PrintArea" localSheetId="6"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12" hidden="1">'Sch-2'!$3:$13</definedName>
    <definedName name="Z_2D068FA3_47E3_4516_81A6_894AA90F7864_.wvu.PrintTitles" localSheetId="7" hidden="1">'Sch-3 After Discount'!$3:$13</definedName>
    <definedName name="Z_2D068FA3_47E3_4516_81A6_894AA90F7864_.wvu.PrintTitles" localSheetId="6" hidden="1">'Sch-5 Dis'!$3:$13</definedName>
    <definedName name="Z_2D068FA3_47E3_4516_81A6_894AA90F7864_.wvu.Rows" localSheetId="1" hidden="1">Cover!$7:$7</definedName>
    <definedName name="Z_2D068FA3_47E3_4516_81A6_894AA90F7864_.wvu.Rows" localSheetId="8"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12" hidden="1">'Sch-2'!$16:$27</definedName>
    <definedName name="Z_2D068FA3_47E3_4516_81A6_894AA90F7864_.wvu.Rows" localSheetId="7" hidden="1">'Sch-3 After Discount'!$17:$28</definedName>
    <definedName name="Z_3D662AA8_535D_445A_A535_5FFD33E1146F_.wvu.PrintArea" localSheetId="14" hidden="1">'Q &amp; C'!$A$1:$F$38</definedName>
    <definedName name="Z_3DA0B320_DAF7_4F4A_921A_9FCFD188E8C7_.wvu.Cols" localSheetId="13" hidden="1">'Bid Form 2nd Envelope'!$Y:$AM</definedName>
    <definedName name="Z_3DA0B320_DAF7_4F4A_921A_9FCFD188E8C7_.wvu.Cols" localSheetId="3" hidden="1">'Names of Bidder'!$L:$L</definedName>
    <definedName name="Z_3DA0B320_DAF7_4F4A_921A_9FCFD188E8C7_.wvu.Cols" localSheetId="4" hidden="1">'Sch-1'!$S:$S,'Sch-1'!$V:$AF</definedName>
    <definedName name="Z_3DA0B320_DAF7_4F4A_921A_9FCFD188E8C7_.wvu.Cols" localSheetId="5" hidden="1">'Sch-1(Disc)'!$I:$I,'Sch-1(Disc)'!$P:$Z</definedName>
    <definedName name="Z_3DA0B320_DAF7_4F4A_921A_9FCFD188E8C7_.wvu.Cols" localSheetId="6" hidden="1">'Sch-5 Dis'!$I:$P</definedName>
    <definedName name="Z_3DA0B320_DAF7_4F4A_921A_9FCFD188E8C7_.wvu.FilterData" localSheetId="4" hidden="1">'Sch-1'!$A$30:$R$50</definedName>
    <definedName name="Z_3DA0B320_DAF7_4F4A_921A_9FCFD188E8C7_.wvu.FilterData" localSheetId="5" hidden="1">'Sch-1(Disc)'!$A$20:$F$92</definedName>
    <definedName name="Z_3DA0B320_DAF7_4F4A_921A_9FCFD188E8C7_.wvu.PrintArea" localSheetId="13" hidden="1">'Bid Form 2nd Envelope'!$A$1:$F$59</definedName>
    <definedName name="Z_3DA0B320_DAF7_4F4A_921A_9FCFD188E8C7_.wvu.PrintArea" localSheetId="8" hidden="1">Discount!$A$2:$G$42</definedName>
    <definedName name="Z_3DA0B320_DAF7_4F4A_921A_9FCFD188E8C7_.wvu.PrintArea" localSheetId="10"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9" hidden="1">Octroi!$A$1:$E$16</definedName>
    <definedName name="Z_3DA0B320_DAF7_4F4A_921A_9FCFD188E8C7_.wvu.PrintArea" localSheetId="11" hidden="1">'Other Taxes &amp; Duties'!$A$1:$F$16</definedName>
    <definedName name="Z_3DA0B320_DAF7_4F4A_921A_9FCFD188E8C7_.wvu.PrintArea" localSheetId="14" hidden="1">'Q &amp; C'!$A$1:$F$38</definedName>
    <definedName name="Z_3DA0B320_DAF7_4F4A_921A_9FCFD188E8C7_.wvu.PrintArea" localSheetId="4" hidden="1">'Sch-1'!$A$1:$R$60</definedName>
    <definedName name="Z_3DA0B320_DAF7_4F4A_921A_9FCFD188E8C7_.wvu.PrintArea" localSheetId="5" hidden="1">'Sch-1(Disc)'!$A$1:$F$98</definedName>
    <definedName name="Z_3DA0B320_DAF7_4F4A_921A_9FCFD188E8C7_.wvu.PrintArea" localSheetId="12" hidden="1">'Sch-2'!$A$1:$D$32</definedName>
    <definedName name="Z_3DA0B320_DAF7_4F4A_921A_9FCFD188E8C7_.wvu.PrintArea" localSheetId="7" hidden="1">'Sch-3 After Discount'!$A$1:$D$33</definedName>
    <definedName name="Z_3DA0B320_DAF7_4F4A_921A_9FCFD188E8C7_.wvu.PrintArea" localSheetId="6"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12" hidden="1">'Sch-2'!$3:$13</definedName>
    <definedName name="Z_3DA0B320_DAF7_4F4A_921A_9FCFD188E8C7_.wvu.PrintTitles" localSheetId="7" hidden="1">'Sch-3 After Discount'!$3:$13</definedName>
    <definedName name="Z_3DA0B320_DAF7_4F4A_921A_9FCFD188E8C7_.wvu.PrintTitles" localSheetId="6" hidden="1">'Sch-5 Dis'!$3:$13</definedName>
    <definedName name="Z_3DA0B320_DAF7_4F4A_921A_9FCFD188E8C7_.wvu.Rows" localSheetId="1" hidden="1">Cover!$7:$7</definedName>
    <definedName name="Z_3DA0B320_DAF7_4F4A_921A_9FCFD188E8C7_.wvu.Rows" localSheetId="8"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12" hidden="1">'Sch-2'!$16:$27</definedName>
    <definedName name="Z_3DA0B320_DAF7_4F4A_921A_9FCFD188E8C7_.wvu.Rows" localSheetId="7" hidden="1">'Sch-3 After Discount'!$17:$28</definedName>
    <definedName name="Z_427AF4ED_2BDF_478F_9F0A_595838FA0EC8_.wvu.Cols" localSheetId="13" hidden="1">'Bid Form 2nd Envelope'!$Y:$AN</definedName>
    <definedName name="Z_427AF4ED_2BDF_478F_9F0A_595838FA0EC8_.wvu.Cols" localSheetId="8" hidden="1">Discount!$I:$N</definedName>
    <definedName name="Z_427AF4ED_2BDF_478F_9F0A_595838FA0EC8_.wvu.Cols" localSheetId="3" hidden="1">'Names of Bidder'!$L:$L</definedName>
    <definedName name="Z_427AF4ED_2BDF_478F_9F0A_595838FA0EC8_.wvu.Cols" localSheetId="4" hidden="1">'Sch-1'!#REF!,'Sch-1'!$V:$AF</definedName>
    <definedName name="Z_427AF4ED_2BDF_478F_9F0A_595838FA0EC8_.wvu.Cols" localSheetId="5" hidden="1">'Sch-1(Disc)'!$I:$I,'Sch-1(Disc)'!$P:$Z</definedName>
    <definedName name="Z_427AF4ED_2BDF_478F_9F0A_595838FA0EC8_.wvu.Cols" localSheetId="6" hidden="1">'Sch-5 Dis'!$I:$P</definedName>
    <definedName name="Z_427AF4ED_2BDF_478F_9F0A_595838FA0EC8_.wvu.FilterData" localSheetId="4" hidden="1">'Sch-1'!$A$30:$R$50</definedName>
    <definedName name="Z_427AF4ED_2BDF_478F_9F0A_595838FA0EC8_.wvu.FilterData" localSheetId="5" hidden="1">'Sch-1(Disc)'!$A$20:$F$92</definedName>
    <definedName name="Z_427AF4ED_2BDF_478F_9F0A_595838FA0EC8_.wvu.PrintArea" localSheetId="13" hidden="1">'Bid Form 2nd Envelope'!$A$1:$F$59</definedName>
    <definedName name="Z_427AF4ED_2BDF_478F_9F0A_595838FA0EC8_.wvu.PrintArea" localSheetId="8" hidden="1">Discount!$A$2:$G$42</definedName>
    <definedName name="Z_427AF4ED_2BDF_478F_9F0A_595838FA0EC8_.wvu.PrintArea" localSheetId="10"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9" hidden="1">Octroi!$A$1:$E$16</definedName>
    <definedName name="Z_427AF4ED_2BDF_478F_9F0A_595838FA0EC8_.wvu.PrintArea" localSheetId="11" hidden="1">'Other Taxes &amp; Duties'!$A$1:$F$16</definedName>
    <definedName name="Z_427AF4ED_2BDF_478F_9F0A_595838FA0EC8_.wvu.PrintArea" localSheetId="14" hidden="1">'Q &amp; C'!$A$1:$F$38</definedName>
    <definedName name="Z_427AF4ED_2BDF_478F_9F0A_595838FA0EC8_.wvu.PrintArea" localSheetId="4" hidden="1">'Sch-1'!$A$1:$R$60</definedName>
    <definedName name="Z_427AF4ED_2BDF_478F_9F0A_595838FA0EC8_.wvu.PrintArea" localSheetId="5" hidden="1">'Sch-1(Disc)'!$A$1:$F$98</definedName>
    <definedName name="Z_427AF4ED_2BDF_478F_9F0A_595838FA0EC8_.wvu.PrintArea" localSheetId="12" hidden="1">'Sch-2'!$A$1:$D$32</definedName>
    <definedName name="Z_427AF4ED_2BDF_478F_9F0A_595838FA0EC8_.wvu.PrintArea" localSheetId="7" hidden="1">'Sch-3 After Discount'!$A$1:$D$33</definedName>
    <definedName name="Z_427AF4ED_2BDF_478F_9F0A_595838FA0EC8_.wvu.PrintArea" localSheetId="6"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12" hidden="1">'Sch-2'!$3:$13</definedName>
    <definedName name="Z_427AF4ED_2BDF_478F_9F0A_595838FA0EC8_.wvu.PrintTitles" localSheetId="7" hidden="1">'Sch-3 After Discount'!$3:$13</definedName>
    <definedName name="Z_427AF4ED_2BDF_478F_9F0A_595838FA0EC8_.wvu.PrintTitles" localSheetId="6" hidden="1">'Sch-5 Dis'!$3:$13</definedName>
    <definedName name="Z_427AF4ED_2BDF_478F_9F0A_595838FA0EC8_.wvu.Rows" localSheetId="1" hidden="1">Cover!$7:$7</definedName>
    <definedName name="Z_427AF4ED_2BDF_478F_9F0A_595838FA0EC8_.wvu.Rows" localSheetId="8"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12" hidden="1">'Sch-2'!$16:$27</definedName>
    <definedName name="Z_427AF4ED_2BDF_478F_9F0A_595838FA0EC8_.wvu.Rows" localSheetId="7" hidden="1">'Sch-3 After Discount'!$17:$28</definedName>
    <definedName name="Z_4F65FF32_EC61_4022_A399_2986D7B6B8B3_.wvu.Cols" localSheetId="13" hidden="1">'Bid Form 2nd Envelope'!$Z:$AJ</definedName>
    <definedName name="Z_4F65FF32_EC61_4022_A399_2986D7B6B8B3_.wvu.Cols" localSheetId="4" hidden="1">'Sch-1'!$S:$AE</definedName>
    <definedName name="Z_4F65FF32_EC61_4022_A399_2986D7B6B8B3_.wvu.Cols" localSheetId="5" hidden="1">'Sch-1(Disc)'!$L:$Y</definedName>
    <definedName name="Z_4F65FF32_EC61_4022_A399_2986D7B6B8B3_.wvu.Cols" localSheetId="6" hidden="1">'Sch-5 Dis'!$I:$P</definedName>
    <definedName name="Z_4F65FF32_EC61_4022_A399_2986D7B6B8B3_.wvu.PrintArea" localSheetId="13" hidden="1">'Bid Form 2nd Envelope'!$A$1:$F$61</definedName>
    <definedName name="Z_4F65FF32_EC61_4022_A399_2986D7B6B8B3_.wvu.PrintArea" localSheetId="8" hidden="1">Discount!$A$2:$G$40</definedName>
    <definedName name="Z_4F65FF32_EC61_4022_A399_2986D7B6B8B3_.wvu.PrintArea" localSheetId="10"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9" hidden="1">Octroi!$A$1:$E$16</definedName>
    <definedName name="Z_4F65FF32_EC61_4022_A399_2986D7B6B8B3_.wvu.PrintArea" localSheetId="11" hidden="1">'Other Taxes &amp; Duties'!$A$1:$F$16</definedName>
    <definedName name="Z_4F65FF32_EC61_4022_A399_2986D7B6B8B3_.wvu.PrintArea" localSheetId="14" hidden="1">'Q &amp; C'!$A$1:$F$38</definedName>
    <definedName name="Z_4F65FF32_EC61_4022_A399_2986D7B6B8B3_.wvu.PrintArea" localSheetId="4" hidden="1">'Sch-1'!$A$1:$R$61</definedName>
    <definedName name="Z_4F65FF32_EC61_4022_A399_2986D7B6B8B3_.wvu.PrintArea" localSheetId="5" hidden="1">'Sch-1(Disc)'!$A$1:$F$99</definedName>
    <definedName name="Z_4F65FF32_EC61_4022_A399_2986D7B6B8B3_.wvu.PrintArea" localSheetId="12" hidden="1">'Sch-2'!$A$1:$D$32</definedName>
    <definedName name="Z_4F65FF32_EC61_4022_A399_2986D7B6B8B3_.wvu.PrintArea" localSheetId="7" hidden="1">'Sch-3 After Discount'!$A$1:$D$33</definedName>
    <definedName name="Z_4F65FF32_EC61_4022_A399_2986D7B6B8B3_.wvu.PrintArea" localSheetId="6"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12" hidden="1">'Sch-2'!$3:$13</definedName>
    <definedName name="Z_4F65FF32_EC61_4022_A399_2986D7B6B8B3_.wvu.PrintTitles" localSheetId="7" hidden="1">'Sch-3 After Discount'!$3:$13</definedName>
    <definedName name="Z_4F65FF32_EC61_4022_A399_2986D7B6B8B3_.wvu.PrintTitles" localSheetId="6" hidden="1">'Sch-5 Dis'!$3:$13</definedName>
    <definedName name="Z_4F65FF32_EC61_4022_A399_2986D7B6B8B3_.wvu.Rows" localSheetId="4" hidden="1">'Sch-1'!$50:$102</definedName>
    <definedName name="Z_4F65FF32_EC61_4022_A399_2986D7B6B8B3_.wvu.Rows" localSheetId="5" hidden="1">'Sch-1(Disc)'!$92:$140</definedName>
    <definedName name="Z_58D82F59_8CF6_455F_B9F4_081499FDF243_.wvu.Cols" localSheetId="8" hidden="1">Discount!$I:$P</definedName>
    <definedName name="Z_58D82F59_8CF6_455F_B9F4_081499FDF243_.wvu.PrintArea" localSheetId="8" hidden="1">Discount!$A$2:$G$42</definedName>
    <definedName name="Z_58D82F59_8CF6_455F_B9F4_081499FDF243_.wvu.PrintArea" localSheetId="10" hidden="1">'Entry Tax'!$A$1:$E$16</definedName>
    <definedName name="Z_58D82F59_8CF6_455F_B9F4_081499FDF243_.wvu.PrintArea" localSheetId="9" hidden="1">Octroi!$A$1:$E$16</definedName>
    <definedName name="Z_58D82F59_8CF6_455F_B9F4_081499FDF243_.wvu.PrintArea" localSheetId="11" hidden="1">'Other Taxes &amp; Duties'!$A$1:$F$16</definedName>
    <definedName name="Z_58D82F59_8CF6_455F_B9F4_081499FDF243_.wvu.Rows" localSheetId="8" hidden="1">Discount!$21:$21,Discount!$27:$27</definedName>
    <definedName name="Z_5C6610A7_30B1_43C5_B47D_FDA0FBB789C6_.wvu.PrintArea" localSheetId="2" hidden="1">Instructions!$A$1:$C$40</definedName>
    <definedName name="Z_696D9240_6693_44E8_B9A4_2BFADD101EE2_.wvu.Cols" localSheetId="8" hidden="1">Discount!$I:$P</definedName>
    <definedName name="Z_696D9240_6693_44E8_B9A4_2BFADD101EE2_.wvu.PrintArea" localSheetId="8" hidden="1">Discount!$A$2:$G$42</definedName>
    <definedName name="Z_696D9240_6693_44E8_B9A4_2BFADD101EE2_.wvu.PrintArea" localSheetId="10" hidden="1">'Entry Tax'!$A$1:$E$16</definedName>
    <definedName name="Z_696D9240_6693_44E8_B9A4_2BFADD101EE2_.wvu.PrintArea" localSheetId="9" hidden="1">Octroi!$A$1:$E$16</definedName>
    <definedName name="Z_696D9240_6693_44E8_B9A4_2BFADD101EE2_.wvu.PrintArea" localSheetId="11" hidden="1">'Other Taxes &amp; Duties'!$A$1:$F$16</definedName>
    <definedName name="Z_696D9240_6693_44E8_B9A4_2BFADD101EE2_.wvu.Rows" localSheetId="8" hidden="1">Discount!$21:$21,Discount!$27:$27</definedName>
    <definedName name="Z_714760DF_5EB1_4543_9C04_C1A23AAE4384_.wvu.Cols" localSheetId="13" hidden="1">'Bid Form 2nd Envelope'!$Y:$AM</definedName>
    <definedName name="Z_714760DF_5EB1_4543_9C04_C1A23AAE4384_.wvu.Cols" localSheetId="3" hidden="1">'Names of Bidder'!$L:$L</definedName>
    <definedName name="Z_714760DF_5EB1_4543_9C04_C1A23AAE4384_.wvu.Cols" localSheetId="4" hidden="1">'Sch-1'!$S:$S,'Sch-1'!$V:$AF</definedName>
    <definedName name="Z_714760DF_5EB1_4543_9C04_C1A23AAE4384_.wvu.Cols" localSheetId="5" hidden="1">'Sch-1(Disc)'!$I:$I,'Sch-1(Disc)'!$P:$Z</definedName>
    <definedName name="Z_714760DF_5EB1_4543_9C04_C1A23AAE4384_.wvu.Cols" localSheetId="6" hidden="1">'Sch-5 Dis'!$I:$P</definedName>
    <definedName name="Z_714760DF_5EB1_4543_9C04_C1A23AAE4384_.wvu.FilterData" localSheetId="4" hidden="1">'Sch-1'!$A$30:$R$50</definedName>
    <definedName name="Z_714760DF_5EB1_4543_9C04_C1A23AAE4384_.wvu.FilterData" localSheetId="5" hidden="1">'Sch-1(Disc)'!$A$20:$F$92</definedName>
    <definedName name="Z_714760DF_5EB1_4543_9C04_C1A23AAE4384_.wvu.PrintArea" localSheetId="13" hidden="1">'Bid Form 2nd Envelope'!$A$1:$F$59</definedName>
    <definedName name="Z_714760DF_5EB1_4543_9C04_C1A23AAE4384_.wvu.PrintArea" localSheetId="8" hidden="1">Discount!$A$2:$G$42</definedName>
    <definedName name="Z_714760DF_5EB1_4543_9C04_C1A23AAE4384_.wvu.PrintArea" localSheetId="10"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9" hidden="1">Octroi!$A$1:$E$16</definedName>
    <definedName name="Z_714760DF_5EB1_4543_9C04_C1A23AAE4384_.wvu.PrintArea" localSheetId="11" hidden="1">'Other Taxes &amp; Duties'!$A$1:$F$16</definedName>
    <definedName name="Z_714760DF_5EB1_4543_9C04_C1A23AAE4384_.wvu.PrintArea" localSheetId="14" hidden="1">'Q &amp; C'!$A$1:$F$38</definedName>
    <definedName name="Z_714760DF_5EB1_4543_9C04_C1A23AAE4384_.wvu.PrintArea" localSheetId="4" hidden="1">'Sch-1'!$A$1:$R$60</definedName>
    <definedName name="Z_714760DF_5EB1_4543_9C04_C1A23AAE4384_.wvu.PrintArea" localSheetId="5" hidden="1">'Sch-1(Disc)'!$A$1:$F$98</definedName>
    <definedName name="Z_714760DF_5EB1_4543_9C04_C1A23AAE4384_.wvu.PrintArea" localSheetId="12" hidden="1">'Sch-2'!$A$1:$D$32</definedName>
    <definedName name="Z_714760DF_5EB1_4543_9C04_C1A23AAE4384_.wvu.PrintArea" localSheetId="7" hidden="1">'Sch-3 After Discount'!$A$1:$D$33</definedName>
    <definedName name="Z_714760DF_5EB1_4543_9C04_C1A23AAE4384_.wvu.PrintArea" localSheetId="6"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12" hidden="1">'Sch-2'!$3:$13</definedName>
    <definedName name="Z_714760DF_5EB1_4543_9C04_C1A23AAE4384_.wvu.PrintTitles" localSheetId="7" hidden="1">'Sch-3 After Discount'!$3:$13</definedName>
    <definedName name="Z_714760DF_5EB1_4543_9C04_C1A23AAE4384_.wvu.PrintTitles" localSheetId="6" hidden="1">'Sch-5 Dis'!$3:$13</definedName>
    <definedName name="Z_714760DF_5EB1_4543_9C04_C1A23AAE4384_.wvu.Rows" localSheetId="1" hidden="1">Cover!$7:$7</definedName>
    <definedName name="Z_714760DF_5EB1_4543_9C04_C1A23AAE4384_.wvu.Rows" localSheetId="8"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12" hidden="1">'Sch-2'!$16:$27</definedName>
    <definedName name="Z_714760DF_5EB1_4543_9C04_C1A23AAE4384_.wvu.Rows" localSheetId="7" hidden="1">'Sch-3 After Discount'!$17:$28</definedName>
    <definedName name="Z_8C0E2163_61BB_48DF_AFAF_5E75147ED450_.wvu.Cols" localSheetId="13" hidden="1">'Bid Form 2nd Envelope'!$Y:$AM</definedName>
    <definedName name="Z_8C0E2163_61BB_48DF_AFAF_5E75147ED450_.wvu.Cols" localSheetId="3" hidden="1">'Names of Bidder'!$L:$L</definedName>
    <definedName name="Z_8C0E2163_61BB_48DF_AFAF_5E75147ED450_.wvu.Cols" localSheetId="4" hidden="1">'Sch-1'!$S:$S,'Sch-1'!$V:$AF</definedName>
    <definedName name="Z_8C0E2163_61BB_48DF_AFAF_5E75147ED450_.wvu.Cols" localSheetId="5" hidden="1">'Sch-1(Disc)'!$I:$I,'Sch-1(Disc)'!$P:$Z</definedName>
    <definedName name="Z_8C0E2163_61BB_48DF_AFAF_5E75147ED450_.wvu.Cols" localSheetId="6" hidden="1">'Sch-5 Dis'!$I:$P</definedName>
    <definedName name="Z_8C0E2163_61BB_48DF_AFAF_5E75147ED450_.wvu.FilterData" localSheetId="4" hidden="1">'Sch-1'!$A$30:$R$50</definedName>
    <definedName name="Z_8C0E2163_61BB_48DF_AFAF_5E75147ED450_.wvu.FilterData" localSheetId="5" hidden="1">'Sch-1(Disc)'!$A$20:$F$92</definedName>
    <definedName name="Z_8C0E2163_61BB_48DF_AFAF_5E75147ED450_.wvu.PrintArea" localSheetId="13" hidden="1">'Bid Form 2nd Envelope'!$A$1:$F$59</definedName>
    <definedName name="Z_8C0E2163_61BB_48DF_AFAF_5E75147ED450_.wvu.PrintArea" localSheetId="8" hidden="1">Discount!$A$2:$G$42</definedName>
    <definedName name="Z_8C0E2163_61BB_48DF_AFAF_5E75147ED450_.wvu.PrintArea" localSheetId="10"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9" hidden="1">Octroi!$A$1:$E$16</definedName>
    <definedName name="Z_8C0E2163_61BB_48DF_AFAF_5E75147ED450_.wvu.PrintArea" localSheetId="11" hidden="1">'Other Taxes &amp; Duties'!$A$1:$F$16</definedName>
    <definedName name="Z_8C0E2163_61BB_48DF_AFAF_5E75147ED450_.wvu.PrintArea" localSheetId="14" hidden="1">'Q &amp; C'!$A$1:$F$38</definedName>
    <definedName name="Z_8C0E2163_61BB_48DF_AFAF_5E75147ED450_.wvu.PrintArea" localSheetId="4" hidden="1">'Sch-1'!$A$1:$R$60</definedName>
    <definedName name="Z_8C0E2163_61BB_48DF_AFAF_5E75147ED450_.wvu.PrintArea" localSheetId="5" hidden="1">'Sch-1(Disc)'!$A$1:$F$98</definedName>
    <definedName name="Z_8C0E2163_61BB_48DF_AFAF_5E75147ED450_.wvu.PrintArea" localSheetId="12" hidden="1">'Sch-2'!$A$1:$D$32</definedName>
    <definedName name="Z_8C0E2163_61BB_48DF_AFAF_5E75147ED450_.wvu.PrintArea" localSheetId="7" hidden="1">'Sch-3 After Discount'!$A$1:$D$33</definedName>
    <definedName name="Z_8C0E2163_61BB_48DF_AFAF_5E75147ED450_.wvu.PrintArea" localSheetId="6"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12" hidden="1">'Sch-2'!$3:$13</definedName>
    <definedName name="Z_8C0E2163_61BB_48DF_AFAF_5E75147ED450_.wvu.PrintTitles" localSheetId="7" hidden="1">'Sch-3 After Discount'!$3:$13</definedName>
    <definedName name="Z_8C0E2163_61BB_48DF_AFAF_5E75147ED450_.wvu.PrintTitles" localSheetId="6" hidden="1">'Sch-5 Dis'!$3:$13</definedName>
    <definedName name="Z_8C0E2163_61BB_48DF_AFAF_5E75147ED450_.wvu.Rows" localSheetId="1" hidden="1">Cover!$7:$7</definedName>
    <definedName name="Z_8C0E2163_61BB_48DF_AFAF_5E75147ED450_.wvu.Rows" localSheetId="8"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12" hidden="1">'Sch-2'!$16:$27</definedName>
    <definedName name="Z_8C0E2163_61BB_48DF_AFAF_5E75147ED450_.wvu.Rows" localSheetId="7" hidden="1">'Sch-3 After Discount'!$17:$28</definedName>
    <definedName name="Z_93F2FEDA_AB07_4652_9895_BE34975CD6CE_.wvu.Cols" localSheetId="13" hidden="1">'Bid Form 2nd Envelope'!$Y:$AN</definedName>
    <definedName name="Z_93F2FEDA_AB07_4652_9895_BE34975CD6CE_.wvu.Cols" localSheetId="8" hidden="1">Discount!$I:$N</definedName>
    <definedName name="Z_93F2FEDA_AB07_4652_9895_BE34975CD6CE_.wvu.Cols" localSheetId="3" hidden="1">'Names of Bidder'!$L:$L</definedName>
    <definedName name="Z_93F2FEDA_AB07_4652_9895_BE34975CD6CE_.wvu.Cols" localSheetId="4" hidden="1">'Sch-1'!#REF!,'Sch-1'!$V:$AF</definedName>
    <definedName name="Z_93F2FEDA_AB07_4652_9895_BE34975CD6CE_.wvu.Cols" localSheetId="5" hidden="1">'Sch-1(Disc)'!$I:$I,'Sch-1(Disc)'!$P:$Z</definedName>
    <definedName name="Z_93F2FEDA_AB07_4652_9895_BE34975CD6CE_.wvu.Cols" localSheetId="6" hidden="1">'Sch-5 Dis'!$I:$P</definedName>
    <definedName name="Z_93F2FEDA_AB07_4652_9895_BE34975CD6CE_.wvu.FilterData" localSheetId="4" hidden="1">'Sch-1'!$A$30:$R$50</definedName>
    <definedName name="Z_93F2FEDA_AB07_4652_9895_BE34975CD6CE_.wvu.FilterData" localSheetId="5" hidden="1">'Sch-1(Disc)'!$A$20:$F$92</definedName>
    <definedName name="Z_93F2FEDA_AB07_4652_9895_BE34975CD6CE_.wvu.PrintArea" localSheetId="13" hidden="1">'Bid Form 2nd Envelope'!$A$1:$F$59</definedName>
    <definedName name="Z_93F2FEDA_AB07_4652_9895_BE34975CD6CE_.wvu.PrintArea" localSheetId="8" hidden="1">Discount!$A$2:$G$42</definedName>
    <definedName name="Z_93F2FEDA_AB07_4652_9895_BE34975CD6CE_.wvu.PrintArea" localSheetId="10" hidden="1">'Entry Tax'!$A$1:$E$16</definedName>
    <definedName name="Z_93F2FEDA_AB07_4652_9895_BE34975CD6CE_.wvu.PrintArea" localSheetId="2" hidden="1">Instructions!$A$1:$C$40</definedName>
    <definedName name="Z_93F2FEDA_AB07_4652_9895_BE34975CD6CE_.wvu.PrintArea" localSheetId="3" hidden="1">'Names of Bidder'!$B$1:$G$28</definedName>
    <definedName name="Z_93F2FEDA_AB07_4652_9895_BE34975CD6CE_.wvu.PrintArea" localSheetId="9" hidden="1">Octroi!$A$1:$E$16</definedName>
    <definedName name="Z_93F2FEDA_AB07_4652_9895_BE34975CD6CE_.wvu.PrintArea" localSheetId="11" hidden="1">'Other Taxes &amp; Duties'!$A$1:$F$16</definedName>
    <definedName name="Z_93F2FEDA_AB07_4652_9895_BE34975CD6CE_.wvu.PrintArea" localSheetId="14" hidden="1">'Q &amp; C'!$A$1:$F$38</definedName>
    <definedName name="Z_93F2FEDA_AB07_4652_9895_BE34975CD6CE_.wvu.PrintArea" localSheetId="4" hidden="1">'Sch-1'!$A$1:$R$60</definedName>
    <definedName name="Z_93F2FEDA_AB07_4652_9895_BE34975CD6CE_.wvu.PrintArea" localSheetId="5" hidden="1">'Sch-1(Disc)'!$A$1:$F$98</definedName>
    <definedName name="Z_93F2FEDA_AB07_4652_9895_BE34975CD6CE_.wvu.PrintArea" localSheetId="12" hidden="1">'Sch-2'!$A$1:$D$32</definedName>
    <definedName name="Z_93F2FEDA_AB07_4652_9895_BE34975CD6CE_.wvu.PrintArea" localSheetId="7" hidden="1">'Sch-3 After Discount'!$A$1:$D$33</definedName>
    <definedName name="Z_93F2FEDA_AB07_4652_9895_BE34975CD6CE_.wvu.PrintArea" localSheetId="6" hidden="1">'Sch-5 Dis'!$A$1:$E$44</definedName>
    <definedName name="Z_93F2FEDA_AB07_4652_9895_BE34975CD6CE_.wvu.PrintTitles" localSheetId="4" hidden="1">'Sch-1'!$17:$18</definedName>
    <definedName name="Z_93F2FEDA_AB07_4652_9895_BE34975CD6CE_.wvu.PrintTitles" localSheetId="5" hidden="1">'Sch-1(Disc)'!$14:$16</definedName>
    <definedName name="Z_93F2FEDA_AB07_4652_9895_BE34975CD6CE_.wvu.PrintTitles" localSheetId="12" hidden="1">'Sch-2'!$3:$13</definedName>
    <definedName name="Z_93F2FEDA_AB07_4652_9895_BE34975CD6CE_.wvu.PrintTitles" localSheetId="7" hidden="1">'Sch-3 After Discount'!$3:$13</definedName>
    <definedName name="Z_93F2FEDA_AB07_4652_9895_BE34975CD6CE_.wvu.PrintTitles" localSheetId="6" hidden="1">'Sch-5 Dis'!$3:$13</definedName>
    <definedName name="Z_93F2FEDA_AB07_4652_9895_BE34975CD6CE_.wvu.Rows" localSheetId="1" hidden="1">Cover!$7:$7</definedName>
    <definedName name="Z_93F2FEDA_AB07_4652_9895_BE34975CD6CE_.wvu.Rows" localSheetId="8" hidden="1">Discount!$17:$30,Discount!$32:$32</definedName>
    <definedName name="Z_93F2FEDA_AB07_4652_9895_BE34975CD6CE_.wvu.Rows" localSheetId="2" hidden="1">Instructions!$36:$37</definedName>
    <definedName name="Z_93F2FEDA_AB07_4652_9895_BE34975CD6CE_.wvu.Rows" localSheetId="4" hidden="1">'Sch-1'!$2:$2,'Sch-1'!$12:$12,'Sch-1'!$14:$15</definedName>
    <definedName name="Z_93F2FEDA_AB07_4652_9895_BE34975CD6CE_.wvu.Rows" localSheetId="5" hidden="1">'Sch-1(Disc)'!$68:$91</definedName>
    <definedName name="Z_93F2FEDA_AB07_4652_9895_BE34975CD6CE_.wvu.Rows" localSheetId="12" hidden="1">'Sch-2'!$16:$27</definedName>
    <definedName name="Z_93F2FEDA_AB07_4652_9895_BE34975CD6CE_.wvu.Rows" localSheetId="7" hidden="1">'Sch-3 After Discount'!$17:$28</definedName>
    <definedName name="Z_9658319F_66FC_48F8_AB8A_302F6F77BA10_.wvu.Cols" localSheetId="13" hidden="1">'Bid Form 2nd Envelope'!$Y:$AN</definedName>
    <definedName name="Z_9658319F_66FC_48F8_AB8A_302F6F77BA10_.wvu.Cols" localSheetId="8" hidden="1">Discount!$I:$N</definedName>
    <definedName name="Z_9658319F_66FC_48F8_AB8A_302F6F77BA10_.wvu.Cols" localSheetId="3" hidden="1">'Names of Bidder'!$L:$L</definedName>
    <definedName name="Z_9658319F_66FC_48F8_AB8A_302F6F77BA10_.wvu.Cols" localSheetId="4" hidden="1">'Sch-1'!#REF!,'Sch-1'!$V:$AF</definedName>
    <definedName name="Z_9658319F_66FC_48F8_AB8A_302F6F77BA10_.wvu.Cols" localSheetId="5" hidden="1">'Sch-1(Disc)'!$I:$I,'Sch-1(Disc)'!$P:$Z</definedName>
    <definedName name="Z_9658319F_66FC_48F8_AB8A_302F6F77BA10_.wvu.Cols" localSheetId="6" hidden="1">'Sch-5 Dis'!$I:$P</definedName>
    <definedName name="Z_9658319F_66FC_48F8_AB8A_302F6F77BA10_.wvu.FilterData" localSheetId="4" hidden="1">'Sch-1'!$A$30:$R$50</definedName>
    <definedName name="Z_9658319F_66FC_48F8_AB8A_302F6F77BA10_.wvu.FilterData" localSheetId="5" hidden="1">'Sch-1(Disc)'!$A$20:$F$92</definedName>
    <definedName name="Z_9658319F_66FC_48F8_AB8A_302F6F77BA10_.wvu.PrintArea" localSheetId="13" hidden="1">'Bid Form 2nd Envelope'!$A$1:$F$59</definedName>
    <definedName name="Z_9658319F_66FC_48F8_AB8A_302F6F77BA10_.wvu.PrintArea" localSheetId="8" hidden="1">Discount!$A$2:$G$42</definedName>
    <definedName name="Z_9658319F_66FC_48F8_AB8A_302F6F77BA10_.wvu.PrintArea" localSheetId="10"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9" hidden="1">Octroi!$A$1:$E$16</definedName>
    <definedName name="Z_9658319F_66FC_48F8_AB8A_302F6F77BA10_.wvu.PrintArea" localSheetId="11" hidden="1">'Other Taxes &amp; Duties'!$A$1:$F$16</definedName>
    <definedName name="Z_9658319F_66FC_48F8_AB8A_302F6F77BA10_.wvu.PrintArea" localSheetId="14" hidden="1">'Q &amp; C'!$A$1:$F$38</definedName>
    <definedName name="Z_9658319F_66FC_48F8_AB8A_302F6F77BA10_.wvu.PrintArea" localSheetId="4" hidden="1">'Sch-1'!$A$1:$R$60</definedName>
    <definedName name="Z_9658319F_66FC_48F8_AB8A_302F6F77BA10_.wvu.PrintArea" localSheetId="5" hidden="1">'Sch-1(Disc)'!$A$1:$F$98</definedName>
    <definedName name="Z_9658319F_66FC_48F8_AB8A_302F6F77BA10_.wvu.PrintArea" localSheetId="12" hidden="1">'Sch-2'!$A$1:$D$32</definedName>
    <definedName name="Z_9658319F_66FC_48F8_AB8A_302F6F77BA10_.wvu.PrintArea" localSheetId="7" hidden="1">'Sch-3 After Discount'!$A$1:$D$33</definedName>
    <definedName name="Z_9658319F_66FC_48F8_AB8A_302F6F77BA10_.wvu.PrintArea" localSheetId="6"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12" hidden="1">'Sch-2'!$3:$13</definedName>
    <definedName name="Z_9658319F_66FC_48F8_AB8A_302F6F77BA10_.wvu.PrintTitles" localSheetId="7" hidden="1">'Sch-3 After Discount'!$3:$13</definedName>
    <definedName name="Z_9658319F_66FC_48F8_AB8A_302F6F77BA10_.wvu.PrintTitles" localSheetId="6" hidden="1">'Sch-5 Dis'!$3:$13</definedName>
    <definedName name="Z_9658319F_66FC_48F8_AB8A_302F6F77BA10_.wvu.Rows" localSheetId="1" hidden="1">Cover!$7:$7</definedName>
    <definedName name="Z_9658319F_66FC_48F8_AB8A_302F6F77BA10_.wvu.Rows" localSheetId="8"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12" hidden="1">'Sch-2'!$16:$27</definedName>
    <definedName name="Z_9658319F_66FC_48F8_AB8A_302F6F77BA10_.wvu.Rows" localSheetId="7" hidden="1">'Sch-3 After Discount'!$17:$28</definedName>
    <definedName name="Z_97B2ED79_AE3F_4DF3_959D_96AE4A0B76A0_.wvu.Cols" localSheetId="13" hidden="1">'Bid Form 2nd Envelope'!$Y:$AN</definedName>
    <definedName name="Z_97B2ED79_AE3F_4DF3_959D_96AE4A0B76A0_.wvu.Cols" localSheetId="8" hidden="1">Discount!$I:$N</definedName>
    <definedName name="Z_97B2ED79_AE3F_4DF3_959D_96AE4A0B76A0_.wvu.Cols" localSheetId="3" hidden="1">'Names of Bidder'!$L:$L</definedName>
    <definedName name="Z_97B2ED79_AE3F_4DF3_959D_96AE4A0B76A0_.wvu.Cols" localSheetId="4" hidden="1">'Sch-1'!#REF!,'Sch-1'!$V:$AF</definedName>
    <definedName name="Z_97B2ED79_AE3F_4DF3_959D_96AE4A0B76A0_.wvu.Cols" localSheetId="5" hidden="1">'Sch-1(Disc)'!$I:$I,'Sch-1(Disc)'!$P:$Z</definedName>
    <definedName name="Z_97B2ED79_AE3F_4DF3_959D_96AE4A0B76A0_.wvu.Cols" localSheetId="6" hidden="1">'Sch-5 Dis'!$I:$P</definedName>
    <definedName name="Z_97B2ED79_AE3F_4DF3_959D_96AE4A0B76A0_.wvu.FilterData" localSheetId="4" hidden="1">'Sch-1'!$A$30:$R$50</definedName>
    <definedName name="Z_97B2ED79_AE3F_4DF3_959D_96AE4A0B76A0_.wvu.FilterData" localSheetId="5" hidden="1">'Sch-1(Disc)'!$A$20:$F$92</definedName>
    <definedName name="Z_97B2ED79_AE3F_4DF3_959D_96AE4A0B76A0_.wvu.PrintArea" localSheetId="13" hidden="1">'Bid Form 2nd Envelope'!$A$1:$F$59</definedName>
    <definedName name="Z_97B2ED79_AE3F_4DF3_959D_96AE4A0B76A0_.wvu.PrintArea" localSheetId="8" hidden="1">Discount!$A$2:$G$42</definedName>
    <definedName name="Z_97B2ED79_AE3F_4DF3_959D_96AE4A0B76A0_.wvu.PrintArea" localSheetId="10"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9" hidden="1">Octroi!$A$1:$E$16</definedName>
    <definedName name="Z_97B2ED79_AE3F_4DF3_959D_96AE4A0B76A0_.wvu.PrintArea" localSheetId="11" hidden="1">'Other Taxes &amp; Duties'!$A$1:$F$16</definedName>
    <definedName name="Z_97B2ED79_AE3F_4DF3_959D_96AE4A0B76A0_.wvu.PrintArea" localSheetId="14" hidden="1">'Q &amp; C'!$A$1:$F$38</definedName>
    <definedName name="Z_97B2ED79_AE3F_4DF3_959D_96AE4A0B76A0_.wvu.PrintArea" localSheetId="4" hidden="1">'Sch-1'!$A$1:$R$60</definedName>
    <definedName name="Z_97B2ED79_AE3F_4DF3_959D_96AE4A0B76A0_.wvu.PrintArea" localSheetId="5" hidden="1">'Sch-1(Disc)'!$A$1:$F$98</definedName>
    <definedName name="Z_97B2ED79_AE3F_4DF3_959D_96AE4A0B76A0_.wvu.PrintArea" localSheetId="12" hidden="1">'Sch-2'!$A$1:$D$32</definedName>
    <definedName name="Z_97B2ED79_AE3F_4DF3_959D_96AE4A0B76A0_.wvu.PrintArea" localSheetId="7" hidden="1">'Sch-3 After Discount'!$A$1:$D$33</definedName>
    <definedName name="Z_97B2ED79_AE3F_4DF3_959D_96AE4A0B76A0_.wvu.PrintArea" localSheetId="6"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12" hidden="1">'Sch-2'!$3:$13</definedName>
    <definedName name="Z_97B2ED79_AE3F_4DF3_959D_96AE4A0B76A0_.wvu.PrintTitles" localSheetId="7" hidden="1">'Sch-3 After Discount'!$3:$13</definedName>
    <definedName name="Z_97B2ED79_AE3F_4DF3_959D_96AE4A0B76A0_.wvu.PrintTitles" localSheetId="6" hidden="1">'Sch-5 Dis'!$3:$13</definedName>
    <definedName name="Z_97B2ED79_AE3F_4DF3_959D_96AE4A0B76A0_.wvu.Rows" localSheetId="1" hidden="1">Cover!$7:$7</definedName>
    <definedName name="Z_97B2ED79_AE3F_4DF3_959D_96AE4A0B76A0_.wvu.Rows" localSheetId="8"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12" hidden="1">'Sch-2'!$16:$27</definedName>
    <definedName name="Z_97B2ED79_AE3F_4DF3_959D_96AE4A0B76A0_.wvu.Rows" localSheetId="7" hidden="1">'Sch-3 After Discount'!$17:$28</definedName>
    <definedName name="Z_BE0CEA4D_1A4E_4C32_BF92_B8DA3D3423E5_.wvu.Cols" localSheetId="13" hidden="1">'Bid Form 2nd Envelope'!$Y:$AM</definedName>
    <definedName name="Z_BE0CEA4D_1A4E_4C32_BF92_B8DA3D3423E5_.wvu.Cols" localSheetId="3" hidden="1">'Names of Bidder'!$L:$L</definedName>
    <definedName name="Z_BE0CEA4D_1A4E_4C32_BF92_B8DA3D3423E5_.wvu.Cols" localSheetId="4" hidden="1">'Sch-1'!$S:$S,'Sch-1'!$V:$AF</definedName>
    <definedName name="Z_BE0CEA4D_1A4E_4C32_BF92_B8DA3D3423E5_.wvu.Cols" localSheetId="5" hidden="1">'Sch-1(Disc)'!$I:$I,'Sch-1(Disc)'!$P:$Z</definedName>
    <definedName name="Z_BE0CEA4D_1A4E_4C32_BF92_B8DA3D3423E5_.wvu.Cols" localSheetId="6" hidden="1">'Sch-5 Dis'!$I:$P</definedName>
    <definedName name="Z_BE0CEA4D_1A4E_4C32_BF92_B8DA3D3423E5_.wvu.FilterData" localSheetId="4" hidden="1">'Sch-1'!$A$30:$R$50</definedName>
    <definedName name="Z_BE0CEA4D_1A4E_4C32_BF92_B8DA3D3423E5_.wvu.FilterData" localSheetId="5" hidden="1">'Sch-1(Disc)'!$A$20:$F$92</definedName>
    <definedName name="Z_BE0CEA4D_1A4E_4C32_BF92_B8DA3D3423E5_.wvu.PrintArea" localSheetId="13" hidden="1">'Bid Form 2nd Envelope'!$A$1:$F$59</definedName>
    <definedName name="Z_BE0CEA4D_1A4E_4C32_BF92_B8DA3D3423E5_.wvu.PrintArea" localSheetId="8" hidden="1">Discount!$A$2:$G$42</definedName>
    <definedName name="Z_BE0CEA4D_1A4E_4C32_BF92_B8DA3D3423E5_.wvu.PrintArea" localSheetId="10"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9" hidden="1">Octroi!$A$1:$E$16</definedName>
    <definedName name="Z_BE0CEA4D_1A4E_4C32_BF92_B8DA3D3423E5_.wvu.PrintArea" localSheetId="11" hidden="1">'Other Taxes &amp; Duties'!$A$1:$F$16</definedName>
    <definedName name="Z_BE0CEA4D_1A4E_4C32_BF92_B8DA3D3423E5_.wvu.PrintArea" localSheetId="14" hidden="1">'Q &amp; C'!$A$1:$F$38</definedName>
    <definedName name="Z_BE0CEA4D_1A4E_4C32_BF92_B8DA3D3423E5_.wvu.PrintArea" localSheetId="4" hidden="1">'Sch-1'!$A$1:$R$60</definedName>
    <definedName name="Z_BE0CEA4D_1A4E_4C32_BF92_B8DA3D3423E5_.wvu.PrintArea" localSheetId="5" hidden="1">'Sch-1(Disc)'!$A$1:$F$98</definedName>
    <definedName name="Z_BE0CEA4D_1A4E_4C32_BF92_B8DA3D3423E5_.wvu.PrintArea" localSheetId="12" hidden="1">'Sch-2'!$A$1:$D$32</definedName>
    <definedName name="Z_BE0CEA4D_1A4E_4C32_BF92_B8DA3D3423E5_.wvu.PrintArea" localSheetId="7" hidden="1">'Sch-3 After Discount'!$A$1:$D$33</definedName>
    <definedName name="Z_BE0CEA4D_1A4E_4C32_BF92_B8DA3D3423E5_.wvu.PrintArea" localSheetId="6"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12" hidden="1">'Sch-2'!$3:$13</definedName>
    <definedName name="Z_BE0CEA4D_1A4E_4C32_BF92_B8DA3D3423E5_.wvu.PrintTitles" localSheetId="7" hidden="1">'Sch-3 After Discount'!$3:$13</definedName>
    <definedName name="Z_BE0CEA4D_1A4E_4C32_BF92_B8DA3D3423E5_.wvu.PrintTitles" localSheetId="6" hidden="1">'Sch-5 Dis'!$3:$13</definedName>
    <definedName name="Z_BE0CEA4D_1A4E_4C32_BF92_B8DA3D3423E5_.wvu.Rows" localSheetId="1" hidden="1">Cover!$7:$7</definedName>
    <definedName name="Z_BE0CEA4D_1A4E_4C32_BF92_B8DA3D3423E5_.wvu.Rows" localSheetId="8"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12" hidden="1">'Sch-2'!$16:$27</definedName>
    <definedName name="Z_BE0CEA4D_1A4E_4C32_BF92_B8DA3D3423E5_.wvu.Rows" localSheetId="7" hidden="1">'Sch-3 After Discount'!$17:$28</definedName>
    <definedName name="Z_CB39F8EE_FAD8_4C4E_B5E9_5EC27AC08528_.wvu.Cols" localSheetId="13" hidden="1">'Bid Form 2nd Envelope'!$Y:$AM</definedName>
    <definedName name="Z_CB39F8EE_FAD8_4C4E_B5E9_5EC27AC08528_.wvu.Cols" localSheetId="3" hidden="1">'Names of Bidder'!$L:$L</definedName>
    <definedName name="Z_CB39F8EE_FAD8_4C4E_B5E9_5EC27AC08528_.wvu.Cols" localSheetId="4" hidden="1">'Sch-1'!$S:$S,'Sch-1'!$V:$AF</definedName>
    <definedName name="Z_CB39F8EE_FAD8_4C4E_B5E9_5EC27AC08528_.wvu.Cols" localSheetId="5" hidden="1">'Sch-1(Disc)'!$I:$I,'Sch-1(Disc)'!$P:$Z</definedName>
    <definedName name="Z_CB39F8EE_FAD8_4C4E_B5E9_5EC27AC08528_.wvu.Cols" localSheetId="6" hidden="1">'Sch-5 Dis'!$I:$P</definedName>
    <definedName name="Z_CB39F8EE_FAD8_4C4E_B5E9_5EC27AC08528_.wvu.FilterData" localSheetId="4" hidden="1">'Sch-1'!$A$30:$R$50</definedName>
    <definedName name="Z_CB39F8EE_FAD8_4C4E_B5E9_5EC27AC08528_.wvu.FilterData" localSheetId="5" hidden="1">'Sch-1(Disc)'!$A$20:$F$92</definedName>
    <definedName name="Z_CB39F8EE_FAD8_4C4E_B5E9_5EC27AC08528_.wvu.PrintArea" localSheetId="13" hidden="1">'Bid Form 2nd Envelope'!$A$1:$F$59</definedName>
    <definedName name="Z_CB39F8EE_FAD8_4C4E_B5E9_5EC27AC08528_.wvu.PrintArea" localSheetId="8" hidden="1">Discount!$A$2:$G$42</definedName>
    <definedName name="Z_CB39F8EE_FAD8_4C4E_B5E9_5EC27AC08528_.wvu.PrintArea" localSheetId="10"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9" hidden="1">Octroi!$A$1:$E$16</definedName>
    <definedName name="Z_CB39F8EE_FAD8_4C4E_B5E9_5EC27AC08528_.wvu.PrintArea" localSheetId="11" hidden="1">'Other Taxes &amp; Duties'!$A$1:$F$16</definedName>
    <definedName name="Z_CB39F8EE_FAD8_4C4E_B5E9_5EC27AC08528_.wvu.PrintArea" localSheetId="14" hidden="1">'Q &amp; C'!$A$1:$F$38</definedName>
    <definedName name="Z_CB39F8EE_FAD8_4C4E_B5E9_5EC27AC08528_.wvu.PrintArea" localSheetId="4" hidden="1">'Sch-1'!$A$1:$R$60</definedName>
    <definedName name="Z_CB39F8EE_FAD8_4C4E_B5E9_5EC27AC08528_.wvu.PrintArea" localSheetId="5" hidden="1">'Sch-1(Disc)'!$A$1:$F$98</definedName>
    <definedName name="Z_CB39F8EE_FAD8_4C4E_B5E9_5EC27AC08528_.wvu.PrintArea" localSheetId="12" hidden="1">'Sch-2'!$A$1:$D$32</definedName>
    <definedName name="Z_CB39F8EE_FAD8_4C4E_B5E9_5EC27AC08528_.wvu.PrintArea" localSheetId="7" hidden="1">'Sch-3 After Discount'!$A$1:$D$33</definedName>
    <definedName name="Z_CB39F8EE_FAD8_4C4E_B5E9_5EC27AC08528_.wvu.PrintArea" localSheetId="6"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12" hidden="1">'Sch-2'!$3:$13</definedName>
    <definedName name="Z_CB39F8EE_FAD8_4C4E_B5E9_5EC27AC08528_.wvu.PrintTitles" localSheetId="7" hidden="1">'Sch-3 After Discount'!$3:$13</definedName>
    <definedName name="Z_CB39F8EE_FAD8_4C4E_B5E9_5EC27AC08528_.wvu.PrintTitles" localSheetId="6" hidden="1">'Sch-5 Dis'!$3:$13</definedName>
    <definedName name="Z_CB39F8EE_FAD8_4C4E_B5E9_5EC27AC08528_.wvu.Rows" localSheetId="1" hidden="1">Cover!$7:$7</definedName>
    <definedName name="Z_CB39F8EE_FAD8_4C4E_B5E9_5EC27AC08528_.wvu.Rows" localSheetId="8"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12" hidden="1">'Sch-2'!$16:$27</definedName>
    <definedName name="Z_CB39F8EE_FAD8_4C4E_B5E9_5EC27AC08528_.wvu.Rows" localSheetId="7" hidden="1">'Sch-3 After Discount'!$17:$28</definedName>
    <definedName name="Z_D4A148BB_8D25_43B9_8797_A9D3AE767B49_.wvu.Cols" localSheetId="13" hidden="1">'Bid Form 2nd Envelope'!$Y:$AM</definedName>
    <definedName name="Z_D4A148BB_8D25_43B9_8797_A9D3AE767B49_.wvu.Cols" localSheetId="3" hidden="1">'Names of Bidder'!$L:$L</definedName>
    <definedName name="Z_D4A148BB_8D25_43B9_8797_A9D3AE767B49_.wvu.Cols" localSheetId="4" hidden="1">'Sch-1'!$S:$S,'Sch-1'!$V:$AF</definedName>
    <definedName name="Z_D4A148BB_8D25_43B9_8797_A9D3AE767B49_.wvu.Cols" localSheetId="5" hidden="1">'Sch-1(Disc)'!$I:$I,'Sch-1(Disc)'!$P:$Z</definedName>
    <definedName name="Z_D4A148BB_8D25_43B9_8797_A9D3AE767B49_.wvu.Cols" localSheetId="6" hidden="1">'Sch-5 Dis'!$I:$P</definedName>
    <definedName name="Z_D4A148BB_8D25_43B9_8797_A9D3AE767B49_.wvu.FilterData" localSheetId="4" hidden="1">'Sch-1'!$A$30:$R$50</definedName>
    <definedName name="Z_D4A148BB_8D25_43B9_8797_A9D3AE767B49_.wvu.FilterData" localSheetId="5" hidden="1">'Sch-1(Disc)'!$A$20:$F$92</definedName>
    <definedName name="Z_D4A148BB_8D25_43B9_8797_A9D3AE767B49_.wvu.PrintArea" localSheetId="13" hidden="1">'Bid Form 2nd Envelope'!$A$1:$F$59</definedName>
    <definedName name="Z_D4A148BB_8D25_43B9_8797_A9D3AE767B49_.wvu.PrintArea" localSheetId="8" hidden="1">Discount!$A$2:$G$42</definedName>
    <definedName name="Z_D4A148BB_8D25_43B9_8797_A9D3AE767B49_.wvu.PrintArea" localSheetId="10"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9" hidden="1">Octroi!$A$1:$E$16</definedName>
    <definedName name="Z_D4A148BB_8D25_43B9_8797_A9D3AE767B49_.wvu.PrintArea" localSheetId="11" hidden="1">'Other Taxes &amp; Duties'!$A$1:$F$16</definedName>
    <definedName name="Z_D4A148BB_8D25_43B9_8797_A9D3AE767B49_.wvu.PrintArea" localSheetId="14" hidden="1">'Q &amp; C'!$A$1:$F$38</definedName>
    <definedName name="Z_D4A148BB_8D25_43B9_8797_A9D3AE767B49_.wvu.PrintArea" localSheetId="4" hidden="1">'Sch-1'!$A$1:$R$60</definedName>
    <definedName name="Z_D4A148BB_8D25_43B9_8797_A9D3AE767B49_.wvu.PrintArea" localSheetId="5" hidden="1">'Sch-1(Disc)'!$A$1:$F$98</definedName>
    <definedName name="Z_D4A148BB_8D25_43B9_8797_A9D3AE767B49_.wvu.PrintArea" localSheetId="12" hidden="1">'Sch-2'!$A$1:$D$32</definedName>
    <definedName name="Z_D4A148BB_8D25_43B9_8797_A9D3AE767B49_.wvu.PrintArea" localSheetId="7" hidden="1">'Sch-3 After Discount'!$A$1:$D$33</definedName>
    <definedName name="Z_D4A148BB_8D25_43B9_8797_A9D3AE767B49_.wvu.PrintArea" localSheetId="6"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12" hidden="1">'Sch-2'!$3:$13</definedName>
    <definedName name="Z_D4A148BB_8D25_43B9_8797_A9D3AE767B49_.wvu.PrintTitles" localSheetId="7" hidden="1">'Sch-3 After Discount'!$3:$13</definedName>
    <definedName name="Z_D4A148BB_8D25_43B9_8797_A9D3AE767B49_.wvu.PrintTitles" localSheetId="6" hidden="1">'Sch-5 Dis'!$3:$13</definedName>
    <definedName name="Z_D4A148BB_8D25_43B9_8797_A9D3AE767B49_.wvu.Rows" localSheetId="1" hidden="1">Cover!$7:$7</definedName>
    <definedName name="Z_D4A148BB_8D25_43B9_8797_A9D3AE767B49_.wvu.Rows" localSheetId="8"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12" hidden="1">'Sch-2'!$16:$27</definedName>
    <definedName name="Z_D4A148BB_8D25_43B9_8797_A9D3AE767B49_.wvu.Rows" localSheetId="7" hidden="1">'Sch-3 After Discount'!$17:$28</definedName>
    <definedName name="Z_D4DE57C7_E521_4428_80BD_545B19793C78_.wvu.Cols" localSheetId="13" hidden="1">'Bid Form 2nd Envelope'!$Y:$AN</definedName>
    <definedName name="Z_D4DE57C7_E521_4428_80BD_545B19793C78_.wvu.Cols" localSheetId="8" hidden="1">Discount!$I:$N</definedName>
    <definedName name="Z_D4DE57C7_E521_4428_80BD_545B19793C78_.wvu.Cols" localSheetId="3" hidden="1">'Names of Bidder'!$L:$L</definedName>
    <definedName name="Z_D4DE57C7_E521_4428_80BD_545B19793C78_.wvu.Cols" localSheetId="4" hidden="1">'Sch-1'!#REF!,'Sch-1'!$V:$AF</definedName>
    <definedName name="Z_D4DE57C7_E521_4428_80BD_545B19793C78_.wvu.Cols" localSheetId="5" hidden="1">'Sch-1(Disc)'!$I:$I,'Sch-1(Disc)'!$P:$Z</definedName>
    <definedName name="Z_D4DE57C7_E521_4428_80BD_545B19793C78_.wvu.Cols" localSheetId="6" hidden="1">'Sch-5 Dis'!$I:$P</definedName>
    <definedName name="Z_D4DE57C7_E521_4428_80BD_545B19793C78_.wvu.FilterData" localSheetId="4" hidden="1">'Sch-1'!$A$30:$R$50</definedName>
    <definedName name="Z_D4DE57C7_E521_4428_80BD_545B19793C78_.wvu.FilterData" localSheetId="5" hidden="1">'Sch-1(Disc)'!$A$20:$F$92</definedName>
    <definedName name="Z_D4DE57C7_E521_4428_80BD_545B19793C78_.wvu.PrintArea" localSheetId="13" hidden="1">'Bid Form 2nd Envelope'!$A$1:$F$59</definedName>
    <definedName name="Z_D4DE57C7_E521_4428_80BD_545B19793C78_.wvu.PrintArea" localSheetId="8" hidden="1">Discount!$A$2:$G$42</definedName>
    <definedName name="Z_D4DE57C7_E521_4428_80BD_545B19793C78_.wvu.PrintArea" localSheetId="10"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9" hidden="1">Octroi!$A$1:$E$16</definedName>
    <definedName name="Z_D4DE57C7_E521_4428_80BD_545B19793C78_.wvu.PrintArea" localSheetId="11" hidden="1">'Other Taxes &amp; Duties'!$A$1:$F$16</definedName>
    <definedName name="Z_D4DE57C7_E521_4428_80BD_545B19793C78_.wvu.PrintArea" localSheetId="14" hidden="1">'Q &amp; C'!$A$1:$F$38</definedName>
    <definedName name="Z_D4DE57C7_E521_4428_80BD_545B19793C78_.wvu.PrintArea" localSheetId="4" hidden="1">'Sch-1'!$A$1:$R$60</definedName>
    <definedName name="Z_D4DE57C7_E521_4428_80BD_545B19793C78_.wvu.PrintArea" localSheetId="5" hidden="1">'Sch-1(Disc)'!$A$1:$F$98</definedName>
    <definedName name="Z_D4DE57C7_E521_4428_80BD_545B19793C78_.wvu.PrintArea" localSheetId="12" hidden="1">'Sch-2'!$A$1:$D$32</definedName>
    <definedName name="Z_D4DE57C7_E521_4428_80BD_545B19793C78_.wvu.PrintArea" localSheetId="7" hidden="1">'Sch-3 After Discount'!$A$1:$D$33</definedName>
    <definedName name="Z_D4DE57C7_E521_4428_80BD_545B19793C78_.wvu.PrintArea" localSheetId="6"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12" hidden="1">'Sch-2'!$3:$13</definedName>
    <definedName name="Z_D4DE57C7_E521_4428_80BD_545B19793C78_.wvu.PrintTitles" localSheetId="7" hidden="1">'Sch-3 After Discount'!$3:$13</definedName>
    <definedName name="Z_D4DE57C7_E521_4428_80BD_545B19793C78_.wvu.PrintTitles" localSheetId="6" hidden="1">'Sch-5 Dis'!$3:$13</definedName>
    <definedName name="Z_D4DE57C7_E521_4428_80BD_545B19793C78_.wvu.Rows" localSheetId="1" hidden="1">Cover!$7:$7</definedName>
    <definedName name="Z_D4DE57C7_E521_4428_80BD_545B19793C78_.wvu.Rows" localSheetId="8"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12" hidden="1">'Sch-2'!$16:$27</definedName>
    <definedName name="Z_D4DE57C7_E521_4428_80BD_545B19793C78_.wvu.Rows" localSheetId="7" hidden="1">'Sch-3 After Discount'!$17:$28</definedName>
    <definedName name="Z_E2E57CA5_082B_4C11_AB34_2A298199576B_.wvu.Cols" localSheetId="8" hidden="1">Discount!$I:$S</definedName>
    <definedName name="Z_E2E57CA5_082B_4C11_AB34_2A298199576B_.wvu.Cols" localSheetId="3" hidden="1">'Names of Bidder'!$L:$L</definedName>
    <definedName name="Z_E2E57CA5_082B_4C11_AB34_2A298199576B_.wvu.Cols" localSheetId="4" hidden="1">'Sch-1'!$S:$T,'Sch-1'!$V:$AF</definedName>
    <definedName name="Z_E2E57CA5_082B_4C11_AB34_2A298199576B_.wvu.Cols" localSheetId="5" hidden="1">'Sch-1(Disc)'!$H:$N,'Sch-1(Disc)'!$P:$Z</definedName>
    <definedName name="Z_E2E57CA5_082B_4C11_AB34_2A298199576B_.wvu.Cols" localSheetId="6" hidden="1">'Sch-5 Dis'!$I:$P</definedName>
    <definedName name="Z_E2E57CA5_082B_4C11_AB34_2A298199576B_.wvu.FilterData" localSheetId="4" hidden="1">'Sch-1'!$A$30:$R$50</definedName>
    <definedName name="Z_E2E57CA5_082B_4C11_AB34_2A298199576B_.wvu.FilterData" localSheetId="5" hidden="1">'Sch-1(Disc)'!$A$20:$F$92</definedName>
    <definedName name="Z_E2E57CA5_082B_4C11_AB34_2A298199576B_.wvu.PrintArea" localSheetId="13" hidden="1">'Bid Form 2nd Envelope'!$A$1:$F$59</definedName>
    <definedName name="Z_E2E57CA5_082B_4C11_AB34_2A298199576B_.wvu.PrintArea" localSheetId="8" hidden="1">Discount!$A$2:$G$42</definedName>
    <definedName name="Z_E2E57CA5_082B_4C11_AB34_2A298199576B_.wvu.PrintArea" localSheetId="10"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9" hidden="1">Octroi!$A$1:$E$16</definedName>
    <definedName name="Z_E2E57CA5_082B_4C11_AB34_2A298199576B_.wvu.PrintArea" localSheetId="11" hidden="1">'Other Taxes &amp; Duties'!$A$1:$F$16</definedName>
    <definedName name="Z_E2E57CA5_082B_4C11_AB34_2A298199576B_.wvu.PrintArea" localSheetId="14" hidden="1">'Q &amp; C'!$A$1:$F$38</definedName>
    <definedName name="Z_E2E57CA5_082B_4C11_AB34_2A298199576B_.wvu.PrintArea" localSheetId="4" hidden="1">'Sch-1'!$A$1:$R$60</definedName>
    <definedName name="Z_E2E57CA5_082B_4C11_AB34_2A298199576B_.wvu.PrintArea" localSheetId="5" hidden="1">'Sch-1(Disc)'!$A$1:$F$98</definedName>
    <definedName name="Z_E2E57CA5_082B_4C11_AB34_2A298199576B_.wvu.PrintArea" localSheetId="12" hidden="1">'Sch-2'!$A$1:$D$32</definedName>
    <definedName name="Z_E2E57CA5_082B_4C11_AB34_2A298199576B_.wvu.PrintArea" localSheetId="7" hidden="1">'Sch-3 After Discount'!$A$1:$D$33</definedName>
    <definedName name="Z_E2E57CA5_082B_4C11_AB34_2A298199576B_.wvu.PrintArea" localSheetId="6"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12" hidden="1">'Sch-2'!$3:$13</definedName>
    <definedName name="Z_E2E57CA5_082B_4C11_AB34_2A298199576B_.wvu.PrintTitles" localSheetId="7" hidden="1">'Sch-3 After Discount'!$3:$13</definedName>
    <definedName name="Z_E2E57CA5_082B_4C11_AB34_2A298199576B_.wvu.PrintTitles" localSheetId="6" hidden="1">'Sch-5 Dis'!$3:$13</definedName>
    <definedName name="Z_E2E57CA5_082B_4C11_AB34_2A298199576B_.wvu.Rows" localSheetId="1" hidden="1">Cover!$7:$7</definedName>
    <definedName name="Z_E2E57CA5_082B_4C11_AB34_2A298199576B_.wvu.Rows" localSheetId="8" hidden="1">Discount!$29:$30</definedName>
    <definedName name="Z_E8B8E0BD_9CB3_4C7D_9BC6_088FDFCB0B45_.wvu.Cols" localSheetId="13" hidden="1">'Bid Form 2nd Envelope'!$Y:$AM</definedName>
    <definedName name="Z_E8B8E0BD_9CB3_4C7D_9BC6_088FDFCB0B45_.wvu.Cols" localSheetId="3" hidden="1">'Names of Bidder'!$L:$L</definedName>
    <definedName name="Z_E8B8E0BD_9CB3_4C7D_9BC6_088FDFCB0B45_.wvu.Cols" localSheetId="4" hidden="1">'Sch-1'!$S:$S,'Sch-1'!$V:$AF</definedName>
    <definedName name="Z_E8B8E0BD_9CB3_4C7D_9BC6_088FDFCB0B45_.wvu.Cols" localSheetId="5" hidden="1">'Sch-1(Disc)'!$I:$I,'Sch-1(Disc)'!$P:$Z</definedName>
    <definedName name="Z_E8B8E0BD_9CB3_4C7D_9BC6_088FDFCB0B45_.wvu.Cols" localSheetId="6" hidden="1">'Sch-5 Dis'!$I:$P</definedName>
    <definedName name="Z_E8B8E0BD_9CB3_4C7D_9BC6_088FDFCB0B45_.wvu.FilterData" localSheetId="4" hidden="1">'Sch-1'!$A$30:$R$50</definedName>
    <definedName name="Z_E8B8E0BD_9CB3_4C7D_9BC6_088FDFCB0B45_.wvu.FilterData" localSheetId="5" hidden="1">'Sch-1(Disc)'!$A$20:$F$92</definedName>
    <definedName name="Z_E8B8E0BD_9CB3_4C7D_9BC6_088FDFCB0B45_.wvu.PrintArea" localSheetId="13" hidden="1">'Bid Form 2nd Envelope'!$A$1:$F$59</definedName>
    <definedName name="Z_E8B8E0BD_9CB3_4C7D_9BC6_088FDFCB0B45_.wvu.PrintArea" localSheetId="8" hidden="1">Discount!$A$2:$G$42</definedName>
    <definedName name="Z_E8B8E0BD_9CB3_4C7D_9BC6_088FDFCB0B45_.wvu.PrintArea" localSheetId="10"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9" hidden="1">Octroi!$A$1:$E$16</definedName>
    <definedName name="Z_E8B8E0BD_9CB3_4C7D_9BC6_088FDFCB0B45_.wvu.PrintArea" localSheetId="11" hidden="1">'Other Taxes &amp; Duties'!$A$1:$F$16</definedName>
    <definedName name="Z_E8B8E0BD_9CB3_4C7D_9BC6_088FDFCB0B45_.wvu.PrintArea" localSheetId="14" hidden="1">'Q &amp; C'!$A$1:$F$38</definedName>
    <definedName name="Z_E8B8E0BD_9CB3_4C7D_9BC6_088FDFCB0B45_.wvu.PrintArea" localSheetId="4" hidden="1">'Sch-1'!$A$1:$R$60</definedName>
    <definedName name="Z_E8B8E0BD_9CB3_4C7D_9BC6_088FDFCB0B45_.wvu.PrintArea" localSheetId="5" hidden="1">'Sch-1(Disc)'!$A$1:$F$98</definedName>
    <definedName name="Z_E8B8E0BD_9CB3_4C7D_9BC6_088FDFCB0B45_.wvu.PrintArea" localSheetId="12" hidden="1">'Sch-2'!$A$1:$D$32</definedName>
    <definedName name="Z_E8B8E0BD_9CB3_4C7D_9BC6_088FDFCB0B45_.wvu.PrintArea" localSheetId="7" hidden="1">'Sch-3 After Discount'!$A$1:$D$33</definedName>
    <definedName name="Z_E8B8E0BD_9CB3_4C7D_9BC6_088FDFCB0B45_.wvu.PrintArea" localSheetId="6"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12" hidden="1">'Sch-2'!$3:$13</definedName>
    <definedName name="Z_E8B8E0BD_9CB3_4C7D_9BC6_088FDFCB0B45_.wvu.PrintTitles" localSheetId="7" hidden="1">'Sch-3 After Discount'!$3:$13</definedName>
    <definedName name="Z_E8B8E0BD_9CB3_4C7D_9BC6_088FDFCB0B45_.wvu.PrintTitles" localSheetId="6" hidden="1">'Sch-5 Dis'!$3:$13</definedName>
    <definedName name="Z_E8B8E0BD_9CB3_4C7D_9BC6_088FDFCB0B45_.wvu.Rows" localSheetId="1" hidden="1">Cover!$7:$7</definedName>
    <definedName name="Z_E8B8E0BD_9CB3_4C7D_9BC6_088FDFCB0B45_.wvu.Rows" localSheetId="8"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12" hidden="1">'Sch-2'!$16:$27</definedName>
    <definedName name="Z_E8B8E0BD_9CB3_4C7D_9BC6_088FDFCB0B45_.wvu.Rows" localSheetId="7" hidden="1">'Sch-3 After Discount'!$17:$28</definedName>
    <definedName name="Z_EEE4E2D7_4BFE_4C24_8B93_9FD441A50336_.wvu.Cols" localSheetId="8" hidden="1">Discount!$I:$Q</definedName>
    <definedName name="Z_EEE4E2D7_4BFE_4C24_8B93_9FD441A50336_.wvu.Cols" localSheetId="3" hidden="1">'Names of Bidder'!$L:$L</definedName>
    <definedName name="Z_EEE4E2D7_4BFE_4C24_8B93_9FD441A50336_.wvu.Cols" localSheetId="4" hidden="1">'Sch-1'!#REF!,'Sch-1'!$V:$AF</definedName>
    <definedName name="Z_EEE4E2D7_4BFE_4C24_8B93_9FD441A50336_.wvu.Cols" localSheetId="5" hidden="1">'Sch-1(Disc)'!$H:$J,'Sch-1(Disc)'!$P:$Z</definedName>
    <definedName name="Z_EEE4E2D7_4BFE_4C24_8B93_9FD441A50336_.wvu.Cols" localSheetId="6" hidden="1">'Sch-5 Dis'!$I:$P</definedName>
    <definedName name="Z_EEE4E2D7_4BFE_4C24_8B93_9FD441A50336_.wvu.FilterData" localSheetId="4" hidden="1">'Sch-1'!$A$30:$R$50</definedName>
    <definedName name="Z_EEE4E2D7_4BFE_4C24_8B93_9FD441A50336_.wvu.FilterData" localSheetId="5" hidden="1">'Sch-1(Disc)'!$A$20:$F$92</definedName>
    <definedName name="Z_EEE4E2D7_4BFE_4C24_8B93_9FD441A50336_.wvu.PrintArea" localSheetId="13" hidden="1">'Bid Form 2nd Envelope'!$A$1:$F$61</definedName>
    <definedName name="Z_EEE4E2D7_4BFE_4C24_8B93_9FD441A50336_.wvu.PrintArea" localSheetId="8" hidden="1">Discount!$A$2:$G$42</definedName>
    <definedName name="Z_EEE4E2D7_4BFE_4C24_8B93_9FD441A50336_.wvu.PrintArea" localSheetId="10"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9" hidden="1">Octroi!$A$1:$E$16</definedName>
    <definedName name="Z_EEE4E2D7_4BFE_4C24_8B93_9FD441A50336_.wvu.PrintArea" localSheetId="11" hidden="1">'Other Taxes &amp; Duties'!$A$1:$F$16</definedName>
    <definedName name="Z_EEE4E2D7_4BFE_4C24_8B93_9FD441A50336_.wvu.PrintArea" localSheetId="14" hidden="1">'Q &amp; C'!$A$1:$F$38</definedName>
    <definedName name="Z_EEE4E2D7_4BFE_4C24_8B93_9FD441A50336_.wvu.PrintArea" localSheetId="4" hidden="1">'Sch-1'!$A$1:$R$60</definedName>
    <definedName name="Z_EEE4E2D7_4BFE_4C24_8B93_9FD441A50336_.wvu.PrintArea" localSheetId="5" hidden="1">'Sch-1(Disc)'!$A$1:$F$98</definedName>
    <definedName name="Z_EEE4E2D7_4BFE_4C24_8B93_9FD441A50336_.wvu.PrintArea" localSheetId="12" hidden="1">'Sch-2'!$A$1:$D$32</definedName>
    <definedName name="Z_EEE4E2D7_4BFE_4C24_8B93_9FD441A50336_.wvu.PrintArea" localSheetId="7" hidden="1">'Sch-3 After Discount'!$A$1:$D$33</definedName>
    <definedName name="Z_EEE4E2D7_4BFE_4C24_8B93_9FD441A50336_.wvu.PrintArea" localSheetId="6"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12" hidden="1">'Sch-2'!$3:$13</definedName>
    <definedName name="Z_EEE4E2D7_4BFE_4C24_8B93_9FD441A50336_.wvu.PrintTitles" localSheetId="7" hidden="1">'Sch-3 After Discount'!$3:$13</definedName>
    <definedName name="Z_EEE4E2D7_4BFE_4C24_8B93_9FD441A50336_.wvu.PrintTitles" localSheetId="6" hidden="1">'Sch-5 Dis'!$3:$13</definedName>
    <definedName name="Z_EEE4E2D7_4BFE_4C24_8B93_9FD441A50336_.wvu.Rows" localSheetId="1" hidden="1">Cover!$7:$7</definedName>
    <definedName name="Z_EEE4E2D7_4BFE_4C24_8B93_9FD441A50336_.wvu.Rows" localSheetId="8"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3" hidden="1">'Bid Form 2nd Envelope'!$Y:$AN</definedName>
    <definedName name="Z_EF8F60CB_82F3_477F_A7D3_94F4C70843DC_.wvu.Cols" localSheetId="8" hidden="1">Discount!$I:$N</definedName>
    <definedName name="Z_EF8F60CB_82F3_477F_A7D3_94F4C70843DC_.wvu.Cols" localSheetId="3" hidden="1">'Names of Bidder'!$L:$L</definedName>
    <definedName name="Z_EF8F60CB_82F3_477F_A7D3_94F4C70843DC_.wvu.Cols" localSheetId="4" hidden="1">'Sch-1'!#REF!,'Sch-1'!$V:$AF</definedName>
    <definedName name="Z_EF8F60CB_82F3_477F_A7D3_94F4C70843DC_.wvu.Cols" localSheetId="5" hidden="1">'Sch-1(Disc)'!$I:$I,'Sch-1(Disc)'!$P:$Z</definedName>
    <definedName name="Z_EF8F60CB_82F3_477F_A7D3_94F4C70843DC_.wvu.Cols" localSheetId="6" hidden="1">'Sch-5 Dis'!$I:$P</definedName>
    <definedName name="Z_EF8F60CB_82F3_477F_A7D3_94F4C70843DC_.wvu.FilterData" localSheetId="4" hidden="1">'Sch-1'!$A$30:$R$50</definedName>
    <definedName name="Z_EF8F60CB_82F3_477F_A7D3_94F4C70843DC_.wvu.FilterData" localSheetId="5" hidden="1">'Sch-1(Disc)'!$A$20:$F$92</definedName>
    <definedName name="Z_EF8F60CB_82F3_477F_A7D3_94F4C70843DC_.wvu.PrintArea" localSheetId="13" hidden="1">'Bid Form 2nd Envelope'!$A$1:$F$59</definedName>
    <definedName name="Z_EF8F60CB_82F3_477F_A7D3_94F4C70843DC_.wvu.PrintArea" localSheetId="8" hidden="1">Discount!$A$2:$G$42</definedName>
    <definedName name="Z_EF8F60CB_82F3_477F_A7D3_94F4C70843DC_.wvu.PrintArea" localSheetId="10"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9" hidden="1">Octroi!$A$1:$E$16</definedName>
    <definedName name="Z_EF8F60CB_82F3_477F_A7D3_94F4C70843DC_.wvu.PrintArea" localSheetId="11" hidden="1">'Other Taxes &amp; Duties'!$A$1:$F$16</definedName>
    <definedName name="Z_EF8F60CB_82F3_477F_A7D3_94F4C70843DC_.wvu.PrintArea" localSheetId="14" hidden="1">'Q &amp; C'!$A$1:$F$38</definedName>
    <definedName name="Z_EF8F60CB_82F3_477F_A7D3_94F4C70843DC_.wvu.PrintArea" localSheetId="4" hidden="1">'Sch-1'!$A$1:$R$60</definedName>
    <definedName name="Z_EF8F60CB_82F3_477F_A7D3_94F4C70843DC_.wvu.PrintArea" localSheetId="5" hidden="1">'Sch-1(Disc)'!$A$1:$F$98</definedName>
    <definedName name="Z_EF8F60CB_82F3_477F_A7D3_94F4C70843DC_.wvu.PrintArea" localSheetId="12" hidden="1">'Sch-2'!$A$1:$D$32</definedName>
    <definedName name="Z_EF8F60CB_82F3_477F_A7D3_94F4C70843DC_.wvu.PrintArea" localSheetId="7" hidden="1">'Sch-3 After Discount'!$A$1:$D$33</definedName>
    <definedName name="Z_EF8F60CB_82F3_477F_A7D3_94F4C70843DC_.wvu.PrintArea" localSheetId="6"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12" hidden="1">'Sch-2'!$3:$13</definedName>
    <definedName name="Z_EF8F60CB_82F3_477F_A7D3_94F4C70843DC_.wvu.PrintTitles" localSheetId="7" hidden="1">'Sch-3 After Discount'!$3:$13</definedName>
    <definedName name="Z_EF8F60CB_82F3_477F_A7D3_94F4C70843DC_.wvu.PrintTitles" localSheetId="6" hidden="1">'Sch-5 Dis'!$3:$13</definedName>
    <definedName name="Z_EF8F60CB_82F3_477F_A7D3_94F4C70843DC_.wvu.Rows" localSheetId="1" hidden="1">Cover!$7:$7</definedName>
    <definedName name="Z_EF8F60CB_82F3_477F_A7D3_94F4C70843DC_.wvu.Rows" localSheetId="8"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12" hidden="1">'Sch-2'!$16:$27</definedName>
    <definedName name="Z_EF8F60CB_82F3_477F_A7D3_94F4C70843DC_.wvu.Rows" localSheetId="7" hidden="1">'Sch-3 After Discount'!$17:$28</definedName>
    <definedName name="Z_F51A1875_E3DE_4601_ADCE_E0FEEC04A5F8_.wvu.PrintArea" localSheetId="2" hidden="1">Instructions!$A$1:$C$40</definedName>
    <definedName name="Z_FC366365_2136_48B2_A9F6_DEB708B66B93_.wvu.Cols" localSheetId="13" hidden="1">'Bid Form 2nd Envelope'!$Y:$AN</definedName>
    <definedName name="Z_FC366365_2136_48B2_A9F6_DEB708B66B93_.wvu.Cols" localSheetId="8" hidden="1">Discount!$I:$N</definedName>
    <definedName name="Z_FC366365_2136_48B2_A9F6_DEB708B66B93_.wvu.Cols" localSheetId="3" hidden="1">'Names of Bidder'!$L:$L</definedName>
    <definedName name="Z_FC366365_2136_48B2_A9F6_DEB708B66B93_.wvu.Cols" localSheetId="4" hidden="1">'Sch-1'!#REF!,'Sch-1'!$V:$AF</definedName>
    <definedName name="Z_FC366365_2136_48B2_A9F6_DEB708B66B93_.wvu.Cols" localSheetId="5" hidden="1">'Sch-1(Disc)'!$I:$I,'Sch-1(Disc)'!$P:$Z</definedName>
    <definedName name="Z_FC366365_2136_48B2_A9F6_DEB708B66B93_.wvu.Cols" localSheetId="6" hidden="1">'Sch-5 Dis'!$I:$P</definedName>
    <definedName name="Z_FC366365_2136_48B2_A9F6_DEB708B66B93_.wvu.FilterData" localSheetId="4" hidden="1">'Sch-1'!$A$30:$R$50</definedName>
    <definedName name="Z_FC366365_2136_48B2_A9F6_DEB708B66B93_.wvu.FilterData" localSheetId="5" hidden="1">'Sch-1(Disc)'!$A$20:$F$92</definedName>
    <definedName name="Z_FC366365_2136_48B2_A9F6_DEB708B66B93_.wvu.PrintArea" localSheetId="13" hidden="1">'Bid Form 2nd Envelope'!$A$1:$F$59</definedName>
    <definedName name="Z_FC366365_2136_48B2_A9F6_DEB708B66B93_.wvu.PrintArea" localSheetId="8" hidden="1">Discount!$A$2:$G$42</definedName>
    <definedName name="Z_FC366365_2136_48B2_A9F6_DEB708B66B93_.wvu.PrintArea" localSheetId="10"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9" hidden="1">Octroi!$A$1:$E$16</definedName>
    <definedName name="Z_FC366365_2136_48B2_A9F6_DEB708B66B93_.wvu.PrintArea" localSheetId="11" hidden="1">'Other Taxes &amp; Duties'!$A$1:$F$16</definedName>
    <definedName name="Z_FC366365_2136_48B2_A9F6_DEB708B66B93_.wvu.PrintArea" localSheetId="14" hidden="1">'Q &amp; C'!$A$1:$F$38</definedName>
    <definedName name="Z_FC366365_2136_48B2_A9F6_DEB708B66B93_.wvu.PrintArea" localSheetId="4" hidden="1">'Sch-1'!$A$1:$R$60</definedName>
    <definedName name="Z_FC366365_2136_48B2_A9F6_DEB708B66B93_.wvu.PrintArea" localSheetId="5" hidden="1">'Sch-1(Disc)'!$A$1:$F$98</definedName>
    <definedName name="Z_FC366365_2136_48B2_A9F6_DEB708B66B93_.wvu.PrintArea" localSheetId="12" hidden="1">'Sch-2'!$A$1:$D$32</definedName>
    <definedName name="Z_FC366365_2136_48B2_A9F6_DEB708B66B93_.wvu.PrintArea" localSheetId="7" hidden="1">'Sch-3 After Discount'!$A$1:$D$33</definedName>
    <definedName name="Z_FC366365_2136_48B2_A9F6_DEB708B66B93_.wvu.PrintArea" localSheetId="6"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12" hidden="1">'Sch-2'!$3:$13</definedName>
    <definedName name="Z_FC366365_2136_48B2_A9F6_DEB708B66B93_.wvu.PrintTitles" localSheetId="7" hidden="1">'Sch-3 After Discount'!$3:$13</definedName>
    <definedName name="Z_FC366365_2136_48B2_A9F6_DEB708B66B93_.wvu.PrintTitles" localSheetId="6" hidden="1">'Sch-5 Dis'!$3:$13</definedName>
    <definedName name="Z_FC366365_2136_48B2_A9F6_DEB708B66B93_.wvu.Rows" localSheetId="1" hidden="1">Cover!$7:$7</definedName>
    <definedName name="Z_FC366365_2136_48B2_A9F6_DEB708B66B93_.wvu.Rows" localSheetId="8"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12" hidden="1">'Sch-2'!$16:$27</definedName>
    <definedName name="Z_FC366365_2136_48B2_A9F6_DEB708B66B93_.wvu.Rows" localSheetId="7" hidden="1">'Sch-3 After Discount'!$17:$28</definedName>
    <definedName name="Z_FCAAE906_744B_4580_8002_466CC408DAC9_.wvu.Cols" localSheetId="13" hidden="1">'Bid Form 2nd Envelope'!$Y:$AN</definedName>
    <definedName name="Z_FCAAE906_744B_4580_8002_466CC408DAC9_.wvu.Cols" localSheetId="8" hidden="1">Discount!$I:$N</definedName>
    <definedName name="Z_FCAAE906_744B_4580_8002_466CC408DAC9_.wvu.Cols" localSheetId="3" hidden="1">'Names of Bidder'!$L:$L</definedName>
    <definedName name="Z_FCAAE906_744B_4580_8002_466CC408DAC9_.wvu.Cols" localSheetId="4" hidden="1">'Sch-1'!#REF!,'Sch-1'!$V:$AF</definedName>
    <definedName name="Z_FCAAE906_744B_4580_8002_466CC408DAC9_.wvu.Cols" localSheetId="5" hidden="1">'Sch-1(Disc)'!$I:$I,'Sch-1(Disc)'!$P:$Z</definedName>
    <definedName name="Z_FCAAE906_744B_4580_8002_466CC408DAC9_.wvu.Cols" localSheetId="6" hidden="1">'Sch-5 Dis'!$I:$P</definedName>
    <definedName name="Z_FCAAE906_744B_4580_8002_466CC408DAC9_.wvu.FilterData" localSheetId="4" hidden="1">'Sch-1'!$A$30:$R$50</definedName>
    <definedName name="Z_FCAAE906_744B_4580_8002_466CC408DAC9_.wvu.FilterData" localSheetId="5" hidden="1">'Sch-1(Disc)'!$A$20:$F$92</definedName>
    <definedName name="Z_FCAAE906_744B_4580_8002_466CC408DAC9_.wvu.PrintArea" localSheetId="13" hidden="1">'Bid Form 2nd Envelope'!$A$1:$F$59</definedName>
    <definedName name="Z_FCAAE906_744B_4580_8002_466CC408DAC9_.wvu.PrintArea" localSheetId="8" hidden="1">Discount!$A$2:$G$42</definedName>
    <definedName name="Z_FCAAE906_744B_4580_8002_466CC408DAC9_.wvu.PrintArea" localSheetId="10" hidden="1">'Entry Tax'!$A$1:$E$16</definedName>
    <definedName name="Z_FCAAE906_744B_4580_8002_466CC408DAC9_.wvu.PrintArea" localSheetId="2" hidden="1">Instructions!$A$1:$C$40</definedName>
    <definedName name="Z_FCAAE906_744B_4580_8002_466CC408DAC9_.wvu.PrintArea" localSheetId="3" hidden="1">'Names of Bidder'!$B$1:$G$28</definedName>
    <definedName name="Z_FCAAE906_744B_4580_8002_466CC408DAC9_.wvu.PrintArea" localSheetId="9" hidden="1">Octroi!$A$1:$E$16</definedName>
    <definedName name="Z_FCAAE906_744B_4580_8002_466CC408DAC9_.wvu.PrintArea" localSheetId="11" hidden="1">'Other Taxes &amp; Duties'!$A$1:$F$16</definedName>
    <definedName name="Z_FCAAE906_744B_4580_8002_466CC408DAC9_.wvu.PrintArea" localSheetId="14" hidden="1">'Q &amp; C'!$A$1:$F$38</definedName>
    <definedName name="Z_FCAAE906_744B_4580_8002_466CC408DAC9_.wvu.PrintArea" localSheetId="4" hidden="1">'Sch-1'!$A$1:$R$60</definedName>
    <definedName name="Z_FCAAE906_744B_4580_8002_466CC408DAC9_.wvu.PrintArea" localSheetId="5" hidden="1">'Sch-1(Disc)'!$A$1:$F$98</definedName>
    <definedName name="Z_FCAAE906_744B_4580_8002_466CC408DAC9_.wvu.PrintArea" localSheetId="12" hidden="1">'Sch-2'!$A$1:$D$32</definedName>
    <definedName name="Z_FCAAE906_744B_4580_8002_466CC408DAC9_.wvu.PrintArea" localSheetId="7" hidden="1">'Sch-3 After Discount'!$A$1:$D$33</definedName>
    <definedName name="Z_FCAAE906_744B_4580_8002_466CC408DAC9_.wvu.PrintArea" localSheetId="6" hidden="1">'Sch-5 Dis'!$A$1:$E$44</definedName>
    <definedName name="Z_FCAAE906_744B_4580_8002_466CC408DAC9_.wvu.PrintTitles" localSheetId="4" hidden="1">'Sch-1'!$17:$18</definedName>
    <definedName name="Z_FCAAE906_744B_4580_8002_466CC408DAC9_.wvu.PrintTitles" localSheetId="5" hidden="1">'Sch-1(Disc)'!$14:$16</definedName>
    <definedName name="Z_FCAAE906_744B_4580_8002_466CC408DAC9_.wvu.PrintTitles" localSheetId="12" hidden="1">'Sch-2'!$3:$13</definedName>
    <definedName name="Z_FCAAE906_744B_4580_8002_466CC408DAC9_.wvu.PrintTitles" localSheetId="7" hidden="1">'Sch-3 After Discount'!$3:$13</definedName>
    <definedName name="Z_FCAAE906_744B_4580_8002_466CC408DAC9_.wvu.PrintTitles" localSheetId="6" hidden="1">'Sch-5 Dis'!$3:$13</definedName>
    <definedName name="Z_FCAAE906_744B_4580_8002_466CC408DAC9_.wvu.Rows" localSheetId="1" hidden="1">Cover!$7:$7</definedName>
    <definedName name="Z_FCAAE906_744B_4580_8002_466CC408DAC9_.wvu.Rows" localSheetId="8" hidden="1">Discount!$17:$30,Discount!$32:$32</definedName>
    <definedName name="Z_FCAAE906_744B_4580_8002_466CC408DAC9_.wvu.Rows" localSheetId="2" hidden="1">Instructions!$36:$37</definedName>
    <definedName name="Z_FCAAE906_744B_4580_8002_466CC408DAC9_.wvu.Rows" localSheetId="4" hidden="1">'Sch-1'!$2:$2,'Sch-1'!$12:$12,'Sch-1'!$14:$15</definedName>
    <definedName name="Z_FCAAE906_744B_4580_8002_466CC408DAC9_.wvu.Rows" localSheetId="5" hidden="1">'Sch-1(Disc)'!$68:$91</definedName>
    <definedName name="Z_FCAAE906_744B_4580_8002_466CC408DAC9_.wvu.Rows" localSheetId="12" hidden="1">'Sch-2'!$16:$27</definedName>
    <definedName name="Z_FCAAE906_744B_4580_8002_466CC408DAC9_.wvu.Rows" localSheetId="7" hidden="1">'Sch-3 After Discount'!$17:$28</definedName>
    <definedName name="Z_FD7F7BE1_8CB1_460B_98AB_D33E15FD14E6_.wvu.Cols" localSheetId="13" hidden="1">'Bid Form 2nd Envelope'!$Y:$AM</definedName>
    <definedName name="Z_FD7F7BE1_8CB1_460B_98AB_D33E15FD14E6_.wvu.Cols" localSheetId="8" hidden="1">Discount!$I:$O</definedName>
    <definedName name="Z_FD7F7BE1_8CB1_460B_98AB_D33E15FD14E6_.wvu.Cols" localSheetId="3" hidden="1">'Names of Bidder'!$L:$L</definedName>
    <definedName name="Z_FD7F7BE1_8CB1_460B_98AB_D33E15FD14E6_.wvu.Cols" localSheetId="4" hidden="1">'Sch-1'!$V:$AF</definedName>
    <definedName name="Z_FD7F7BE1_8CB1_460B_98AB_D33E15FD14E6_.wvu.Cols" localSheetId="5" hidden="1">'Sch-1(Disc)'!$I:$I,'Sch-1(Disc)'!$P:$Z</definedName>
    <definedName name="Z_FD7F7BE1_8CB1_460B_98AB_D33E15FD14E6_.wvu.Cols" localSheetId="6" hidden="1">'Sch-5 Dis'!$I:$P</definedName>
    <definedName name="Z_FD7F7BE1_8CB1_460B_98AB_D33E15FD14E6_.wvu.FilterData" localSheetId="4" hidden="1">'Sch-1'!$A$30:$R$50</definedName>
    <definedName name="Z_FD7F7BE1_8CB1_460B_98AB_D33E15FD14E6_.wvu.FilterData" localSheetId="5" hidden="1">'Sch-1(Disc)'!$A$20:$F$92</definedName>
    <definedName name="Z_FD7F7BE1_8CB1_460B_98AB_D33E15FD14E6_.wvu.PrintArea" localSheetId="13" hidden="1">'Bid Form 2nd Envelope'!$A$1:$F$59</definedName>
    <definedName name="Z_FD7F7BE1_8CB1_460B_98AB_D33E15FD14E6_.wvu.PrintArea" localSheetId="8" hidden="1">Discount!$A$2:$G$42</definedName>
    <definedName name="Z_FD7F7BE1_8CB1_460B_98AB_D33E15FD14E6_.wvu.PrintArea" localSheetId="10"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9" hidden="1">Octroi!$A$1:$E$16</definedName>
    <definedName name="Z_FD7F7BE1_8CB1_460B_98AB_D33E15FD14E6_.wvu.PrintArea" localSheetId="11" hidden="1">'Other Taxes &amp; Duties'!$A$1:$F$16</definedName>
    <definedName name="Z_FD7F7BE1_8CB1_460B_98AB_D33E15FD14E6_.wvu.PrintArea" localSheetId="14" hidden="1">'Q &amp; C'!$A$1:$F$38</definedName>
    <definedName name="Z_FD7F7BE1_8CB1_460B_98AB_D33E15FD14E6_.wvu.PrintArea" localSheetId="4" hidden="1">'Sch-1'!$A$1:$R$60</definedName>
    <definedName name="Z_FD7F7BE1_8CB1_460B_98AB_D33E15FD14E6_.wvu.PrintArea" localSheetId="5" hidden="1">'Sch-1(Disc)'!$A$1:$F$98</definedName>
    <definedName name="Z_FD7F7BE1_8CB1_460B_98AB_D33E15FD14E6_.wvu.PrintArea" localSheetId="12" hidden="1">'Sch-2'!$A$1:$D$32</definedName>
    <definedName name="Z_FD7F7BE1_8CB1_460B_98AB_D33E15FD14E6_.wvu.PrintArea" localSheetId="7" hidden="1">'Sch-3 After Discount'!$A$1:$D$33</definedName>
    <definedName name="Z_FD7F7BE1_8CB1_460B_98AB_D33E15FD14E6_.wvu.PrintArea" localSheetId="6"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12" hidden="1">'Sch-2'!$3:$13</definedName>
    <definedName name="Z_FD7F7BE1_8CB1_460B_98AB_D33E15FD14E6_.wvu.PrintTitles" localSheetId="7" hidden="1">'Sch-3 After Discount'!$3:$13</definedName>
    <definedName name="Z_FD7F7BE1_8CB1_460B_98AB_D33E15FD14E6_.wvu.PrintTitles" localSheetId="6" hidden="1">'Sch-5 Dis'!$3:$13</definedName>
    <definedName name="Z_FD7F7BE1_8CB1_460B_98AB_D33E15FD14E6_.wvu.Rows" localSheetId="1" hidden="1">Cover!$7:$7</definedName>
    <definedName name="Z_FD7F7BE1_8CB1_460B_98AB_D33E15FD14E6_.wvu.Rows" localSheetId="8"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12" hidden="1">'Sch-2'!$16:$27</definedName>
    <definedName name="Z_FD7F7BE1_8CB1_460B_98AB_D33E15FD14E6_.wvu.Rows" localSheetId="7" hidden="1">'Sch-3 After Discount'!$17:$28</definedName>
  </definedNames>
  <calcPr calcId="191029"/>
  <customWorkbookViews>
    <customWorkbookView name="SAMRAT JAIN {सम्राट जैन} - Personal View" guid="{93F2FEDA-AB07-4652-9895-BE34975CD6CE}" mergeInterval="0" personalView="1" maximized="1" xWindow="-8" yWindow="-8" windowWidth="1936" windowHeight="1048" tabRatio="617" activeSheetId="15"/>
    <customWorkbookView name="Samrat Jain {Samrat Jain} - Personal View" guid="{D4DE57C7-E521-4428-80BD-545B19793C78}" mergeInterval="0" personalView="1" maximized="1" xWindow="-8" yWindow="-8" windowWidth="1936" windowHeight="1056" tabRatio="617" activeSheetId="2" showComments="commIndAndComment"/>
    <customWorkbookView name="Rahul {Rahul} - Personal View" guid="{427AF4ED-2BDF-478F-9F0A-595838FA0EC8}" mergeInterval="0" personalView="1" maximized="1" windowWidth="1916" windowHeight="774" tabRatio="704" activeSheetId="9"/>
    <customWorkbookView name="Kapil Mandil {कपिल मंडिल} - Personal View" guid="{EF8F60CB-82F3-477F-A7D3-94F4C70843DC}" mergeInterval="0" personalView="1" maximized="1" windowWidth="1916" windowHeight="803" tabRatio="704" activeSheetId="11"/>
    <customWorkbookView name="60002749 - Personal View" guid="{9658319F-66FC-48F8-AB8A-302F6F77BA10}" mergeInterval="0" personalView="1" maximized="1" xWindow="1" yWindow="1" windowWidth="1366" windowHeight="538" tabRatio="759" activeSheetId="9"/>
    <customWorkbookView name="Jasminder Singh Bhatia {जसमिंदर सिंह भाटिया} - Personal View" guid="{D4A148BB-8D25-43B9-8797-A9D3AE767B49}" mergeInterval="0" personalView="1" maximized="1" windowWidth="1596" windowHeight="634" tabRatio="759" activeSheetId="5"/>
    <customWorkbookView name="60000863 - Personal View" guid="{714760DF-5EB1-4543-9C04-C1A23AAE4384}" mergeInterval="0" personalView="1" maximized="1" xWindow="1" yWindow="1" windowWidth="1014" windowHeight="469" tabRatio="959" activeSheetId="15"/>
    <customWorkbookView name="60002487 - Personal View" guid="{BE0CEA4D-1A4E-4C32-BF92-B8DA3D3423E5}" mergeInterval="0" personalView="1" maximized="1" windowWidth="1362" windowHeight="543" tabRatio="959" activeSheetId="5"/>
    <customWorkbookView name="60001192 - Personal View" guid="{3DA0B320-DAF7-4F4A-921A-9FCFD188E8C7}" mergeInterval="0" personalView="1" maximized="1" xWindow="1" yWindow="1" windowWidth="1362" windowHeight="496" tabRatio="881" activeSheetId="2"/>
    <customWorkbookView name="NRAPENDRA KUMAR - Personal View" guid="{8C0E2163-61BB-48DF-AFAF-5E75147ED450}" mergeInterval="0" personalView="1" maximized="1" windowWidth="1362" windowHeight="503" tabRatio="881" activeSheetId="2"/>
    <customWorkbookView name="Baijnath Singh - Personal View" guid="{FD7F7BE1-8CB1-460B-98AB-D33E15FD14E6}" mergeInterval="0" personalView="1" maximized="1" windowWidth="1362" windowHeight="495" tabRatio="881" activeSheetId="4"/>
    <customWorkbookView name="01258 - Personal View" guid="{1F4837C2-36FF-4422-95DC-EAAD1B4FAC2F}" mergeInterval="0" personalView="1" maximized="1" xWindow="1" yWindow="1" windowWidth="1362" windowHeight="464" tabRatio="881" activeSheetId="2"/>
    <customWorkbookView name="01209 - Personal View" guid="{27A45B7A-04F2-4516-B80B-5ED0825D4ED3}" mergeInterval="0" personalView="1" maximized="1" xWindow="1" yWindow="1" windowWidth="1366" windowHeight="538" tabRatio="632" activeSheetId="2"/>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Ann Mary Jose           - Personal View" guid="{091A6405-72DB-46E0-B81A-EC53A5C58396}" mergeInterval="0" personalView="1" maximized="1" xWindow="1" yWindow="1" windowWidth="1362" windowHeight="496" tabRatio="632" activeSheetId="2"/>
    <customWorkbookView name="KIRAN - Personal View" guid="{EEE4E2D7-4BFE-4C24-8B93-9FD441A50336}" mergeInterval="0" personalView="1" maximized="1" windowWidth="1362" windowHeight="543" tabRatio="632" activeSheetId="14"/>
    <customWorkbookView name="02405 - Personal View" guid="{E2E57CA5-082B-4C11-AB34-2A298199576B}" mergeInterval="0" personalView="1" maximized="1" xWindow="1" yWindow="1" windowWidth="1362" windowHeight="496" tabRatio="959" activeSheetId="2"/>
    <customWorkbookView name="admin - Personal View" guid="{E8B8E0BD-9CB3-4C7D-9BC6-088FDFCB0B45}" mergeInterval="0" personalView="1" maximized="1" windowWidth="1362" windowHeight="543" tabRatio="959" activeSheetId="2"/>
    <customWorkbookView name="60001209 - Personal View" guid="{CB39F8EE-FAD8-4C4E-B5E9-5EC27AC08528}" mergeInterval="0" personalView="1" maximized="1" xWindow="1" yWindow="1" windowWidth="1362" windowHeight="538" tabRatio="959" activeSheetId="2"/>
    <customWorkbookView name="60001758 - Personal View" guid="{97B2ED79-AE3F-4DF3-959D-96AE4A0B76A0}" mergeInterval="0" personalView="1" maximized="1" xWindow="1" yWindow="1" windowWidth="1600" windowHeight="670" tabRatio="959" activeSheetId="15"/>
    <customWorkbookView name="Neelam - Personal View" guid="{2D068FA3-47E3-4516-81A6-894AA90F7864}" mergeInterval="0" personalView="1" maximized="1" xWindow="-9" yWindow="-9" windowWidth="1938" windowHeight="1048" tabRatio="704" activeSheetId="11"/>
    <customWorkbookView name="Rahul kumar - Personal View" guid="{25F14B1D-FADD-4C44-AA48-5D402D65337D}" mergeInterval="0" personalView="1" maximized="1" xWindow="-8" yWindow="-8" windowWidth="1382" windowHeight="744" tabRatio="704" activeSheetId="2"/>
    <customWorkbookView name="Rahul . {राहुल} - Personal View" guid="{FC366365-2136-48B2-A9F6-DEB708B66B93}" mergeInterval="0" personalView="1" maximized="1" xWindow="-8" yWindow="-8" windowWidth="1936" windowHeight="1056" tabRatio="704" activeSheetId="5"/>
    <customWorkbookView name="Ram Lal {Ram Lal} - Personal View" guid="{FCAAE906-744B-4580-8002-466CC408DAC9}" mergeInterval="0" personalView="1" maximized="1" xWindow="-8" yWindow="-8" windowWidth="1936" windowHeight="1056" tabRatio="617" activeSheetId="15"/>
  </customWorkbookViews>
</workbook>
</file>

<file path=xl/calcChain.xml><?xml version="1.0" encoding="utf-8"?>
<calcChain xmlns="http://schemas.openxmlformats.org/spreadsheetml/2006/main">
  <c r="F40" i="15" l="1"/>
  <c r="F39" i="15"/>
  <c r="D31" i="9"/>
  <c r="D30" i="9"/>
  <c r="B9" i="9"/>
  <c r="B10" i="9"/>
  <c r="B11" i="9"/>
  <c r="B8" i="9"/>
  <c r="B9" i="5"/>
  <c r="B10" i="5"/>
  <c r="B11" i="5"/>
  <c r="B12" i="5"/>
  <c r="B8" i="5"/>
  <c r="O59" i="5"/>
  <c r="O58" i="5"/>
  <c r="B59" i="5"/>
  <c r="B58" i="5"/>
  <c r="D32" i="4"/>
  <c r="T24" i="5"/>
  <c r="T26" i="5"/>
  <c r="T28" i="5"/>
  <c r="T30" i="5"/>
  <c r="T33" i="5"/>
  <c r="T35" i="5"/>
  <c r="T37" i="5"/>
  <c r="T42" i="5"/>
  <c r="T47" i="5"/>
  <c r="T19" i="5"/>
  <c r="Q20" i="5" l="1"/>
  <c r="P20" i="5"/>
  <c r="R20" i="5" s="1"/>
  <c r="T20" i="5" s="1"/>
  <c r="P25" i="5"/>
  <c r="R25" i="5" s="1"/>
  <c r="T25" i="5" s="1"/>
  <c r="P27" i="5"/>
  <c r="R27" i="5" s="1"/>
  <c r="T27" i="5" s="1"/>
  <c r="P29" i="5"/>
  <c r="R29" i="5" s="1"/>
  <c r="T29" i="5" s="1"/>
  <c r="P31" i="5"/>
  <c r="R31" i="5" s="1"/>
  <c r="T31" i="5" s="1"/>
  <c r="P32" i="5"/>
  <c r="R32" i="5" s="1"/>
  <c r="T32" i="5" s="1"/>
  <c r="P34" i="5"/>
  <c r="R34" i="5" s="1"/>
  <c r="T34" i="5" s="1"/>
  <c r="P36" i="5"/>
  <c r="R36" i="5" s="1"/>
  <c r="T36" i="5" s="1"/>
  <c r="P38" i="5"/>
  <c r="R38" i="5" s="1"/>
  <c r="T38" i="5" s="1"/>
  <c r="P39" i="5"/>
  <c r="R39" i="5" s="1"/>
  <c r="T39" i="5" s="1"/>
  <c r="P40" i="5"/>
  <c r="R40" i="5" s="1"/>
  <c r="T40" i="5" s="1"/>
  <c r="P41" i="5"/>
  <c r="R41" i="5" s="1"/>
  <c r="T41" i="5" s="1"/>
  <c r="P43" i="5"/>
  <c r="R43" i="5" s="1"/>
  <c r="T43" i="5" s="1"/>
  <c r="P44" i="5"/>
  <c r="R44" i="5" s="1"/>
  <c r="T44" i="5" s="1"/>
  <c r="P45" i="5"/>
  <c r="R45" i="5" s="1"/>
  <c r="T45" i="5" s="1"/>
  <c r="P46" i="5"/>
  <c r="R46" i="5" s="1"/>
  <c r="T46" i="5" s="1"/>
  <c r="P48" i="5"/>
  <c r="R48" i="5" s="1"/>
  <c r="T48" i="5" s="1"/>
  <c r="P49" i="5"/>
  <c r="R49" i="5" s="1"/>
  <c r="T49" i="5" s="1"/>
  <c r="P21" i="5"/>
  <c r="P22" i="5"/>
  <c r="P23" i="5"/>
  <c r="R23" i="5" s="1"/>
  <c r="T23" i="5" s="1"/>
  <c r="Q21" i="5"/>
  <c r="Q22" i="5"/>
  <c r="Q23" i="5"/>
  <c r="Q25" i="5"/>
  <c r="Q27" i="5"/>
  <c r="Q29" i="5"/>
  <c r="Q31" i="5"/>
  <c r="Q32" i="5"/>
  <c r="Q34" i="5"/>
  <c r="Q36" i="5"/>
  <c r="Q38" i="5"/>
  <c r="Q39" i="5"/>
  <c r="Q40" i="5"/>
  <c r="Q41" i="5"/>
  <c r="Q43" i="5"/>
  <c r="Q44" i="5"/>
  <c r="Q45" i="5"/>
  <c r="Q46" i="5"/>
  <c r="Q48" i="5"/>
  <c r="Q49" i="5"/>
  <c r="A7" i="5" l="1"/>
  <c r="A1" i="15" l="1"/>
  <c r="D11" i="10" l="1"/>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6" i="9"/>
  <c r="D7" i="16" s="1"/>
  <c r="F7" i="16" s="1"/>
  <c r="D18" i="9"/>
  <c r="D8" i="16" s="1"/>
  <c r="F8" i="16" s="1"/>
  <c r="D7" i="8"/>
  <c r="D8" i="8"/>
  <c r="D9" i="8"/>
  <c r="D10" i="8"/>
  <c r="D11" i="8"/>
  <c r="C16" i="8"/>
  <c r="O14" i="8" s="1"/>
  <c r="K18" i="8"/>
  <c r="K23" i="8" s="1"/>
  <c r="O18" i="8"/>
  <c r="O23" i="8" s="1"/>
  <c r="C21" i="8"/>
  <c r="C26" i="8"/>
  <c r="D14" i="16"/>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X1" i="5"/>
  <c r="AC1" i="5"/>
  <c r="G38" i="11"/>
  <c r="AC8" i="5"/>
  <c r="A7" i="10" s="1"/>
  <c r="B9" i="10"/>
  <c r="B10" i="10"/>
  <c r="B11" i="10"/>
  <c r="D58" i="5"/>
  <c r="C40" i="11" s="1"/>
  <c r="D59" i="5"/>
  <c r="B40" i="15" s="1"/>
  <c r="O60" i="5"/>
  <c r="F41" i="11" s="1"/>
  <c r="AA6" i="4"/>
  <c r="B7" i="4"/>
  <c r="L8" i="4"/>
  <c r="B9" i="4"/>
  <c r="B10" i="4"/>
  <c r="B14" i="4"/>
  <c r="B15" i="4"/>
  <c r="H27" i="4"/>
  <c r="G27" i="4" s="1"/>
  <c r="A1" i="3"/>
  <c r="B2" i="2"/>
  <c r="B3" i="2"/>
  <c r="A6" i="6" l="1"/>
  <c r="AC2" i="5"/>
  <c r="C15" i="15"/>
  <c r="A2" i="11"/>
  <c r="I15" i="11"/>
  <c r="J15" i="11" s="1"/>
  <c r="K31" i="16"/>
  <c r="K34" i="16"/>
  <c r="E46" i="15"/>
  <c r="F16" i="14"/>
  <c r="D33" i="8" s="1"/>
  <c r="J37" i="16"/>
  <c r="E16" i="13"/>
  <c r="D30" i="8" s="1"/>
  <c r="F64" i="6"/>
  <c r="F62" i="6"/>
  <c r="F50" i="6"/>
  <c r="F48" i="6"/>
  <c r="F66" i="6"/>
  <c r="F56" i="6"/>
  <c r="F46" i="6"/>
  <c r="I52" i="6"/>
  <c r="F58" i="6"/>
  <c r="O34" i="16"/>
  <c r="O31" i="16"/>
  <c r="I60" i="6"/>
  <c r="E16" i="12"/>
  <c r="D27" i="8" s="1"/>
  <c r="F54" i="6"/>
  <c r="O37" i="16"/>
  <c r="K35" i="16"/>
  <c r="F22" i="16"/>
  <c r="X2" i="5"/>
  <c r="W2" i="6"/>
  <c r="A1" i="6"/>
  <c r="D42" i="8"/>
  <c r="B25" i="8"/>
  <c r="K14" i="8"/>
  <c r="B31" i="9"/>
  <c r="B32" i="10"/>
  <c r="C41" i="11"/>
  <c r="O36" i="16"/>
  <c r="J36" i="16"/>
  <c r="N35" i="16"/>
  <c r="O33" i="16"/>
  <c r="J33" i="16"/>
  <c r="K32" i="16"/>
  <c r="D4" i="16"/>
  <c r="B1" i="4"/>
  <c r="A6" i="5"/>
  <c r="B42" i="8"/>
  <c r="D14" i="8"/>
  <c r="D36" i="8" s="1"/>
  <c r="D23" i="10" s="1"/>
  <c r="B10" i="8"/>
  <c r="B8" i="8"/>
  <c r="A3" i="8"/>
  <c r="A3" i="9"/>
  <c r="D31" i="10"/>
  <c r="B8" i="10"/>
  <c r="A3" i="10"/>
  <c r="F40" i="11"/>
  <c r="B39" i="15"/>
  <c r="B6" i="15"/>
  <c r="A38" i="16"/>
  <c r="N33" i="16"/>
  <c r="B2" i="4"/>
  <c r="A3" i="5"/>
  <c r="D43" i="8"/>
  <c r="A1" i="8"/>
  <c r="B30" i="9"/>
  <c r="A1" i="9"/>
  <c r="B31" i="10"/>
  <c r="A1" i="10"/>
  <c r="C12" i="11"/>
  <c r="F37" i="15"/>
  <c r="Z2" i="15"/>
  <c r="A1" i="5"/>
  <c r="A3" i="6"/>
  <c r="B43" i="8"/>
  <c r="B20" i="8"/>
  <c r="B11" i="8"/>
  <c r="B9" i="8"/>
  <c r="A7" i="8"/>
  <c r="A7" i="9"/>
  <c r="D32" i="10"/>
  <c r="I39" i="16" l="1"/>
  <c r="I40" i="16"/>
  <c r="I24" i="11"/>
  <c r="I16" i="11"/>
  <c r="I41" i="16"/>
  <c r="I18" i="11"/>
  <c r="J18" i="11" s="1"/>
  <c r="O18" i="11" s="1"/>
  <c r="F43" i="15"/>
  <c r="B45" i="15"/>
  <c r="B47" i="15"/>
  <c r="C43" i="15"/>
  <c r="B46" i="15"/>
  <c r="AG7" i="15"/>
  <c r="AG8" i="15" s="1"/>
  <c r="AG6" i="15"/>
  <c r="AG9" i="15"/>
  <c r="N15" i="11"/>
  <c r="O19" i="11"/>
  <c r="O22" i="11"/>
  <c r="O21" i="11"/>
  <c r="O20" i="11"/>
  <c r="A6" i="10"/>
  <c r="A6" i="9"/>
  <c r="A6" i="8"/>
  <c r="B34" i="15" l="1"/>
  <c r="I15" i="6"/>
  <c r="C19" i="8" l="1"/>
  <c r="E25" i="6" l="1"/>
  <c r="F25" i="6" s="1"/>
  <c r="E29" i="6"/>
  <c r="F29" i="6" s="1"/>
  <c r="E35" i="6"/>
  <c r="I35" i="6" s="1"/>
  <c r="E31" i="6"/>
  <c r="I31" i="6" s="1"/>
  <c r="E23" i="6"/>
  <c r="I23" i="6" s="1"/>
  <c r="E33" i="6"/>
  <c r="F33" i="6" s="1"/>
  <c r="E37" i="6"/>
  <c r="I37" i="6" s="1"/>
  <c r="E39" i="6"/>
  <c r="F39" i="6" s="1"/>
  <c r="E41" i="6"/>
  <c r="I41" i="6" s="1"/>
  <c r="E27" i="6"/>
  <c r="I27" i="6" s="1"/>
  <c r="E21" i="6"/>
  <c r="I21" i="6" s="1"/>
  <c r="D15" i="16"/>
  <c r="F33" i="16"/>
  <c r="C24" i="8"/>
  <c r="I18" i="8"/>
  <c r="C20" i="8"/>
  <c r="D17" i="8" s="1"/>
  <c r="I25" i="6" l="1"/>
  <c r="D15" i="10"/>
  <c r="F31" i="6"/>
  <c r="I29" i="6"/>
  <c r="F27" i="6"/>
  <c r="F35" i="6"/>
  <c r="F41" i="6"/>
  <c r="I39" i="6"/>
  <c r="F23" i="6"/>
  <c r="F37" i="6"/>
  <c r="I33" i="6"/>
  <c r="F21" i="6"/>
  <c r="I23" i="8"/>
  <c r="C25" i="8"/>
  <c r="D22" i="8" s="1"/>
  <c r="J19" i="8"/>
  <c r="M18" i="8"/>
  <c r="N19" i="8" s="1"/>
  <c r="F15" i="16"/>
  <c r="F23" i="16"/>
  <c r="D18" i="16"/>
  <c r="F93" i="6" l="1"/>
  <c r="J24" i="8"/>
  <c r="M23" i="8"/>
  <c r="N24" i="8" s="1"/>
  <c r="N20" i="8"/>
  <c r="O17" i="8" s="1"/>
  <c r="J20" i="8"/>
  <c r="K17" i="8" s="1"/>
  <c r="F18" i="16"/>
  <c r="N25" i="8" l="1"/>
  <c r="O22" i="8" s="1"/>
  <c r="O36" i="8" s="1"/>
  <c r="J25" i="8"/>
  <c r="K22" i="8" s="1"/>
  <c r="K36" i="8" s="1"/>
  <c r="Q50" i="5"/>
  <c r="Q51" i="5" s="1"/>
  <c r="R22" i="5" l="1"/>
  <c r="T22" i="5" s="1"/>
  <c r="R21" i="5"/>
  <c r="R50" i="5" l="1"/>
  <c r="O53" i="5" s="1"/>
  <c r="T21" i="5"/>
  <c r="T50" i="5" s="1"/>
  <c r="D22" i="9" s="1"/>
  <c r="O54" i="5" l="1"/>
  <c r="D14" i="9" l="1"/>
  <c r="D14" i="10"/>
  <c r="D27" i="10" l="1"/>
  <c r="D16" i="10"/>
  <c r="D26" i="9"/>
  <c r="AB17" i="15" s="1"/>
  <c r="A1" i="17" s="1"/>
  <c r="A9" i="17" s="1"/>
  <c r="B9" i="17" s="1"/>
  <c r="D9" i="17" s="1"/>
  <c r="D6" i="16"/>
  <c r="A6" i="17" l="1"/>
  <c r="B6" i="17" s="1"/>
  <c r="A11" i="17"/>
  <c r="B11" i="17" s="1"/>
  <c r="D11" i="17" s="1"/>
  <c r="A7" i="17"/>
  <c r="B7" i="17" s="1"/>
  <c r="D7" i="17" s="1"/>
  <c r="A8" i="17"/>
  <c r="B8" i="17" s="1"/>
  <c r="D8" i="17" s="1"/>
  <c r="A10" i="17"/>
  <c r="B10" i="17" s="1"/>
  <c r="D10" i="17" s="1"/>
  <c r="F6" i="16"/>
  <c r="F10" i="16" s="1"/>
  <c r="D10" i="16"/>
  <c r="F35" i="16"/>
  <c r="F36" i="16" s="1"/>
  <c r="F16" i="16" s="1"/>
  <c r="A4" i="17" l="1"/>
  <c r="AC17" i="15" s="1"/>
  <c r="B17" i="15" s="1"/>
  <c r="D12" i="16"/>
  <c r="D19" i="16"/>
  <c r="F12" i="16"/>
  <c r="F19" i="16"/>
</calcChain>
</file>

<file path=xl/sharedStrings.xml><?xml version="1.0" encoding="utf-8"?>
<sst xmlns="http://schemas.openxmlformats.org/spreadsheetml/2006/main" count="786" uniqueCount="530">
  <si>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</si>
  <si>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</si>
  <si>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</si>
  <si>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</si>
  <si>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</si>
  <si>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</si>
  <si>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</si>
  <si>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</si>
  <si>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</si>
  <si>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</si>
  <si>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</si>
  <si>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</si>
  <si>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</si>
  <si>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</si>
  <si>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</si>
  <si>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</si>
  <si>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</si>
  <si>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</si>
  <si>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</si>
  <si>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</si>
  <si>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</si>
  <si>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</si>
  <si>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</si>
  <si>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</si>
  <si>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</si>
  <si>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</si>
  <si>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</si>
  <si>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</si>
  <si>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</si>
  <si>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</si>
  <si>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</si>
  <si>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</si>
  <si>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</si>
  <si>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</si>
  <si>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</si>
  <si>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</si>
  <si>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</si>
  <si>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</si>
  <si>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</si>
  <si>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</si>
  <si>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</si>
  <si>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</si>
  <si>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</si>
  <si>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</si>
  <si>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Click here for details of Octroi</t>
  </si>
  <si>
    <t>Click here for details of Entry Taxes</t>
  </si>
  <si>
    <t>Click here for details of Other Taxes &amp; Duties</t>
  </si>
  <si>
    <t>No.</t>
  </si>
  <si>
    <t>Schedule-7 : Type Test Charges</t>
  </si>
  <si>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</si>
  <si>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</si>
  <si>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t>Note       :</t>
  </si>
  <si>
    <r>
      <t xml:space="preserve">Type Test Charges 
</t>
    </r>
    <r>
      <rPr>
        <sz val="10"/>
        <rFont val="Book Antiqua"/>
        <family val="1"/>
      </rPr>
      <t>[Total of this Schedule is included in Schedule - 1 above.]</t>
    </r>
  </si>
  <si>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</si>
  <si>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</si>
  <si>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</si>
  <si>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</si>
  <si>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</si>
  <si>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Excise Duty for direct transaction between the Contractor and the Employer (identified in Schedule 1 as 'Direct') which are not included in the Ex-works price as per the provision of the Bidding Documents, as applicable.</t>
  </si>
  <si>
    <t>Bought-Out</t>
  </si>
  <si>
    <t>Total Others levies payable in India (please specify) as applicable for destination site/state on all items of supply, as per the provisions of the Bidding Documents, on all items of Schedule 1.</t>
  </si>
  <si>
    <t>Amount on which Octroi is applicable</t>
  </si>
  <si>
    <t xml:space="preserve">Date         : </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</si>
  <si>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</si>
  <si>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</si>
  <si>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</si>
  <si>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</si>
  <si>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</si>
  <si>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</si>
  <si>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</si>
  <si>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</si>
  <si>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</si>
  <si>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</si>
  <si>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</si>
  <si>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</si>
  <si>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</si>
  <si>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</si>
  <si>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</si>
  <si>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</si>
  <si>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</si>
  <si>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</si>
  <si>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</si>
  <si>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</si>
  <si>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</si>
  <si>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</si>
  <si>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</si>
  <si>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</si>
  <si>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</si>
  <si>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</si>
  <si>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</si>
  <si>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</si>
  <si>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</si>
  <si>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</si>
  <si>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</si>
  <si>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</si>
  <si>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</si>
  <si>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</si>
  <si>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</si>
  <si>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</si>
  <si>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</si>
  <si>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</si>
  <si>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</si>
  <si>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</si>
  <si>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</si>
  <si>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</si>
  <si>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</si>
  <si>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</si>
  <si>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</si>
  <si>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</si>
  <si>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</si>
  <si>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</si>
  <si>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</si>
  <si>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</si>
  <si>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</si>
  <si>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</si>
  <si>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</si>
  <si>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</si>
  <si>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</si>
  <si>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</si>
  <si>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Select Sole Bidder or JV (Joint Venture) from the pull down menu. Do not leave this cell blank.</t>
  </si>
  <si>
    <t>Fill up ref. no. as bidder's ref no. of this letter.</t>
  </si>
  <si>
    <t xml:space="preserve">Fill up names &amp; Designation of the representatives of other JV partner(s) if the bidder is JV (Joint Venture) . </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</si>
  <si>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</si>
  <si>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</si>
  <si>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</si>
  <si>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</si>
  <si>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</si>
  <si>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</si>
  <si>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</si>
  <si>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</si>
  <si>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</si>
  <si>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</si>
  <si>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</si>
  <si>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</si>
  <si>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</si>
  <si>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</si>
  <si>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</si>
  <si>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</si>
  <si>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</si>
  <si>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</si>
  <si>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</si>
  <si>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</si>
  <si>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</si>
  <si>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</si>
  <si>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</si>
  <si>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</si>
  <si>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</si>
  <si>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</si>
  <si>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</si>
  <si>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</si>
  <si>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</si>
  <si>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</si>
  <si>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</si>
  <si>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</si>
  <si>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</si>
  <si>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</si>
  <si>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</si>
  <si>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</si>
  <si>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</si>
  <si>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</si>
  <si>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</si>
  <si>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</si>
  <si>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</si>
  <si>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</si>
  <si>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</si>
  <si>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</si>
  <si>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</si>
  <si>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</si>
  <si>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</si>
  <si>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</si>
  <si>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</si>
  <si>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</si>
  <si>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</si>
  <si>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</si>
  <si>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</si>
  <si>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</si>
  <si>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</si>
  <si>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</si>
  <si>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</si>
  <si>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</si>
  <si>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</si>
  <si>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</si>
  <si>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</si>
  <si>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</si>
  <si>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</si>
  <si>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</si>
  <si>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</si>
  <si>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</si>
  <si>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</si>
  <si>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</si>
  <si>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</si>
  <si>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</si>
  <si>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</si>
  <si>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</si>
  <si>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</si>
  <si>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</si>
  <si>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</si>
  <si>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</si>
  <si>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</si>
  <si>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</si>
  <si>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</si>
  <si>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</si>
  <si>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</si>
  <si>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</si>
  <si>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</si>
  <si>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</si>
  <si>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</si>
  <si>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</si>
  <si>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B) CENTRAL SALES TAX /VAT</t>
  </si>
  <si>
    <t xml:space="preserve">C) ENTRY TAX / OCTROI </t>
  </si>
  <si>
    <t xml:space="preserve">D) OTHERS </t>
  </si>
  <si>
    <t>E)    TOTAL TAXES &amp; DUTIES</t>
  </si>
  <si>
    <t>TOTAL BID PRICE (INCLUDING TAXES &amp; DUTIES)</t>
  </si>
  <si>
    <t>I)</t>
  </si>
  <si>
    <t>Bidder  has indicated the following taxes and duties additionally applicable for their bid:</t>
  </si>
  <si>
    <t>Excise Duty</t>
  </si>
  <si>
    <t>Rs.</t>
  </si>
  <si>
    <t>CST /VAT</t>
  </si>
  <si>
    <t xml:space="preserve">Others </t>
  </si>
  <si>
    <t>II)</t>
  </si>
  <si>
    <t>Ex-Works Price of Direct Supplies (after discount, if any)</t>
  </si>
  <si>
    <t>Excise Duty @ 10.3% of (a) above</t>
  </si>
  <si>
    <t>CST / VAT @ 2% of Ex-Works of Direct Supplies (a) + ED (b) above</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</si>
  <si>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</si>
  <si>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</si>
  <si>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</si>
  <si>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</si>
  <si>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</si>
  <si>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</si>
  <si>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</si>
  <si>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</si>
  <si>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</si>
  <si>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</si>
  <si>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BID FORM (Second Envelope)</t>
  </si>
  <si>
    <t>Please provide additional information of the Bidder</t>
  </si>
  <si>
    <t>Date :</t>
  </si>
  <si>
    <t>Place :</t>
  </si>
  <si>
    <t>Direct Total</t>
  </si>
  <si>
    <t>`</t>
  </si>
  <si>
    <t>BO Total</t>
  </si>
  <si>
    <t>After Discount</t>
  </si>
  <si>
    <t>Sales Tax</t>
  </si>
  <si>
    <t>Vat</t>
  </si>
  <si>
    <t>Sole Bidder</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</si>
  <si>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</si>
  <si>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</si>
  <si>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</si>
  <si>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</si>
  <si>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</si>
  <si>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</si>
  <si>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</si>
  <si>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</si>
  <si>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</si>
  <si>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</si>
  <si>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</si>
  <si>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</si>
  <si>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</si>
  <si>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t>All Prices are in Indian Rupees.</t>
  </si>
  <si>
    <t>Amount on which Sales Tax is applicable   [only ex-w price]</t>
  </si>
  <si>
    <t>Amount on which VAT is applicable   [only ex-w price]</t>
  </si>
  <si>
    <t>Amount</t>
  </si>
  <si>
    <t>ED</t>
  </si>
  <si>
    <t xml:space="preserve">GRAND TOTAL [1+2+3] </t>
  </si>
  <si>
    <t>Above Grand Total does not include Octroi, Entry Tax , Other Taxes &amp; Duties quoted by bidder at Sl. No. 4,5 &amp; 6 above</t>
  </si>
  <si>
    <t>Plus Octroi, Entry Tax , Other Taxes &amp; Duties quoted by bidder at Sl. No. 4,5 &amp; 6 above</t>
  </si>
  <si>
    <t>Plus Octroi, Entry Tax , Other Taxes &amp; Duties quoted by bidder at Sl. No. 4,5 &amp; 6 of Sch-5</t>
  </si>
  <si>
    <t>Grand Total after Discount</t>
  </si>
  <si>
    <t xml:space="preserve">Sector-29, </t>
  </si>
  <si>
    <t>After MPDiscount</t>
  </si>
  <si>
    <t>Grand Total after MPD</t>
  </si>
  <si>
    <t>Entry Tax / Octroi</t>
  </si>
  <si>
    <t>III)</t>
  </si>
  <si>
    <t>Bidder has offered following discount(s)</t>
  </si>
  <si>
    <t>Details of dicounts</t>
  </si>
  <si>
    <t>Gross LS</t>
  </si>
  <si>
    <t>Gross %</t>
  </si>
  <si>
    <t>Sch-1 Direct LS</t>
  </si>
  <si>
    <t>Sch-1 BO LS</t>
  </si>
  <si>
    <t>Sch-2 LS</t>
  </si>
  <si>
    <t>Sch-3 LS</t>
  </si>
  <si>
    <t>Sch-7 LS</t>
  </si>
  <si>
    <t>Sch-1 Direct %</t>
  </si>
  <si>
    <t>Sch-1 BO %</t>
  </si>
  <si>
    <t>Sch-2 %</t>
  </si>
  <si>
    <t>Sch-3 %</t>
  </si>
  <si>
    <t>Sch-7 %</t>
  </si>
  <si>
    <t>Different Manner</t>
  </si>
  <si>
    <t>Text for Discount</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</si>
  <si>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</si>
  <si>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r>
      <t xml:space="preserve">Entry Tax </t>
    </r>
    <r>
      <rPr>
        <b/>
        <sz val="11"/>
        <color indexed="12"/>
        <rFont val="Book Antiqua"/>
        <family val="1"/>
      </rPr>
      <t>@ 1%</t>
    </r>
    <r>
      <rPr>
        <sz val="11"/>
        <rFont val="Book Antiqua"/>
        <family val="1"/>
      </rPr>
      <t xml:space="preserve"> of (e) above</t>
    </r>
  </si>
  <si>
    <r>
      <t>Bid Form 2</t>
    </r>
    <r>
      <rPr>
        <b/>
        <vertAlign val="superscript"/>
        <sz val="11"/>
        <rFont val="Book Antiqua"/>
        <family val="1"/>
      </rPr>
      <t>nd</t>
    </r>
    <r>
      <rPr>
        <b/>
        <sz val="11"/>
        <rFont val="Book Antiqua"/>
        <family val="1"/>
      </rPr>
      <t xml:space="preserve"> Envelope</t>
    </r>
  </si>
  <si>
    <t>Package Code</t>
  </si>
  <si>
    <t>Specification No.</t>
  </si>
  <si>
    <t>Price Schedules</t>
  </si>
  <si>
    <t>While filling up the worksheets following may please be observed :</t>
  </si>
  <si>
    <t>This Workbook consists of following worksheets :</t>
  </si>
  <si>
    <t xml:space="preserve">Cover : </t>
  </si>
  <si>
    <t>Opening page of the workbook.</t>
  </si>
  <si>
    <t>Names of Bidder :</t>
  </si>
  <si>
    <t>Fill up names and address of the Sole Bidder and /or Joint Venture.</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</si>
  <si>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</si>
  <si>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</si>
  <si>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</si>
  <si>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</si>
  <si>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</si>
  <si>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No cell is required to be filled in by the bidder in this worksheet.</t>
  </si>
  <si>
    <t>Fill up additional information as required.</t>
  </si>
  <si>
    <t>Happy Bidding !</t>
  </si>
  <si>
    <t>I</t>
  </si>
  <si>
    <t>II</t>
  </si>
  <si>
    <t xml:space="preserve"> </t>
  </si>
  <si>
    <t>MT</t>
  </si>
  <si>
    <t>Nos.</t>
  </si>
  <si>
    <t>Unit</t>
  </si>
  <si>
    <t>a)</t>
  </si>
  <si>
    <t>b)</t>
  </si>
  <si>
    <t>c)</t>
  </si>
  <si>
    <t>d)</t>
  </si>
  <si>
    <t>e)</t>
  </si>
  <si>
    <t>f)</t>
  </si>
  <si>
    <t>SI. No.</t>
  </si>
  <si>
    <t>Description</t>
  </si>
  <si>
    <t>(i)</t>
  </si>
  <si>
    <t>(ii)</t>
  </si>
  <si>
    <t>Sl. No.</t>
  </si>
  <si>
    <t>Item Nos.</t>
  </si>
  <si>
    <t>Total Price (INR)</t>
  </si>
  <si>
    <t>1</t>
  </si>
  <si>
    <t>TOTAL EXCISE DUTY</t>
  </si>
  <si>
    <t>2</t>
  </si>
  <si>
    <t>3</t>
  </si>
  <si>
    <t>4</t>
  </si>
  <si>
    <t>TOTAL OTHER TAXES &amp; DUTIES</t>
  </si>
  <si>
    <t xml:space="preserve">Local Transportation, Insurance and other Incidental Services </t>
  </si>
  <si>
    <t>Installation Charges</t>
  </si>
  <si>
    <t xml:space="preserve">Training Charges </t>
  </si>
  <si>
    <t>5</t>
  </si>
  <si>
    <t>Taxes and Duties</t>
  </si>
  <si>
    <t>6</t>
  </si>
  <si>
    <t>GRAND TOTAL [1+2+3+4+5]</t>
  </si>
  <si>
    <t>Item  Description</t>
  </si>
  <si>
    <t>To:</t>
  </si>
  <si>
    <t>Contract Services</t>
  </si>
  <si>
    <t>Power Grid Corporation of India Ltd.,</t>
  </si>
  <si>
    <t>"Saudamini", Plot No.-2</t>
  </si>
  <si>
    <t>Gurgaon (Haryana) - 122001</t>
  </si>
  <si>
    <t>6 = 4 x 5</t>
  </si>
  <si>
    <t xml:space="preserve">Date          : </t>
  </si>
  <si>
    <t>Place         :</t>
  </si>
  <si>
    <t>Printed Name   :</t>
  </si>
  <si>
    <t>Designation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</si>
  <si>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</si>
  <si>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</si>
  <si>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</si>
  <si>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</si>
  <si>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</si>
  <si>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</si>
  <si>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</si>
  <si>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</si>
  <si>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</si>
  <si>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Direct</t>
  </si>
  <si>
    <t>Schedule - 5</t>
  </si>
  <si>
    <t>(iii)</t>
  </si>
  <si>
    <t>(iv)</t>
  </si>
  <si>
    <t>TOTAL SCHEDULE NO. 5</t>
  </si>
  <si>
    <t>TOTAL SCHEDULE NO. 7</t>
  </si>
  <si>
    <t>Not Applicable</t>
  </si>
  <si>
    <t>TOTAL OCTROI</t>
  </si>
  <si>
    <t>TOTAL ENTRY TAX</t>
  </si>
  <si>
    <t>Amount on which Entry Tax  is applicable</t>
  </si>
  <si>
    <t>Amount on which Other Taxes &amp; Duties are  applicable</t>
  </si>
  <si>
    <t>Thirty Five</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</si>
  <si>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</si>
  <si>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</si>
  <si>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</si>
  <si>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</si>
  <si>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</si>
  <si>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</si>
  <si>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</si>
  <si>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</si>
  <si>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</si>
  <si>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</si>
  <si>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</si>
  <si>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</si>
  <si>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Place        :</t>
  </si>
  <si>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</si>
  <si>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t>
  </si>
  <si>
    <t>(GRAND SUMMARY : AFTER DISCOUNT)</t>
  </si>
  <si>
    <t>(6) =(3) x (5)</t>
  </si>
  <si>
    <t>Name :</t>
  </si>
  <si>
    <t>Fill up date in dd-mm-yyyy format from drop down menu.</t>
  </si>
  <si>
    <t>Meter</t>
  </si>
  <si>
    <t>Cu.M</t>
  </si>
  <si>
    <t>Sq.M.</t>
  </si>
  <si>
    <t>Cu.M.</t>
  </si>
  <si>
    <t>Qty. (for all locations)</t>
  </si>
  <si>
    <t>Unit Rate</t>
  </si>
  <si>
    <t>Total Price</t>
  </si>
  <si>
    <t xml:space="preserve"> Total  Price</t>
  </si>
  <si>
    <t>Discount(s) offered at sl. No. 1 to 2 will automatically get displayed and accounted for in the respective items of the Schedules.</t>
  </si>
  <si>
    <t xml:space="preserve">Price Break-up for individual items </t>
  </si>
  <si>
    <t>Fill up only green shaded cells in Sch-1 and Bid Form 2nd Envelope.</t>
  </si>
  <si>
    <t>Sch-1 (Price Components (Price Break-up) ) :</t>
  </si>
  <si>
    <t xml:space="preserve">Summary of  the Schedule-1 without considering discount (mentioned in the work sheet discount) shall be displayed automatically.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</si>
  <si>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</si>
  <si>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(GRAND SUMMARY )</t>
  </si>
  <si>
    <t>Grand Summary</t>
  </si>
  <si>
    <r>
      <t>Bid form 2</t>
    </r>
    <r>
      <rPr>
        <b/>
        <vertAlign val="superscript"/>
        <sz val="12"/>
        <color indexed="12"/>
        <rFont val="Book Antiqua"/>
        <family val="1"/>
      </rPr>
      <t>nd</t>
    </r>
    <r>
      <rPr>
        <b/>
        <sz val="12"/>
        <color indexed="12"/>
        <rFont val="Book Antiqua"/>
        <family val="1"/>
      </rPr>
      <t xml:space="preserve"> Envelope :</t>
    </r>
  </si>
  <si>
    <r>
      <t>Discount on percent basis on total price quoted by us .</t>
    </r>
    <r>
      <rPr>
        <sz val="11"/>
        <rFont val="Book Antiqua"/>
        <family val="1"/>
      </rPr>
      <t xml:space="preserve">  </t>
    </r>
    <r>
      <rPr>
        <b/>
        <sz val="11"/>
        <rFont val="Book Antiqua"/>
        <family val="1"/>
      </rPr>
      <t>In Percent (%)</t>
    </r>
  </si>
  <si>
    <t>Discount on lum-sum basis on total price quoted by us. In Rs.</t>
  </si>
  <si>
    <t>PR Line Item No</t>
  </si>
  <si>
    <t>Activity Header</t>
  </si>
  <si>
    <t>PR Activity No</t>
  </si>
  <si>
    <t>Activity Description</t>
  </si>
  <si>
    <t xml:space="preserve">  Description</t>
  </si>
  <si>
    <t>Rate of GST applicable ( in %)</t>
  </si>
  <si>
    <t xml:space="preserve">SAC
(Service Accounting Codes)
</t>
  </si>
  <si>
    <t>Qty</t>
  </si>
  <si>
    <t>16 = 14 x 15</t>
  </si>
  <si>
    <t>Whether SAC in column '8’ is confirmed. If not  indicate applicable the SAC #</t>
  </si>
  <si>
    <t>Whether  rate of GST in column ‘ 10 ’ is confirmed. If not  indicate applicable rate of GST #</t>
  </si>
  <si>
    <t xml:space="preserve"># In case the bidder leaves the cell for confirmation of the SAC and/or  GST rate “blank”,  the SAC and corresponding GST rate indicated by the Employer shall be deemed to be the one confirmed by the Bidder. </t>
  </si>
  <si>
    <t>Package</t>
  </si>
  <si>
    <t xml:space="preserve"> (Taxes and Duties)</t>
  </si>
  <si>
    <t>Total Price  [1+2]</t>
  </si>
  <si>
    <t>Schedule - 3 After Discount</t>
  </si>
  <si>
    <t>Schedule -3</t>
  </si>
  <si>
    <t>Sch -2(Taxes and Duties) :</t>
  </si>
  <si>
    <t>Sch -3(Grand Summary) :</t>
  </si>
  <si>
    <t xml:space="preserve">Taxes and duties shall be displayed automatically. </t>
  </si>
  <si>
    <t xml:space="preserve">This letter shall consider the net price as per Sch-3 (After Discount). </t>
  </si>
  <si>
    <t xml:space="preserve"> or such other sums as may be determined in accordance with the terms and conditions of the Bidding Documents.</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</si>
  <si>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</si>
  <si>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</si>
  <si>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We declare that as specified in Clause 11.4.2, Section –II:ITB, Vol.-I of the Bidding Documents, prices quoted by us in the Price Schedules shall be subject to Price Adjustment during the execution of Contract in accordance with Appendix 2 (Price Adjustment) to the Contract agreement.</t>
  </si>
  <si>
    <t>Package-II</t>
  </si>
  <si>
    <t>Gurugram (Haryana) - 122001</t>
  </si>
  <si>
    <t>INR</t>
  </si>
  <si>
    <t>PRICE COMPONENTS (PRICE BREAK-UP)</t>
  </si>
  <si>
    <t>ORIGINAL</t>
  </si>
  <si>
    <t>Metre</t>
  </si>
  <si>
    <t>Cum</t>
  </si>
  <si>
    <t>Kg</t>
  </si>
  <si>
    <t>Each</t>
  </si>
  <si>
    <t>Sqm</t>
  </si>
  <si>
    <t>Sub-Total</t>
  </si>
  <si>
    <t>Contracts and Material</t>
  </si>
  <si>
    <t>North Eastern Region Transmission System</t>
  </si>
  <si>
    <t>Dongtieh, Lower Nongrah,</t>
  </si>
  <si>
    <t xml:space="preserve">Lapalang, Shillong – 793 006 (Meghalaya)     </t>
  </si>
  <si>
    <t>Confirmed</t>
  </si>
  <si>
    <t>2.6.1</t>
  </si>
  <si>
    <t>5.22A.6</t>
  </si>
  <si>
    <t>13.1.1</t>
  </si>
  <si>
    <t>DSR Item Ref</t>
  </si>
  <si>
    <t>AMOUNT Quoted Above the ESTIMATED COST IN FIGURES</t>
  </si>
  <si>
    <t>Total Quoted Bid Price for the Schedule-I</t>
  </si>
  <si>
    <r>
      <t>PERCENTAGE  QUOTED ABOVE THE ESTIMATED COST OR BELOW THE ESTIMATED COST  IN FIGURES</t>
    </r>
    <r>
      <rPr>
        <b/>
        <sz val="16"/>
        <color rgb="FF0066FF"/>
        <rFont val="Book Antiqua"/>
        <family val="1"/>
      </rPr>
      <t xml:space="preserve"> (use '-" sign in case of below)</t>
    </r>
  </si>
  <si>
    <t>TOTAL ESTIMATED COST FOR SCHEDULED ITEMS</t>
  </si>
  <si>
    <t>%In case of any discrepancies between the Excel Formuale, the percentage Quoted above or below will be considred for calculating the final evaluatred price.</t>
  </si>
  <si>
    <t>Schedule-1(A)</t>
  </si>
  <si>
    <t>Total QUOTED Price Exclusive of GST</t>
  </si>
  <si>
    <t>Schedule 1(B)</t>
  </si>
  <si>
    <t>Price Components (Price Break-up) NON-SCHEDULED ITEM</t>
  </si>
  <si>
    <r>
      <t xml:space="preserve">Price Components (Price Break-up) </t>
    </r>
    <r>
      <rPr>
        <b/>
        <sz val="11"/>
        <rFont val="Book Antiqua"/>
        <family val="1"/>
      </rPr>
      <t>SCHEDULED ITEM</t>
    </r>
  </si>
  <si>
    <t>Providing over head External water supply lines from Existing Deep tube well to Over head tank and over head tank to residential/non-residential Buildings at POWERGRID, RHQ,Complex, Lapalang, Shillong.</t>
  </si>
  <si>
    <t>Water Supply System, RHQ Shillong.</t>
  </si>
  <si>
    <t>NESH/CSM/PRANIT/OTE/G1/1500-1369/NIT</t>
  </si>
  <si>
    <t>a) 80 mm dia nominal bore.</t>
  </si>
  <si>
    <t>b) 50 mm dia nominal bore.</t>
  </si>
  <si>
    <t>c)40 mm dia nominal bore.</t>
  </si>
  <si>
    <t>d) 25 mm dia nominal bore.</t>
  </si>
  <si>
    <t>Earth work in excavation by mechanical means (Hydraulic excavator)/ manual means over areas (excluding 30 cm in depth,1.5 m in width as well as 10 sqm on plan) including getting out and disposal of excavated earth lead up to 50m and lift up to 1.5 m ,as directed by Engineer-incharge.</t>
  </si>
  <si>
    <t>a)All kinds of soil</t>
  </si>
  <si>
    <t>a)1:4:8 (1 Cement : 4 coarse sand (zone-III) derived from natural sources : 8 graded stone aggregate 40 mm nominal size derived from natural sources)</t>
  </si>
  <si>
    <t>a)1:2:4 (1 Cement : 2 coarse sand (zone-III) derived from natural sources : 4 graded stone aggregate 40 mm nominal size derived from natural sources)</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</si>
  <si>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t>
  </si>
  <si>
    <t>a)1:1½:3 (1 cement : 1½ coarse sand (zone-III) derived from
natural sources : 3 graded stone aggregate 20 mm nominal
size derived from natural sources). Cum</t>
  </si>
  <si>
    <t xml:space="preserve"> Structural steel work in single section, fixed with or without connecting plate, including cutting, hoisting, fixing in position and applying a priming coat of approved steel primer all complete. </t>
  </si>
  <si>
    <t>Brick work with common burnt clay F.P.S. (non modular) bricks of class
designation 7.5 in foundation and plinth in:</t>
  </si>
  <si>
    <t>a)Cement mortar 1:4 (1 cement : 4 coarse sand) cum</t>
  </si>
  <si>
    <t xml:space="preserve">a)12 mm cement plaster of mix :
</t>
  </si>
  <si>
    <t>a) 1:4 (1 cement: 4 fine sand)</t>
  </si>
  <si>
    <t xml:space="preserve">a) 25 mm nominal bore </t>
  </si>
  <si>
    <t xml:space="preserve">b)40 mm nominal bore </t>
  </si>
  <si>
    <t xml:space="preserve">d) 80 mm nominal bore </t>
  </si>
  <si>
    <t xml:space="preserve"> Painting G.I. pipes and fittings with two coats of anti-corrosive bitumastic paint of approved quality :</t>
  </si>
  <si>
    <t>a) 25 mm diameter pipe .</t>
  </si>
  <si>
    <t>b)40 mm diameter pipe.</t>
  </si>
  <si>
    <t>c)50 mm diameter pipe metre.</t>
  </si>
  <si>
    <t>d) 80 mm diameter pipe</t>
  </si>
  <si>
    <t>Steel reinforcement for R.C.C. work including straightening, cutting,bending, placing in position and binding all complete upto plinth level</t>
  </si>
  <si>
    <t xml:space="preserve"> a)Thermo-Mechanically Treated bars of grade Fe-500D or more</t>
  </si>
  <si>
    <t>Filling available excavated earth (excluding rock) in trenches, plinth, sides of foundations etc. in layers not exceeding 20cm in depth,consolidating each deposited layer by ramming and watering, lead upto 50 m and lift upto 1.5 m.</t>
  </si>
  <si>
    <t>18.12.8</t>
  </si>
  <si>
    <t>18.12.6</t>
  </si>
  <si>
    <t>18.12.5</t>
  </si>
  <si>
    <t>18.12.3</t>
  </si>
  <si>
    <t>4.8.1</t>
  </si>
  <si>
    <t>4.1.4</t>
  </si>
  <si>
    <t>4.2.2</t>
  </si>
  <si>
    <t>6.1.1</t>
  </si>
  <si>
    <t>18.17.1</t>
  </si>
  <si>
    <t xml:space="preserve">18.17.3 </t>
  </si>
  <si>
    <t>18.17.4</t>
  </si>
  <si>
    <t>18.17.6</t>
  </si>
  <si>
    <t>CPWD,DSR/23,item No.18.4</t>
  </si>
  <si>
    <t>18.40.3</t>
  </si>
  <si>
    <t>18.40.5</t>
  </si>
  <si>
    <t>18.40.6</t>
  </si>
  <si>
    <t>18.40.8</t>
  </si>
  <si>
    <r>
      <t xml:space="preserve">Providing and fixing G.I. pipes(Heavy duty)  complete with G.I. fittings excluding trenching and refilling etc.(Modified) 
</t>
    </r>
    <r>
      <rPr>
        <b/>
        <sz val="11"/>
        <color theme="1"/>
        <rFont val="Calibri"/>
        <family val="2"/>
        <scheme val="minor"/>
      </rPr>
      <t>Approved Brand of GI Pipese:(TATA/JINDAL/GUJRAT TUBES/SURYA/ITC)</t>
    </r>
    <r>
      <rPr>
        <b/>
        <sz val="11"/>
        <rFont val="Book Antiqua"/>
        <family val="1"/>
      </rPr>
      <t xml:space="preserve">
</t>
    </r>
    <r>
      <rPr>
        <b/>
        <sz val="11"/>
        <color theme="1"/>
        <rFont val="Calibri"/>
        <family val="2"/>
        <scheme val="minor"/>
      </rPr>
      <t>Approved Brand for GI FIttings:(KENT/UNIK)
a)EXTERNAL</t>
    </r>
  </si>
  <si>
    <r>
      <t xml:space="preserve">Providing and fixing gun metal gate valve with C.I. wheel of approved quality (screwed end): 
</t>
    </r>
    <r>
      <rPr>
        <b/>
        <sz val="11"/>
        <color theme="1"/>
        <rFont val="Calibri"/>
        <family val="2"/>
        <scheme val="minor"/>
      </rPr>
      <t>Approved Brand:(ZOLOTO/LEADER/AUDCO)</t>
    </r>
  </si>
  <si>
    <t xml:space="preserve">c)50 mm nominal bore </t>
  </si>
  <si>
    <t xml:space="preserve">Providing and laying in position cement concrete of specified 
grade    excluding the cost of centering and shuttering -  All work up to plinth level :
</t>
  </si>
  <si>
    <t>Total Price
ESTIMATED</t>
  </si>
  <si>
    <t>Total Price
QUOTED</t>
  </si>
  <si>
    <t>Unit Rate
[ESTIMATED]</t>
  </si>
  <si>
    <t>Unit Rate
[QUOTED]</t>
  </si>
  <si>
    <t>GRAND TOTAL [1+2]</t>
  </si>
  <si>
    <t>Tax Calculation</t>
  </si>
  <si>
    <t>Dec</t>
  </si>
  <si>
    <t>Schedule 1</t>
  </si>
  <si>
    <t>Schedule 2</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</si>
  <si>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t>
  </si>
  <si>
    <t>All the cells in Sch-2 are auto filled, therefore no cell is required to be filled up there.</t>
  </si>
  <si>
    <t>aa</t>
  </si>
  <si>
    <t>bb</t>
  </si>
  <si>
    <t>cc</t>
  </si>
  <si>
    <t>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</si>
</sst>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_);_(* \(#,##0.00\);_(* &quot;-&quot;??_);_(@_)"/>
    <numFmt numFmtId="165" formatCode="0.0"/>
    <numFmt numFmtId="166" formatCode="0.000"/>
    <numFmt numFmtId="167" formatCode="_(* #,##0.00_);_(* \(#,##0.00\);_(* \-??_);_(@_)"/>
    <numFmt numFmtId="168" formatCode="_(* #,##0_);_(* \(#,##0\);_(* \-??_);_(@_)"/>
    <numFmt numFmtId="169" formatCode="#,##0.0"/>
    <numFmt numFmtId="170" formatCode="0.00_)"/>
    <numFmt numFmtId="171" formatCode="_-&quot;£&quot;* #,##0.00_-;\-&quot;£&quot;* #,##0.00_-;_-&quot;£&quot;* &quot;-&quot;??_-;_-@_-"/>
    <numFmt numFmtId="172" formatCode="&quot;\&quot;#,##0.00;[Red]\-&quot;\&quot;#,##0.00"/>
    <numFmt numFmtId="173" formatCode="#,##0.000_);\(#,##0.000\)"/>
    <numFmt numFmtId="174" formatCode="0.0_)"/>
    <numFmt numFmtId="175" formatCode=";;"/>
    <numFmt numFmtId="176" formatCode="&quot; &quot;@"/>
    <numFmt numFmtId="177" formatCode="[$-409]dd\-mmm\-yy;@"/>
    <numFmt numFmtId="178" formatCode="_(* #,##0_);_(* \(#,##0\);_(* &quot;-&quot;??_);_(@_)"/>
    <numFmt numFmtId="179" formatCode="0.0000%"/>
    <numFmt numFmtId="180" formatCode="0.0000000000%"/>
  </numFmts>
  <fonts count="81">
    <font>
      <sz val="11"/>
      <name val="Book Antiqua"/>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sz val="12"/>
      <color indexed="9"/>
      <name val="Book Antiqua"/>
      <family val="1"/>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sz val="10"/>
      <color indexed="9"/>
      <name val="Book Antiqua"/>
      <family val="1"/>
    </font>
    <font>
      <sz val="10"/>
      <color indexed="9"/>
      <name val="Arial"/>
      <family val="2"/>
    </font>
    <font>
      <b/>
      <vertAlign val="superscript"/>
      <sz val="11"/>
      <name val="Book Antiqua"/>
      <family val="1"/>
    </font>
    <font>
      <b/>
      <sz val="12"/>
      <color indexed="16"/>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b/>
      <i/>
      <sz val="12"/>
      <name val="Book Antiqua"/>
      <family val="1"/>
    </font>
    <font>
      <b/>
      <sz val="16"/>
      <name val="Book Antiqua"/>
      <family val="1"/>
    </font>
    <font>
      <b/>
      <sz val="18"/>
      <name val="Book Antiqua"/>
      <family val="1"/>
    </font>
    <font>
      <b/>
      <sz val="11"/>
      <color theme="1"/>
      <name val="Calibri"/>
      <family val="2"/>
      <scheme val="minor"/>
    </font>
    <font>
      <sz val="12"/>
      <color theme="1"/>
      <name val="Times New Roman"/>
      <family val="1"/>
    </font>
    <font>
      <sz val="12"/>
      <color rgb="FF000000"/>
      <name val="Times New Roman"/>
      <family val="1"/>
    </font>
    <font>
      <sz val="12"/>
      <color rgb="FF000000"/>
      <name val="Book Antiqua"/>
      <family val="1"/>
    </font>
    <font>
      <i/>
      <sz val="12"/>
      <color indexed="9"/>
      <name val="Book Antiqua"/>
      <family val="1"/>
    </font>
    <font>
      <i/>
      <sz val="12"/>
      <name val="Book Antiqua"/>
      <family val="1"/>
    </font>
    <font>
      <sz val="12"/>
      <color theme="1"/>
      <name val="Book Antiqua"/>
      <family val="1"/>
    </font>
    <font>
      <sz val="12"/>
      <color indexed="10"/>
      <name val="Book Antiqua"/>
      <family val="1"/>
    </font>
    <font>
      <sz val="18"/>
      <name val="Book Antiqua"/>
      <family val="1"/>
    </font>
    <font>
      <b/>
      <sz val="16"/>
      <color rgb="FF0066FF"/>
      <name val="Book Antiqua"/>
      <family val="1"/>
    </font>
    <font>
      <sz val="12"/>
      <color theme="0" tint="-0.14999847407452621"/>
      <name val="Book Antiqua"/>
      <family val="1"/>
    </font>
    <font>
      <b/>
      <sz val="12"/>
      <color theme="0" tint="-0.14999847407452621"/>
      <name val="Book Antiqua"/>
      <family val="1"/>
    </font>
    <font>
      <b/>
      <i/>
      <sz val="12"/>
      <color theme="0" tint="-0.14999847407452621"/>
      <name val="Book Antiqua"/>
      <family val="1"/>
    </font>
    <font>
      <b/>
      <sz val="14"/>
      <color theme="0" tint="-0.14999847407452621"/>
      <name val="Book Antiqua"/>
      <family val="1"/>
    </font>
    <font>
      <sz val="11"/>
      <color theme="0" tint="-0.34998626667073579"/>
      <name val="Book Antiqua"/>
      <family val="1"/>
    </font>
    <font>
      <b/>
      <sz val="9"/>
      <name val="Book Antiqua"/>
      <family val="1"/>
    </font>
    <font>
      <sz val="20"/>
      <color indexed="10"/>
      <name val="Book Antiqua"/>
      <family val="1"/>
    </font>
    <font>
      <b/>
      <sz val="14"/>
      <color rgb="FFFF0000"/>
      <name val="Arial"/>
      <family val="2"/>
    </font>
  </fonts>
  <fills count="2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FF"/>
        <bgColor rgb="FF000000"/>
      </patternFill>
    </fill>
    <fill>
      <patternFill patternType="solid">
        <fgColor rgb="FFCCFFCC"/>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s>
  <cellStyleXfs count="49">
    <xf numFmtId="0" fontId="0" fillId="0" borderId="0"/>
    <xf numFmtId="9" fontId="9" fillId="0" borderId="0"/>
    <xf numFmtId="171"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5" fontId="3" fillId="0" borderId="0" applyFont="0" applyFill="0" applyBorder="0" applyAlignment="0" applyProtection="0"/>
    <xf numFmtId="0" fontId="10" fillId="0" borderId="0"/>
    <xf numFmtId="164" fontId="3" fillId="0" borderId="0" applyFont="0" applyFill="0" applyBorder="0" applyAlignment="0" applyProtection="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169"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7" fontId="13" fillId="0" borderId="0"/>
    <xf numFmtId="166" fontId="3" fillId="0" borderId="0"/>
    <xf numFmtId="0" fontId="33" fillId="0" borderId="0"/>
    <xf numFmtId="0" fontId="20" fillId="0" borderId="0"/>
    <xf numFmtId="0" fontId="18" fillId="0" borderId="0"/>
    <xf numFmtId="0" fontId="33" fillId="0" borderId="0"/>
    <xf numFmtId="0" fontId="3" fillId="0" borderId="0"/>
    <xf numFmtId="0" fontId="18" fillId="0" borderId="0" applyNumberFormat="0" applyFill="0" applyBorder="0" applyProtection="0">
      <alignment vertical="top"/>
    </xf>
    <xf numFmtId="0" fontId="3" fillId="0" borderId="0" applyNumberFormat="0" applyFont="0" applyFill="0" applyBorder="0" applyAlignment="0" applyProtection="0">
      <alignment vertical="top"/>
    </xf>
    <xf numFmtId="0" fontId="36" fillId="0" borderId="0" applyNumberFormat="0" applyFont="0" applyFill="0" applyBorder="0" applyAlignment="0" applyProtection="0">
      <alignment vertical="top"/>
    </xf>
    <xf numFmtId="0" fontId="3" fillId="0" borderId="0"/>
    <xf numFmtId="0" fontId="18"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3"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9" fontId="18"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applyNumberFormat="0" applyFont="0" applyFill="0" applyBorder="0" applyAlignment="0" applyProtection="0">
      <alignment vertical="top"/>
    </xf>
  </cellStyleXfs>
  <cellXfs count="916">
    <xf numFmtId="0" fontId="0" fillId="0" borderId="0" xfId="0"/>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7" fillId="0" borderId="4" xfId="0" applyFont="1" applyBorder="1" applyAlignment="1">
      <alignment horizontal="right" vertical="center"/>
    </xf>
    <xf numFmtId="0" fontId="18" fillId="0" borderId="0" xfId="0" applyFont="1" applyAlignment="1">
      <alignment horizontal="justify" vertical="center"/>
    </xf>
    <xf numFmtId="0" fontId="21" fillId="0" borderId="0" xfId="31" applyFont="1" applyAlignment="1" applyProtection="1">
      <alignment vertical="center"/>
      <protection hidden="1"/>
    </xf>
    <xf numFmtId="0" fontId="21" fillId="0" borderId="0" xfId="31" applyFont="1" applyProtection="1">
      <protection hidden="1"/>
    </xf>
    <xf numFmtId="0" fontId="3" fillId="0" borderId="0" xfId="31" applyProtection="1">
      <protection hidden="1"/>
    </xf>
    <xf numFmtId="0" fontId="7" fillId="0" borderId="0" xfId="31" applyFont="1" applyAlignment="1" applyProtection="1">
      <alignment vertical="center"/>
      <protection hidden="1"/>
    </xf>
    <xf numFmtId="0" fontId="7" fillId="0" borderId="5" xfId="31" applyFont="1" applyBorder="1" applyAlignment="1" applyProtection="1">
      <alignment vertical="center"/>
      <protection hidden="1"/>
    </xf>
    <xf numFmtId="0" fontId="7" fillId="0" borderId="6" xfId="31" applyFont="1" applyBorder="1" applyAlignment="1" applyProtection="1">
      <alignment vertical="center"/>
      <protection hidden="1"/>
    </xf>
    <xf numFmtId="0" fontId="3" fillId="0" borderId="0" xfId="31"/>
    <xf numFmtId="0" fontId="7" fillId="0" borderId="7" xfId="31" applyFont="1" applyBorder="1" applyAlignment="1" applyProtection="1">
      <alignment vertical="center"/>
      <protection hidden="1"/>
    </xf>
    <xf numFmtId="0" fontId="7" fillId="0" borderId="4" xfId="31" applyFont="1" applyBorder="1" applyAlignment="1" applyProtection="1">
      <alignment vertical="center"/>
      <protection hidden="1"/>
    </xf>
    <xf numFmtId="0" fontId="7" fillId="0" borderId="8" xfId="31" applyFont="1" applyBorder="1" applyAlignment="1" applyProtection="1">
      <alignment vertical="center"/>
      <protection hidden="1"/>
    </xf>
    <xf numFmtId="0" fontId="25" fillId="0" borderId="6" xfId="31" applyFont="1" applyBorder="1" applyAlignment="1" applyProtection="1">
      <alignment vertical="center"/>
      <protection hidden="1"/>
    </xf>
    <xf numFmtId="0" fontId="3" fillId="0" borderId="0" xfId="31" applyAlignment="1" applyProtection="1">
      <alignment vertical="center"/>
      <protection hidden="1"/>
    </xf>
    <xf numFmtId="0" fontId="20" fillId="0" borderId="6" xfId="31" applyFont="1" applyBorder="1" applyAlignment="1" applyProtection="1">
      <alignment vertical="center"/>
      <protection hidden="1"/>
    </xf>
    <xf numFmtId="0" fontId="27" fillId="0" borderId="0" xfId="31" applyFont="1" applyAlignment="1" applyProtection="1">
      <alignment vertical="center"/>
      <protection hidden="1"/>
    </xf>
    <xf numFmtId="0" fontId="20" fillId="0" borderId="8" xfId="31" applyFont="1" applyBorder="1" applyAlignment="1" applyProtection="1">
      <alignment vertical="center"/>
      <protection hidden="1"/>
    </xf>
    <xf numFmtId="0" fontId="7" fillId="0" borderId="9" xfId="31" applyFont="1" applyBorder="1" applyAlignment="1" applyProtection="1">
      <alignment vertical="center"/>
      <protection hidden="1"/>
    </xf>
    <xf numFmtId="0" fontId="20" fillId="0" borderId="0" xfId="31" applyFont="1" applyAlignment="1" applyProtection="1">
      <alignment vertical="center"/>
      <protection hidden="1"/>
    </xf>
    <xf numFmtId="0" fontId="17" fillId="0" borderId="0" xfId="32" applyFont="1" applyAlignment="1" applyProtection="1">
      <alignment vertical="center"/>
      <protection hidden="1"/>
    </xf>
    <xf numFmtId="0" fontId="17" fillId="0" borderId="0" xfId="0" applyFont="1" applyAlignment="1">
      <alignment horizontal="justify" vertical="center"/>
    </xf>
    <xf numFmtId="0" fontId="17" fillId="0" borderId="0" xfId="0" applyFont="1" applyAlignment="1">
      <alignment horizontal="right" vertical="center"/>
    </xf>
    <xf numFmtId="0" fontId="7" fillId="0" borderId="0" xfId="31" applyFont="1" applyAlignment="1" applyProtection="1">
      <alignment vertical="top"/>
      <protection hidden="1"/>
    </xf>
    <xf numFmtId="0" fontId="28" fillId="0" borderId="0" xfId="31" applyFont="1" applyAlignment="1" applyProtection="1">
      <alignment horizontal="center" vertical="center"/>
      <protection hidden="1"/>
    </xf>
    <xf numFmtId="0" fontId="17" fillId="0" borderId="0" xfId="31" applyFont="1" applyAlignment="1" applyProtection="1">
      <alignment vertical="center"/>
      <protection hidden="1"/>
    </xf>
    <xf numFmtId="0" fontId="18" fillId="0" borderId="0" xfId="31" applyFont="1" applyAlignment="1" applyProtection="1">
      <alignment vertical="center"/>
      <protection hidden="1"/>
    </xf>
    <xf numFmtId="0" fontId="17" fillId="0" borderId="0" xfId="34" applyFont="1" applyAlignment="1" applyProtection="1">
      <alignment vertical="top"/>
      <protection hidden="1"/>
    </xf>
    <xf numFmtId="0" fontId="18" fillId="0" borderId="0" xfId="31" applyFont="1" applyAlignment="1" applyProtection="1">
      <alignment vertical="top"/>
      <protection hidden="1"/>
    </xf>
    <xf numFmtId="0" fontId="28" fillId="0" borderId="0" xfId="31" applyFont="1" applyAlignment="1" applyProtection="1">
      <alignment vertical="center"/>
      <protection hidden="1"/>
    </xf>
    <xf numFmtId="176" fontId="17" fillId="0" borderId="10" xfId="31" applyNumberFormat="1" applyFont="1" applyBorder="1" applyAlignment="1" applyProtection="1">
      <alignment horizontal="center" vertical="center"/>
      <protection hidden="1"/>
    </xf>
    <xf numFmtId="0" fontId="18" fillId="0" borderId="11" xfId="31" applyFont="1" applyBorder="1" applyAlignment="1" applyProtection="1">
      <alignment horizontal="center" vertical="center"/>
      <protection hidden="1"/>
    </xf>
    <xf numFmtId="0" fontId="18" fillId="0" borderId="12" xfId="31" applyFont="1" applyBorder="1" applyAlignment="1" applyProtection="1">
      <alignment horizontal="justify" vertical="center" wrapText="1"/>
      <protection hidden="1"/>
    </xf>
    <xf numFmtId="0" fontId="18" fillId="0" borderId="13" xfId="31" applyFont="1" applyBorder="1" applyAlignment="1" applyProtection="1">
      <alignment vertical="center"/>
      <protection hidden="1"/>
    </xf>
    <xf numFmtId="0" fontId="17" fillId="0" borderId="0" xfId="31" applyFont="1" applyAlignment="1" applyProtection="1">
      <alignment vertical="center" wrapText="1"/>
      <protection hidden="1"/>
    </xf>
    <xf numFmtId="4" fontId="17" fillId="0" borderId="0" xfId="31" applyNumberFormat="1" applyFont="1" applyAlignment="1" applyProtection="1">
      <alignment vertical="center"/>
      <protection hidden="1"/>
    </xf>
    <xf numFmtId="0" fontId="18" fillId="0" borderId="0" xfId="31" applyFont="1" applyAlignment="1" applyProtection="1">
      <alignment horizontal="left" vertical="center" wrapText="1"/>
      <protection hidden="1"/>
    </xf>
    <xf numFmtId="0" fontId="18" fillId="0" borderId="0" xfId="31" applyFont="1" applyAlignment="1" applyProtection="1">
      <alignment horizontal="right" vertical="center"/>
      <protection hidden="1"/>
    </xf>
    <xf numFmtId="0" fontId="8" fillId="0" borderId="0" xfId="31" applyFont="1" applyAlignment="1" applyProtection="1">
      <alignment horizontal="center" vertical="top"/>
      <protection hidden="1"/>
    </xf>
    <xf numFmtId="0" fontId="17" fillId="0" borderId="4" xfId="31" applyFont="1" applyBorder="1" applyAlignment="1" applyProtection="1">
      <alignment vertical="top"/>
      <protection hidden="1"/>
    </xf>
    <xf numFmtId="0" fontId="17" fillId="0" borderId="10" xfId="31" applyFont="1" applyBorder="1" applyAlignment="1" applyProtection="1">
      <alignment horizontal="justify" vertical="top" wrapText="1"/>
      <protection hidden="1"/>
    </xf>
    <xf numFmtId="0" fontId="17" fillId="0" borderId="10" xfId="31" applyFont="1" applyBorder="1" applyAlignment="1" applyProtection="1">
      <alignment horizontal="right" vertical="center" wrapText="1" indent="5"/>
      <protection hidden="1"/>
    </xf>
    <xf numFmtId="0" fontId="18" fillId="0" borderId="13" xfId="31" applyFont="1" applyBorder="1" applyAlignment="1" applyProtection="1">
      <alignment horizontal="center" vertical="center"/>
      <protection hidden="1"/>
    </xf>
    <xf numFmtId="0" fontId="18" fillId="0" borderId="0" xfId="31" applyFont="1" applyAlignment="1" applyProtection="1">
      <alignment horizontal="left" vertical="center"/>
      <protection hidden="1"/>
    </xf>
    <xf numFmtId="0" fontId="7" fillId="0" borderId="0" xfId="31" applyFont="1" applyAlignment="1" applyProtection="1">
      <alignment horizontal="right"/>
      <protection hidden="1"/>
    </xf>
    <xf numFmtId="0" fontId="17" fillId="0" borderId="4" xfId="0" applyFont="1" applyBorder="1" applyAlignment="1">
      <alignment horizontal="left" vertical="center"/>
    </xf>
    <xf numFmtId="0" fontId="17" fillId="0" borderId="4" xfId="0" applyFont="1" applyBorder="1" applyAlignment="1">
      <alignment horizontal="justify" vertical="center"/>
    </xf>
    <xf numFmtId="0" fontId="17" fillId="0" borderId="4" xfId="0" applyFont="1" applyBorder="1" applyAlignment="1">
      <alignment horizontal="center" vertical="center"/>
    </xf>
    <xf numFmtId="0" fontId="18" fillId="0" borderId="0" xfId="32"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0" xfId="31" applyFont="1" applyAlignment="1" applyProtection="1">
      <alignment horizontal="left" vertical="center" indent="1"/>
      <protection hidden="1"/>
    </xf>
    <xf numFmtId="0" fontId="18" fillId="0" borderId="0" xfId="34"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0" xfId="31" applyNumberFormat="1" applyFont="1" applyBorder="1" applyAlignment="1" applyProtection="1">
      <alignment vertical="center"/>
      <protection hidden="1"/>
    </xf>
    <xf numFmtId="4" fontId="17" fillId="0" borderId="10" xfId="31" applyNumberFormat="1" applyFont="1" applyBorder="1" applyAlignment="1" applyProtection="1">
      <alignment vertical="center" wrapText="1"/>
      <protection hidden="1"/>
    </xf>
    <xf numFmtId="0" fontId="17" fillId="0" borderId="0" xfId="31" applyFont="1" applyAlignment="1" applyProtection="1">
      <alignment horizontal="left" vertical="top" wrapText="1"/>
      <protection hidden="1"/>
    </xf>
    <xf numFmtId="0" fontId="17" fillId="0" borderId="10" xfId="31" applyFont="1" applyBorder="1" applyAlignment="1" applyProtection="1">
      <alignment horizontal="center" vertical="center" wrapText="1"/>
      <protection hidden="1"/>
    </xf>
    <xf numFmtId="0" fontId="18" fillId="0" borderId="0" xfId="31" applyFont="1" applyAlignment="1" applyProtection="1">
      <alignment horizontal="center" vertical="center"/>
      <protection hidden="1"/>
    </xf>
    <xf numFmtId="0" fontId="17" fillId="0" borderId="0" xfId="31" applyFont="1" applyAlignment="1" applyProtection="1">
      <alignment horizontal="left" vertical="center" wrapText="1"/>
      <protection hidden="1"/>
    </xf>
    <xf numFmtId="0" fontId="17" fillId="0" borderId="0" xfId="31" applyFont="1" applyAlignment="1" applyProtection="1">
      <alignment horizontal="right" vertical="center" wrapText="1"/>
      <protection hidden="1"/>
    </xf>
    <xf numFmtId="0" fontId="17" fillId="0" borderId="4" xfId="0" applyFont="1" applyBorder="1" applyAlignment="1" applyProtection="1">
      <alignment horizontal="left" vertical="center"/>
      <protection hidden="1"/>
    </xf>
    <xf numFmtId="0" fontId="17" fillId="0" borderId="4" xfId="0" applyFont="1" applyBorder="1" applyAlignment="1" applyProtection="1">
      <alignment horizontal="justify" vertical="center"/>
      <protection hidden="1"/>
    </xf>
    <xf numFmtId="0" fontId="17" fillId="0" borderId="4" xfId="0" applyFont="1" applyBorder="1" applyAlignment="1" applyProtection="1">
      <alignment horizontal="center" vertical="center"/>
      <protection hidden="1"/>
    </xf>
    <xf numFmtId="0" fontId="17" fillId="0" borderId="4" xfId="0" applyFont="1" applyBorder="1" applyAlignment="1" applyProtection="1">
      <alignment vertical="center"/>
      <protection hidden="1"/>
    </xf>
    <xf numFmtId="0" fontId="17" fillId="0" borderId="4" xfId="0" applyFont="1" applyBorder="1" applyAlignment="1" applyProtection="1">
      <alignment horizontal="righ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17" fillId="0" borderId="0" xfId="0" applyFont="1" applyAlignment="1">
      <alignment horizontal="left" vertical="center" indent="1"/>
    </xf>
    <xf numFmtId="0" fontId="17" fillId="0" borderId="0" xfId="31" applyFont="1" applyAlignment="1" applyProtection="1">
      <alignment horizontal="left" vertical="center" indent="1"/>
      <protection hidden="1"/>
    </xf>
    <xf numFmtId="0" fontId="17" fillId="0" borderId="0" xfId="0" applyFont="1" applyAlignment="1" applyProtection="1">
      <alignment horizontal="left" vertical="center" indent="1"/>
      <protection hidden="1"/>
    </xf>
    <xf numFmtId="177" fontId="17" fillId="0" borderId="0" xfId="0" applyNumberFormat="1" applyFont="1" applyAlignment="1">
      <alignment horizontal="left" vertical="center" indent="1"/>
    </xf>
    <xf numFmtId="177" fontId="17" fillId="0" borderId="0" xfId="0" applyNumberFormat="1" applyFont="1" applyAlignment="1" applyProtection="1">
      <alignment horizontal="left" vertical="center" indent="1"/>
      <protection hidden="1"/>
    </xf>
    <xf numFmtId="0" fontId="36" fillId="0" borderId="0" xfId="27" applyFont="1" applyAlignment="1" applyProtection="1">
      <alignment horizontal="left" vertical="center"/>
      <protection hidden="1"/>
    </xf>
    <xf numFmtId="0" fontId="3" fillId="0" borderId="0" xfId="27" applyAlignment="1" applyProtection="1">
      <alignment vertical="center"/>
      <protection hidden="1"/>
    </xf>
    <xf numFmtId="0" fontId="36" fillId="0" borderId="0" xfId="27" applyFont="1" applyAlignment="1" applyProtection="1">
      <alignment vertical="center"/>
      <protection hidden="1"/>
    </xf>
    <xf numFmtId="0" fontId="3" fillId="0" borderId="0" xfId="27" applyProtection="1">
      <protection hidden="1"/>
    </xf>
    <xf numFmtId="1" fontId="18" fillId="0" borderId="0" xfId="35" applyNumberFormat="1" applyFont="1" applyAlignment="1" applyProtection="1">
      <alignment vertical="center" wrapText="1"/>
      <protection hidden="1"/>
    </xf>
    <xf numFmtId="1" fontId="17" fillId="0" borderId="0" xfId="35" applyNumberFormat="1" applyFont="1" applyAlignment="1" applyProtection="1">
      <alignment horizontal="center" vertical="center" wrapText="1"/>
      <protection hidden="1"/>
    </xf>
    <xf numFmtId="0" fontId="17" fillId="0" borderId="0" xfId="35" applyFont="1" applyAlignment="1" applyProtection="1">
      <alignment horizontal="center" vertical="center" wrapText="1"/>
      <protection hidden="1"/>
    </xf>
    <xf numFmtId="0" fontId="3" fillId="0" borderId="0" xfId="35" applyProtection="1">
      <protection hidden="1"/>
    </xf>
    <xf numFmtId="4" fontId="17" fillId="0" borderId="0" xfId="35" applyNumberFormat="1" applyFont="1" applyAlignment="1" applyProtection="1">
      <alignment horizontal="center" vertical="center" wrapText="1"/>
      <protection hidden="1"/>
    </xf>
    <xf numFmtId="0" fontId="20" fillId="0" borderId="0" xfId="35" applyFont="1" applyProtection="1">
      <protection hidden="1"/>
    </xf>
    <xf numFmtId="4" fontId="17" fillId="0" borderId="12" xfId="35" applyNumberFormat="1" applyFont="1" applyBorder="1" applyAlignment="1" applyProtection="1">
      <alignment horizontal="center" vertical="center" wrapText="1"/>
      <protection hidden="1"/>
    </xf>
    <xf numFmtId="1" fontId="17" fillId="0" borderId="12" xfId="35" applyNumberFormat="1" applyFont="1" applyBorder="1" applyAlignment="1" applyProtection="1">
      <alignment vertical="center" wrapText="1"/>
      <protection hidden="1"/>
    </xf>
    <xf numFmtId="4" fontId="17" fillId="0" borderId="12" xfId="35" applyNumberFormat="1" applyFont="1" applyBorder="1" applyAlignment="1" applyProtection="1">
      <alignment horizontal="right" vertical="center" wrapText="1"/>
      <protection hidden="1"/>
    </xf>
    <xf numFmtId="4" fontId="17" fillId="0" borderId="14" xfId="35" applyNumberFormat="1" applyFont="1" applyBorder="1" applyAlignment="1" applyProtection="1">
      <alignment horizontal="right" vertical="center" wrapText="1"/>
      <protection hidden="1"/>
    </xf>
    <xf numFmtId="4" fontId="18" fillId="0" borderId="15" xfId="35" applyNumberFormat="1" applyFont="1" applyBorder="1" applyAlignment="1" applyProtection="1">
      <alignment horizontal="right" vertical="center" wrapText="1"/>
      <protection hidden="1"/>
    </xf>
    <xf numFmtId="0" fontId="20" fillId="0" borderId="0" xfId="35" applyFont="1" applyAlignment="1" applyProtection="1">
      <alignment vertical="center"/>
      <protection hidden="1"/>
    </xf>
    <xf numFmtId="1" fontId="18" fillId="0" borderId="12" xfId="35" applyNumberFormat="1" applyFont="1" applyBorder="1" applyAlignment="1" applyProtection="1">
      <alignment horizontal="center" vertical="center" wrapText="1"/>
      <protection hidden="1"/>
    </xf>
    <xf numFmtId="0" fontId="17" fillId="0" borderId="14" xfId="35" applyFont="1" applyBorder="1" applyAlignment="1" applyProtection="1">
      <alignment vertical="center" wrapText="1"/>
      <protection hidden="1"/>
    </xf>
    <xf numFmtId="0" fontId="17" fillId="0" borderId="15" xfId="35" applyFont="1" applyBorder="1" applyAlignment="1" applyProtection="1">
      <alignment vertical="center" wrapText="1"/>
      <protection hidden="1"/>
    </xf>
    <xf numFmtId="4" fontId="18" fillId="0" borderId="12" xfId="35" applyNumberFormat="1" applyFont="1" applyBorder="1" applyAlignment="1" applyProtection="1">
      <alignment vertical="center" wrapText="1"/>
      <protection hidden="1"/>
    </xf>
    <xf numFmtId="4" fontId="17" fillId="0" borderId="14" xfId="35" applyNumberFormat="1" applyFont="1" applyBorder="1" applyAlignment="1" applyProtection="1">
      <alignment vertical="center" wrapText="1"/>
      <protection hidden="1"/>
    </xf>
    <xf numFmtId="4" fontId="18" fillId="0" borderId="15" xfId="35" applyNumberFormat="1" applyFont="1" applyBorder="1" applyAlignment="1" applyProtection="1">
      <alignment vertical="center" wrapText="1"/>
      <protection hidden="1"/>
    </xf>
    <xf numFmtId="3" fontId="20" fillId="0" borderId="0" xfId="35" applyNumberFormat="1" applyFont="1" applyProtection="1">
      <protection hidden="1"/>
    </xf>
    <xf numFmtId="4" fontId="18" fillId="0" borderId="12" xfId="35" applyNumberFormat="1" applyFont="1" applyBorder="1" applyAlignment="1" applyProtection="1">
      <alignment horizontal="right" vertical="center" wrapText="1"/>
      <protection hidden="1"/>
    </xf>
    <xf numFmtId="4" fontId="17" fillId="0" borderId="12" xfId="35" applyNumberFormat="1" applyFont="1" applyBorder="1" applyAlignment="1" applyProtection="1">
      <alignment vertical="center" wrapText="1"/>
      <protection hidden="1"/>
    </xf>
    <xf numFmtId="4" fontId="17" fillId="0" borderId="15" xfId="35" applyNumberFormat="1" applyFont="1" applyBorder="1" applyAlignment="1" applyProtection="1">
      <alignment vertical="center" wrapText="1"/>
      <protection hidden="1"/>
    </xf>
    <xf numFmtId="0" fontId="17" fillId="2" borderId="14" xfId="35" applyFont="1" applyFill="1" applyBorder="1" applyAlignment="1" applyProtection="1">
      <alignment vertical="center" wrapText="1"/>
      <protection hidden="1"/>
    </xf>
    <xf numFmtId="0" fontId="18" fillId="0" borderId="15" xfId="35" applyFont="1" applyBorder="1" applyAlignment="1" applyProtection="1">
      <alignment vertical="center" wrapText="1"/>
      <protection hidden="1"/>
    </xf>
    <xf numFmtId="4" fontId="18" fillId="0" borderId="14" xfId="35" applyNumberFormat="1" applyFont="1" applyBorder="1" applyAlignment="1" applyProtection="1">
      <alignment vertical="center" wrapText="1"/>
      <protection hidden="1"/>
    </xf>
    <xf numFmtId="178" fontId="20" fillId="0" borderId="0" xfId="35" applyNumberFormat="1" applyFont="1" applyProtection="1">
      <protection hidden="1"/>
    </xf>
    <xf numFmtId="0" fontId="18" fillId="0" borderId="15" xfId="35" applyFont="1" applyBorder="1" applyAlignment="1" applyProtection="1">
      <alignment horizontal="center" vertical="center" wrapText="1"/>
      <protection hidden="1"/>
    </xf>
    <xf numFmtId="3" fontId="18" fillId="0" borderId="14" xfId="35" applyNumberFormat="1" applyFont="1" applyBorder="1" applyAlignment="1" applyProtection="1">
      <alignment horizontal="right" vertical="center" wrapText="1"/>
      <protection hidden="1"/>
    </xf>
    <xf numFmtId="3" fontId="17" fillId="0" borderId="14" xfId="35" applyNumberFormat="1" applyFont="1" applyBorder="1" applyAlignment="1" applyProtection="1">
      <alignment horizontal="right" vertical="center" wrapText="1"/>
      <protection hidden="1"/>
    </xf>
    <xf numFmtId="4" fontId="17" fillId="0" borderId="15" xfId="7" applyNumberFormat="1" applyFont="1" applyBorder="1" applyAlignment="1" applyProtection="1">
      <alignment horizontal="right" vertical="center" wrapText="1"/>
      <protection hidden="1"/>
    </xf>
    <xf numFmtId="4" fontId="17" fillId="0" borderId="14" xfId="7" applyNumberFormat="1" applyFont="1" applyBorder="1" applyAlignment="1" applyProtection="1">
      <alignment horizontal="right" vertical="center" wrapText="1"/>
      <protection hidden="1"/>
    </xf>
    <xf numFmtId="4" fontId="17" fillId="0" borderId="14" xfId="35" applyNumberFormat="1" applyFont="1" applyBorder="1" applyAlignment="1" applyProtection="1">
      <alignment horizontal="center" vertical="center" wrapText="1"/>
      <protection hidden="1"/>
    </xf>
    <xf numFmtId="4" fontId="17" fillId="0" borderId="15" xfId="35" applyNumberFormat="1" applyFont="1" applyBorder="1" applyAlignment="1" applyProtection="1">
      <alignment horizontal="right" vertical="center" wrapText="1"/>
      <protection hidden="1"/>
    </xf>
    <xf numFmtId="1" fontId="17" fillId="0" borderId="5" xfId="35" applyNumberFormat="1" applyFont="1" applyBorder="1" applyAlignment="1" applyProtection="1">
      <alignment horizontal="center" vertical="center" wrapText="1"/>
      <protection hidden="1"/>
    </xf>
    <xf numFmtId="0" fontId="18" fillId="0" borderId="0" xfId="35" applyFont="1" applyAlignment="1" applyProtection="1">
      <alignment horizontal="justify" vertical="center" wrapText="1"/>
      <protection hidden="1"/>
    </xf>
    <xf numFmtId="1" fontId="18" fillId="0" borderId="5" xfId="35" applyNumberFormat="1" applyFont="1" applyBorder="1" applyAlignment="1" applyProtection="1">
      <alignment horizontal="left" vertical="center" wrapText="1" indent="3"/>
      <protection hidden="1"/>
    </xf>
    <xf numFmtId="3" fontId="18" fillId="0" borderId="6" xfId="35" applyNumberFormat="1" applyFont="1" applyBorder="1" applyAlignment="1" applyProtection="1">
      <alignment horizontal="right" vertical="center" wrapText="1"/>
      <protection hidden="1"/>
    </xf>
    <xf numFmtId="4" fontId="18" fillId="0" borderId="6" xfId="35" applyNumberFormat="1" applyFont="1" applyBorder="1" applyAlignment="1" applyProtection="1">
      <alignment horizontal="right" vertical="center" wrapText="1"/>
      <protection hidden="1"/>
    </xf>
    <xf numFmtId="4" fontId="18" fillId="0" borderId="0" xfId="35" applyNumberFormat="1" applyFont="1" applyAlignment="1" applyProtection="1">
      <alignment vertical="center" wrapText="1"/>
      <protection hidden="1"/>
    </xf>
    <xf numFmtId="1" fontId="17" fillId="0" borderId="5" xfId="35" applyNumberFormat="1" applyFont="1" applyBorder="1" applyAlignment="1" applyProtection="1">
      <alignment horizontal="center" vertical="top" wrapText="1"/>
      <protection hidden="1"/>
    </xf>
    <xf numFmtId="0" fontId="37" fillId="0" borderId="0" xfId="31" applyFont="1" applyAlignment="1" applyProtection="1">
      <alignment vertical="top"/>
      <protection hidden="1"/>
    </xf>
    <xf numFmtId="0" fontId="33" fillId="0" borderId="0" xfId="26" applyProtection="1">
      <protection hidden="1"/>
    </xf>
    <xf numFmtId="0" fontId="38" fillId="0" borderId="0" xfId="26" applyFont="1" applyAlignment="1" applyProtection="1">
      <alignment horizontal="center" vertical="center" wrapText="1"/>
      <protection hidden="1"/>
    </xf>
    <xf numFmtId="0" fontId="18" fillId="0" borderId="0" xfId="26" applyFont="1" applyAlignment="1" applyProtection="1">
      <alignment vertical="center"/>
      <protection hidden="1"/>
    </xf>
    <xf numFmtId="0" fontId="17" fillId="0" borderId="0" xfId="26" applyFont="1" applyAlignment="1" applyProtection="1">
      <alignment horizontal="center" vertical="center"/>
      <protection hidden="1"/>
    </xf>
    <xf numFmtId="0" fontId="18" fillId="0" borderId="0" xfId="26" applyFont="1" applyAlignment="1" applyProtection="1">
      <alignment horizontal="justify" vertical="center"/>
      <protection hidden="1"/>
    </xf>
    <xf numFmtId="0" fontId="33" fillId="0" borderId="0" xfId="26" applyAlignment="1" applyProtection="1">
      <alignment vertical="center"/>
      <protection hidden="1"/>
    </xf>
    <xf numFmtId="0" fontId="18" fillId="0" borderId="14" xfId="26" applyFont="1" applyBorder="1" applyAlignment="1" applyProtection="1">
      <alignment vertical="center" wrapText="1"/>
      <protection hidden="1"/>
    </xf>
    <xf numFmtId="0" fontId="18" fillId="0" borderId="15" xfId="26" applyFont="1" applyBorder="1" applyAlignment="1" applyProtection="1">
      <alignment vertical="center" wrapText="1"/>
      <protection hidden="1"/>
    </xf>
    <xf numFmtId="0" fontId="18" fillId="0" borderId="0" xfId="26" applyFont="1" applyAlignment="1" applyProtection="1">
      <alignment horizontal="center" vertical="center"/>
      <protection hidden="1"/>
    </xf>
    <xf numFmtId="0" fontId="18" fillId="0" borderId="3" xfId="26" applyFont="1" applyBorder="1" applyAlignment="1" applyProtection="1">
      <alignment vertical="center" wrapText="1"/>
      <protection hidden="1"/>
    </xf>
    <xf numFmtId="0" fontId="18" fillId="0" borderId="0" xfId="26" applyFont="1" applyProtection="1">
      <protection hidden="1"/>
    </xf>
    <xf numFmtId="0" fontId="18" fillId="0" borderId="0" xfId="26" applyFont="1" applyAlignment="1" applyProtection="1">
      <alignment vertical="center" wrapText="1"/>
      <protection hidden="1"/>
    </xf>
    <xf numFmtId="0" fontId="18" fillId="0" borderId="16" xfId="26" applyFont="1" applyBorder="1" applyAlignment="1" applyProtection="1">
      <alignment vertical="center"/>
      <protection hidden="1"/>
    </xf>
    <xf numFmtId="0" fontId="18" fillId="0" borderId="17" xfId="26" applyFont="1" applyBorder="1" applyAlignment="1" applyProtection="1">
      <alignment vertical="center"/>
      <protection hidden="1"/>
    </xf>
    <xf numFmtId="0" fontId="18" fillId="0" borderId="18" xfId="26" applyFont="1" applyBorder="1" applyAlignment="1" applyProtection="1">
      <alignment vertical="center"/>
      <protection hidden="1"/>
    </xf>
    <xf numFmtId="0" fontId="18" fillId="0" borderId="19" xfId="26" applyFont="1" applyBorder="1" applyAlignment="1" applyProtection="1">
      <alignment vertical="center"/>
      <protection hidden="1"/>
    </xf>
    <xf numFmtId="0" fontId="18" fillId="0" borderId="20" xfId="26" applyFont="1" applyBorder="1" applyAlignment="1" applyProtection="1">
      <alignment vertical="center"/>
      <protection hidden="1"/>
    </xf>
    <xf numFmtId="0" fontId="18" fillId="0" borderId="21" xfId="26" applyFont="1" applyBorder="1" applyAlignment="1" applyProtection="1">
      <alignment vertical="center"/>
      <protection hidden="1"/>
    </xf>
    <xf numFmtId="0" fontId="18" fillId="0" borderId="7" xfId="26" applyFont="1" applyBorder="1" applyAlignment="1" applyProtection="1">
      <alignment vertical="center"/>
      <protection hidden="1"/>
    </xf>
    <xf numFmtId="0" fontId="18" fillId="0" borderId="8" xfId="26" applyFont="1" applyBorder="1" applyAlignment="1" applyProtection="1">
      <alignment vertical="center"/>
      <protection hidden="1"/>
    </xf>
    <xf numFmtId="0" fontId="18" fillId="0" borderId="14" xfId="26" applyFont="1" applyBorder="1" applyAlignment="1" applyProtection="1">
      <alignment horizontal="left" vertical="center"/>
      <protection hidden="1"/>
    </xf>
    <xf numFmtId="0" fontId="18" fillId="0" borderId="15" xfId="26" applyFont="1" applyBorder="1" applyAlignment="1" applyProtection="1">
      <alignment horizontal="left" vertical="center"/>
      <protection hidden="1"/>
    </xf>
    <xf numFmtId="0" fontId="18" fillId="0" borderId="0" xfId="26" applyFont="1" applyAlignment="1" applyProtection="1">
      <alignment horizontal="left" vertical="center"/>
      <protection hidden="1"/>
    </xf>
    <xf numFmtId="0" fontId="17" fillId="0" borderId="0" xfId="28" applyNumberFormat="1" applyFont="1" applyFill="1" applyBorder="1" applyAlignment="1" applyProtection="1">
      <alignment horizontal="left" vertical="center"/>
    </xf>
    <xf numFmtId="0" fontId="39" fillId="0" borderId="0" xfId="26" applyFont="1" applyAlignment="1" applyProtection="1">
      <alignment vertical="center"/>
      <protection hidden="1"/>
    </xf>
    <xf numFmtId="0" fontId="39" fillId="0" borderId="0" xfId="26" applyFont="1" applyProtection="1">
      <protection hidden="1"/>
    </xf>
    <xf numFmtId="0" fontId="40" fillId="0" borderId="0" xfId="26"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17" fillId="0" borderId="12" xfId="31" applyFont="1" applyBorder="1" applyAlignment="1" applyProtection="1">
      <alignment horizontal="right" vertical="center" wrapText="1"/>
      <protection hidden="1"/>
    </xf>
    <xf numFmtId="3" fontId="25" fillId="0" borderId="13" xfId="31" applyNumberFormat="1" applyFont="1" applyBorder="1" applyAlignment="1" applyProtection="1">
      <alignment horizontal="justify" vertical="center" wrapText="1"/>
      <protection hidden="1"/>
    </xf>
    <xf numFmtId="0" fontId="32" fillId="0" borderId="0" xfId="0" applyFont="1" applyProtection="1">
      <protection hidden="1"/>
    </xf>
    <xf numFmtId="0" fontId="17"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0" fontId="28" fillId="0" borderId="0" xfId="0" applyFont="1" applyAlignment="1" applyProtection="1">
      <alignment horizontal="center" vertical="center"/>
      <protection hidden="1"/>
    </xf>
    <xf numFmtId="0" fontId="32" fillId="0" borderId="0" xfId="0" applyFont="1" applyAlignment="1" applyProtection="1">
      <alignment horizontal="left" vertical="center"/>
      <protection hidden="1"/>
    </xf>
    <xf numFmtId="0" fontId="32" fillId="0" borderId="0" xfId="0" applyFont="1" applyAlignment="1" applyProtection="1">
      <alignment horizontal="justify" vertical="center"/>
      <protection hidden="1"/>
    </xf>
    <xf numFmtId="0" fontId="32" fillId="0" borderId="0" xfId="0" applyFont="1" applyAlignment="1" applyProtection="1">
      <alignment horizontal="center" vertical="center"/>
      <protection hidden="1"/>
    </xf>
    <xf numFmtId="0" fontId="32" fillId="0" borderId="0" xfId="0" applyFont="1" applyAlignment="1" applyProtection="1">
      <alignment horizontal="left" vertical="center" indent="1"/>
      <protection hidden="1"/>
    </xf>
    <xf numFmtId="0" fontId="32" fillId="0" borderId="0" xfId="32" applyFont="1" applyAlignment="1" applyProtection="1">
      <alignment horizontal="left" vertical="center" indent="1"/>
      <protection hidden="1"/>
    </xf>
    <xf numFmtId="0" fontId="28" fillId="0" borderId="0" xfId="32" applyFont="1" applyAlignment="1" applyProtection="1">
      <alignment vertical="center"/>
      <protection hidden="1"/>
    </xf>
    <xf numFmtId="0" fontId="28"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32" fillId="0" borderId="0" xfId="32" applyFont="1" applyAlignment="1" applyProtection="1">
      <alignment vertical="center"/>
      <protection hidden="1"/>
    </xf>
    <xf numFmtId="0" fontId="32" fillId="0" borderId="0" xfId="36" applyNumberFormat="1" applyFont="1" applyFill="1" applyBorder="1" applyAlignment="1" applyProtection="1">
      <alignment horizontal="center" vertical="center" wrapText="1"/>
      <protection hidden="1"/>
    </xf>
    <xf numFmtId="0" fontId="32" fillId="0" borderId="0" xfId="36" applyFont="1" applyFill="1" applyBorder="1" applyAlignment="1" applyProtection="1">
      <alignment horizontal="center" vertical="center" wrapText="1"/>
      <protection hidden="1"/>
    </xf>
    <xf numFmtId="0" fontId="32" fillId="0" borderId="0" xfId="36" applyNumberFormat="1" applyFont="1" applyFill="1" applyBorder="1" applyAlignment="1" applyProtection="1">
      <alignment vertical="center" wrapText="1"/>
      <protection hidden="1"/>
    </xf>
    <xf numFmtId="0" fontId="28" fillId="0" borderId="0" xfId="0" applyFont="1" applyAlignment="1" applyProtection="1">
      <alignment horizontal="center" vertical="center" wrapText="1"/>
      <protection hidden="1"/>
    </xf>
    <xf numFmtId="0" fontId="32" fillId="0" borderId="0" xfId="31" applyFont="1" applyAlignment="1" applyProtection="1">
      <alignment vertical="center"/>
      <protection hidden="1"/>
    </xf>
    <xf numFmtId="0" fontId="32" fillId="0" borderId="0" xfId="31" applyFont="1" applyAlignment="1" applyProtection="1">
      <alignment horizontal="right" vertical="center"/>
      <protection hidden="1"/>
    </xf>
    <xf numFmtId="0" fontId="32" fillId="0" borderId="0" xfId="31" applyFont="1" applyAlignment="1" applyProtection="1">
      <alignment horizontal="left" vertical="center"/>
      <protection hidden="1"/>
    </xf>
    <xf numFmtId="0" fontId="28" fillId="0" borderId="0" xfId="0" applyFont="1" applyAlignment="1" applyProtection="1">
      <alignment horizontal="right" vertical="center"/>
      <protection hidden="1"/>
    </xf>
    <xf numFmtId="0" fontId="32" fillId="0" borderId="0" xfId="36" applyNumberFormat="1" applyFont="1" applyFill="1" applyBorder="1" applyAlignment="1" applyProtection="1">
      <alignment horizontal="right" vertical="center" wrapText="1"/>
      <protection hidden="1"/>
    </xf>
    <xf numFmtId="2" fontId="32" fillId="0" borderId="0" xfId="0" applyNumberFormat="1" applyFont="1" applyAlignment="1" applyProtection="1">
      <alignment horizontal="right" vertical="center" wrapText="1"/>
      <protection hidden="1"/>
    </xf>
    <xf numFmtId="2" fontId="32" fillId="0" borderId="0" xfId="0" applyNumberFormat="1" applyFont="1" applyAlignment="1" applyProtection="1">
      <alignment horizontal="right" vertical="center"/>
      <protection hidden="1"/>
    </xf>
    <xf numFmtId="168" fontId="32" fillId="0" borderId="0" xfId="0" applyNumberFormat="1" applyFont="1" applyAlignment="1" applyProtection="1">
      <alignment horizontal="right" vertical="center" wrapText="1"/>
      <protection hidden="1"/>
    </xf>
    <xf numFmtId="2" fontId="32" fillId="0" borderId="0" xfId="0" applyNumberFormat="1" applyFont="1" applyAlignment="1" applyProtection="1">
      <alignment vertical="center" wrapText="1"/>
      <protection hidden="1"/>
    </xf>
    <xf numFmtId="0" fontId="32" fillId="0" borderId="0" xfId="0" applyFont="1" applyAlignment="1" applyProtection="1">
      <alignment vertical="center" wrapText="1"/>
      <protection hidden="1"/>
    </xf>
    <xf numFmtId="167" fontId="32" fillId="0" borderId="0" xfId="0" applyNumberFormat="1" applyFont="1" applyAlignment="1" applyProtection="1">
      <alignment horizontal="right" vertical="center" wrapText="1"/>
      <protection hidden="1"/>
    </xf>
    <xf numFmtId="2" fontId="32" fillId="0" borderId="0" xfId="0" applyNumberFormat="1" applyFont="1" applyAlignment="1" applyProtection="1">
      <alignment vertical="center"/>
      <protection hidden="1"/>
    </xf>
    <xf numFmtId="2" fontId="32" fillId="0" borderId="0" xfId="7" applyNumberFormat="1" applyFont="1" applyFill="1" applyBorder="1" applyAlignment="1" applyProtection="1">
      <alignment horizontal="right" vertical="center" wrapText="1"/>
      <protection hidden="1"/>
    </xf>
    <xf numFmtId="0" fontId="32" fillId="0" borderId="0" xfId="36" applyFont="1" applyFill="1" applyBorder="1" applyAlignment="1" applyProtection="1">
      <alignment horizontal="right" vertical="center" wrapText="1"/>
      <protection hidden="1"/>
    </xf>
    <xf numFmtId="0" fontId="32" fillId="0" borderId="0" xfId="36" applyNumberFormat="1" applyFont="1" applyFill="1" applyBorder="1" applyAlignment="1" applyProtection="1">
      <alignment horizontal="center" vertical="center"/>
      <protection hidden="1"/>
    </xf>
    <xf numFmtId="0" fontId="32" fillId="0" borderId="0" xfId="36" applyNumberFormat="1" applyFont="1" applyFill="1" applyBorder="1" applyAlignment="1" applyProtection="1">
      <alignment horizontal="right" vertical="center"/>
      <protection hidden="1"/>
    </xf>
    <xf numFmtId="0" fontId="18" fillId="0" borderId="13" xfId="31" applyFont="1" applyBorder="1" applyAlignment="1" applyProtection="1">
      <alignment horizontal="justify" vertical="top" wrapText="1"/>
      <protection hidden="1"/>
    </xf>
    <xf numFmtId="4" fontId="17" fillId="0" borderId="10" xfId="31" applyNumberFormat="1" applyFont="1" applyBorder="1" applyAlignment="1" applyProtection="1">
      <alignment horizontal="right" vertical="center"/>
      <protection hidden="1"/>
    </xf>
    <xf numFmtId="4" fontId="17" fillId="0" borderId="12" xfId="7" applyNumberFormat="1" applyFont="1" applyBorder="1" applyAlignment="1" applyProtection="1">
      <alignment horizontal="right" vertical="center" wrapText="1"/>
      <protection hidden="1"/>
    </xf>
    <xf numFmtId="0" fontId="3" fillId="0" borderId="5" xfId="35" applyBorder="1" applyProtection="1">
      <protection hidden="1"/>
    </xf>
    <xf numFmtId="0" fontId="3" fillId="0" borderId="6" xfId="35" applyBorder="1" applyProtection="1">
      <protection hidden="1"/>
    </xf>
    <xf numFmtId="0" fontId="20" fillId="0" borderId="5" xfId="35" applyFont="1" applyBorder="1" applyProtection="1">
      <protection hidden="1"/>
    </xf>
    <xf numFmtId="0" fontId="20" fillId="0" borderId="6" xfId="35" applyFont="1" applyBorder="1" applyProtection="1">
      <protection hidden="1"/>
    </xf>
    <xf numFmtId="1" fontId="18" fillId="0" borderId="7" xfId="35" applyNumberFormat="1" applyFont="1" applyBorder="1" applyAlignment="1" applyProtection="1">
      <alignment horizontal="left" vertical="center" wrapText="1" indent="3"/>
      <protection hidden="1"/>
    </xf>
    <xf numFmtId="0" fontId="18" fillId="0" borderId="4" xfId="35" applyFont="1" applyBorder="1" applyAlignment="1" applyProtection="1">
      <alignment horizontal="justify" vertical="center" wrapText="1"/>
      <protection hidden="1"/>
    </xf>
    <xf numFmtId="4" fontId="18" fillId="0" borderId="8" xfId="35" applyNumberFormat="1" applyFont="1" applyBorder="1" applyAlignment="1" applyProtection="1">
      <alignment horizontal="justify" vertical="center" wrapText="1"/>
      <protection hidden="1"/>
    </xf>
    <xf numFmtId="0" fontId="43" fillId="0" borderId="0" xfId="31" applyFont="1" applyAlignment="1" applyProtection="1">
      <alignment vertical="top"/>
      <protection hidden="1"/>
    </xf>
    <xf numFmtId="2" fontId="43" fillId="0" borderId="0" xfId="31" applyNumberFormat="1" applyFont="1" applyAlignment="1" applyProtection="1">
      <alignment vertical="top"/>
      <protection hidden="1"/>
    </xf>
    <xf numFmtId="166" fontId="37" fillId="0" borderId="0" xfId="31" applyNumberFormat="1" applyFont="1" applyAlignment="1" applyProtection="1">
      <alignment vertical="top"/>
      <protection hidden="1"/>
    </xf>
    <xf numFmtId="0" fontId="37" fillId="0" borderId="0" xfId="31" applyFont="1" applyAlignment="1" applyProtection="1">
      <alignment horizontal="right" vertical="top"/>
      <protection hidden="1"/>
    </xf>
    <xf numFmtId="2" fontId="43" fillId="2" borderId="0" xfId="31" applyNumberFormat="1" applyFont="1" applyFill="1" applyAlignment="1" applyProtection="1">
      <alignment vertical="top"/>
      <protection hidden="1"/>
    </xf>
    <xf numFmtId="0" fontId="32" fillId="0" borderId="0" xfId="0" applyFont="1" applyAlignment="1" applyProtection="1">
      <alignment horizontal="right" vertical="center"/>
      <protection hidden="1"/>
    </xf>
    <xf numFmtId="0" fontId="45" fillId="0" borderId="0" xfId="35" applyFont="1" applyProtection="1">
      <protection hidden="1"/>
    </xf>
    <xf numFmtId="0" fontId="44" fillId="0" borderId="0" xfId="35" applyFont="1" applyProtection="1">
      <protection hidden="1"/>
    </xf>
    <xf numFmtId="0" fontId="44" fillId="0" borderId="0" xfId="35" applyFont="1" applyAlignment="1" applyProtection="1">
      <alignment vertical="center"/>
      <protection hidden="1"/>
    </xf>
    <xf numFmtId="0" fontId="44" fillId="0" borderId="0" xfId="35" applyFont="1" applyAlignment="1" applyProtection="1">
      <alignment wrapText="1"/>
      <protection hidden="1"/>
    </xf>
    <xf numFmtId="10" fontId="44" fillId="0" borderId="0" xfId="35" applyNumberFormat="1" applyFont="1" applyAlignment="1" applyProtection="1">
      <alignment vertical="center"/>
      <protection hidden="1"/>
    </xf>
    <xf numFmtId="0" fontId="32" fillId="0" borderId="0" xfId="29" applyNumberFormat="1" applyFont="1" applyFill="1" applyBorder="1" applyAlignment="1" applyProtection="1">
      <alignment vertical="center" wrapText="1"/>
      <protection hidden="1"/>
    </xf>
    <xf numFmtId="0" fontId="45" fillId="3" borderId="0" xfId="35" applyFont="1" applyFill="1" applyProtection="1">
      <protection hidden="1"/>
    </xf>
    <xf numFmtId="4" fontId="18" fillId="4" borderId="6" xfId="35" applyNumberFormat="1" applyFont="1" applyFill="1" applyBorder="1" applyAlignment="1" applyProtection="1">
      <alignment horizontal="right" vertical="center" wrapText="1"/>
      <protection hidden="1"/>
    </xf>
    <xf numFmtId="0" fontId="22" fillId="0" borderId="18" xfId="31" applyFont="1" applyBorder="1" applyAlignment="1" applyProtection="1">
      <alignment horizontal="center" vertical="center"/>
      <protection hidden="1"/>
    </xf>
    <xf numFmtId="0" fontId="6" fillId="0" borderId="12" xfId="31" applyFont="1" applyBorder="1" applyAlignment="1" applyProtection="1">
      <alignment vertical="center"/>
      <protection hidden="1"/>
    </xf>
    <xf numFmtId="0" fontId="20" fillId="0" borderId="12" xfId="31" applyFont="1" applyBorder="1" applyAlignment="1" applyProtection="1">
      <alignment vertical="center"/>
      <protection hidden="1"/>
    </xf>
    <xf numFmtId="0" fontId="48"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1"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1" fillId="0" borderId="0" xfId="0" applyFont="1" applyAlignment="1" applyProtection="1">
      <alignment vertical="top" wrapText="1"/>
      <protection hidden="1"/>
    </xf>
    <xf numFmtId="165"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165" fontId="8" fillId="0" borderId="0" xfId="0" quotePrefix="1" applyNumberFormat="1" applyFont="1" applyAlignment="1" applyProtection="1">
      <alignment horizontal="left" vertical="top" wrapText="1"/>
      <protection hidden="1"/>
    </xf>
    <xf numFmtId="0" fontId="22"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2" fillId="0" borderId="0" xfId="0" applyFont="1" applyAlignment="1" applyProtection="1">
      <alignment horizontal="center" vertical="top"/>
      <protection hidden="1"/>
    </xf>
    <xf numFmtId="1" fontId="18" fillId="0" borderId="12" xfId="31" applyNumberFormat="1" applyFont="1" applyBorder="1" applyAlignment="1" applyProtection="1">
      <alignment horizontal="right" vertical="center" wrapText="1"/>
      <protection hidden="1"/>
    </xf>
    <xf numFmtId="0" fontId="18" fillId="0" borderId="11" xfId="31" applyFont="1" applyBorder="1" applyAlignment="1" applyProtection="1">
      <alignment horizontal="justify" vertical="center" wrapText="1"/>
      <protection hidden="1"/>
    </xf>
    <xf numFmtId="0" fontId="17" fillId="0" borderId="0" xfId="0" applyFont="1" applyAlignment="1" applyProtection="1">
      <alignment horizontal="center" vertical="center" wrapText="1"/>
      <protection hidden="1"/>
    </xf>
    <xf numFmtId="0" fontId="51" fillId="0" borderId="0" xfId="37" applyFont="1" applyAlignment="1" applyProtection="1">
      <alignment horizontal="center"/>
      <protection hidden="1"/>
    </xf>
    <xf numFmtId="0" fontId="51" fillId="0" borderId="0" xfId="37" applyFont="1" applyProtection="1">
      <protection hidden="1"/>
    </xf>
    <xf numFmtId="0" fontId="51" fillId="0" borderId="0" xfId="27" applyFont="1" applyAlignment="1" applyProtection="1">
      <alignment horizontal="left" vertical="center"/>
      <protection hidden="1"/>
    </xf>
    <xf numFmtId="0" fontId="51" fillId="0" borderId="0" xfId="27" applyFont="1" applyProtection="1">
      <protection hidden="1"/>
    </xf>
    <xf numFmtId="0" fontId="51" fillId="0" borderId="0" xfId="27" applyFont="1" applyAlignment="1" applyProtection="1">
      <alignment vertical="center"/>
      <protection hidden="1"/>
    </xf>
    <xf numFmtId="0" fontId="51" fillId="0" borderId="0" xfId="27" applyFont="1" applyAlignment="1" applyProtection="1">
      <alignment horizontal="center" vertical="center"/>
      <protection hidden="1"/>
    </xf>
    <xf numFmtId="0" fontId="51" fillId="0" borderId="0" xfId="27" applyFont="1" applyAlignment="1" applyProtection="1">
      <alignment horizontal="left"/>
      <protection hidden="1"/>
    </xf>
    <xf numFmtId="0" fontId="51" fillId="0" borderId="0" xfId="27" applyFont="1" applyAlignment="1" applyProtection="1">
      <alignment horizontal="center"/>
      <protection hidden="1"/>
    </xf>
    <xf numFmtId="1" fontId="18" fillId="4" borderId="10" xfId="26" applyNumberFormat="1" applyFont="1" applyFill="1" applyBorder="1" applyAlignment="1" applyProtection="1">
      <alignment horizontal="center" vertical="center"/>
      <protection locked="0"/>
    </xf>
    <xf numFmtId="177" fontId="18" fillId="4" borderId="10" xfId="26" applyNumberFormat="1" applyFont="1" applyFill="1" applyBorder="1" applyAlignment="1" applyProtection="1">
      <alignment horizontal="center" vertical="center"/>
      <protection locked="0"/>
    </xf>
    <xf numFmtId="0" fontId="29" fillId="0" borderId="0" xfId="26" applyFont="1" applyAlignment="1" applyProtection="1">
      <alignment horizontal="center" vertical="center"/>
      <protection hidden="1"/>
    </xf>
    <xf numFmtId="0" fontId="52" fillId="0" borderId="0" xfId="26" applyFont="1" applyAlignment="1" applyProtection="1">
      <alignment vertical="center"/>
      <protection hidden="1"/>
    </xf>
    <xf numFmtId="0" fontId="33" fillId="0" borderId="0" xfId="26" applyAlignment="1" applyProtection="1">
      <alignment horizontal="center"/>
      <protection hidden="1"/>
    </xf>
    <xf numFmtId="2" fontId="17" fillId="0" borderId="0" xfId="0" applyNumberFormat="1" applyFont="1" applyAlignment="1" applyProtection="1">
      <alignment horizontal="center" vertical="center"/>
      <protection hidden="1"/>
    </xf>
    <xf numFmtId="0" fontId="32" fillId="0" borderId="0" xfId="0" applyFont="1" applyAlignment="1" applyProtection="1">
      <alignment horizontal="center" vertical="top"/>
      <protection hidden="1"/>
    </xf>
    <xf numFmtId="0" fontId="32" fillId="0" borderId="0" xfId="0" applyFont="1" applyAlignment="1" applyProtection="1">
      <alignment horizontal="justify" vertical="top"/>
      <protection hidden="1"/>
    </xf>
    <xf numFmtId="10" fontId="17" fillId="4" borderId="12" xfId="31" applyNumberFormat="1" applyFont="1" applyFill="1" applyBorder="1" applyAlignment="1" applyProtection="1">
      <alignment horizontal="right" vertical="center" wrapText="1"/>
      <protection locked="0"/>
    </xf>
    <xf numFmtId="0" fontId="17" fillId="0" borderId="4" xfId="23" applyFont="1" applyBorder="1" applyAlignment="1">
      <alignment vertical="center"/>
    </xf>
    <xf numFmtId="0" fontId="18" fillId="0" borderId="4" xfId="23" applyFont="1" applyBorder="1" applyAlignment="1">
      <alignment vertical="center"/>
    </xf>
    <xf numFmtId="0" fontId="17" fillId="0" borderId="4" xfId="23" applyFont="1" applyBorder="1" applyAlignment="1">
      <alignment horizontal="right" vertical="center"/>
    </xf>
    <xf numFmtId="0" fontId="18" fillId="0" borderId="0" xfId="23" applyFont="1" applyAlignment="1">
      <alignment vertical="center"/>
    </xf>
    <xf numFmtId="0" fontId="18" fillId="0" borderId="0" xfId="23" applyFont="1"/>
    <xf numFmtId="0" fontId="32" fillId="0" borderId="0" xfId="23" applyFont="1"/>
    <xf numFmtId="0" fontId="32" fillId="0" borderId="0" xfId="23" applyFont="1" applyAlignment="1">
      <alignment horizontal="center" vertical="center"/>
    </xf>
    <xf numFmtId="0" fontId="50" fillId="0" borderId="0" xfId="23" applyFont="1"/>
    <xf numFmtId="0" fontId="50" fillId="0" borderId="0" xfId="23" applyFont="1" applyAlignment="1">
      <alignment vertical="center"/>
    </xf>
    <xf numFmtId="0" fontId="17" fillId="0" borderId="0" xfId="23" applyFont="1" applyAlignment="1">
      <alignment horizontal="center" vertical="center"/>
    </xf>
    <xf numFmtId="0" fontId="50" fillId="0" borderId="0" xfId="23" applyFont="1" applyAlignment="1">
      <alignment horizontal="left" vertical="center"/>
    </xf>
    <xf numFmtId="177" fontId="50" fillId="0" borderId="0" xfId="23" applyNumberFormat="1" applyFont="1" applyAlignment="1">
      <alignment horizontal="left" vertical="center"/>
    </xf>
    <xf numFmtId="0" fontId="32" fillId="0" borderId="0" xfId="23" applyFont="1" applyAlignment="1">
      <alignment horizontal="center"/>
    </xf>
    <xf numFmtId="0" fontId="50" fillId="0" borderId="0" xfId="25" applyFont="1" applyAlignment="1">
      <alignment horizontal="left" vertical="center"/>
    </xf>
    <xf numFmtId="0" fontId="17" fillId="0" borderId="0" xfId="25" applyFont="1" applyAlignment="1">
      <alignment horizontal="left" vertical="center"/>
    </xf>
    <xf numFmtId="0" fontId="18" fillId="0" borderId="0" xfId="23" applyFont="1" applyAlignment="1">
      <alignment horizontal="justify" vertical="center"/>
    </xf>
    <xf numFmtId="0" fontId="50" fillId="0" borderId="0" xfId="33" applyFont="1" applyAlignment="1">
      <alignment horizontal="left" vertical="center"/>
    </xf>
    <xf numFmtId="0" fontId="50" fillId="0" borderId="0" xfId="23" applyFont="1" applyAlignment="1">
      <alignment horizontal="justify" vertical="center"/>
    </xf>
    <xf numFmtId="0" fontId="50" fillId="0" borderId="0" xfId="23" applyFont="1" applyAlignment="1">
      <alignment vertical="top"/>
    </xf>
    <xf numFmtId="165" fontId="50" fillId="0" borderId="0" xfId="23" applyNumberFormat="1" applyFont="1" applyAlignment="1">
      <alignment horizontal="center" vertical="top"/>
    </xf>
    <xf numFmtId="165" fontId="50" fillId="0" borderId="0" xfId="23" applyNumberFormat="1" applyFont="1" applyAlignment="1">
      <alignment horizontal="center" vertical="center"/>
    </xf>
    <xf numFmtId="0" fontId="32" fillId="0" borderId="0" xfId="23" applyFont="1" applyAlignment="1">
      <alignment vertical="center"/>
    </xf>
    <xf numFmtId="0" fontId="50" fillId="0" borderId="0" xfId="23" applyFont="1" applyAlignment="1">
      <alignment horizontal="center" vertical="top"/>
    </xf>
    <xf numFmtId="0" fontId="50" fillId="0" borderId="0" xfId="0" applyFont="1" applyAlignment="1">
      <alignment vertical="center"/>
    </xf>
    <xf numFmtId="0" fontId="50" fillId="0" borderId="0" xfId="0" applyFont="1" applyAlignment="1">
      <alignment horizontal="center" vertical="center" wrapText="1"/>
    </xf>
    <xf numFmtId="0" fontId="50" fillId="0" borderId="0" xfId="0" applyFont="1"/>
    <xf numFmtId="0" fontId="50" fillId="0" borderId="0" xfId="0" applyFont="1" applyAlignment="1">
      <alignment horizontal="justify" vertical="center"/>
    </xf>
    <xf numFmtId="165" fontId="50" fillId="0" borderId="0" xfId="0" applyNumberFormat="1" applyFont="1" applyAlignment="1">
      <alignment horizontal="center" vertical="center"/>
    </xf>
    <xf numFmtId="0" fontId="50" fillId="0" borderId="0" xfId="0" applyFont="1" applyAlignment="1">
      <alignment horizontal="right" vertical="center"/>
    </xf>
    <xf numFmtId="177" fontId="17" fillId="0" borderId="0" xfId="23" applyNumberFormat="1" applyFont="1" applyAlignment="1">
      <alignment vertical="center"/>
    </xf>
    <xf numFmtId="0" fontId="17" fillId="0" borderId="0" xfId="23" applyFont="1" applyAlignment="1">
      <alignment horizontal="right" vertical="center"/>
    </xf>
    <xf numFmtId="0" fontId="18" fillId="0" borderId="0" xfId="23" applyFont="1" applyAlignment="1">
      <alignment horizontal="left" vertical="center"/>
    </xf>
    <xf numFmtId="0" fontId="17" fillId="0" borderId="0" xfId="23" applyFont="1" applyAlignment="1">
      <alignment horizontal="left" vertical="center" indent="2"/>
    </xf>
    <xf numFmtId="0" fontId="17" fillId="0" borderId="0" xfId="23" applyFont="1" applyAlignment="1">
      <alignment horizontal="left" vertical="center" indent="1"/>
    </xf>
    <xf numFmtId="0" fontId="18" fillId="0" borderId="0" xfId="23" applyFont="1" applyAlignment="1">
      <alignment horizontal="left" vertical="center" indent="1"/>
    </xf>
    <xf numFmtId="0" fontId="50" fillId="0" borderId="0" xfId="0" applyFont="1" applyAlignment="1">
      <alignment horizontal="left" vertical="center" wrapText="1" indent="2"/>
    </xf>
    <xf numFmtId="0" fontId="50" fillId="0" borderId="0" xfId="0" applyFont="1" applyAlignment="1">
      <alignment vertical="center" wrapText="1"/>
    </xf>
    <xf numFmtId="0" fontId="18" fillId="0" borderId="0" xfId="0" applyFont="1" applyAlignment="1">
      <alignment horizontal="right" vertical="center"/>
    </xf>
    <xf numFmtId="0" fontId="50" fillId="0" borderId="0" xfId="0" applyFont="1" applyAlignment="1">
      <alignment horizontal="left" vertical="center" indent="2"/>
    </xf>
    <xf numFmtId="0" fontId="17" fillId="0" borderId="0" xfId="0" applyFont="1" applyAlignment="1">
      <alignment horizontal="left" vertical="center"/>
    </xf>
    <xf numFmtId="2" fontId="18" fillId="0" borderId="12" xfId="31" applyNumberFormat="1" applyFont="1" applyBorder="1" applyAlignment="1" applyProtection="1">
      <alignment horizontal="right" vertical="center" wrapText="1"/>
      <protection hidden="1"/>
    </xf>
    <xf numFmtId="0" fontId="55" fillId="0" borderId="0" xfId="30" applyNumberFormat="1" applyFont="1" applyFill="1" applyBorder="1" applyAlignment="1" applyProtection="1">
      <alignment horizontal="center" vertical="center"/>
      <protection hidden="1"/>
    </xf>
    <xf numFmtId="0" fontId="56" fillId="0" borderId="0" xfId="30" applyNumberFormat="1" applyFont="1" applyFill="1" applyBorder="1" applyAlignment="1" applyProtection="1">
      <alignment horizontal="center" vertical="center"/>
      <protection hidden="1"/>
    </xf>
    <xf numFmtId="0" fontId="56" fillId="0" borderId="0" xfId="30" applyNumberFormat="1" applyFont="1" applyFill="1" applyBorder="1" applyAlignment="1" applyProtection="1">
      <alignment horizontal="center" vertical="top"/>
      <protection hidden="1"/>
    </xf>
    <xf numFmtId="0" fontId="6" fillId="0" borderId="0" xfId="30" applyNumberFormat="1" applyFont="1" applyFill="1" applyBorder="1" applyAlignment="1" applyProtection="1">
      <alignment horizontal="center" vertical="top"/>
      <protection hidden="1"/>
    </xf>
    <xf numFmtId="0" fontId="57" fillId="0" borderId="0" xfId="30" applyNumberFormat="1" applyFont="1" applyFill="1" applyBorder="1" applyAlignment="1" applyProtection="1">
      <alignment vertical="center"/>
      <protection hidden="1"/>
    </xf>
    <xf numFmtId="0" fontId="58" fillId="0" borderId="0" xfId="30" applyNumberFormat="1" applyFont="1" applyFill="1" applyBorder="1" applyAlignment="1" applyProtection="1">
      <alignment vertical="center"/>
      <protection hidden="1"/>
    </xf>
    <xf numFmtId="0" fontId="58" fillId="0" borderId="0" xfId="30" applyNumberFormat="1" applyFont="1" applyFill="1" applyBorder="1" applyAlignment="1" applyProtection="1">
      <alignment vertical="top"/>
      <protection hidden="1"/>
    </xf>
    <xf numFmtId="0" fontId="36" fillId="0" borderId="0" xfId="30" applyNumberFormat="1" applyFont="1" applyFill="1" applyBorder="1" applyAlignment="1" applyProtection="1">
      <alignment vertical="top"/>
      <protection hidden="1"/>
    </xf>
    <xf numFmtId="0" fontId="18" fillId="0" borderId="0" xfId="30" applyFont="1" applyAlignment="1" applyProtection="1">
      <alignment vertical="top"/>
      <protection hidden="1"/>
    </xf>
    <xf numFmtId="0" fontId="18" fillId="0" borderId="0" xfId="30" applyFont="1" applyAlignment="1" applyProtection="1">
      <alignment vertical="center"/>
      <protection hidden="1"/>
    </xf>
    <xf numFmtId="0" fontId="18" fillId="0" borderId="0" xfId="30" applyFont="1" applyAlignment="1" applyProtection="1">
      <alignment vertical="center" wrapText="1"/>
      <protection hidden="1"/>
    </xf>
    <xf numFmtId="0" fontId="58" fillId="0" borderId="0" xfId="30" applyNumberFormat="1" applyFont="1" applyFill="1" applyBorder="1" applyAlignment="1" applyProtection="1">
      <alignment vertical="top" wrapText="1"/>
      <protection hidden="1"/>
    </xf>
    <xf numFmtId="0" fontId="18" fillId="0" borderId="0" xfId="30" applyNumberFormat="1" applyFont="1" applyFill="1" applyBorder="1" applyAlignment="1" applyProtection="1">
      <alignment vertical="center"/>
      <protection hidden="1"/>
    </xf>
    <xf numFmtId="0" fontId="18" fillId="0" borderId="12" xfId="30" applyFont="1" applyBorder="1" applyAlignment="1" applyProtection="1">
      <alignment horizontal="center" vertical="top"/>
      <protection hidden="1"/>
    </xf>
    <xf numFmtId="4" fontId="18" fillId="4" borderId="12" xfId="30" applyNumberFormat="1" applyFont="1" applyFill="1" applyBorder="1" applyAlignment="1" applyProtection="1">
      <alignment horizontal="right" vertical="center"/>
      <protection locked="0"/>
    </xf>
    <xf numFmtId="2" fontId="58" fillId="0" borderId="0" xfId="30" applyNumberFormat="1" applyFont="1" applyFill="1" applyBorder="1" applyAlignment="1" applyProtection="1">
      <alignment vertical="center"/>
      <protection hidden="1"/>
    </xf>
    <xf numFmtId="180" fontId="57" fillId="0" borderId="0" xfId="30" applyNumberFormat="1" applyFont="1" applyFill="1" applyBorder="1" applyAlignment="1" applyProtection="1">
      <alignment vertical="center"/>
      <protection hidden="1"/>
    </xf>
    <xf numFmtId="10" fontId="18" fillId="4" borderId="12" xfId="30" applyNumberFormat="1" applyFont="1" applyFill="1" applyBorder="1" applyAlignment="1" applyProtection="1">
      <alignment horizontal="right" vertical="center"/>
      <protection locked="0"/>
    </xf>
    <xf numFmtId="10" fontId="58" fillId="0" borderId="0" xfId="30" applyNumberFormat="1" applyFont="1" applyFill="1" applyBorder="1" applyAlignment="1" applyProtection="1">
      <alignment vertical="top"/>
      <protection hidden="1"/>
    </xf>
    <xf numFmtId="0" fontId="54" fillId="0" borderId="0" xfId="30" applyNumberFormat="1" applyFont="1" applyFill="1" applyBorder="1" applyAlignment="1" applyProtection="1">
      <alignment vertical="top"/>
      <protection hidden="1"/>
    </xf>
    <xf numFmtId="0" fontId="18" fillId="0" borderId="10" xfId="30" applyFont="1" applyBorder="1" applyAlignment="1" applyProtection="1">
      <alignment horizontal="center" vertical="top"/>
      <protection hidden="1"/>
    </xf>
    <xf numFmtId="0" fontId="54" fillId="0" borderId="22" xfId="30" applyNumberFormat="1" applyFont="1" applyFill="1" applyBorder="1" applyAlignment="1" applyProtection="1">
      <alignment horizontal="right" vertical="top"/>
      <protection hidden="1"/>
    </xf>
    <xf numFmtId="0" fontId="57" fillId="0" borderId="0" xfId="30" applyNumberFormat="1" applyFont="1" applyFill="1" applyBorder="1" applyAlignment="1" applyProtection="1">
      <alignment vertical="top"/>
      <protection hidden="1"/>
    </xf>
    <xf numFmtId="0" fontId="17" fillId="0" borderId="11" xfId="30" applyFont="1" applyBorder="1" applyAlignment="1" applyProtection="1">
      <alignment horizontal="center" vertical="center" wrapText="1"/>
      <protection hidden="1"/>
    </xf>
    <xf numFmtId="0" fontId="18" fillId="0" borderId="18" xfId="30" applyNumberFormat="1" applyFont="1" applyFill="1" applyBorder="1" applyAlignment="1" applyProtection="1">
      <alignment horizontal="left" vertical="center" indent="3"/>
      <protection hidden="1"/>
    </xf>
    <xf numFmtId="0" fontId="54" fillId="0" borderId="23" xfId="30" applyNumberFormat="1" applyFont="1" applyFill="1" applyBorder="1" applyAlignment="1" applyProtection="1">
      <alignment vertical="top"/>
      <protection hidden="1"/>
    </xf>
    <xf numFmtId="0" fontId="18" fillId="0" borderId="23" xfId="30" applyFont="1" applyBorder="1" applyAlignment="1" applyProtection="1">
      <alignment horizontal="center" vertical="center"/>
      <protection hidden="1"/>
    </xf>
    <xf numFmtId="0" fontId="18" fillId="0" borderId="19" xfId="30" applyFont="1" applyBorder="1" applyAlignment="1" applyProtection="1">
      <alignment horizontal="right" vertical="center"/>
      <protection hidden="1"/>
    </xf>
    <xf numFmtId="4" fontId="18" fillId="4" borderId="24" xfId="30" applyNumberFormat="1" applyFont="1" applyFill="1" applyBorder="1" applyAlignment="1" applyProtection="1">
      <alignment horizontal="right" vertical="center" wrapText="1"/>
      <protection locked="0"/>
    </xf>
    <xf numFmtId="2" fontId="57" fillId="0" borderId="0" xfId="30" applyNumberFormat="1" applyFont="1" applyFill="1" applyBorder="1" applyAlignment="1" applyProtection="1">
      <alignment vertical="center"/>
      <protection hidden="1"/>
    </xf>
    <xf numFmtId="180" fontId="57"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17" fillId="0" borderId="13"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54" fillId="0" borderId="26" xfId="30" applyNumberFormat="1" applyFont="1" applyFill="1" applyBorder="1" applyAlignment="1" applyProtection="1">
      <alignment vertical="top"/>
      <protection hidden="1"/>
    </xf>
    <xf numFmtId="0" fontId="18" fillId="0" borderId="27" xfId="30" applyFont="1" applyBorder="1" applyAlignment="1" applyProtection="1">
      <alignment horizontal="right" vertical="center"/>
      <protection hidden="1"/>
    </xf>
    <xf numFmtId="4" fontId="18" fillId="4" borderId="28" xfId="30" applyNumberFormat="1" applyFont="1" applyFill="1" applyBorder="1" applyAlignment="1" applyProtection="1">
      <alignment horizontal="right" vertical="center" wrapText="1"/>
      <protection locked="0"/>
    </xf>
    <xf numFmtId="0" fontId="17" fillId="0" borderId="0" xfId="30" applyFont="1" applyAlignment="1" applyProtection="1">
      <alignment horizontal="center" vertical="center" wrapText="1"/>
      <protection hidden="1"/>
    </xf>
    <xf numFmtId="0" fontId="18" fillId="0" borderId="23" xfId="30" applyFont="1" applyBorder="1" applyAlignment="1" applyProtection="1">
      <alignment horizontal="right" vertical="center"/>
      <protection hidden="1"/>
    </xf>
    <xf numFmtId="10" fontId="18" fillId="4" borderId="24" xfId="30" applyNumberFormat="1" applyFont="1" applyFill="1" applyBorder="1" applyAlignment="1" applyProtection="1">
      <alignment horizontal="right" vertical="center" wrapText="1"/>
      <protection locked="0"/>
    </xf>
    <xf numFmtId="10" fontId="57" fillId="0" borderId="0" xfId="30" applyNumberFormat="1" applyFont="1" applyFill="1" applyBorder="1" applyAlignment="1" applyProtection="1">
      <alignment vertical="top"/>
      <protection hidden="1"/>
    </xf>
    <xf numFmtId="0" fontId="18" fillId="0" borderId="26" xfId="30" applyFont="1" applyBorder="1" applyAlignment="1" applyProtection="1">
      <alignment horizontal="right" vertical="center"/>
      <protection hidden="1"/>
    </xf>
    <xf numFmtId="10" fontId="18" fillId="4" borderId="28" xfId="30" applyNumberFormat="1" applyFont="1" applyFill="1" applyBorder="1" applyAlignment="1" applyProtection="1">
      <alignment horizontal="right" vertical="center" wrapText="1"/>
      <protection locked="0"/>
    </xf>
    <xf numFmtId="0" fontId="18" fillId="0" borderId="9" xfId="30" applyFont="1" applyBorder="1" applyAlignment="1" applyProtection="1">
      <alignment vertical="center"/>
      <protection hidden="1"/>
    </xf>
    <xf numFmtId="0" fontId="17" fillId="0" borderId="0" xfId="30" applyFont="1" applyBorder="1" applyAlignment="1" applyProtection="1">
      <alignment horizontal="center" vertical="center" wrapText="1"/>
      <protection hidden="1"/>
    </xf>
    <xf numFmtId="0" fontId="18" fillId="0" borderId="0" xfId="30" applyNumberFormat="1" applyFont="1" applyFill="1" applyBorder="1" applyAlignment="1" applyProtection="1">
      <alignment horizontal="left" vertical="center" indent="6"/>
      <protection hidden="1"/>
    </xf>
    <xf numFmtId="0" fontId="18" fillId="0" borderId="0" xfId="30" applyFont="1" applyBorder="1" applyAlignment="1" applyProtection="1">
      <alignment horizontal="justify" vertical="center"/>
      <protection hidden="1"/>
    </xf>
    <xf numFmtId="0" fontId="18" fillId="0" borderId="0" xfId="30" applyNumberFormat="1" applyFont="1" applyFill="1" applyBorder="1" applyAlignment="1" applyProtection="1">
      <alignment vertical="center" wrapText="1"/>
      <protection hidden="1"/>
    </xf>
    <xf numFmtId="0" fontId="57" fillId="0" borderId="0" xfId="0" applyFont="1" applyAlignment="1" applyProtection="1">
      <alignment horizontal="justify" vertical="center"/>
      <protection hidden="1"/>
    </xf>
    <xf numFmtId="0" fontId="18" fillId="0" borderId="0" xfId="24" applyFont="1" applyAlignment="1" applyProtection="1">
      <alignment vertical="center"/>
      <protection hidden="1"/>
    </xf>
    <xf numFmtId="165" fontId="18" fillId="0" borderId="0" xfId="0" applyNumberFormat="1" applyFont="1" applyAlignment="1" applyProtection="1">
      <alignment horizontal="center" vertical="center"/>
      <protection hidden="1"/>
    </xf>
    <xf numFmtId="0" fontId="20" fillId="0" borderId="0" xfId="24" applyProtection="1">
      <protection hidden="1"/>
    </xf>
    <xf numFmtId="177" fontId="17" fillId="0" borderId="0" xfId="24" applyNumberFormat="1" applyFont="1" applyAlignment="1" applyProtection="1">
      <alignment vertical="center"/>
      <protection hidden="1"/>
    </xf>
    <xf numFmtId="0" fontId="17" fillId="0" borderId="0" xfId="24" applyFont="1" applyAlignment="1" applyProtection="1">
      <alignment horizontal="right" vertical="center"/>
      <protection hidden="1"/>
    </xf>
    <xf numFmtId="0" fontId="57" fillId="0" borderId="0" xfId="24" applyFont="1" applyAlignment="1" applyProtection="1">
      <alignment horizontal="left" vertical="center"/>
      <protection hidden="1"/>
    </xf>
    <xf numFmtId="0" fontId="17" fillId="0" borderId="0" xfId="24" applyFont="1" applyAlignment="1" applyProtection="1">
      <alignment horizontal="left" vertical="center" indent="2"/>
      <protection hidden="1"/>
    </xf>
    <xf numFmtId="0" fontId="18" fillId="0" borderId="0" xfId="24" applyFont="1" applyAlignment="1" applyProtection="1">
      <alignment horizontal="left" vertical="center" indent="1"/>
      <protection hidden="1"/>
    </xf>
    <xf numFmtId="0" fontId="57"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7" fillId="0" borderId="12" xfId="0" applyFont="1" applyBorder="1" applyAlignment="1" applyProtection="1">
      <alignment horizontal="center" vertical="center" wrapText="1"/>
      <protection hidden="1"/>
    </xf>
    <xf numFmtId="0" fontId="17" fillId="0" borderId="12" xfId="0" applyFont="1" applyBorder="1" applyAlignment="1" applyProtection="1">
      <alignment vertical="center" wrapText="1"/>
      <protection hidden="1"/>
    </xf>
    <xf numFmtId="0" fontId="17"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7" fillId="0" borderId="12" xfId="0" applyFont="1" applyBorder="1" applyAlignment="1" applyProtection="1">
      <alignment horizontal="center" vertical="center"/>
      <protection hidden="1"/>
    </xf>
    <xf numFmtId="0" fontId="17" fillId="0" borderId="12" xfId="0" applyFont="1" applyBorder="1" applyAlignment="1" applyProtection="1">
      <alignment vertical="center"/>
      <protection hidden="1"/>
    </xf>
    <xf numFmtId="0" fontId="17"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7" fillId="0" borderId="0" xfId="0" quotePrefix="1" applyFont="1" applyAlignment="1" applyProtection="1">
      <alignment horizontal="center" vertical="center"/>
      <protection hidden="1"/>
    </xf>
    <xf numFmtId="0" fontId="4" fillId="4" borderId="0" xfId="19" applyFill="1" applyAlignment="1" applyProtection="1">
      <alignment horizontal="center" vertical="center" wrapText="1"/>
    </xf>
    <xf numFmtId="0" fontId="0" fillId="0" borderId="0" xfId="31" applyFont="1" applyAlignment="1" applyProtection="1">
      <alignment vertical="center"/>
      <protection hidden="1"/>
    </xf>
    <xf numFmtId="10" fontId="17" fillId="4" borderId="12" xfId="31" applyNumberFormat="1" applyFont="1" applyFill="1" applyBorder="1" applyAlignment="1">
      <alignment horizontal="right" vertical="center" wrapText="1"/>
    </xf>
    <xf numFmtId="0" fontId="17" fillId="4" borderId="12" xfId="31" applyFont="1" applyFill="1" applyBorder="1" applyAlignment="1">
      <alignment horizontal="right" vertical="center" wrapText="1"/>
    </xf>
    <xf numFmtId="0" fontId="6" fillId="0" borderId="0" xfId="0" applyFont="1" applyProtection="1">
      <protection hidden="1"/>
    </xf>
    <xf numFmtId="165" fontId="0" fillId="0" borderId="12" xfId="0" applyNumberFormat="1" applyBorder="1" applyAlignment="1">
      <alignment horizontal="center" vertical="top"/>
    </xf>
    <xf numFmtId="0" fontId="50" fillId="4" borderId="0" xfId="0" applyFont="1" applyFill="1" applyAlignment="1" applyProtection="1">
      <alignment vertical="center"/>
      <protection locked="0"/>
    </xf>
    <xf numFmtId="0" fontId="32" fillId="0" borderId="0" xfId="0" applyFont="1" applyAlignment="1" applyProtection="1">
      <alignment horizontal="center"/>
      <protection hidden="1"/>
    </xf>
    <xf numFmtId="10" fontId="17" fillId="0" borderId="0" xfId="0" applyNumberFormat="1"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32" fillId="0" borderId="0" xfId="0" applyFont="1" applyAlignment="1" applyProtection="1">
      <alignment horizontal="center" vertical="center" wrapText="1"/>
      <protection hidden="1"/>
    </xf>
    <xf numFmtId="165" fontId="0" fillId="0" borderId="12" xfId="0" applyNumberFormat="1" applyBorder="1" applyAlignment="1" applyProtection="1">
      <alignment horizontal="center" vertical="top" wrapText="1"/>
      <protection hidden="1"/>
    </xf>
    <xf numFmtId="164" fontId="0" fillId="0" borderId="12" xfId="0" applyNumberFormat="1" applyBorder="1" applyAlignment="1" applyProtection="1">
      <alignment vertical="top" wrapText="1"/>
      <protection hidden="1"/>
    </xf>
    <xf numFmtId="2" fontId="0" fillId="0" borderId="12" xfId="0" applyNumberFormat="1" applyBorder="1" applyAlignment="1" applyProtection="1">
      <alignment horizontal="right" vertical="center"/>
      <protection hidden="1"/>
    </xf>
    <xf numFmtId="0" fontId="0" fillId="0" borderId="0" xfId="0" applyAlignment="1" applyProtection="1">
      <alignment horizontal="justify" vertical="center"/>
      <protection hidden="1"/>
    </xf>
    <xf numFmtId="14" fontId="0" fillId="0" borderId="0" xfId="0" applyNumberFormat="1" applyAlignment="1" applyProtection="1">
      <alignment horizontal="lef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Alignment="1" applyProtection="1">
      <alignment horizontal="left" vertical="center"/>
      <protection hidden="1"/>
    </xf>
    <xf numFmtId="0" fontId="0" fillId="0" borderId="0" xfId="32" applyFont="1" applyAlignment="1" applyProtection="1">
      <alignment vertical="center"/>
      <protection hidden="1"/>
    </xf>
    <xf numFmtId="0" fontId="0" fillId="0" borderId="12" xfId="0" applyBorder="1" applyAlignment="1">
      <alignment horizontal="justify" vertical="top" wrapText="1"/>
    </xf>
    <xf numFmtId="0" fontId="17" fillId="0" borderId="12" xfId="0" applyFont="1" applyBorder="1" applyAlignment="1">
      <alignment horizontal="center" vertical="top" wrapText="1"/>
    </xf>
    <xf numFmtId="0" fontId="0" fillId="0" borderId="12" xfId="0" applyBorder="1" applyAlignment="1">
      <alignment horizontal="center" vertical="top" wrapText="1"/>
    </xf>
    <xf numFmtId="0" fontId="0" fillId="0" borderId="0" xfId="0" applyAlignment="1" applyProtection="1">
      <alignment horizontal="center"/>
      <protection hidden="1"/>
    </xf>
    <xf numFmtId="0" fontId="0" fillId="5" borderId="0" xfId="0" applyFill="1" applyAlignment="1" applyProtection="1">
      <alignment horizontal="left" vertical="center"/>
      <protection hidden="1"/>
    </xf>
    <xf numFmtId="0" fontId="0" fillId="5" borderId="0" xfId="0" applyFill="1" applyProtection="1">
      <protection hidden="1"/>
    </xf>
    <xf numFmtId="1" fontId="0" fillId="5" borderId="0" xfId="0" applyNumberFormat="1" applyFill="1" applyProtection="1">
      <protection hidden="1"/>
    </xf>
    <xf numFmtId="2" fontId="0" fillId="0" borderId="0" xfId="0" applyNumberFormat="1" applyProtection="1">
      <protection hidden="1"/>
    </xf>
    <xf numFmtId="10" fontId="0" fillId="0" borderId="0" xfId="0" applyNumberFormat="1" applyAlignment="1" applyProtection="1">
      <alignment horizontal="center" vertical="center"/>
      <protection hidden="1"/>
    </xf>
    <xf numFmtId="1" fontId="0" fillId="0" borderId="0" xfId="0" applyNumberFormat="1" applyAlignment="1" applyProtection="1">
      <alignment vertical="center"/>
      <protection hidden="1"/>
    </xf>
    <xf numFmtId="0" fontId="0" fillId="0" borderId="0" xfId="0" applyAlignment="1" applyProtection="1">
      <alignment horizontal="left" vertical="center" indent="1"/>
      <protection hidden="1"/>
    </xf>
    <xf numFmtId="1" fontId="0" fillId="0" borderId="0" xfId="0" applyNumberFormat="1" applyProtection="1">
      <protection hidden="1"/>
    </xf>
    <xf numFmtId="0" fontId="0" fillId="0" borderId="0" xfId="32" applyFont="1" applyAlignment="1" applyProtection="1">
      <alignment horizontal="left" vertical="center" indent="1"/>
      <protection hidden="1"/>
    </xf>
    <xf numFmtId="2" fontId="0" fillId="0" borderId="0" xfId="0" applyNumberFormat="1" applyAlignment="1" applyProtection="1">
      <alignment horizontal="center" vertical="center"/>
      <protection hidden="1"/>
    </xf>
    <xf numFmtId="179" fontId="0" fillId="0" borderId="0" xfId="0" applyNumberFormat="1" applyAlignment="1" applyProtection="1">
      <alignment horizontal="center"/>
      <protection hidden="1"/>
    </xf>
    <xf numFmtId="15" fontId="0" fillId="0" borderId="0" xfId="0" applyNumberFormat="1" applyProtection="1">
      <protection hidden="1"/>
    </xf>
    <xf numFmtId="0" fontId="0" fillId="0" borderId="3" xfId="0" applyBorder="1" applyAlignment="1">
      <alignment horizontal="justify" vertical="top" wrapText="1"/>
    </xf>
    <xf numFmtId="0" fontId="0" fillId="0" borderId="12" xfId="0" applyBorder="1" applyAlignment="1">
      <alignment horizontal="center" vertical="top"/>
    </xf>
    <xf numFmtId="2" fontId="0" fillId="0" borderId="0" xfId="0" applyNumberFormat="1" applyAlignment="1" applyProtection="1">
      <alignment vertical="center"/>
      <protection hidden="1"/>
    </xf>
    <xf numFmtId="0" fontId="0" fillId="0" borderId="0" xfId="0" applyAlignment="1" applyProtection="1">
      <alignment horizontal="righ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Border="1" applyAlignment="1">
      <alignment horizontal="center"/>
    </xf>
    <xf numFmtId="0" fontId="0" fillId="0" borderId="4" xfId="0" applyBorder="1" applyAlignment="1" applyProtection="1">
      <alignment horizontal="center" vertical="center"/>
      <protection hidden="1"/>
    </xf>
    <xf numFmtId="0" fontId="0" fillId="0" borderId="0" xfId="0" applyAlignment="1" applyProtection="1">
      <alignment horizontal="justify" vertical="top"/>
      <protection hidden="1"/>
    </xf>
    <xf numFmtId="177" fontId="0" fillId="0" borderId="0" xfId="0" applyNumberFormat="1" applyAlignment="1" applyProtection="1">
      <alignment horizontal="justify" vertical="top"/>
      <protection hidden="1"/>
    </xf>
    <xf numFmtId="0" fontId="0" fillId="0" borderId="0" xfId="31" applyFont="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Alignment="1" applyProtection="1">
      <alignment vertical="top"/>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17" fillId="0" borderId="0" xfId="31" applyFont="1" applyAlignment="1" applyProtection="1">
      <alignment horizontal="center" vertical="top"/>
      <protection hidden="1"/>
    </xf>
    <xf numFmtId="3" fontId="17" fillId="0" borderId="13" xfId="31" applyNumberFormat="1" applyFont="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Alignment="1" applyProtection="1">
      <alignment horizontal="justify" vertical="top"/>
      <protection hidden="1"/>
    </xf>
    <xf numFmtId="0" fontId="17" fillId="0" borderId="15" xfId="0" applyFont="1" applyBorder="1" applyAlignment="1">
      <alignment horizontal="justify" vertical="top" wrapText="1"/>
    </xf>
    <xf numFmtId="170" fontId="19" fillId="0" borderId="12" xfId="0" applyNumberFormat="1" applyFont="1" applyBorder="1" applyAlignment="1">
      <alignment horizontal="justify" vertical="top" wrapText="1"/>
    </xf>
    <xf numFmtId="0" fontId="0" fillId="0" borderId="0" xfId="0" applyAlignment="1" applyProtection="1">
      <alignment horizontal="center" vertical="top"/>
      <protection hidden="1"/>
    </xf>
    <xf numFmtId="0" fontId="0" fillId="0" borderId="12" xfId="0" applyBorder="1" applyAlignment="1" applyProtection="1">
      <alignment horizontal="center" vertical="top"/>
      <protection hidden="1"/>
    </xf>
    <xf numFmtId="0" fontId="17" fillId="0" borderId="12" xfId="0" applyFont="1" applyBorder="1" applyAlignment="1" applyProtection="1">
      <alignment horizontal="center" vertical="top"/>
      <protection hidden="1"/>
    </xf>
    <xf numFmtId="0" fontId="0" fillId="0" borderId="4" xfId="0" applyBorder="1" applyAlignment="1" applyProtection="1">
      <alignment horizontal="justify" vertical="top"/>
      <protection hidden="1"/>
    </xf>
    <xf numFmtId="0" fontId="0" fillId="0" borderId="15" xfId="0" applyBorder="1" applyAlignment="1" applyProtection="1">
      <alignment horizontal="justify" vertical="top" wrapText="1"/>
      <protection hidden="1"/>
    </xf>
    <xf numFmtId="0" fontId="0" fillId="0" borderId="15" xfId="0" applyBorder="1" applyAlignment="1">
      <alignment horizontal="justify" vertical="top" wrapText="1"/>
    </xf>
    <xf numFmtId="0" fontId="32" fillId="0" borderId="0" xfId="32" applyFont="1" applyAlignment="1" applyProtection="1">
      <alignment horizontal="justify" vertical="top"/>
      <protection hidden="1"/>
    </xf>
    <xf numFmtId="0" fontId="28" fillId="0" borderId="0" xfId="0" applyFont="1" applyAlignment="1" applyProtection="1">
      <alignment horizontal="justify" vertical="top" wrapText="1"/>
      <protection hidden="1"/>
    </xf>
    <xf numFmtId="0" fontId="28" fillId="0" borderId="0" xfId="0" applyFont="1" applyAlignment="1" applyProtection="1">
      <alignment horizontal="justify" vertical="top"/>
      <protection hidden="1"/>
    </xf>
    <xf numFmtId="0" fontId="28" fillId="0" borderId="0" xfId="36" applyFont="1" applyFill="1" applyBorder="1" applyAlignment="1" applyProtection="1">
      <alignment horizontal="justify" vertical="top"/>
      <protection hidden="1"/>
    </xf>
    <xf numFmtId="0" fontId="32" fillId="0" borderId="0" xfId="36" applyFont="1" applyFill="1" applyBorder="1" applyAlignment="1" applyProtection="1">
      <alignment horizontal="justify" vertical="top" wrapText="1"/>
      <protection hidden="1"/>
    </xf>
    <xf numFmtId="0" fontId="32" fillId="0" borderId="0" xfId="36" applyNumberFormat="1" applyFont="1" applyFill="1" applyBorder="1" applyAlignment="1" applyProtection="1">
      <alignment horizontal="justify" vertical="top"/>
      <protection hidden="1"/>
    </xf>
    <xf numFmtId="170" fontId="32" fillId="0" borderId="0" xfId="36" quotePrefix="1" applyNumberFormat="1" applyFont="1" applyFill="1" applyBorder="1" applyAlignment="1" applyProtection="1">
      <alignment horizontal="justify" vertical="top" wrapText="1"/>
      <protection hidden="1"/>
    </xf>
    <xf numFmtId="170" fontId="32" fillId="0" borderId="0" xfId="36" applyNumberFormat="1" applyFont="1" applyFill="1" applyBorder="1" applyAlignment="1" applyProtection="1">
      <alignment horizontal="justify" vertical="top" wrapText="1"/>
      <protection hidden="1"/>
    </xf>
    <xf numFmtId="0" fontId="28" fillId="0" borderId="0" xfId="36" applyFont="1" applyFill="1" applyBorder="1" applyAlignment="1" applyProtection="1">
      <alignment horizontal="justify" vertical="top" wrapText="1"/>
      <protection hidden="1"/>
    </xf>
    <xf numFmtId="165" fontId="32" fillId="0" borderId="0" xfId="36" applyNumberFormat="1" applyFont="1" applyFill="1" applyBorder="1" applyAlignment="1" applyProtection="1">
      <alignment horizontal="justify" vertical="top" wrapText="1"/>
      <protection hidden="1"/>
    </xf>
    <xf numFmtId="0" fontId="32" fillId="0" borderId="0" xfId="36" applyNumberFormat="1" applyFont="1" applyFill="1" applyBorder="1" applyAlignment="1" applyProtection="1">
      <alignment horizontal="justify" vertical="top" wrapText="1"/>
      <protection hidden="1"/>
    </xf>
    <xf numFmtId="3" fontId="32" fillId="0" borderId="0" xfId="36" applyNumberFormat="1" applyFont="1" applyFill="1" applyBorder="1" applyAlignment="1" applyProtection="1">
      <alignment horizontal="justify" vertical="top" wrapText="1"/>
      <protection hidden="1"/>
    </xf>
    <xf numFmtId="0" fontId="0" fillId="0" borderId="9" xfId="0" applyBorder="1" applyAlignment="1" applyProtection="1">
      <alignment horizontal="center" vertical="top"/>
      <protection hidden="1"/>
    </xf>
    <xf numFmtId="0" fontId="17" fillId="0" borderId="0" xfId="32" applyFont="1" applyAlignment="1" applyProtection="1">
      <alignment horizontal="center" vertical="top"/>
      <protection hidden="1"/>
    </xf>
    <xf numFmtId="0" fontId="0" fillId="0" borderId="0" xfId="32" applyFont="1" applyAlignment="1" applyProtection="1">
      <alignment horizontal="center" vertical="top"/>
      <protection hidden="1"/>
    </xf>
    <xf numFmtId="0" fontId="0" fillId="0" borderId="4" xfId="0" applyBorder="1" applyAlignment="1" applyProtection="1">
      <alignment horizontal="center" vertical="top"/>
      <protection hidden="1"/>
    </xf>
    <xf numFmtId="0" fontId="28" fillId="0" borderId="0" xfId="0" applyFont="1" applyAlignment="1" applyProtection="1">
      <alignment horizontal="center" vertical="top"/>
      <protection hidden="1"/>
    </xf>
    <xf numFmtId="0" fontId="28" fillId="0" borderId="0" xfId="32" applyFont="1" applyAlignment="1" applyProtection="1">
      <alignment horizontal="center" vertical="top"/>
      <protection hidden="1"/>
    </xf>
    <xf numFmtId="0" fontId="28" fillId="0" borderId="13" xfId="32" applyFont="1" applyBorder="1" applyAlignment="1" applyProtection="1">
      <alignment horizontal="center" vertical="top"/>
      <protection hidden="1"/>
    </xf>
    <xf numFmtId="0" fontId="32" fillId="0" borderId="12" xfId="32" applyFont="1" applyBorder="1" applyAlignment="1" applyProtection="1">
      <alignment horizontal="center" vertical="top"/>
      <protection hidden="1"/>
    </xf>
    <xf numFmtId="0" fontId="32" fillId="0" borderId="12" xfId="0" applyFont="1" applyBorder="1" applyAlignment="1" applyProtection="1">
      <alignment horizontal="center" vertical="top"/>
      <protection hidden="1"/>
    </xf>
    <xf numFmtId="0" fontId="28" fillId="0" borderId="12" xfId="0" applyFont="1" applyBorder="1" applyAlignment="1" applyProtection="1">
      <alignment horizontal="center" vertical="top" wrapText="1"/>
      <protection hidden="1"/>
    </xf>
    <xf numFmtId="0" fontId="28" fillId="0" borderId="12" xfId="0" applyFont="1" applyBorder="1" applyAlignment="1" applyProtection="1">
      <alignment horizontal="center" vertical="top"/>
      <protection hidden="1"/>
    </xf>
    <xf numFmtId="165" fontId="28" fillId="0" borderId="12" xfId="36" applyNumberFormat="1" applyFont="1" applyFill="1" applyBorder="1" applyAlignment="1" applyProtection="1">
      <alignment horizontal="center" vertical="top" wrapText="1"/>
      <protection hidden="1"/>
    </xf>
    <xf numFmtId="165" fontId="32" fillId="0" borderId="12" xfId="36" applyNumberFormat="1" applyFont="1" applyFill="1" applyBorder="1" applyAlignment="1" applyProtection="1">
      <alignment horizontal="center" vertical="top" wrapText="1"/>
      <protection hidden="1"/>
    </xf>
    <xf numFmtId="0" fontId="32" fillId="0" borderId="12" xfId="36" applyFont="1" applyFill="1" applyBorder="1" applyAlignment="1" applyProtection="1">
      <alignment horizontal="center" vertical="top" wrapText="1"/>
      <protection hidden="1"/>
    </xf>
    <xf numFmtId="0" fontId="28" fillId="0" borderId="12" xfId="36" applyFont="1" applyFill="1" applyBorder="1" applyAlignment="1" applyProtection="1">
      <alignment horizontal="center" vertical="top" wrapText="1"/>
      <protection hidden="1"/>
    </xf>
    <xf numFmtId="0" fontId="32" fillId="0" borderId="12" xfId="36" applyNumberFormat="1" applyFont="1" applyFill="1" applyBorder="1" applyAlignment="1" applyProtection="1">
      <alignment horizontal="center" vertical="top"/>
      <protection hidden="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178" fontId="0" fillId="0" borderId="12" xfId="7" applyNumberFormat="1" applyFont="1" applyBorder="1" applyAlignment="1">
      <alignment horizontal="center" vertical="center" wrapText="1"/>
    </xf>
    <xf numFmtId="0" fontId="0" fillId="0" borderId="10" xfId="0" applyBorder="1" applyAlignment="1">
      <alignment horizontal="center" vertical="center" wrapText="1"/>
    </xf>
    <xf numFmtId="1" fontId="0" fillId="0" borderId="13" xfId="0" applyNumberFormat="1" applyBorder="1" applyAlignment="1">
      <alignment horizontal="center" vertical="center"/>
    </xf>
    <xf numFmtId="1" fontId="0" fillId="0" borderId="10" xfId="0" applyNumberFormat="1" applyBorder="1" applyAlignment="1">
      <alignment horizontal="center" vertical="center"/>
    </xf>
    <xf numFmtId="0" fontId="17" fillId="0" borderId="12" xfId="0" applyFont="1" applyBorder="1" applyAlignment="1" applyProtection="1">
      <alignment horizontal="center" vertical="top" wrapText="1"/>
      <protection hidden="1"/>
    </xf>
    <xf numFmtId="0" fontId="17" fillId="0" borderId="3" xfId="0" applyFont="1" applyBorder="1" applyAlignment="1">
      <alignment horizontal="justify" vertical="top" wrapText="1"/>
    </xf>
    <xf numFmtId="2" fontId="0" fillId="0" borderId="12" xfId="0" applyNumberFormat="1" applyBorder="1" applyAlignment="1">
      <alignment horizontal="center" vertical="top"/>
    </xf>
    <xf numFmtId="39" fontId="0" fillId="0" borderId="10" xfId="7" applyNumberFormat="1" applyFont="1" applyFill="1" applyBorder="1" applyAlignment="1" applyProtection="1">
      <alignment horizontal="right" vertical="top" wrapText="1"/>
      <protection locked="0" hidden="1"/>
    </xf>
    <xf numFmtId="0" fontId="0" fillId="0" borderId="0" xfId="0" applyAlignment="1" applyProtection="1">
      <alignment horizontal="justify" vertical="top" wrapText="1"/>
      <protection hidden="1"/>
    </xf>
    <xf numFmtId="0" fontId="17" fillId="0" borderId="12" xfId="0" applyFont="1" applyBorder="1" applyAlignment="1" applyProtection="1">
      <alignment horizontal="justify" vertical="top" wrapText="1"/>
      <protection hidden="1"/>
    </xf>
    <xf numFmtId="0" fontId="0" fillId="0" borderId="0" xfId="0" applyAlignment="1" applyProtection="1">
      <alignment vertical="top" wrapText="1"/>
      <protection hidden="1"/>
    </xf>
    <xf numFmtId="0" fontId="17" fillId="0" borderId="15" xfId="0" applyFont="1" applyBorder="1" applyAlignment="1" applyProtection="1">
      <alignment horizontal="justify" vertical="top" wrapText="1"/>
      <protection hidden="1"/>
    </xf>
    <xf numFmtId="0" fontId="0" fillId="0" borderId="15" xfId="0" applyBorder="1" applyAlignment="1" applyProtection="1">
      <alignment horizontal="justify" vertical="top"/>
      <protection hidden="1"/>
    </xf>
    <xf numFmtId="2" fontId="0" fillId="0" borderId="10" xfId="0" applyNumberFormat="1" applyBorder="1" applyAlignment="1" applyProtection="1">
      <alignment horizontal="right" vertical="center"/>
      <protection hidden="1"/>
    </xf>
    <xf numFmtId="1" fontId="0" fillId="0" borderId="12" xfId="0" applyNumberFormat="1" applyBorder="1" applyAlignment="1">
      <alignment horizontal="center" vertical="center"/>
    </xf>
    <xf numFmtId="0" fontId="0" fillId="0" borderId="11" xfId="0" applyBorder="1" applyAlignment="1">
      <alignment horizontal="justify" vertical="top" wrapText="1"/>
    </xf>
    <xf numFmtId="0" fontId="17" fillId="9" borderId="12" xfId="0" applyFont="1" applyFill="1" applyBorder="1" applyAlignment="1">
      <alignment horizontal="center" vertical="top" wrapText="1"/>
    </xf>
    <xf numFmtId="0" fontId="17" fillId="9" borderId="15" xfId="0" applyFont="1" applyFill="1" applyBorder="1" applyAlignment="1">
      <alignment horizontal="justify" vertical="top" wrapText="1"/>
    </xf>
    <xf numFmtId="0" fontId="0" fillId="9" borderId="12" xfId="0" applyFill="1" applyBorder="1" applyAlignment="1" applyProtection="1">
      <alignment horizontal="center" vertical="center"/>
      <protection hidden="1"/>
    </xf>
    <xf numFmtId="165" fontId="0" fillId="9" borderId="12" xfId="0" applyNumberFormat="1" applyFill="1" applyBorder="1" applyAlignment="1" applyProtection="1">
      <alignment horizontal="center" vertical="top" wrapText="1"/>
      <protection hidden="1"/>
    </xf>
    <xf numFmtId="0" fontId="17" fillId="9" borderId="0" xfId="0" applyFont="1" applyFill="1" applyAlignment="1" applyProtection="1">
      <alignment horizontal="left" vertical="center"/>
      <protection hidden="1"/>
    </xf>
    <xf numFmtId="0" fontId="32" fillId="9" borderId="0" xfId="0" applyFont="1" applyFill="1" applyAlignment="1" applyProtection="1">
      <alignment horizontal="center"/>
      <protection hidden="1"/>
    </xf>
    <xf numFmtId="0" fontId="0" fillId="9" borderId="0" xfId="0" applyFill="1" applyAlignment="1" applyProtection="1">
      <alignment vertical="center"/>
      <protection hidden="1"/>
    </xf>
    <xf numFmtId="0" fontId="32" fillId="9" borderId="0" xfId="0" applyFont="1" applyFill="1" applyProtection="1">
      <protection hidden="1"/>
    </xf>
    <xf numFmtId="0" fontId="0" fillId="9" borderId="0" xfId="0" applyFill="1" applyProtection="1">
      <protection hidden="1"/>
    </xf>
    <xf numFmtId="0" fontId="0" fillId="9" borderId="0" xfId="0" applyFill="1" applyAlignment="1" applyProtection="1">
      <alignment horizontal="center"/>
      <protection hidden="1"/>
    </xf>
    <xf numFmtId="15" fontId="0" fillId="9" borderId="0" xfId="0" applyNumberFormat="1" applyFill="1" applyProtection="1">
      <protection hidden="1"/>
    </xf>
    <xf numFmtId="0" fontId="17" fillId="9" borderId="3" xfId="36" applyFont="1" applyFill="1" applyBorder="1" applyAlignment="1" applyProtection="1">
      <alignment horizontal="justify" vertical="top" wrapText="1"/>
      <protection hidden="1"/>
    </xf>
    <xf numFmtId="0" fontId="17" fillId="9" borderId="3" xfId="0" applyFont="1" applyFill="1" applyBorder="1" applyAlignment="1" applyProtection="1">
      <alignment horizontal="center" vertical="top" wrapText="1"/>
      <protection hidden="1"/>
    </xf>
    <xf numFmtId="0" fontId="17" fillId="9" borderId="15" xfId="0" applyFont="1" applyFill="1" applyBorder="1" applyAlignment="1" applyProtection="1">
      <alignment horizontal="center" vertical="top" wrapText="1"/>
      <protection hidden="1"/>
    </xf>
    <xf numFmtId="39" fontId="17" fillId="9" borderId="12" xfId="7" applyNumberFormat="1" applyFont="1" applyFill="1" applyBorder="1" applyAlignment="1" applyProtection="1">
      <alignment horizontal="right" vertical="top" wrapText="1"/>
      <protection hidden="1"/>
    </xf>
    <xf numFmtId="2" fontId="17" fillId="9" borderId="12" xfId="0" applyNumberFormat="1" applyFont="1" applyFill="1" applyBorder="1" applyAlignment="1" applyProtection="1">
      <alignment horizontal="right" vertical="center"/>
      <protection hidden="1"/>
    </xf>
    <xf numFmtId="176" fontId="17" fillId="0" borderId="12" xfId="31" applyNumberFormat="1" applyFont="1" applyBorder="1" applyAlignment="1" applyProtection="1">
      <alignment horizontal="center" vertical="center"/>
      <protection hidden="1"/>
    </xf>
    <xf numFmtId="180" fontId="58"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lignment vertical="top"/>
    </xf>
    <xf numFmtId="0" fontId="17" fillId="10" borderId="12" xfId="0" applyFont="1" applyFill="1" applyBorder="1" applyAlignment="1">
      <alignment horizontal="center" vertical="top" wrapText="1"/>
    </xf>
    <xf numFmtId="0" fontId="17" fillId="10" borderId="15" xfId="0" applyFont="1" applyFill="1" applyBorder="1" applyAlignment="1">
      <alignment horizontal="justify" vertical="top" wrapText="1"/>
    </xf>
    <xf numFmtId="0" fontId="0" fillId="10" borderId="12" xfId="0" applyFill="1" applyBorder="1" applyAlignment="1" applyProtection="1">
      <alignment horizontal="center" vertical="center"/>
      <protection hidden="1"/>
    </xf>
    <xf numFmtId="0" fontId="17" fillId="11" borderId="0" xfId="30" applyFont="1" applyFill="1" applyAlignment="1" applyProtection="1">
      <alignment horizontal="center" vertical="center" wrapText="1"/>
      <protection hidden="1"/>
    </xf>
    <xf numFmtId="0" fontId="18" fillId="11" borderId="12" xfId="30" applyFont="1" applyFill="1" applyBorder="1" applyAlignment="1" applyProtection="1">
      <alignment horizontal="center" vertical="top"/>
      <protection hidden="1"/>
    </xf>
    <xf numFmtId="0" fontId="57" fillId="11" borderId="0" xfId="30" applyNumberFormat="1" applyFont="1" applyFill="1" applyBorder="1" applyAlignment="1" applyProtection="1">
      <alignment vertical="center"/>
      <protection hidden="1"/>
    </xf>
    <xf numFmtId="0" fontId="57" fillId="11" borderId="0" xfId="30" applyNumberFormat="1" applyFont="1" applyFill="1" applyBorder="1" applyAlignment="1" applyProtection="1">
      <alignment vertical="top"/>
      <protection hidden="1"/>
    </xf>
    <xf numFmtId="0" fontId="54" fillId="11" borderId="0" xfId="30" applyNumberFormat="1" applyFont="1" applyFill="1" applyBorder="1" applyAlignment="1" applyProtection="1">
      <alignment vertical="top"/>
      <protection hidden="1"/>
    </xf>
    <xf numFmtId="0" fontId="17" fillId="7" borderId="15" xfId="31" applyFont="1" applyFill="1" applyBorder="1" applyAlignment="1" applyProtection="1">
      <alignment horizontal="left" vertical="center" wrapText="1"/>
      <protection hidden="1"/>
    </xf>
    <xf numFmtId="4" fontId="18" fillId="0" borderId="13" xfId="31" applyNumberFormat="1" applyFont="1" applyBorder="1" applyAlignment="1" applyProtection="1">
      <alignment vertical="center"/>
      <protection hidden="1"/>
    </xf>
    <xf numFmtId="4" fontId="17" fillId="0" borderId="13" xfId="31" applyNumberFormat="1" applyFont="1" applyBorder="1" applyAlignment="1" applyProtection="1">
      <alignment vertical="center"/>
      <protection hidden="1"/>
    </xf>
    <xf numFmtId="176" fontId="17" fillId="0" borderId="13" xfId="31" applyNumberFormat="1" applyFont="1" applyBorder="1" applyAlignment="1" applyProtection="1">
      <alignment horizontal="center" vertical="center"/>
      <protection hidden="1"/>
    </xf>
    <xf numFmtId="4" fontId="17" fillId="0" borderId="12" xfId="31" applyNumberFormat="1" applyFont="1" applyBorder="1" applyAlignment="1" applyProtection="1">
      <alignment vertical="center"/>
      <protection hidden="1"/>
    </xf>
    <xf numFmtId="0" fontId="17" fillId="7" borderId="14" xfId="31" applyFont="1" applyFill="1" applyBorder="1" applyAlignment="1" applyProtection="1">
      <alignment horizontal="left" vertical="center" wrapText="1"/>
      <protection hidden="1"/>
    </xf>
    <xf numFmtId="0" fontId="17" fillId="0" borderId="0" xfId="30" applyFont="1" applyFill="1" applyAlignment="1" applyProtection="1">
      <alignment horizontal="center" vertical="center" wrapText="1"/>
      <protection hidden="1"/>
    </xf>
    <xf numFmtId="0" fontId="18" fillId="0" borderId="0" xfId="30" applyFont="1" applyFill="1" applyBorder="1" applyAlignment="1" applyProtection="1">
      <alignment vertical="center"/>
      <protection hidden="1"/>
    </xf>
    <xf numFmtId="0" fontId="0" fillId="0" borderId="0" xfId="0" applyAlignment="1">
      <alignment horizontal="left" vertical="center"/>
    </xf>
    <xf numFmtId="0" fontId="0" fillId="0" borderId="0" xfId="0" applyAlignment="1">
      <alignment wrapText="1"/>
    </xf>
    <xf numFmtId="0" fontId="8" fillId="0" borderId="4" xfId="0" applyFont="1" applyBorder="1" applyAlignment="1" applyProtection="1">
      <alignment horizontal="left" vertical="top"/>
      <protection hidden="1"/>
    </xf>
    <xf numFmtId="2" fontId="8" fillId="0" borderId="4" xfId="0" applyNumberFormat="1" applyFont="1" applyBorder="1" applyAlignment="1" applyProtection="1">
      <alignment horizontal="left" vertical="top"/>
      <protection hidden="1"/>
    </xf>
    <xf numFmtId="0" fontId="8" fillId="0" borderId="4" xfId="0" applyFont="1" applyBorder="1" applyAlignment="1" applyProtection="1">
      <alignment vertical="top"/>
      <protection hidden="1"/>
    </xf>
    <xf numFmtId="0" fontId="8" fillId="0" borderId="0" xfId="0" applyFont="1" applyAlignment="1" applyProtection="1">
      <alignment vertical="top"/>
      <protection hidden="1"/>
    </xf>
    <xf numFmtId="0" fontId="37" fillId="0" borderId="0" xfId="0" applyFont="1" applyAlignment="1" applyProtection="1">
      <alignment vertical="top"/>
      <protection hidden="1"/>
    </xf>
    <xf numFmtId="0" fontId="7" fillId="0" borderId="0" xfId="0" applyFont="1" applyAlignment="1" applyProtection="1">
      <alignment horizontal="center" vertical="top"/>
      <protection hidden="1"/>
    </xf>
    <xf numFmtId="0" fontId="7" fillId="5" borderId="0" xfId="0" applyFont="1" applyFill="1" applyAlignment="1" applyProtection="1">
      <alignment horizontal="left" vertical="top"/>
      <protection hidden="1"/>
    </xf>
    <xf numFmtId="0" fontId="7" fillId="5" borderId="0" xfId="0" applyFont="1" applyFill="1" applyAlignment="1" applyProtection="1">
      <alignment vertical="top"/>
      <protection hidden="1"/>
    </xf>
    <xf numFmtId="0" fontId="7" fillId="0" borderId="0" xfId="0" applyFont="1" applyAlignment="1" applyProtection="1">
      <alignment horizontal="left" vertical="top"/>
      <protection hidden="1"/>
    </xf>
    <xf numFmtId="2" fontId="7" fillId="0" borderId="0" xfId="0" applyNumberFormat="1" applyFont="1" applyAlignment="1" applyProtection="1">
      <alignment horizontal="left" vertical="top"/>
      <protection hidden="1"/>
    </xf>
    <xf numFmtId="1" fontId="7" fillId="5" borderId="0" xfId="0" applyNumberFormat="1" applyFont="1" applyFill="1" applyAlignment="1" applyProtection="1">
      <alignment vertical="top"/>
      <protection hidden="1"/>
    </xf>
    <xf numFmtId="2" fontId="7" fillId="0" borderId="0" xfId="0" applyNumberFormat="1" applyFont="1" applyAlignment="1" applyProtection="1">
      <alignment vertical="top"/>
      <protection hidden="1"/>
    </xf>
    <xf numFmtId="0" fontId="37" fillId="12" borderId="0" xfId="0" applyFont="1" applyFill="1" applyAlignment="1" applyProtection="1">
      <alignment vertical="top"/>
      <protection hidden="1"/>
    </xf>
    <xf numFmtId="0" fontId="7" fillId="12" borderId="0" xfId="0" applyFont="1" applyFill="1" applyAlignment="1" applyProtection="1">
      <alignment vertical="top"/>
      <protection hidden="1"/>
    </xf>
    <xf numFmtId="0" fontId="7" fillId="12" borderId="0" xfId="0" applyFont="1" applyFill="1" applyAlignment="1" applyProtection="1">
      <alignment horizontal="left" vertical="top"/>
      <protection hidden="1"/>
    </xf>
    <xf numFmtId="10" fontId="7" fillId="12" borderId="0" xfId="0" applyNumberFormat="1" applyFont="1" applyFill="1" applyAlignment="1" applyProtection="1">
      <alignment horizontal="center" vertical="top"/>
      <protection hidden="1"/>
    </xf>
    <xf numFmtId="10" fontId="7" fillId="0" borderId="0" xfId="0" applyNumberFormat="1" applyFont="1" applyAlignment="1" applyProtection="1">
      <alignment horizontal="center" vertical="top"/>
      <protection hidden="1"/>
    </xf>
    <xf numFmtId="1" fontId="7" fillId="0" borderId="0" xfId="0" applyNumberFormat="1" applyFont="1" applyAlignment="1" applyProtection="1">
      <alignment vertical="top"/>
      <protection hidden="1"/>
    </xf>
    <xf numFmtId="2" fontId="7" fillId="0" borderId="0" xfId="0" applyNumberFormat="1" applyFont="1" applyAlignment="1" applyProtection="1">
      <alignment horizontal="center" vertical="top"/>
      <protection hidden="1"/>
    </xf>
    <xf numFmtId="0" fontId="8" fillId="0" borderId="0" xfId="32" applyFont="1" applyAlignment="1" applyProtection="1">
      <alignment vertical="top"/>
      <protection hidden="1"/>
    </xf>
    <xf numFmtId="2" fontId="8" fillId="0" borderId="0" xfId="32" applyNumberFormat="1" applyFont="1" applyAlignment="1" applyProtection="1">
      <alignment vertical="top"/>
      <protection hidden="1"/>
    </xf>
    <xf numFmtId="0" fontId="7" fillId="0" borderId="0" xfId="32" applyFont="1" applyAlignment="1" applyProtection="1">
      <alignment horizontal="left" vertical="center" indent="1"/>
      <protection hidden="1"/>
    </xf>
    <xf numFmtId="10" fontId="8" fillId="0" borderId="0" xfId="0" applyNumberFormat="1" applyFont="1" applyAlignment="1" applyProtection="1">
      <alignment horizontal="center" vertical="top"/>
      <protection hidden="1"/>
    </xf>
    <xf numFmtId="0" fontId="8" fillId="0" borderId="0" xfId="32" applyFont="1" applyAlignment="1" applyProtection="1">
      <alignment horizontal="center" vertical="top"/>
      <protection hidden="1"/>
    </xf>
    <xf numFmtId="0" fontId="7" fillId="0" borderId="0" xfId="32" applyFont="1" applyAlignment="1" applyProtection="1">
      <alignment horizontal="center" vertical="top"/>
      <protection hidden="1"/>
    </xf>
    <xf numFmtId="2" fontId="8" fillId="0" borderId="0" xfId="0" applyNumberFormat="1" applyFont="1" applyAlignment="1" applyProtection="1">
      <alignment horizontal="center" vertical="top"/>
      <protection hidden="1"/>
    </xf>
    <xf numFmtId="179" fontId="7" fillId="0" borderId="0" xfId="0" applyNumberFormat="1" applyFont="1" applyAlignment="1" applyProtection="1">
      <alignment horizontal="center" vertical="top"/>
      <protection hidden="1"/>
    </xf>
    <xf numFmtId="0" fontId="7" fillId="0" borderId="0" xfId="32" applyFont="1" applyAlignment="1" applyProtection="1">
      <alignment horizontal="justify" vertical="top"/>
      <protection hidden="1"/>
    </xf>
    <xf numFmtId="0" fontId="7" fillId="0" borderId="0" xfId="32" applyFont="1" applyAlignment="1" applyProtection="1">
      <alignment vertical="top"/>
      <protection hidden="1"/>
    </xf>
    <xf numFmtId="2" fontId="7" fillId="0" borderId="0" xfId="32" applyNumberFormat="1" applyFont="1" applyAlignment="1" applyProtection="1">
      <alignment vertical="top"/>
      <protection hidden="1"/>
    </xf>
    <xf numFmtId="15" fontId="7" fillId="0" borderId="0" xfId="0" applyNumberFormat="1" applyFont="1" applyAlignment="1" applyProtection="1">
      <alignment vertical="top"/>
      <protection hidden="1"/>
    </xf>
    <xf numFmtId="0" fontId="8" fillId="0" borderId="0" xfId="0" applyFont="1" applyAlignment="1" applyProtection="1">
      <alignment horizontal="center" vertical="top" wrapText="1"/>
      <protection hidden="1"/>
    </xf>
    <xf numFmtId="0" fontId="43" fillId="0" borderId="0" xfId="0" applyFont="1" applyAlignment="1" applyProtection="1">
      <alignment horizontal="center" vertical="top"/>
      <protection hidden="1"/>
    </xf>
    <xf numFmtId="0" fontId="8" fillId="0" borderId="0" xfId="0" applyFont="1" applyAlignment="1" applyProtection="1">
      <alignment horizontal="center" vertical="top"/>
      <protection hidden="1"/>
    </xf>
    <xf numFmtId="0" fontId="7" fillId="0" borderId="4" xfId="0" applyFont="1" applyBorder="1" applyAlignment="1" applyProtection="1">
      <alignment horizontal="center" vertical="top"/>
      <protection hidden="1"/>
    </xf>
    <xf numFmtId="0" fontId="7" fillId="0" borderId="4" xfId="0" applyFont="1" applyBorder="1" applyAlignment="1" applyProtection="1">
      <alignment horizontal="justify" vertical="top"/>
      <protection hidden="1"/>
    </xf>
    <xf numFmtId="0" fontId="8" fillId="15" borderId="12" xfId="0" applyFont="1" applyFill="1" applyBorder="1" applyAlignment="1" applyProtection="1">
      <alignment horizontal="center" vertical="center" wrapText="1"/>
      <protection hidden="1"/>
    </xf>
    <xf numFmtId="0" fontId="8" fillId="15" borderId="12" xfId="0" applyFont="1" applyFill="1" applyBorder="1" applyAlignment="1" applyProtection="1">
      <alignment horizontal="center" vertical="center"/>
      <protection hidden="1"/>
    </xf>
    <xf numFmtId="2" fontId="8" fillId="15" borderId="12" xfId="0" applyNumberFormat="1" applyFont="1" applyFill="1" applyBorder="1" applyAlignment="1" applyProtection="1">
      <alignment horizontal="center" vertical="center" wrapText="1"/>
      <protection hidden="1"/>
    </xf>
    <xf numFmtId="0" fontId="8" fillId="12" borderId="0" xfId="0" applyFont="1" applyFill="1" applyAlignment="1" applyProtection="1">
      <alignment horizontal="center" vertical="center"/>
      <protection hidden="1"/>
    </xf>
    <xf numFmtId="0" fontId="37" fillId="12" borderId="0" xfId="0" applyFont="1" applyFill="1" applyAlignment="1" applyProtection="1">
      <alignment horizontal="center" vertical="center"/>
      <protection hidden="1"/>
    </xf>
    <xf numFmtId="0" fontId="7" fillId="12" borderId="0" xfId="0" applyFont="1" applyFill="1" applyAlignment="1" applyProtection="1">
      <alignment horizontal="center" vertical="center"/>
      <protection hidden="1"/>
    </xf>
    <xf numFmtId="1" fontId="67" fillId="12" borderId="0" xfId="0" applyNumberFormat="1" applyFont="1" applyFill="1" applyAlignment="1" applyProtection="1">
      <alignment vertical="top"/>
      <protection hidden="1"/>
    </xf>
    <xf numFmtId="1" fontId="68" fillId="12" borderId="0" xfId="0" applyNumberFormat="1" applyFont="1" applyFill="1" applyAlignment="1" applyProtection="1">
      <alignment vertical="top"/>
      <protection hidden="1"/>
    </xf>
    <xf numFmtId="1" fontId="60" fillId="12" borderId="0" xfId="0" applyNumberFormat="1" applyFont="1" applyFill="1" applyAlignment="1" applyProtection="1">
      <alignment horizontal="center" vertical="top"/>
      <protection hidden="1"/>
    </xf>
    <xf numFmtId="1" fontId="68" fillId="12" borderId="0" xfId="0" applyNumberFormat="1" applyFont="1" applyFill="1" applyAlignment="1" applyProtection="1">
      <alignment horizontal="center" vertical="top"/>
      <protection hidden="1"/>
    </xf>
    <xf numFmtId="0" fontId="7" fillId="0" borderId="12" xfId="0" applyFont="1" applyBorder="1" applyAlignment="1" applyProtection="1">
      <alignment horizontal="center" vertical="top"/>
      <protection hidden="1"/>
    </xf>
    <xf numFmtId="164" fontId="7" fillId="0" borderId="12" xfId="7" applyFont="1" applyBorder="1" applyAlignment="1" applyProtection="1">
      <alignment horizontal="left" vertical="top"/>
      <protection hidden="1"/>
    </xf>
    <xf numFmtId="0" fontId="7" fillId="9" borderId="0" xfId="0" applyFont="1" applyFill="1" applyAlignment="1" applyProtection="1">
      <alignment vertical="top"/>
      <protection hidden="1"/>
    </xf>
    <xf numFmtId="0" fontId="7" fillId="9" borderId="0" xfId="0" applyFont="1" applyFill="1" applyAlignment="1" applyProtection="1">
      <alignment horizontal="center" vertical="top"/>
      <protection hidden="1"/>
    </xf>
    <xf numFmtId="15" fontId="7" fillId="9" borderId="0" xfId="0" applyNumberFormat="1" applyFont="1" applyFill="1" applyAlignment="1" applyProtection="1">
      <alignment vertical="top"/>
      <protection hidden="1"/>
    </xf>
    <xf numFmtId="0" fontId="37" fillId="9" borderId="0" xfId="0" applyFont="1" applyFill="1" applyAlignment="1" applyProtection="1">
      <alignment vertical="top"/>
      <protection hidden="1"/>
    </xf>
    <xf numFmtId="0" fontId="70" fillId="0" borderId="0" xfId="36" applyNumberFormat="1" applyFont="1" applyFill="1" applyBorder="1" applyAlignment="1" applyProtection="1">
      <alignment horizontal="center" vertical="top"/>
      <protection hidden="1"/>
    </xf>
    <xf numFmtId="0" fontId="7" fillId="0" borderId="0" xfId="0" applyFont="1" applyAlignment="1" applyProtection="1">
      <alignment vertical="top" wrapText="1"/>
      <protection hidden="1"/>
    </xf>
    <xf numFmtId="14" fontId="7" fillId="0" borderId="0" xfId="0" applyNumberFormat="1" applyFont="1" applyAlignment="1" applyProtection="1">
      <alignment horizontal="left" vertical="top"/>
      <protection hidden="1"/>
    </xf>
    <xf numFmtId="2" fontId="7" fillId="0" borderId="0" xfId="0" applyNumberFormat="1" applyFont="1" applyAlignment="1" applyProtection="1">
      <alignment horizontal="right" vertical="top"/>
      <protection hidden="1"/>
    </xf>
    <xf numFmtId="0" fontId="37" fillId="0" borderId="0" xfId="0" applyFont="1" applyAlignment="1" applyProtection="1">
      <alignment horizontal="center" vertical="top"/>
      <protection hidden="1"/>
    </xf>
    <xf numFmtId="0" fontId="37" fillId="0" borderId="0" xfId="0" applyFont="1" applyAlignment="1" applyProtection="1">
      <alignment horizontal="justify" vertical="top"/>
      <protection hidden="1"/>
    </xf>
    <xf numFmtId="2" fontId="37" fillId="0" borderId="0" xfId="0" applyNumberFormat="1" applyFont="1" applyAlignment="1" applyProtection="1">
      <alignment horizontal="center" vertical="top"/>
      <protection hidden="1"/>
    </xf>
    <xf numFmtId="2" fontId="7" fillId="0" borderId="0" xfId="7" applyNumberFormat="1" applyFont="1" applyFill="1" applyBorder="1" applyAlignment="1" applyProtection="1">
      <alignment horizontal="center" vertical="top"/>
      <protection hidden="1"/>
    </xf>
    <xf numFmtId="0" fontId="43" fillId="0" borderId="0" xfId="0" applyFont="1" applyAlignment="1" applyProtection="1">
      <alignment horizontal="left" vertical="top"/>
      <protection hidden="1"/>
    </xf>
    <xf numFmtId="2" fontId="43" fillId="0" borderId="0" xfId="0" applyNumberFormat="1" applyFont="1" applyAlignment="1" applyProtection="1">
      <alignment horizontal="left" vertical="top"/>
      <protection hidden="1"/>
    </xf>
    <xf numFmtId="0" fontId="43" fillId="0" borderId="0" xfId="0" applyFont="1" applyAlignment="1" applyProtection="1">
      <alignment vertical="top"/>
      <protection hidden="1"/>
    </xf>
    <xf numFmtId="0" fontId="37" fillId="0" borderId="0" xfId="0" applyFont="1" applyAlignment="1" applyProtection="1">
      <alignment horizontal="left" vertical="top"/>
      <protection hidden="1"/>
    </xf>
    <xf numFmtId="2" fontId="37" fillId="0" borderId="0" xfId="0" applyNumberFormat="1" applyFont="1" applyAlignment="1" applyProtection="1">
      <alignment horizontal="left" vertical="top"/>
      <protection hidden="1"/>
    </xf>
    <xf numFmtId="0" fontId="43" fillId="0" borderId="0" xfId="0" applyFont="1" applyAlignment="1" applyProtection="1">
      <alignment horizontal="center" vertical="top" wrapText="1"/>
      <protection hidden="1"/>
    </xf>
    <xf numFmtId="0" fontId="43" fillId="0" borderId="0" xfId="32" applyFont="1" applyAlignment="1" applyProtection="1">
      <alignment horizontal="center" vertical="top"/>
      <protection hidden="1"/>
    </xf>
    <xf numFmtId="0" fontId="37" fillId="0" borderId="0" xfId="32" applyFont="1" applyAlignment="1" applyProtection="1">
      <alignment horizontal="justify" vertical="top"/>
      <protection hidden="1"/>
    </xf>
    <xf numFmtId="0" fontId="43" fillId="0" borderId="0" xfId="32" applyFont="1" applyAlignment="1" applyProtection="1">
      <alignment vertical="top"/>
      <protection hidden="1"/>
    </xf>
    <xf numFmtId="2" fontId="43" fillId="0" borderId="0" xfId="32" applyNumberFormat="1" applyFont="1" applyAlignment="1" applyProtection="1">
      <alignment vertical="top"/>
      <protection hidden="1"/>
    </xf>
    <xf numFmtId="0" fontId="43" fillId="0" borderId="0" xfId="0" applyFont="1" applyAlignment="1" applyProtection="1">
      <alignment horizontal="justify" vertical="top" wrapText="1"/>
      <protection hidden="1"/>
    </xf>
    <xf numFmtId="0" fontId="37" fillId="0" borderId="0" xfId="32" applyFont="1" applyAlignment="1" applyProtection="1">
      <alignment vertical="top"/>
      <protection hidden="1"/>
    </xf>
    <xf numFmtId="0" fontId="37" fillId="0" borderId="0" xfId="32" applyFont="1" applyAlignment="1" applyProtection="1">
      <alignment horizontal="center" vertical="top"/>
      <protection hidden="1"/>
    </xf>
    <xf numFmtId="2" fontId="37" fillId="0" borderId="0" xfId="32" applyNumberFormat="1" applyFont="1" applyAlignment="1" applyProtection="1">
      <alignment vertical="top"/>
      <protection hidden="1"/>
    </xf>
    <xf numFmtId="2" fontId="43" fillId="0" borderId="0" xfId="0" applyNumberFormat="1" applyFont="1" applyAlignment="1" applyProtection="1">
      <alignment horizontal="center" vertical="top"/>
      <protection hidden="1"/>
    </xf>
    <xf numFmtId="0" fontId="43" fillId="0" borderId="0" xfId="0" applyFont="1" applyAlignment="1" applyProtection="1">
      <alignment vertical="top" wrapText="1"/>
      <protection hidden="1"/>
    </xf>
    <xf numFmtId="0" fontId="43" fillId="0" borderId="0" xfId="0" applyFont="1" applyAlignment="1" applyProtection="1">
      <alignment horizontal="justify" vertical="top"/>
      <protection hidden="1"/>
    </xf>
    <xf numFmtId="165" fontId="43" fillId="0" borderId="0" xfId="36" applyNumberFormat="1" applyFont="1" applyFill="1" applyBorder="1" applyAlignment="1" applyProtection="1">
      <alignment horizontal="center" vertical="top" wrapText="1"/>
      <protection hidden="1"/>
    </xf>
    <xf numFmtId="0" fontId="43" fillId="0" borderId="0" xfId="36" applyFont="1" applyFill="1" applyBorder="1" applyAlignment="1" applyProtection="1">
      <alignment horizontal="justify" vertical="top"/>
      <protection hidden="1"/>
    </xf>
    <xf numFmtId="0" fontId="37" fillId="0" borderId="0" xfId="36" applyNumberFormat="1" applyFont="1" applyFill="1" applyBorder="1" applyAlignment="1" applyProtection="1">
      <alignment horizontal="center" vertical="top" wrapText="1"/>
      <protection hidden="1"/>
    </xf>
    <xf numFmtId="2" fontId="37" fillId="0" borderId="0" xfId="36" applyNumberFormat="1" applyFont="1" applyFill="1" applyBorder="1" applyAlignment="1" applyProtection="1">
      <alignment horizontal="right" vertical="top" wrapText="1"/>
      <protection hidden="1"/>
    </xf>
    <xf numFmtId="2" fontId="37" fillId="0" borderId="0" xfId="0" applyNumberFormat="1" applyFont="1" applyAlignment="1" applyProtection="1">
      <alignment vertical="top" wrapText="1"/>
      <protection hidden="1"/>
    </xf>
    <xf numFmtId="2" fontId="37" fillId="0" borderId="0" xfId="0" applyNumberFormat="1" applyFont="1" applyAlignment="1" applyProtection="1">
      <alignment vertical="top"/>
      <protection hidden="1"/>
    </xf>
    <xf numFmtId="0" fontId="7" fillId="0" borderId="0" xfId="0" applyFont="1" applyAlignment="1" applyProtection="1">
      <alignment horizontal="right" vertical="top"/>
      <protection hidden="1"/>
    </xf>
    <xf numFmtId="165" fontId="37" fillId="0" borderId="0" xfId="36" applyNumberFormat="1" applyFont="1" applyFill="1" applyBorder="1" applyAlignment="1" applyProtection="1">
      <alignment horizontal="center" vertical="top" wrapText="1"/>
      <protection hidden="1"/>
    </xf>
    <xf numFmtId="0" fontId="37" fillId="0" borderId="0" xfId="36" applyFont="1" applyFill="1" applyBorder="1" applyAlignment="1" applyProtection="1">
      <alignment horizontal="justify" vertical="top" wrapText="1"/>
      <protection hidden="1"/>
    </xf>
    <xf numFmtId="2" fontId="37" fillId="0" borderId="0" xfId="36" applyNumberFormat="1" applyFont="1" applyFill="1" applyBorder="1" applyAlignment="1" applyProtection="1">
      <alignment horizontal="center" vertical="top" wrapText="1"/>
      <protection hidden="1"/>
    </xf>
    <xf numFmtId="168" fontId="37" fillId="0" borderId="0" xfId="0" applyNumberFormat="1" applyFont="1" applyAlignment="1" applyProtection="1">
      <alignment vertical="top" wrapText="1"/>
      <protection hidden="1"/>
    </xf>
    <xf numFmtId="0" fontId="37" fillId="0" borderId="0" xfId="36" applyNumberFormat="1" applyFont="1" applyFill="1" applyBorder="1" applyAlignment="1" applyProtection="1">
      <alignment horizontal="justify" vertical="top"/>
      <protection hidden="1"/>
    </xf>
    <xf numFmtId="167" fontId="37" fillId="0" borderId="0" xfId="0" applyNumberFormat="1" applyFont="1" applyAlignment="1" applyProtection="1">
      <alignment vertical="top" wrapText="1"/>
      <protection hidden="1"/>
    </xf>
    <xf numFmtId="0" fontId="37" fillId="0" borderId="0" xfId="36" applyFont="1" applyFill="1" applyBorder="1" applyAlignment="1" applyProtection="1">
      <alignment horizontal="center" vertical="top" wrapText="1"/>
      <protection hidden="1"/>
    </xf>
    <xf numFmtId="2" fontId="37" fillId="0" borderId="0" xfId="7" applyNumberFormat="1" applyFont="1" applyFill="1" applyBorder="1" applyAlignment="1" applyProtection="1">
      <alignment vertical="top" wrapText="1"/>
      <protection hidden="1"/>
    </xf>
    <xf numFmtId="170" fontId="37" fillId="0" borderId="0" xfId="36" quotePrefix="1" applyNumberFormat="1" applyFont="1" applyFill="1" applyBorder="1" applyAlignment="1" applyProtection="1">
      <alignment horizontal="justify" vertical="top" wrapText="1"/>
      <protection hidden="1"/>
    </xf>
    <xf numFmtId="170" fontId="37" fillId="0" borderId="0" xfId="36" applyNumberFormat="1" applyFont="1" applyFill="1" applyBorder="1" applyAlignment="1" applyProtection="1">
      <alignment horizontal="justify" vertical="top" wrapText="1"/>
      <protection hidden="1"/>
    </xf>
    <xf numFmtId="0" fontId="43" fillId="0" borderId="0" xfId="36" applyFont="1" applyFill="1" applyBorder="1" applyAlignment="1" applyProtection="1">
      <alignment horizontal="justify" vertical="top" wrapText="1"/>
      <protection hidden="1"/>
    </xf>
    <xf numFmtId="165" fontId="37" fillId="0" borderId="0" xfId="36" applyNumberFormat="1" applyFont="1" applyFill="1" applyBorder="1" applyAlignment="1" applyProtection="1">
      <alignment horizontal="justify" vertical="top" wrapText="1"/>
      <protection hidden="1"/>
    </xf>
    <xf numFmtId="0" fontId="37" fillId="0" borderId="0" xfId="36" applyNumberFormat="1" applyFont="1" applyFill="1" applyBorder="1" applyAlignment="1" applyProtection="1">
      <alignment horizontal="justify" vertical="top" wrapText="1"/>
      <protection hidden="1"/>
    </xf>
    <xf numFmtId="2" fontId="37" fillId="0" borderId="0" xfId="36" applyNumberFormat="1" applyFont="1" applyFill="1" applyBorder="1" applyAlignment="1" applyProtection="1">
      <alignment vertical="top" wrapText="1"/>
      <protection hidden="1"/>
    </xf>
    <xf numFmtId="3" fontId="37" fillId="0" borderId="0" xfId="36" applyNumberFormat="1" applyFont="1" applyFill="1" applyBorder="1" applyAlignment="1" applyProtection="1">
      <alignment horizontal="justify" vertical="top" wrapText="1"/>
      <protection hidden="1"/>
    </xf>
    <xf numFmtId="0" fontId="43" fillId="0" borderId="0" xfId="36" applyFont="1" applyFill="1" applyBorder="1" applyAlignment="1" applyProtection="1">
      <alignment horizontal="center" vertical="top" wrapText="1"/>
      <protection hidden="1"/>
    </xf>
    <xf numFmtId="0" fontId="37" fillId="0" borderId="0" xfId="36" applyNumberFormat="1" applyFont="1" applyFill="1" applyBorder="1" applyAlignment="1" applyProtection="1">
      <alignment horizontal="center" vertical="top"/>
      <protection hidden="1"/>
    </xf>
    <xf numFmtId="2" fontId="37" fillId="0" borderId="0" xfId="36" applyNumberFormat="1" applyFont="1" applyFill="1" applyBorder="1" applyAlignment="1" applyProtection="1">
      <alignment horizontal="right" vertical="top"/>
      <protection hidden="1"/>
    </xf>
    <xf numFmtId="0" fontId="61" fillId="19" borderId="3" xfId="48" applyFont="1" applyFill="1" applyBorder="1" applyAlignment="1" applyProtection="1">
      <alignment horizontal="right" vertical="center"/>
      <protection hidden="1"/>
    </xf>
    <xf numFmtId="0" fontId="37"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164" fontId="7" fillId="0" borderId="12" xfId="7" applyFont="1" applyBorder="1" applyAlignment="1" applyProtection="1">
      <alignment horizontal="center" vertical="top"/>
      <protection hidden="1"/>
    </xf>
    <xf numFmtId="0" fontId="7" fillId="0" borderId="0" xfId="32" applyFont="1" applyAlignment="1" applyProtection="1">
      <alignment vertical="center"/>
      <protection hidden="1"/>
    </xf>
    <xf numFmtId="0" fontId="43" fillId="0" borderId="0" xfId="0" applyFont="1" applyAlignment="1" applyProtection="1">
      <alignment vertical="center"/>
      <protection hidden="1"/>
    </xf>
    <xf numFmtId="0" fontId="43" fillId="0" borderId="0" xfId="32" applyFont="1" applyAlignment="1" applyProtection="1">
      <alignment vertical="center"/>
      <protection hidden="1"/>
    </xf>
    <xf numFmtId="0" fontId="37" fillId="0" borderId="0" xfId="32" applyFont="1" applyAlignment="1" applyProtection="1">
      <alignment vertical="center"/>
      <protection hidden="1"/>
    </xf>
    <xf numFmtId="0" fontId="43" fillId="0" borderId="0" xfId="0" applyFont="1" applyAlignment="1" applyProtection="1">
      <alignment vertical="center" wrapText="1"/>
      <protection hidden="1"/>
    </xf>
    <xf numFmtId="165" fontId="43" fillId="0" borderId="0" xfId="36" applyNumberFormat="1" applyFont="1" applyFill="1" applyBorder="1" applyAlignment="1" applyProtection="1">
      <alignment vertical="center" wrapText="1"/>
      <protection hidden="1"/>
    </xf>
    <xf numFmtId="165" fontId="37" fillId="0" borderId="0" xfId="36" applyNumberFormat="1" applyFont="1" applyFill="1" applyBorder="1" applyAlignment="1" applyProtection="1">
      <alignment vertical="center" wrapText="1"/>
      <protection hidden="1"/>
    </xf>
    <xf numFmtId="0" fontId="37" fillId="0" borderId="0" xfId="36" applyFont="1" applyFill="1" applyBorder="1" applyAlignment="1" applyProtection="1">
      <alignment vertical="center" wrapText="1"/>
      <protection hidden="1"/>
    </xf>
    <xf numFmtId="0" fontId="43" fillId="0" borderId="0" xfId="36" applyFont="1" applyFill="1" applyBorder="1" applyAlignment="1" applyProtection="1">
      <alignment vertical="center" wrapText="1"/>
      <protection hidden="1"/>
    </xf>
    <xf numFmtId="0" fontId="37" fillId="0" borderId="0" xfId="36" applyNumberFormat="1" applyFont="1" applyFill="1" applyBorder="1" applyAlignment="1" applyProtection="1">
      <alignment vertical="center"/>
      <protection hidden="1"/>
    </xf>
    <xf numFmtId="0" fontId="8" fillId="0" borderId="0" xfId="32" applyFont="1" applyAlignment="1" applyProtection="1">
      <alignment horizontal="center" vertical="center"/>
      <protection hidden="1"/>
    </xf>
    <xf numFmtId="0" fontId="7" fillId="0" borderId="0" xfId="32" applyFont="1" applyAlignment="1" applyProtection="1">
      <alignment horizontal="center" vertical="center"/>
      <protection hidden="1"/>
    </xf>
    <xf numFmtId="0" fontId="37" fillId="0" borderId="0" xfId="0" applyFont="1" applyAlignment="1" applyProtection="1">
      <alignment horizontal="center" vertical="center"/>
      <protection hidden="1"/>
    </xf>
    <xf numFmtId="0" fontId="43" fillId="0" borderId="0" xfId="0" applyFont="1" applyAlignment="1" applyProtection="1">
      <alignment horizontal="center" vertical="center"/>
      <protection hidden="1"/>
    </xf>
    <xf numFmtId="0" fontId="43" fillId="0" borderId="0" xfId="32" applyFont="1" applyAlignment="1" applyProtection="1">
      <alignment horizontal="center" vertical="center"/>
      <protection hidden="1"/>
    </xf>
    <xf numFmtId="0" fontId="37" fillId="0" borderId="0" xfId="32" applyFont="1" applyAlignment="1" applyProtection="1">
      <alignment horizontal="center" vertical="center"/>
      <protection hidden="1"/>
    </xf>
    <xf numFmtId="0" fontId="43" fillId="0" borderId="0" xfId="0" applyFont="1" applyAlignment="1" applyProtection="1">
      <alignment horizontal="center" vertical="center" wrapText="1"/>
      <protection hidden="1"/>
    </xf>
    <xf numFmtId="165" fontId="43" fillId="0" borderId="0" xfId="36" applyNumberFormat="1" applyFont="1" applyFill="1" applyBorder="1" applyAlignment="1" applyProtection="1">
      <alignment horizontal="center" vertical="center" wrapText="1"/>
      <protection hidden="1"/>
    </xf>
    <xf numFmtId="165" fontId="37" fillId="0" borderId="0" xfId="36" applyNumberFormat="1" applyFont="1" applyFill="1" applyBorder="1" applyAlignment="1" applyProtection="1">
      <alignment horizontal="center" vertical="center" wrapText="1"/>
      <protection hidden="1"/>
    </xf>
    <xf numFmtId="0" fontId="37" fillId="0" borderId="0" xfId="36" applyFont="1" applyFill="1" applyBorder="1" applyAlignment="1" applyProtection="1">
      <alignment horizontal="center" vertical="center" wrapText="1"/>
      <protection hidden="1"/>
    </xf>
    <xf numFmtId="0" fontId="43" fillId="0" borderId="0" xfId="36" applyFont="1" applyFill="1" applyBorder="1" applyAlignment="1" applyProtection="1">
      <alignment horizontal="center" vertical="center" wrapText="1"/>
      <protection hidden="1"/>
    </xf>
    <xf numFmtId="0" fontId="37" fillId="0" borderId="0" xfId="36" applyNumberFormat="1" applyFont="1" applyFill="1" applyBorder="1" applyAlignment="1" applyProtection="1">
      <alignment horizontal="center" vertical="center"/>
      <protection hidden="1"/>
    </xf>
    <xf numFmtId="0" fontId="7" fillId="0" borderId="4" xfId="0" applyFont="1" applyBorder="1" applyAlignment="1" applyProtection="1">
      <alignment vertical="center"/>
      <protection hidden="1"/>
    </xf>
    <xf numFmtId="1" fontId="8" fillId="15" borderId="12" xfId="0" applyNumberFormat="1" applyFont="1" applyFill="1" applyBorder="1" applyAlignment="1" applyProtection="1">
      <alignment horizontal="center" vertical="center" wrapText="1"/>
      <protection hidden="1"/>
    </xf>
    <xf numFmtId="1" fontId="60" fillId="15" borderId="12" xfId="0" applyNumberFormat="1" applyFont="1" applyFill="1" applyBorder="1" applyAlignment="1" applyProtection="1">
      <alignment horizontal="center" vertical="top"/>
      <protection hidden="1"/>
    </xf>
    <xf numFmtId="1" fontId="60" fillId="15" borderId="15" xfId="0" applyNumberFormat="1" applyFont="1" applyFill="1" applyBorder="1" applyAlignment="1" applyProtection="1">
      <alignment horizontal="center" vertical="top"/>
      <protection hidden="1"/>
    </xf>
    <xf numFmtId="1" fontId="60" fillId="15" borderId="12" xfId="0" applyNumberFormat="1" applyFont="1" applyFill="1" applyBorder="1" applyAlignment="1" applyProtection="1">
      <alignment vertical="center" wrapText="1"/>
      <protection hidden="1"/>
    </xf>
    <xf numFmtId="1" fontId="60" fillId="15" borderId="12" xfId="0" applyNumberFormat="1" applyFont="1" applyFill="1" applyBorder="1" applyAlignment="1" applyProtection="1">
      <alignment horizontal="center" vertical="top" wrapText="1"/>
      <protection hidden="1"/>
    </xf>
    <xf numFmtId="1" fontId="60" fillId="15" borderId="12" xfId="0" applyNumberFormat="1" applyFont="1" applyFill="1" applyBorder="1" applyAlignment="1" applyProtection="1">
      <alignment horizontal="center" vertical="center" wrapText="1"/>
      <protection hidden="1"/>
    </xf>
    <xf numFmtId="0" fontId="8" fillId="0" borderId="12" xfId="0" applyFont="1" applyBorder="1" applyAlignment="1" applyProtection="1">
      <alignment horizontal="left" vertical="top" wrapText="1"/>
      <protection hidden="1"/>
    </xf>
    <xf numFmtId="0" fontId="7" fillId="0" borderId="12" xfId="45" applyFont="1" applyBorder="1" applyAlignment="1" applyProtection="1">
      <alignment vertical="center"/>
      <protection hidden="1"/>
    </xf>
    <xf numFmtId="9" fontId="8" fillId="0" borderId="12" xfId="0" applyNumberFormat="1" applyFont="1" applyBorder="1" applyAlignment="1" applyProtection="1">
      <alignment horizontal="center" vertical="center" wrapText="1"/>
      <protection hidden="1"/>
    </xf>
    <xf numFmtId="0" fontId="69" fillId="0" borderId="12" xfId="0" applyFont="1" applyBorder="1" applyAlignment="1" applyProtection="1">
      <alignment horizontal="left" vertical="top" wrapText="1"/>
      <protection hidden="1"/>
    </xf>
    <xf numFmtId="2" fontId="69" fillId="0" borderId="12" xfId="0" applyNumberFormat="1" applyFont="1" applyBorder="1" applyAlignment="1" applyProtection="1">
      <alignment horizontal="center" vertical="top" wrapText="1"/>
      <protection hidden="1"/>
    </xf>
    <xf numFmtId="0" fontId="69" fillId="0" borderId="12" xfId="46" applyFont="1" applyBorder="1" applyAlignment="1" applyProtection="1">
      <alignment vertical="center"/>
      <protection hidden="1"/>
    </xf>
    <xf numFmtId="0" fontId="7" fillId="0" borderId="0" xfId="46" applyFont="1" applyAlignment="1" applyProtection="1">
      <alignment vertical="center"/>
      <protection hidden="1"/>
    </xf>
    <xf numFmtId="0" fontId="41" fillId="16" borderId="12" xfId="0" applyFont="1" applyFill="1" applyBorder="1" applyAlignment="1" applyProtection="1">
      <alignment horizontal="center" vertical="center" wrapText="1"/>
      <protection hidden="1"/>
    </xf>
    <xf numFmtId="0" fontId="41" fillId="16" borderId="12" xfId="0" applyFont="1" applyFill="1" applyBorder="1" applyAlignment="1" applyProtection="1">
      <alignment vertical="center" wrapText="1"/>
      <protection hidden="1"/>
    </xf>
    <xf numFmtId="0" fontId="65" fillId="17" borderId="12" xfId="0" applyFont="1" applyFill="1" applyBorder="1" applyAlignment="1" applyProtection="1">
      <alignment horizontal="center" vertical="center"/>
      <protection hidden="1"/>
    </xf>
    <xf numFmtId="0" fontId="7" fillId="0" borderId="12" xfId="0" applyFont="1" applyBorder="1" applyAlignment="1" applyProtection="1">
      <alignment horizontal="center" vertical="top" wrapText="1"/>
      <protection hidden="1"/>
    </xf>
    <xf numFmtId="0" fontId="65" fillId="17" borderId="12" xfId="0" applyFont="1" applyFill="1" applyBorder="1" applyAlignment="1" applyProtection="1">
      <alignment vertical="center"/>
      <protection hidden="1"/>
    </xf>
    <xf numFmtId="9" fontId="7" fillId="0" borderId="12" xfId="0" applyNumberFormat="1" applyFont="1" applyBorder="1" applyAlignment="1" applyProtection="1">
      <alignment horizontal="center" vertical="center"/>
      <protection hidden="1"/>
    </xf>
    <xf numFmtId="0" fontId="64" fillId="10" borderId="15" xfId="0" applyFont="1" applyFill="1" applyBorder="1" applyAlignment="1" applyProtection="1">
      <alignment horizontal="left" vertical="center"/>
      <protection hidden="1"/>
    </xf>
    <xf numFmtId="0" fontId="66" fillId="0" borderId="12" xfId="0" applyFont="1" applyBorder="1" applyAlignment="1" applyProtection="1">
      <alignment vertical="center"/>
      <protection hidden="1"/>
    </xf>
    <xf numFmtId="0" fontId="66" fillId="17" borderId="12" xfId="0" applyFont="1" applyFill="1" applyBorder="1" applyAlignment="1" applyProtection="1">
      <alignment vertical="center"/>
      <protection hidden="1"/>
    </xf>
    <xf numFmtId="0" fontId="41" fillId="16" borderId="12" xfId="0" applyFont="1" applyFill="1" applyBorder="1" applyAlignment="1" applyProtection="1">
      <alignment horizontal="left" vertical="center" wrapText="1"/>
      <protection hidden="1"/>
    </xf>
    <xf numFmtId="164" fontId="41" fillId="16" borderId="12" xfId="7" applyFont="1" applyFill="1" applyBorder="1" applyAlignment="1" applyProtection="1">
      <alignment horizontal="center" vertical="center" wrapText="1"/>
      <protection hidden="1"/>
    </xf>
    <xf numFmtId="1" fontId="7" fillId="4" borderId="12" xfId="30" applyNumberFormat="1" applyFont="1" applyFill="1" applyBorder="1" applyAlignment="1" applyProtection="1">
      <alignment horizontal="center" vertical="top"/>
      <protection locked="0" hidden="1"/>
    </xf>
    <xf numFmtId="43" fontId="41" fillId="16" borderId="12" xfId="0" applyNumberFormat="1" applyFont="1" applyFill="1" applyBorder="1" applyAlignment="1" applyProtection="1">
      <alignment horizontal="center" vertical="center" wrapText="1"/>
      <protection hidden="1"/>
    </xf>
    <xf numFmtId="0" fontId="0" fillId="0" borderId="12" xfId="0" applyBorder="1" applyAlignment="1">
      <alignment vertical="top" wrapText="1"/>
    </xf>
    <xf numFmtId="2" fontId="0" fillId="0" borderId="12" xfId="0" applyNumberFormat="1" applyBorder="1" applyAlignment="1">
      <alignment horizontal="center" vertical="center" wrapText="1"/>
    </xf>
    <xf numFmtId="2" fontId="0" fillId="0" borderId="12" xfId="0" applyNumberFormat="1" applyBorder="1" applyAlignment="1">
      <alignment horizontal="center" vertical="center"/>
    </xf>
    <xf numFmtId="2" fontId="0" fillId="0" borderId="12" xfId="0" applyNumberFormat="1" applyBorder="1" applyAlignment="1">
      <alignment horizontal="center"/>
    </xf>
    <xf numFmtId="2" fontId="0" fillId="0" borderId="12" xfId="0" applyNumberFormat="1" applyBorder="1" applyAlignment="1">
      <alignment horizontal="center" wrapText="1"/>
    </xf>
    <xf numFmtId="0" fontId="69" fillId="0" borderId="12" xfId="0" applyFont="1" applyBorder="1" applyAlignment="1" applyProtection="1">
      <alignment horizontal="center" vertical="center"/>
      <protection hidden="1"/>
    </xf>
    <xf numFmtId="0" fontId="0" fillId="0" borderId="12" xfId="0" applyBorder="1" applyAlignment="1">
      <alignment vertical="top"/>
    </xf>
    <xf numFmtId="0" fontId="0" fillId="0" borderId="12" xfId="0" applyBorder="1" applyAlignment="1">
      <alignment horizontal="left" vertical="top" wrapText="1"/>
    </xf>
    <xf numFmtId="0" fontId="0" fillId="0" borderId="12" xfId="0" applyFill="1" applyBorder="1" applyAlignment="1">
      <alignment horizontal="left" vertical="top" wrapText="1"/>
    </xf>
    <xf numFmtId="0" fontId="0" fillId="0" borderId="12" xfId="0" applyFill="1" applyBorder="1" applyAlignment="1">
      <alignment vertical="top" wrapText="1"/>
    </xf>
    <xf numFmtId="0" fontId="0" fillId="0" borderId="12" xfId="0" applyFill="1" applyBorder="1" applyAlignment="1">
      <alignment vertical="top"/>
    </xf>
    <xf numFmtId="0" fontId="0" fillId="0" borderId="12" xfId="0" applyBorder="1" applyAlignment="1">
      <alignment horizontal="left" vertical="top"/>
    </xf>
    <xf numFmtId="166" fontId="69" fillId="0" borderId="12" xfId="0" applyNumberFormat="1" applyFont="1" applyBorder="1" applyAlignment="1" applyProtection="1">
      <alignment horizontal="center" vertical="top" wrapText="1"/>
      <protection hidden="1"/>
    </xf>
    <xf numFmtId="166" fontId="7" fillId="0" borderId="12" xfId="0" applyNumberFormat="1" applyFont="1" applyBorder="1" applyAlignment="1" applyProtection="1">
      <alignment horizontal="center" vertical="top"/>
      <protection hidden="1"/>
    </xf>
    <xf numFmtId="0" fontId="73" fillId="0" borderId="0" xfId="0" applyFont="1" applyAlignment="1" applyProtection="1">
      <alignment vertical="top"/>
      <protection hidden="1"/>
    </xf>
    <xf numFmtId="0" fontId="73" fillId="0" borderId="0" xfId="0" applyFont="1" applyAlignment="1" applyProtection="1">
      <alignment horizontal="center" vertical="top"/>
      <protection hidden="1"/>
    </xf>
    <xf numFmtId="10" fontId="73" fillId="12" borderId="0" xfId="0" applyNumberFormat="1" applyFont="1" applyFill="1" applyAlignment="1" applyProtection="1">
      <alignment horizontal="center" vertical="top"/>
      <protection hidden="1"/>
    </xf>
    <xf numFmtId="10" fontId="73" fillId="0" borderId="0" xfId="0" applyNumberFormat="1" applyFont="1" applyAlignment="1" applyProtection="1">
      <alignment horizontal="center" vertical="top"/>
      <protection hidden="1"/>
    </xf>
    <xf numFmtId="10" fontId="74" fillId="0" borderId="0" xfId="0" applyNumberFormat="1" applyFont="1" applyAlignment="1" applyProtection="1">
      <alignment horizontal="center" vertical="top"/>
      <protection hidden="1"/>
    </xf>
    <xf numFmtId="2" fontId="73" fillId="0" borderId="0" xfId="0" applyNumberFormat="1" applyFont="1" applyAlignment="1" applyProtection="1">
      <alignment horizontal="center" vertical="top"/>
      <protection hidden="1"/>
    </xf>
    <xf numFmtId="0" fontId="74" fillId="0" borderId="0" xfId="0" applyFont="1" applyAlignment="1" applyProtection="1">
      <alignment horizontal="center" vertical="top" wrapText="1"/>
      <protection hidden="1"/>
    </xf>
    <xf numFmtId="0" fontId="74" fillId="0" borderId="0" xfId="0" applyFont="1" applyAlignment="1" applyProtection="1">
      <alignment horizontal="center" vertical="top"/>
      <protection hidden="1"/>
    </xf>
    <xf numFmtId="0" fontId="74" fillId="12" borderId="0" xfId="0" applyFont="1" applyFill="1" applyAlignment="1" applyProtection="1">
      <alignment horizontal="center" vertical="center"/>
      <protection hidden="1"/>
    </xf>
    <xf numFmtId="1" fontId="75" fillId="12" borderId="0" xfId="0" applyNumberFormat="1" applyFont="1" applyFill="1" applyAlignment="1" applyProtection="1">
      <alignment horizontal="center" vertical="top"/>
      <protection hidden="1"/>
    </xf>
    <xf numFmtId="164" fontId="74" fillId="0" borderId="0" xfId="7" applyFont="1" applyAlignment="1" applyProtection="1">
      <alignment horizontal="center" vertical="top"/>
      <protection hidden="1"/>
    </xf>
    <xf numFmtId="164" fontId="76" fillId="16" borderId="12" xfId="0" applyNumberFormat="1" applyFont="1" applyFill="1" applyBorder="1" applyAlignment="1" applyProtection="1">
      <alignment horizontal="center" vertical="center" wrapText="1"/>
      <protection hidden="1"/>
    </xf>
    <xf numFmtId="0" fontId="73" fillId="9" borderId="0" xfId="0" applyFont="1" applyFill="1" applyAlignment="1" applyProtection="1">
      <alignment vertical="top"/>
      <protection hidden="1"/>
    </xf>
    <xf numFmtId="2" fontId="74" fillId="0" borderId="0" xfId="0" applyNumberFormat="1" applyFont="1" applyAlignment="1" applyProtection="1">
      <alignment horizontal="center" vertical="top"/>
      <protection hidden="1"/>
    </xf>
    <xf numFmtId="2" fontId="73" fillId="0" borderId="0" xfId="0" applyNumberFormat="1" applyFont="1" applyAlignment="1" applyProtection="1">
      <alignment vertical="top"/>
      <protection hidden="1"/>
    </xf>
    <xf numFmtId="2" fontId="73" fillId="0" borderId="0" xfId="7" applyNumberFormat="1" applyFont="1" applyFill="1" applyBorder="1" applyAlignment="1" applyProtection="1">
      <alignment horizontal="center" vertical="top"/>
      <protection hidden="1"/>
    </xf>
    <xf numFmtId="0" fontId="77" fillId="0" borderId="0" xfId="26" applyFont="1" applyAlignment="1" applyProtection="1">
      <alignment vertical="center"/>
      <protection hidden="1"/>
    </xf>
    <xf numFmtId="0" fontId="30" fillId="0" borderId="0" xfId="23" applyFont="1" applyAlignment="1">
      <alignment horizontal="justify" vertical="center"/>
    </xf>
    <xf numFmtId="4" fontId="78" fillId="0" borderId="0" xfId="23" applyNumberFormat="1" applyFont="1" applyAlignment="1">
      <alignment horizontal="center" vertical="center"/>
    </xf>
    <xf numFmtId="0" fontId="78" fillId="0" borderId="0" xfId="23" applyFont="1" applyAlignment="1">
      <alignment horizontal="justify" vertical="center"/>
    </xf>
    <xf numFmtId="0" fontId="80" fillId="0" borderId="0" xfId="31" applyFont="1" applyAlignment="1" applyProtection="1">
      <alignment vertical="center"/>
      <protection hidden="1"/>
    </xf>
    <xf numFmtId="0" fontId="0" fillId="0" borderId="0" xfId="0" applyAlignment="1" applyProtection="1">
      <alignment horizontal="justify" vertical="top" wrapText="1"/>
      <protection hidden="1"/>
    </xf>
    <xf numFmtId="0" fontId="7" fillId="0" borderId="0" xfId="0" applyFont="1" applyAlignment="1" applyProtection="1">
      <alignment horizontal="left" vertical="top" wrapText="1"/>
      <protection hidden="1"/>
    </xf>
    <xf numFmtId="0" fontId="26" fillId="0" borderId="5" xfId="31" applyFont="1" applyBorder="1" applyAlignment="1" applyProtection="1">
      <alignment horizontal="right" vertical="center"/>
      <protection hidden="1"/>
    </xf>
    <xf numFmtId="0" fontId="26" fillId="0" borderId="0" xfId="31" applyFont="1" applyAlignment="1" applyProtection="1">
      <alignment horizontal="right" vertical="center"/>
      <protection hidden="1"/>
    </xf>
    <xf numFmtId="0" fontId="24" fillId="0" borderId="5" xfId="31" applyFont="1" applyBorder="1" applyAlignment="1" applyProtection="1">
      <alignment horizontal="right" vertical="center"/>
      <protection hidden="1"/>
    </xf>
    <xf numFmtId="0" fontId="24" fillId="0" borderId="0" xfId="31" applyFont="1" applyAlignment="1" applyProtection="1">
      <alignment horizontal="right" vertical="center"/>
      <protection hidden="1"/>
    </xf>
    <xf numFmtId="0" fontId="27" fillId="0" borderId="12" xfId="31" applyFont="1" applyBorder="1" applyAlignment="1" applyProtection="1">
      <alignment horizontal="center" vertical="center"/>
      <protection hidden="1"/>
    </xf>
    <xf numFmtId="0" fontId="20" fillId="0" borderId="12" xfId="31" applyFont="1" applyBorder="1" applyAlignment="1" applyProtection="1">
      <alignment horizontal="center" vertical="center"/>
      <protection hidden="1"/>
    </xf>
    <xf numFmtId="0" fontId="79" fillId="11" borderId="10" xfId="31" applyFont="1" applyFill="1" applyBorder="1" applyAlignment="1" applyProtection="1">
      <alignment horizontal="center" vertical="center" textRotation="90"/>
      <protection hidden="1"/>
    </xf>
    <xf numFmtId="0" fontId="79" fillId="11" borderId="11" xfId="31" applyFont="1" applyFill="1" applyBorder="1" applyAlignment="1" applyProtection="1">
      <alignment horizontal="center" vertical="center" textRotation="90"/>
      <protection hidden="1"/>
    </xf>
    <xf numFmtId="0" fontId="79" fillId="11" borderId="13" xfId="31" applyFont="1" applyFill="1" applyBorder="1" applyAlignment="1" applyProtection="1">
      <alignment horizontal="center" vertical="center" textRotation="90"/>
      <protection hidden="1"/>
    </xf>
    <xf numFmtId="0" fontId="26" fillId="0" borderId="7" xfId="31" applyFont="1" applyBorder="1" applyAlignment="1" applyProtection="1">
      <alignment horizontal="right" vertical="center"/>
      <protection hidden="1"/>
    </xf>
    <xf numFmtId="0" fontId="26" fillId="0" borderId="4" xfId="31" applyFont="1" applyBorder="1" applyAlignment="1" applyProtection="1">
      <alignment horizontal="right" vertical="center"/>
      <protection hidden="1"/>
    </xf>
    <xf numFmtId="0" fontId="24" fillId="0" borderId="29" xfId="31" applyFont="1" applyBorder="1" applyAlignment="1" applyProtection="1">
      <alignment horizontal="right" vertical="center"/>
      <protection hidden="1"/>
    </xf>
    <xf numFmtId="0" fontId="24" fillId="0" borderId="9" xfId="31" applyFont="1" applyBorder="1" applyAlignment="1" applyProtection="1">
      <alignment horizontal="right" vertical="center"/>
      <protection hidden="1"/>
    </xf>
    <xf numFmtId="0" fontId="22" fillId="0" borderId="23" xfId="31" applyFont="1" applyBorder="1" applyAlignment="1" applyProtection="1">
      <alignment horizontal="justify" vertical="center"/>
      <protection hidden="1"/>
    </xf>
    <xf numFmtId="0" fontId="22" fillId="0" borderId="19" xfId="31" applyFont="1" applyBorder="1" applyAlignment="1" applyProtection="1">
      <alignment horizontal="justify" vertical="center"/>
      <protection hidden="1"/>
    </xf>
    <xf numFmtId="0" fontId="3" fillId="0" borderId="5" xfId="31" applyBorder="1"/>
    <xf numFmtId="0" fontId="3" fillId="0" borderId="0" xfId="31"/>
    <xf numFmtId="0" fontId="3" fillId="0" borderId="6" xfId="31" applyBorder="1"/>
    <xf numFmtId="0" fontId="8" fillId="0" borderId="14" xfId="31" applyFont="1" applyBorder="1" applyAlignment="1" applyProtection="1">
      <alignment horizontal="center" vertical="center"/>
      <protection hidden="1"/>
    </xf>
    <xf numFmtId="0" fontId="8" fillId="0" borderId="3" xfId="31" applyFont="1" applyBorder="1" applyAlignment="1" applyProtection="1">
      <alignment horizontal="center" vertical="center"/>
      <protection hidden="1"/>
    </xf>
    <xf numFmtId="0" fontId="8" fillId="0" borderId="15" xfId="31" applyFont="1" applyBorder="1" applyAlignment="1" applyProtection="1">
      <alignment horizontal="center" vertical="center"/>
      <protection hidden="1"/>
    </xf>
    <xf numFmtId="0" fontId="47" fillId="12" borderId="16" xfId="31" applyFont="1" applyFill="1" applyBorder="1" applyAlignment="1" applyProtection="1">
      <alignment horizontal="center" vertical="center" wrapText="1"/>
      <protection hidden="1"/>
    </xf>
    <xf numFmtId="0" fontId="47" fillId="12" borderId="30" xfId="31" applyFont="1" applyFill="1" applyBorder="1" applyAlignment="1" applyProtection="1">
      <alignment horizontal="center" vertical="center" wrapText="1"/>
      <protection hidden="1"/>
    </xf>
    <xf numFmtId="0" fontId="47" fillId="12" borderId="17" xfId="31" applyFont="1" applyFill="1" applyBorder="1" applyAlignment="1" applyProtection="1">
      <alignment horizontal="center" vertical="center" wrapText="1"/>
      <protection hidden="1"/>
    </xf>
    <xf numFmtId="0" fontId="23" fillId="13" borderId="18" xfId="31" applyFont="1" applyFill="1" applyBorder="1" applyAlignment="1" applyProtection="1">
      <alignment horizontal="center" vertical="center"/>
      <protection hidden="1"/>
    </xf>
    <xf numFmtId="0" fontId="23" fillId="13" borderId="23" xfId="31" applyFont="1" applyFill="1" applyBorder="1" applyAlignment="1" applyProtection="1">
      <alignment horizontal="center" vertical="center"/>
      <protection hidden="1"/>
    </xf>
    <xf numFmtId="0" fontId="23" fillId="13" borderId="19" xfId="31" applyFont="1" applyFill="1" applyBorder="1" applyAlignment="1" applyProtection="1">
      <alignment horizontal="center" vertical="center"/>
      <protection hidden="1"/>
    </xf>
    <xf numFmtId="0" fontId="41" fillId="0" borderId="0" xfId="0" applyFont="1" applyAlignment="1" applyProtection="1">
      <alignment horizontal="center" vertical="top"/>
      <protection hidden="1"/>
    </xf>
    <xf numFmtId="0" fontId="41" fillId="0" borderId="31" xfId="0" applyFont="1" applyBorder="1" applyAlignment="1" applyProtection="1">
      <alignment horizontal="center" vertical="top"/>
      <protection hidden="1"/>
    </xf>
    <xf numFmtId="0" fontId="22" fillId="0" borderId="23" xfId="0" applyFont="1" applyBorder="1" applyAlignment="1" applyProtection="1">
      <alignment horizontal="center" vertical="center"/>
      <protection hidden="1"/>
    </xf>
    <xf numFmtId="0" fontId="22" fillId="0" borderId="0" xfId="0" applyFont="1" applyAlignment="1" applyProtection="1">
      <alignment horizontal="left" vertical="top"/>
      <protection hidden="1"/>
    </xf>
    <xf numFmtId="0" fontId="31" fillId="6" borderId="0" xfId="0" applyFont="1" applyFill="1" applyAlignment="1" applyProtection="1">
      <alignment horizontal="center" vertical="top" wrapText="1"/>
      <protection hidden="1"/>
    </xf>
    <xf numFmtId="0" fontId="38" fillId="11" borderId="4" xfId="26" applyFont="1" applyFill="1" applyBorder="1" applyAlignment="1" applyProtection="1">
      <alignment horizontal="justify" vertical="center" wrapText="1"/>
      <protection hidden="1"/>
    </xf>
    <xf numFmtId="0" fontId="17" fillId="13" borderId="0" xfId="26" applyFont="1" applyFill="1" applyAlignment="1" applyProtection="1">
      <alignment horizontal="center" vertical="center"/>
      <protection hidden="1"/>
    </xf>
    <xf numFmtId="0" fontId="28" fillId="6" borderId="0" xfId="26" applyFont="1" applyFill="1" applyAlignment="1" applyProtection="1">
      <alignment horizontal="center" vertical="center"/>
      <protection hidden="1"/>
    </xf>
    <xf numFmtId="0" fontId="7" fillId="4" borderId="12" xfId="26" applyFont="1" applyFill="1" applyBorder="1" applyAlignment="1" applyProtection="1">
      <alignment horizontal="center" vertical="center"/>
      <protection locked="0"/>
    </xf>
    <xf numFmtId="0" fontId="18" fillId="4" borderId="14" xfId="26" applyFont="1" applyFill="1" applyBorder="1" applyAlignment="1" applyProtection="1">
      <alignment horizontal="center" vertical="center" wrapText="1"/>
      <protection locked="0"/>
    </xf>
    <xf numFmtId="0" fontId="18" fillId="4" borderId="3" xfId="26" applyFont="1" applyFill="1" applyBorder="1" applyAlignment="1" applyProtection="1">
      <alignment horizontal="center" vertical="center" wrapText="1"/>
      <protection locked="0"/>
    </xf>
    <xf numFmtId="0" fontId="18" fillId="4" borderId="15" xfId="26" applyFont="1" applyFill="1" applyBorder="1" applyAlignment="1" applyProtection="1">
      <alignment horizontal="center" vertical="center" wrapText="1"/>
      <protection locked="0"/>
    </xf>
    <xf numFmtId="0" fontId="0" fillId="4" borderId="16" xfId="26" applyFont="1" applyFill="1" applyBorder="1" applyAlignment="1" applyProtection="1">
      <alignment horizontal="left" vertical="center"/>
      <protection locked="0"/>
    </xf>
    <xf numFmtId="0" fontId="18" fillId="4" borderId="30" xfId="26" applyFont="1" applyFill="1" applyBorder="1" applyAlignment="1" applyProtection="1">
      <alignment horizontal="left" vertical="center"/>
      <protection locked="0"/>
    </xf>
    <xf numFmtId="0" fontId="18" fillId="4" borderId="17" xfId="26" applyFont="1" applyFill="1" applyBorder="1" applyAlignment="1" applyProtection="1">
      <alignment horizontal="left" vertical="center"/>
      <protection locked="0"/>
    </xf>
    <xf numFmtId="0" fontId="7" fillId="0" borderId="0" xfId="0" applyFont="1" applyAlignment="1" applyProtection="1">
      <alignment horizontal="left" vertical="top"/>
      <protection hidden="1"/>
    </xf>
    <xf numFmtId="43" fontId="61" fillId="19" borderId="3" xfId="48" applyNumberFormat="1" applyFont="1" applyFill="1" applyBorder="1" applyAlignment="1" applyProtection="1">
      <alignment horizontal="center" vertical="center"/>
      <protection hidden="1"/>
    </xf>
    <xf numFmtId="0" fontId="43" fillId="0" borderId="0" xfId="0" applyFont="1" applyAlignment="1" applyProtection="1">
      <alignment horizontal="center" vertical="top"/>
      <protection hidden="1"/>
    </xf>
    <xf numFmtId="0" fontId="43" fillId="0" borderId="0" xfId="0" applyFont="1" applyAlignment="1" applyProtection="1">
      <alignment horizontal="justify" vertical="top" wrapText="1"/>
      <protection hidden="1"/>
    </xf>
    <xf numFmtId="0" fontId="70" fillId="0" borderId="9" xfId="36" applyNumberFormat="1" applyFont="1" applyFill="1" applyBorder="1" applyAlignment="1" applyProtection="1">
      <alignment horizontal="center" vertical="top"/>
      <protection hidden="1"/>
    </xf>
    <xf numFmtId="177" fontId="7" fillId="0" borderId="0" xfId="0" applyNumberFormat="1" applyFont="1" applyAlignment="1" applyProtection="1">
      <alignment horizontal="left" vertical="top"/>
      <protection hidden="1"/>
    </xf>
    <xf numFmtId="10" fontId="71" fillId="18" borderId="14" xfId="41" applyNumberFormat="1" applyFont="1" applyFill="1" applyBorder="1" applyAlignment="1" applyProtection="1">
      <alignment horizontal="center" vertical="center"/>
      <protection locked="0" hidden="1"/>
    </xf>
    <xf numFmtId="10" fontId="71" fillId="18" borderId="3" xfId="41" applyNumberFormat="1" applyFont="1" applyFill="1" applyBorder="1" applyAlignment="1" applyProtection="1">
      <alignment horizontal="center" vertical="center"/>
      <protection locked="0" hidden="1"/>
    </xf>
    <xf numFmtId="0" fontId="41" fillId="14" borderId="0" xfId="0" applyFont="1" applyFill="1" applyAlignment="1" applyProtection="1">
      <alignment horizontal="center" vertical="center" wrapText="1"/>
      <protection hidden="1"/>
    </xf>
    <xf numFmtId="0" fontId="8" fillId="0" borderId="4" xfId="0" applyFont="1" applyBorder="1" applyAlignment="1" applyProtection="1">
      <alignment horizontal="left" vertical="center"/>
      <protection hidden="1"/>
    </xf>
    <xf numFmtId="0" fontId="8" fillId="0" borderId="0" xfId="32" applyFont="1" applyAlignment="1" applyProtection="1">
      <alignment horizontal="left" vertical="top"/>
      <protection hidden="1"/>
    </xf>
    <xf numFmtId="0" fontId="7" fillId="0" borderId="0" xfId="32" applyFont="1" applyAlignment="1" applyProtection="1">
      <alignment horizontal="left" vertical="top"/>
      <protection hidden="1"/>
    </xf>
    <xf numFmtId="0" fontId="43" fillId="6" borderId="0" xfId="0" applyFont="1" applyFill="1" applyAlignment="1" applyProtection="1">
      <alignment horizontal="center" vertical="center"/>
      <protection hidden="1"/>
    </xf>
    <xf numFmtId="0" fontId="8" fillId="0" borderId="0" xfId="0" applyFont="1" applyAlignment="1" applyProtection="1">
      <alignment horizontal="justify" vertical="top" wrapText="1"/>
      <protection hidden="1"/>
    </xf>
    <xf numFmtId="0" fontId="7" fillId="12" borderId="0" xfId="0" applyFont="1" applyFill="1" applyAlignment="1" applyProtection="1">
      <alignment horizontal="center" vertical="top"/>
      <protection hidden="1"/>
    </xf>
    <xf numFmtId="0" fontId="7" fillId="0" borderId="0" xfId="0" applyFont="1" applyAlignment="1" applyProtection="1">
      <alignment horizontal="center" vertical="top"/>
      <protection hidden="1"/>
    </xf>
    <xf numFmtId="0" fontId="43" fillId="0" borderId="0" xfId="0" applyFont="1" applyAlignment="1" applyProtection="1">
      <alignment horizontal="center" vertical="top" wrapText="1"/>
      <protection hidden="1"/>
    </xf>
    <xf numFmtId="0" fontId="8" fillId="12" borderId="0" xfId="0" applyFont="1" applyFill="1" applyAlignment="1" applyProtection="1">
      <alignment horizontal="center" vertical="center" wrapText="1"/>
      <protection hidden="1"/>
    </xf>
    <xf numFmtId="0" fontId="8" fillId="0" borderId="0" xfId="0" applyFont="1" applyAlignment="1" applyProtection="1">
      <alignment horizontal="center" vertical="top"/>
      <protection hidden="1"/>
    </xf>
    <xf numFmtId="0" fontId="7" fillId="0" borderId="0" xfId="36" applyNumberFormat="1" applyFont="1" applyFill="1" applyBorder="1" applyAlignment="1" applyProtection="1">
      <alignment horizontal="left" vertical="top" wrapText="1"/>
      <protection hidden="1"/>
    </xf>
    <xf numFmtId="0" fontId="8" fillId="0" borderId="4" xfId="0" applyFont="1" applyBorder="1" applyAlignment="1" applyProtection="1">
      <alignment vertical="top"/>
      <protection hidden="1"/>
    </xf>
    <xf numFmtId="0" fontId="61" fillId="19" borderId="12" xfId="0" applyFont="1" applyFill="1" applyBorder="1" applyAlignment="1" applyProtection="1">
      <alignment horizontal="left" vertical="center" wrapText="1"/>
      <protection hidden="1"/>
    </xf>
    <xf numFmtId="0" fontId="61" fillId="19" borderId="12" xfId="0" applyFont="1" applyFill="1" applyBorder="1" applyAlignment="1" applyProtection="1">
      <alignment horizontal="left" vertical="center"/>
      <protection hidden="1"/>
    </xf>
    <xf numFmtId="4" fontId="62" fillId="19" borderId="14" xfId="0" applyNumberFormat="1" applyFont="1" applyFill="1" applyBorder="1" applyAlignment="1" applyProtection="1">
      <alignment horizontal="center" vertical="center"/>
      <protection hidden="1"/>
    </xf>
    <xf numFmtId="4" fontId="62" fillId="19" borderId="3" xfId="0" applyNumberFormat="1" applyFont="1" applyFill="1" applyBorder="1" applyAlignment="1" applyProtection="1">
      <alignment horizontal="center" vertical="center"/>
      <protection hidden="1"/>
    </xf>
    <xf numFmtId="0" fontId="62" fillId="19" borderId="3" xfId="48" applyFont="1" applyFill="1" applyBorder="1" applyAlignment="1" applyProtection="1">
      <alignment horizontal="left" vertical="center"/>
      <protection hidden="1"/>
    </xf>
    <xf numFmtId="0" fontId="43" fillId="0" borderId="0" xfId="36" applyNumberFormat="1" applyFont="1" applyFill="1" applyBorder="1" applyAlignment="1" applyProtection="1">
      <alignment horizontal="left" vertical="top"/>
      <protection hidden="1"/>
    </xf>
    <xf numFmtId="0" fontId="43" fillId="0" borderId="0" xfId="36" applyNumberFormat="1" applyFont="1" applyFill="1" applyBorder="1" applyAlignment="1" applyProtection="1">
      <alignment horizontal="left" vertical="top" wrapText="1"/>
      <protection hidden="1"/>
    </xf>
    <xf numFmtId="0" fontId="37" fillId="0" borderId="0" xfId="32" applyFont="1" applyAlignment="1" applyProtection="1">
      <alignment horizontal="left" vertical="top"/>
      <protection hidden="1"/>
    </xf>
    <xf numFmtId="0" fontId="43" fillId="0" borderId="0" xfId="36" applyFont="1" applyFill="1" applyBorder="1" applyAlignment="1" applyProtection="1">
      <alignment horizontal="left" vertical="top" wrapText="1"/>
      <protection hidden="1"/>
    </xf>
    <xf numFmtId="0" fontId="37" fillId="0" borderId="0" xfId="0" applyFont="1" applyAlignment="1" applyProtection="1">
      <alignment horizontal="justify" vertical="top" wrapText="1"/>
      <protection hidden="1"/>
    </xf>
    <xf numFmtId="0" fontId="32" fillId="0" borderId="0" xfId="32" applyFont="1" applyAlignment="1" applyProtection="1">
      <alignment horizontal="left" vertical="center"/>
      <protection hidden="1"/>
    </xf>
    <xf numFmtId="0" fontId="32" fillId="0" borderId="0" xfId="0" applyFont="1" applyAlignment="1" applyProtection="1">
      <alignment horizontal="justify" vertical="center" wrapText="1"/>
      <protection hidden="1"/>
    </xf>
    <xf numFmtId="0" fontId="28" fillId="0" borderId="0" xfId="36" applyFont="1" applyFill="1" applyBorder="1" applyAlignment="1" applyProtection="1">
      <alignment horizontal="left" vertical="center" wrapText="1"/>
      <protection hidden="1"/>
    </xf>
    <xf numFmtId="0" fontId="28" fillId="0" borderId="0" xfId="36" applyNumberFormat="1" applyFont="1" applyFill="1" applyBorder="1" applyAlignment="1" applyProtection="1">
      <alignment horizontal="left" vertical="center"/>
      <protection hidden="1"/>
    </xf>
    <xf numFmtId="0" fontId="28" fillId="0" borderId="0" xfId="36" applyNumberFormat="1" applyFont="1" applyFill="1" applyBorder="1" applyAlignment="1" applyProtection="1">
      <alignment horizontal="left" vertical="center" wrapText="1"/>
      <protection hidden="1"/>
    </xf>
    <xf numFmtId="0" fontId="28"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59" fillId="0" borderId="9" xfId="36" applyNumberFormat="1" applyFont="1" applyFill="1" applyBorder="1" applyAlignment="1" applyProtection="1">
      <alignment horizontal="center" vertical="center"/>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justify" vertical="center" wrapText="1"/>
      <protection hidden="1"/>
    </xf>
    <xf numFmtId="0" fontId="17" fillId="0" borderId="0" xfId="0" applyFont="1" applyAlignment="1" applyProtection="1">
      <alignment horizontal="justify" vertical="center" wrapText="1"/>
      <protection hidden="1"/>
    </xf>
    <xf numFmtId="0" fontId="17" fillId="0" borderId="4" xfId="0" applyFont="1" applyBorder="1" applyAlignment="1" applyProtection="1">
      <alignment horizontal="left" vertical="top"/>
      <protection hidden="1"/>
    </xf>
    <xf numFmtId="0" fontId="17" fillId="0" borderId="0" xfId="0" applyFont="1" applyAlignment="1" applyProtection="1">
      <alignment horizontal="center" vertical="center" wrapText="1"/>
      <protection hidden="1"/>
    </xf>
    <xf numFmtId="0" fontId="28" fillId="6" borderId="0" xfId="0" applyFont="1" applyFill="1" applyAlignment="1" applyProtection="1">
      <alignment horizontal="center" vertical="center"/>
      <protection hidden="1"/>
    </xf>
    <xf numFmtId="0" fontId="17" fillId="0" borderId="0" xfId="32" applyFont="1" applyAlignment="1" applyProtection="1">
      <alignment horizontal="left" vertical="top"/>
      <protection hidden="1"/>
    </xf>
    <xf numFmtId="0" fontId="0" fillId="0" borderId="0" xfId="32" applyFont="1" applyAlignment="1" applyProtection="1">
      <alignment horizontal="left" vertical="center"/>
      <protection hidden="1"/>
    </xf>
    <xf numFmtId="0" fontId="18" fillId="0" borderId="0" xfId="31" applyFont="1" applyAlignment="1" applyProtection="1">
      <alignment horizontal="justify" vertical="center" wrapText="1"/>
      <protection hidden="1"/>
    </xf>
    <xf numFmtId="0" fontId="17" fillId="7" borderId="14" xfId="31" applyFont="1" applyFill="1" applyBorder="1" applyAlignment="1" applyProtection="1">
      <alignment horizontal="left" vertical="center" wrapText="1"/>
      <protection hidden="1"/>
    </xf>
    <xf numFmtId="0" fontId="17" fillId="7" borderId="15" xfId="31" applyFont="1" applyFill="1" applyBorder="1" applyAlignment="1" applyProtection="1">
      <alignment horizontal="left" vertical="center" wrapText="1"/>
      <protection hidden="1"/>
    </xf>
    <xf numFmtId="2" fontId="17" fillId="7" borderId="14" xfId="31" applyNumberFormat="1" applyFont="1" applyFill="1" applyBorder="1" applyAlignment="1" applyProtection="1">
      <alignment horizontal="center" vertical="center" wrapText="1"/>
      <protection hidden="1"/>
    </xf>
    <xf numFmtId="2" fontId="17" fillId="7" borderId="15" xfId="31" applyNumberFormat="1" applyFont="1" applyFill="1" applyBorder="1" applyAlignment="1" applyProtection="1">
      <alignment horizontal="center" vertical="center" wrapText="1"/>
      <protection hidden="1"/>
    </xf>
    <xf numFmtId="0" fontId="18" fillId="0" borderId="14" xfId="31" applyFont="1" applyBorder="1" applyAlignment="1" applyProtection="1">
      <alignment horizontal="justify" vertical="center" wrapText="1"/>
      <protection hidden="1"/>
    </xf>
    <xf numFmtId="0" fontId="18" fillId="0" borderId="15" xfId="31" applyFont="1" applyBorder="1" applyAlignment="1" applyProtection="1">
      <alignment horizontal="justify" vertical="center" wrapText="1"/>
      <protection hidden="1"/>
    </xf>
    <xf numFmtId="0" fontId="17" fillId="4" borderId="12" xfId="31" applyFont="1" applyFill="1" applyBorder="1" applyAlignment="1" applyProtection="1">
      <alignment horizontal="center" vertical="center" wrapText="1"/>
      <protection locked="0"/>
    </xf>
    <xf numFmtId="0" fontId="18" fillId="0" borderId="12" xfId="31" applyFont="1" applyBorder="1" applyAlignment="1" applyProtection="1">
      <alignment horizontal="center" vertical="center"/>
      <protection hidden="1"/>
    </xf>
    <xf numFmtId="0" fontId="17" fillId="7" borderId="29" xfId="31" applyFont="1" applyFill="1" applyBorder="1" applyAlignment="1" applyProtection="1">
      <alignment horizontal="left" vertical="center" wrapText="1"/>
      <protection hidden="1"/>
    </xf>
    <xf numFmtId="0" fontId="17" fillId="7" borderId="32" xfId="31" applyFont="1" applyFill="1" applyBorder="1" applyAlignment="1" applyProtection="1">
      <alignment horizontal="left" vertical="center" wrapText="1"/>
      <protection hidden="1"/>
    </xf>
    <xf numFmtId="2" fontId="17" fillId="7" borderId="10" xfId="31" applyNumberFormat="1" applyFont="1" applyFill="1" applyBorder="1" applyAlignment="1" applyProtection="1">
      <alignment horizontal="center" vertical="center"/>
      <protection hidden="1"/>
    </xf>
    <xf numFmtId="0" fontId="42" fillId="7" borderId="7" xfId="31" applyFont="1" applyFill="1" applyBorder="1" applyAlignment="1" applyProtection="1">
      <alignment horizontal="justify" vertical="center" wrapText="1"/>
      <protection hidden="1"/>
    </xf>
    <xf numFmtId="0" fontId="42" fillId="7" borderId="8" xfId="31" applyFont="1" applyFill="1" applyBorder="1" applyAlignment="1" applyProtection="1">
      <alignment horizontal="justify" vertical="center" wrapText="1"/>
      <protection hidden="1"/>
    </xf>
    <xf numFmtId="0" fontId="17" fillId="7" borderId="7" xfId="31" applyFont="1" applyFill="1" applyBorder="1" applyAlignment="1" applyProtection="1">
      <alignment horizontal="justify" vertical="center" wrapText="1"/>
      <protection hidden="1"/>
    </xf>
    <xf numFmtId="0" fontId="17" fillId="7" borderId="8" xfId="31" applyFont="1" applyFill="1" applyBorder="1" applyAlignment="1" applyProtection="1">
      <alignment horizontal="justify" vertical="center" wrapText="1"/>
      <protection hidden="1"/>
    </xf>
    <xf numFmtId="0" fontId="0" fillId="0" borderId="12" xfId="31" applyFont="1" applyBorder="1" applyAlignment="1" applyProtection="1">
      <alignment horizontal="justify" vertical="center" wrapText="1"/>
      <protection hidden="1"/>
    </xf>
    <xf numFmtId="0" fontId="18" fillId="0" borderId="12" xfId="31" applyFont="1" applyBorder="1" applyAlignment="1" applyProtection="1">
      <alignment horizontal="justify" vertical="center" wrapText="1"/>
      <protection hidden="1"/>
    </xf>
    <xf numFmtId="0" fontId="17" fillId="4" borderId="29" xfId="31" applyFont="1" applyFill="1" applyBorder="1" applyAlignment="1" applyProtection="1">
      <alignment horizontal="center" vertical="center" wrapText="1"/>
      <protection locked="0"/>
    </xf>
    <xf numFmtId="0" fontId="17" fillId="4" borderId="32" xfId="31" applyFont="1" applyFill="1" applyBorder="1" applyAlignment="1" applyProtection="1">
      <alignment horizontal="center" vertical="center" wrapText="1"/>
      <protection locked="0"/>
    </xf>
    <xf numFmtId="0" fontId="17" fillId="4" borderId="5" xfId="31" applyFont="1" applyFill="1" applyBorder="1" applyAlignment="1" applyProtection="1">
      <alignment horizontal="center" vertical="center" wrapText="1"/>
      <protection locked="0"/>
    </xf>
    <xf numFmtId="0" fontId="17" fillId="4" borderId="6" xfId="31" applyFont="1" applyFill="1" applyBorder="1" applyAlignment="1" applyProtection="1">
      <alignment horizontal="center" vertical="center" wrapText="1"/>
      <protection locked="0"/>
    </xf>
    <xf numFmtId="0" fontId="17" fillId="4" borderId="7" xfId="31" applyFont="1" applyFill="1" applyBorder="1" applyAlignment="1" applyProtection="1">
      <alignment horizontal="center" vertical="center" wrapText="1"/>
      <protection locked="0"/>
    </xf>
    <xf numFmtId="0" fontId="17" fillId="4" borderId="8" xfId="31" applyFont="1" applyFill="1" applyBorder="1" applyAlignment="1" applyProtection="1">
      <alignment horizontal="center" vertical="center" wrapText="1"/>
      <protection locked="0"/>
    </xf>
    <xf numFmtId="0" fontId="43" fillId="0" borderId="0" xfId="31" applyFont="1" applyAlignment="1" applyProtection="1">
      <alignment horizontal="center" vertical="top"/>
      <protection hidden="1"/>
    </xf>
    <xf numFmtId="0" fontId="17" fillId="7" borderId="3" xfId="31" applyFont="1" applyFill="1" applyBorder="1" applyAlignment="1" applyProtection="1">
      <alignment horizontal="left" vertical="center" wrapText="1"/>
      <protection hidden="1"/>
    </xf>
    <xf numFmtId="0" fontId="17" fillId="0" borderId="14" xfId="31" applyFont="1" applyBorder="1" applyAlignment="1" applyProtection="1">
      <alignment horizontal="left" vertical="center" wrapText="1"/>
      <protection hidden="1"/>
    </xf>
    <xf numFmtId="0" fontId="17" fillId="0" borderId="15" xfId="31" applyFont="1" applyBorder="1" applyAlignment="1" applyProtection="1">
      <alignment horizontal="left" vertical="center" wrapText="1"/>
      <protection hidden="1"/>
    </xf>
    <xf numFmtId="0" fontId="17" fillId="0" borderId="14" xfId="31" applyFont="1" applyBorder="1" applyAlignment="1" applyProtection="1">
      <alignment horizontal="center" vertical="center" wrapText="1"/>
      <protection hidden="1"/>
    </xf>
    <xf numFmtId="0" fontId="17" fillId="0" borderId="15" xfId="31" applyFont="1" applyBorder="1" applyAlignment="1" applyProtection="1">
      <alignment horizontal="center" vertical="center" wrapText="1"/>
      <protection hidden="1"/>
    </xf>
    <xf numFmtId="9" fontId="17" fillId="4" borderId="12" xfId="31" applyNumberFormat="1" applyFont="1" applyFill="1" applyBorder="1" applyAlignment="1" applyProtection="1">
      <alignment horizontal="center" vertical="center" wrapText="1"/>
      <protection locked="0"/>
    </xf>
    <xf numFmtId="2" fontId="17" fillId="7" borderId="12" xfId="31" applyNumberFormat="1" applyFont="1" applyFill="1" applyBorder="1" applyAlignment="1" applyProtection="1">
      <alignment horizontal="center" vertical="center" wrapText="1"/>
      <protection hidden="1"/>
    </xf>
    <xf numFmtId="0" fontId="18" fillId="0" borderId="0" xfId="31" applyFont="1" applyAlignment="1" applyProtection="1">
      <alignment horizontal="left" vertical="top"/>
      <protection hidden="1"/>
    </xf>
    <xf numFmtId="0" fontId="17" fillId="0" borderId="0" xfId="31" applyFont="1" applyAlignment="1" applyProtection="1">
      <alignment horizontal="center" vertical="center" wrapText="1"/>
      <protection hidden="1"/>
    </xf>
    <xf numFmtId="0" fontId="28" fillId="6" borderId="0" xfId="31" applyFont="1" applyFill="1" applyAlignment="1" applyProtection="1">
      <alignment horizontal="center" vertical="center"/>
      <protection hidden="1"/>
    </xf>
    <xf numFmtId="0" fontId="17" fillId="7" borderId="22" xfId="31" applyFont="1" applyFill="1" applyBorder="1" applyAlignment="1" applyProtection="1">
      <alignment horizontal="left" vertical="center" wrapText="1"/>
      <protection hidden="1"/>
    </xf>
    <xf numFmtId="0" fontId="18" fillId="0" borderId="25" xfId="31" applyFont="1" applyBorder="1" applyAlignment="1" applyProtection="1">
      <alignment horizontal="justify" vertical="center" wrapText="1"/>
      <protection hidden="1"/>
    </xf>
    <xf numFmtId="0" fontId="18" fillId="0" borderId="27" xfId="31" applyFont="1" applyBorder="1" applyAlignment="1" applyProtection="1">
      <alignment horizontal="justify" vertical="center" wrapText="1"/>
      <protection hidden="1"/>
    </xf>
    <xf numFmtId="0" fontId="17" fillId="0" borderId="12" xfId="31" applyFont="1" applyBorder="1" applyAlignment="1" applyProtection="1">
      <alignment horizontal="left" vertical="center" wrapText="1"/>
      <protection hidden="1"/>
    </xf>
    <xf numFmtId="0" fontId="17" fillId="7" borderId="12" xfId="31" applyFont="1" applyFill="1" applyBorder="1" applyAlignment="1" applyProtection="1">
      <alignment horizontal="left" vertical="center" wrapText="1"/>
      <protection hidden="1"/>
    </xf>
    <xf numFmtId="0" fontId="17" fillId="0" borderId="7" xfId="31" applyFont="1" applyBorder="1" applyAlignment="1" applyProtection="1">
      <alignment horizontal="justify" vertical="center" wrapText="1"/>
      <protection hidden="1"/>
    </xf>
    <xf numFmtId="0" fontId="17" fillId="0" borderId="8" xfId="31" applyFont="1" applyBorder="1" applyAlignment="1" applyProtection="1">
      <alignment horizontal="justify" vertical="center" wrapText="1"/>
      <protection hidden="1"/>
    </xf>
    <xf numFmtId="0" fontId="8" fillId="12" borderId="0" xfId="31" applyFont="1" applyFill="1" applyAlignment="1" applyProtection="1">
      <alignment horizontal="center" vertical="top" wrapText="1"/>
      <protection hidden="1"/>
    </xf>
    <xf numFmtId="0" fontId="17" fillId="0" borderId="0" xfId="28" applyNumberFormat="1" applyFont="1" applyFill="1" applyBorder="1" applyAlignment="1" applyProtection="1">
      <alignment horizontal="justify" vertical="center" wrapText="1"/>
      <protection hidden="1"/>
    </xf>
    <xf numFmtId="0" fontId="17" fillId="8" borderId="0" xfId="30" applyNumberFormat="1" applyFont="1" applyFill="1" applyBorder="1" applyAlignment="1" applyProtection="1">
      <alignment horizontal="center" vertical="center" wrapText="1"/>
      <protection hidden="1"/>
    </xf>
    <xf numFmtId="0" fontId="8" fillId="12" borderId="0" xfId="0" applyFont="1" applyFill="1" applyAlignment="1" applyProtection="1">
      <alignment horizontal="justify" vertical="top" wrapText="1"/>
      <protection hidden="1"/>
    </xf>
    <xf numFmtId="0" fontId="18" fillId="0" borderId="0" xfId="30" applyFont="1" applyAlignment="1" applyProtection="1">
      <alignment horizontal="justify" vertical="center"/>
      <protection hidden="1"/>
    </xf>
    <xf numFmtId="0" fontId="58" fillId="0" borderId="0" xfId="30" applyNumberFormat="1" applyFont="1" applyFill="1" applyBorder="1" applyAlignment="1" applyProtection="1">
      <alignment horizontal="center" vertical="top" wrapText="1"/>
      <protection hidden="1"/>
    </xf>
    <xf numFmtId="0" fontId="17" fillId="0" borderId="14" xfId="30" applyFont="1" applyBorder="1" applyAlignment="1" applyProtection="1">
      <alignment horizontal="justify" vertical="top"/>
      <protection hidden="1"/>
    </xf>
    <xf numFmtId="0" fontId="18" fillId="0" borderId="3" xfId="30" applyFont="1" applyBorder="1" applyAlignment="1" applyProtection="1">
      <alignment horizontal="justify" vertical="top"/>
      <protection hidden="1"/>
    </xf>
    <xf numFmtId="0" fontId="18" fillId="0" borderId="15" xfId="30" applyFont="1" applyBorder="1" applyAlignment="1" applyProtection="1">
      <alignment horizontal="justify" vertical="top"/>
      <protection hidden="1"/>
    </xf>
    <xf numFmtId="0" fontId="17" fillId="0" borderId="0" xfId="24" applyFont="1" applyAlignment="1" applyProtection="1">
      <alignment horizontal="left" vertical="center" indent="2"/>
      <protection hidden="1"/>
    </xf>
    <xf numFmtId="0" fontId="17" fillId="0" borderId="16" xfId="30" applyFont="1" applyBorder="1" applyAlignment="1" applyProtection="1">
      <alignment horizontal="justify" vertical="top"/>
      <protection hidden="1"/>
    </xf>
    <xf numFmtId="0" fontId="18" fillId="0" borderId="30" xfId="30" applyFont="1" applyBorder="1" applyAlignment="1" applyProtection="1">
      <alignment horizontal="justify" vertical="top"/>
      <protection hidden="1"/>
    </xf>
    <xf numFmtId="0" fontId="18" fillId="0" borderId="17" xfId="30" applyFont="1" applyBorder="1" applyAlignment="1" applyProtection="1">
      <alignment horizontal="justify" vertical="top"/>
      <protection hidden="1"/>
    </xf>
    <xf numFmtId="0" fontId="17" fillId="0" borderId="16" xfId="30" applyFont="1" applyBorder="1" applyAlignment="1" applyProtection="1">
      <alignment horizontal="justify" vertical="center"/>
      <protection hidden="1"/>
    </xf>
    <xf numFmtId="0" fontId="18" fillId="0" borderId="30" xfId="30" applyFont="1" applyBorder="1" applyAlignment="1" applyProtection="1">
      <alignment horizontal="justify" vertical="center"/>
      <protection hidden="1"/>
    </xf>
    <xf numFmtId="0" fontId="18" fillId="0" borderId="17"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8" fillId="0" borderId="9" xfId="30" applyFont="1" applyBorder="1" applyAlignment="1" applyProtection="1">
      <alignment horizontal="justify" vertical="center"/>
      <protection hidden="1"/>
    </xf>
    <xf numFmtId="0" fontId="0" fillId="11" borderId="9" xfId="30" applyFont="1" applyFill="1" applyBorder="1" applyAlignment="1" applyProtection="1">
      <alignment horizontal="justify" vertical="center"/>
      <protection hidden="1"/>
    </xf>
    <xf numFmtId="0" fontId="18" fillId="11" borderId="9" xfId="30" applyFont="1" applyFill="1" applyBorder="1" applyAlignment="1" applyProtection="1">
      <alignment horizontal="justify" vertical="center"/>
      <protection hidden="1"/>
    </xf>
    <xf numFmtId="10" fontId="0" fillId="0" borderId="14" xfId="30" applyNumberFormat="1" applyFont="1" applyFill="1" applyBorder="1" applyAlignment="1" applyProtection="1">
      <alignment horizontal="right" vertical="center" wrapText="1"/>
      <protection locked="0"/>
    </xf>
    <xf numFmtId="10" fontId="18" fillId="0" borderId="3" xfId="30" applyNumberFormat="1" applyFont="1" applyFill="1" applyBorder="1" applyAlignment="1" applyProtection="1">
      <alignment horizontal="right" vertical="center" wrapText="1"/>
      <protection locked="0"/>
    </xf>
    <xf numFmtId="10" fontId="18" fillId="0" borderId="15" xfId="30" applyNumberFormat="1" applyFont="1" applyFill="1" applyBorder="1" applyAlignment="1" applyProtection="1">
      <alignment horizontal="right" vertical="center" wrapText="1"/>
      <protection locked="0"/>
    </xf>
    <xf numFmtId="0" fontId="31" fillId="6" borderId="0" xfId="0" applyFont="1" applyFill="1" applyAlignment="1" applyProtection="1">
      <alignment horizontal="center" vertical="center" wrapText="1"/>
      <protection hidden="1"/>
    </xf>
    <xf numFmtId="0" fontId="31" fillId="6" borderId="6" xfId="0" applyFont="1" applyFill="1" applyBorder="1" applyAlignment="1" applyProtection="1">
      <alignment horizontal="center" vertical="center" wrapText="1"/>
      <protection hidden="1"/>
    </xf>
    <xf numFmtId="0" fontId="0" fillId="0" borderId="12" xfId="31" applyFont="1" applyBorder="1" applyAlignment="1" applyProtection="1">
      <alignment horizontal="center" vertical="center"/>
      <protection hidden="1"/>
    </xf>
    <xf numFmtId="0" fontId="0" fillId="0" borderId="25" xfId="31" applyFont="1" applyBorder="1" applyAlignment="1" applyProtection="1">
      <alignment horizontal="justify" vertical="center" wrapText="1"/>
      <protection hidden="1"/>
    </xf>
    <xf numFmtId="0" fontId="0" fillId="0" borderId="27" xfId="31" applyFont="1" applyBorder="1" applyAlignment="1" applyProtection="1">
      <alignment horizontal="justify" vertical="center" wrapText="1"/>
      <protection hidden="1"/>
    </xf>
    <xf numFmtId="0" fontId="0" fillId="0" borderId="0" xfId="31" applyFont="1" applyAlignment="1" applyProtection="1">
      <alignment horizontal="left" vertical="top"/>
      <protection hidden="1"/>
    </xf>
    <xf numFmtId="0" fontId="17" fillId="7" borderId="10" xfId="31" applyFont="1" applyFill="1" applyBorder="1" applyAlignment="1" applyProtection="1">
      <alignment horizontal="left" vertical="center" wrapText="1"/>
      <protection hidden="1"/>
    </xf>
    <xf numFmtId="0" fontId="41" fillId="12" borderId="0" xfId="31" applyFont="1" applyFill="1" applyAlignment="1" applyProtection="1">
      <alignment horizontal="center" vertical="top" wrapText="1"/>
      <protection hidden="1"/>
    </xf>
    <xf numFmtId="0" fontId="50" fillId="0" borderId="0" xfId="23" applyFont="1" applyAlignment="1">
      <alignment horizontal="justify" vertical="top"/>
    </xf>
    <xf numFmtId="0" fontId="0" fillId="0" borderId="0" xfId="23" applyFont="1" applyAlignment="1">
      <alignment horizontal="justify" vertical="top"/>
    </xf>
    <xf numFmtId="0" fontId="17" fillId="0" borderId="0" xfId="23" applyFont="1" applyAlignment="1">
      <alignment horizontal="center" vertical="center"/>
    </xf>
    <xf numFmtId="0" fontId="50" fillId="4" borderId="0" xfId="23" applyFont="1" applyFill="1" applyAlignment="1" applyProtection="1">
      <alignment horizontal="left" vertical="center"/>
      <protection locked="0"/>
    </xf>
    <xf numFmtId="177" fontId="50" fillId="0" borderId="0" xfId="23" applyNumberFormat="1" applyFont="1" applyAlignment="1">
      <alignment horizontal="left" vertical="center"/>
    </xf>
    <xf numFmtId="0" fontId="17" fillId="12" borderId="0" xfId="23" applyFont="1" applyFill="1" applyAlignment="1">
      <alignment horizontal="justify" vertical="top"/>
    </xf>
    <xf numFmtId="0" fontId="17" fillId="0" borderId="0" xfId="23" applyFont="1" applyAlignment="1">
      <alignment horizontal="justify" vertical="center"/>
    </xf>
    <xf numFmtId="0" fontId="50" fillId="0" borderId="0" xfId="23" applyFont="1" applyAlignment="1">
      <alignment horizontal="justify" vertical="center"/>
    </xf>
    <xf numFmtId="0" fontId="41" fillId="0" borderId="0" xfId="23" quotePrefix="1" applyFont="1" applyAlignment="1">
      <alignment horizontal="center" vertical="center"/>
    </xf>
    <xf numFmtId="0" fontId="18" fillId="0" borderId="0" xfId="23" applyFont="1" applyAlignment="1">
      <alignment horizontal="justify" vertical="top"/>
    </xf>
    <xf numFmtId="0" fontId="50" fillId="4" borderId="23" xfId="0" applyFont="1" applyFill="1" applyBorder="1" applyAlignment="1" applyProtection="1">
      <alignment horizontal="left" vertical="center"/>
      <protection locked="0"/>
    </xf>
    <xf numFmtId="0" fontId="50" fillId="0" borderId="33" xfId="0" applyFont="1" applyBorder="1" applyAlignment="1">
      <alignment horizontal="justify" vertical="center" wrapText="1"/>
    </xf>
    <xf numFmtId="0" fontId="50" fillId="0" borderId="23" xfId="0" applyFont="1" applyBorder="1" applyAlignment="1">
      <alignment horizontal="left" vertical="center" indent="2"/>
    </xf>
    <xf numFmtId="0" fontId="50" fillId="0" borderId="31" xfId="0" applyFont="1" applyBorder="1" applyAlignment="1">
      <alignment horizontal="left" vertical="center" indent="2"/>
    </xf>
    <xf numFmtId="0" fontId="50" fillId="0" borderId="33" xfId="0" applyFont="1" applyBorder="1" applyAlignment="1">
      <alignment horizontal="left" vertical="center" indent="2"/>
    </xf>
    <xf numFmtId="0" fontId="0" fillId="0" borderId="0" xfId="23" applyFont="1" applyAlignment="1">
      <alignment horizontal="center" vertical="top"/>
    </xf>
    <xf numFmtId="0" fontId="50" fillId="0" borderId="0" xfId="23" applyFont="1" applyAlignment="1">
      <alignment horizontal="center" vertical="top"/>
    </xf>
    <xf numFmtId="0" fontId="50" fillId="0" borderId="0" xfId="0" applyFont="1" applyAlignment="1">
      <alignment horizontal="left" vertical="center" wrapText="1" indent="2"/>
    </xf>
    <xf numFmtId="0" fontId="50" fillId="0" borderId="0" xfId="0" applyFont="1" applyAlignment="1">
      <alignment horizontal="left" vertical="center" indent="2"/>
    </xf>
    <xf numFmtId="177" fontId="17" fillId="0" borderId="0" xfId="23" applyNumberFormat="1" applyFont="1" applyAlignment="1">
      <alignment horizontal="left" vertical="center" indent="1"/>
    </xf>
    <xf numFmtId="0" fontId="18" fillId="0" borderId="0" xfId="23" applyFont="1" applyAlignment="1">
      <alignment horizontal="left" vertical="top" wrapText="1"/>
    </xf>
    <xf numFmtId="1" fontId="17" fillId="0" borderId="0" xfId="35" applyNumberFormat="1" applyFont="1" applyAlignment="1" applyProtection="1">
      <alignment horizontal="center" vertical="center" wrapText="1"/>
      <protection hidden="1"/>
    </xf>
    <xf numFmtId="0" fontId="17" fillId="0" borderId="0" xfId="35" applyFont="1" applyAlignment="1" applyProtection="1">
      <alignment horizontal="center" vertical="center" wrapText="1"/>
      <protection hidden="1"/>
    </xf>
    <xf numFmtId="4" fontId="17" fillId="0" borderId="0" xfId="35" applyNumberFormat="1" applyFont="1" applyAlignment="1" applyProtection="1">
      <alignment horizontal="right" vertical="center" wrapText="1"/>
      <protection hidden="1"/>
    </xf>
    <xf numFmtId="4" fontId="17" fillId="0" borderId="12" xfId="35" applyNumberFormat="1" applyFont="1" applyBorder="1" applyAlignment="1" applyProtection="1">
      <alignment horizontal="center" vertical="center" wrapText="1"/>
      <protection hidden="1"/>
    </xf>
    <xf numFmtId="4" fontId="17" fillId="0" borderId="14" xfId="35" applyNumberFormat="1" applyFont="1" applyBorder="1" applyAlignment="1" applyProtection="1">
      <alignment horizontal="right" vertical="center" wrapText="1"/>
      <protection hidden="1"/>
    </xf>
    <xf numFmtId="4" fontId="18" fillId="0" borderId="15" xfId="35" applyNumberFormat="1" applyFont="1" applyBorder="1" applyAlignment="1" applyProtection="1">
      <alignment horizontal="right" vertical="center" wrapText="1"/>
      <protection hidden="1"/>
    </xf>
    <xf numFmtId="1" fontId="17" fillId="0" borderId="14" xfId="35" applyNumberFormat="1" applyFont="1" applyBorder="1" applyAlignment="1" applyProtection="1">
      <alignment horizontal="center" vertical="center" wrapText="1"/>
      <protection hidden="1"/>
    </xf>
    <xf numFmtId="1" fontId="17" fillId="0" borderId="15" xfId="35" applyNumberFormat="1" applyFont="1" applyBorder="1" applyAlignment="1" applyProtection="1">
      <alignment horizontal="center" vertical="center" wrapText="1"/>
      <protection hidden="1"/>
    </xf>
    <xf numFmtId="1" fontId="17" fillId="0" borderId="12" xfId="35" applyNumberFormat="1" applyFont="1" applyBorder="1" applyAlignment="1" applyProtection="1">
      <alignment horizontal="center" vertical="center" wrapText="1"/>
      <protection hidden="1"/>
    </xf>
    <xf numFmtId="1" fontId="25" fillId="0" borderId="12" xfId="35" applyNumberFormat="1" applyFont="1" applyBorder="1" applyAlignment="1" applyProtection="1">
      <alignment horizontal="justify" vertical="center" wrapText="1"/>
      <protection hidden="1"/>
    </xf>
    <xf numFmtId="4" fontId="17" fillId="0" borderId="14" xfId="35" applyNumberFormat="1" applyFont="1" applyBorder="1" applyAlignment="1" applyProtection="1">
      <alignment horizontal="center" vertical="center" wrapText="1"/>
      <protection hidden="1"/>
    </xf>
    <xf numFmtId="4" fontId="17" fillId="0" borderId="3" xfId="35" applyNumberFormat="1" applyFont="1" applyBorder="1" applyAlignment="1" applyProtection="1">
      <alignment horizontal="center" vertical="center" wrapText="1"/>
      <protection hidden="1"/>
    </xf>
    <xf numFmtId="0" fontId="18" fillId="0" borderId="0" xfId="35" applyFont="1" applyAlignment="1" applyProtection="1">
      <alignment horizontal="left" vertical="center" wrapText="1"/>
      <protection hidden="1"/>
    </xf>
    <xf numFmtId="0" fontId="18" fillId="0" borderId="9" xfId="35" applyFont="1" applyBorder="1" applyAlignment="1" applyProtection="1">
      <alignment horizontal="left" vertical="center" wrapText="1"/>
      <protection hidden="1"/>
    </xf>
    <xf numFmtId="0" fontId="18" fillId="0" borderId="32" xfId="35" applyFont="1" applyBorder="1" applyAlignment="1" applyProtection="1">
      <alignment horizontal="left" vertical="center" wrapText="1"/>
      <protection hidden="1"/>
    </xf>
    <xf numFmtId="1" fontId="18" fillId="0" borderId="0" xfId="35" applyNumberFormat="1" applyFont="1" applyAlignment="1" applyProtection="1">
      <alignment horizontal="justify" vertical="top" wrapText="1"/>
      <protection hidden="1"/>
    </xf>
    <xf numFmtId="0" fontId="18" fillId="0" borderId="0" xfId="35" applyFont="1" applyAlignment="1" applyProtection="1">
      <alignment horizontal="justify" vertical="top" wrapText="1"/>
      <protection hidden="1"/>
    </xf>
    <xf numFmtId="0" fontId="18" fillId="0" borderId="6" xfId="35" applyFont="1" applyBorder="1" applyAlignment="1" applyProtection="1">
      <alignment horizontal="justify" vertical="top" wrapText="1"/>
      <protection hidden="1"/>
    </xf>
    <xf numFmtId="2" fontId="35" fillId="0" borderId="0" xfId="27" applyNumberFormat="1" applyFont="1" applyAlignment="1" applyProtection="1">
      <alignment horizontal="left" vertical="center"/>
      <protection hidden="1"/>
    </xf>
  </cellXfs>
  <cellStyles count="49">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44" xr:uid="{15719239-9604-4214-A92D-AE29F0617EF7}"/>
    <cellStyle name="Comma 3" xfId="47" xr:uid="{E9880945-DA2F-4A31-A92F-CE870945B6FC}"/>
    <cellStyle name="Comma 4" xfId="42" xr:uid="{1DE50150-AADA-454D-8EFE-9B2A5E8E17E6}"/>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 2" xfId="45" xr:uid="{F30AD97F-8253-4A3E-99DA-676A198194E8}"/>
    <cellStyle name="Normal 3" xfId="43" xr:uid="{7427A08E-86D7-4035-B16B-7ACD8149BBF2}"/>
    <cellStyle name="Normal 4" xfId="46" xr:uid="{C1212880-3932-4DBB-9BF0-BE0765F33E11}"/>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 SCHEDULE-4 to 6-A4 3" xfId="48" xr:uid="{FB51C5E8-579F-48B1-986C-A7B5FFDF702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24">
    <dxf>
      <font>
        <condense val="0"/>
        <extend val="0"/>
        <color indexed="9"/>
      </font>
      <fill>
        <patternFill patternType="none">
          <bgColor indexed="65"/>
        </patternFill>
      </fill>
    </dxf>
    <dxf>
      <fill>
        <patternFill patternType="none">
          <bgColor indexed="65"/>
        </patternFill>
      </fill>
    </dxf>
    <dxf>
      <font>
        <strike/>
      </font>
    </dxf>
    <dxf>
      <font>
        <b val="0"/>
        <condense val="0"/>
        <extend val="0"/>
        <color indexed="10"/>
      </font>
    </dxf>
    <dxf>
      <fill>
        <patternFill patternType="none">
          <bgColor indexed="65"/>
        </patternFill>
      </fill>
    </dxf>
    <dxf>
      <font>
        <condense val="0"/>
        <extend val="0"/>
        <color indexed="10"/>
      </font>
    </dxf>
    <dxf>
      <fill>
        <patternFill>
          <bgColor rgb="FFCCFFCC"/>
        </patternFill>
      </fill>
    </dxf>
    <dxf>
      <font>
        <b val="0"/>
        <condense val="0"/>
        <extend val="0"/>
        <color indexed="10"/>
      </font>
    </dxf>
    <dxf>
      <fill>
        <patternFill patternType="none">
          <bgColor indexed="65"/>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twoCellAnchor>
    <xdr:from>
      <xdr:col>1</xdr:col>
      <xdr:colOff>420413</xdr:colOff>
      <xdr:row>10</xdr:row>
      <xdr:rowOff>32846</xdr:rowOff>
    </xdr:from>
    <xdr:to>
      <xdr:col>4</xdr:col>
      <xdr:colOff>282137</xdr:colOff>
      <xdr:row>13</xdr:row>
      <xdr:rowOff>170794</xdr:rowOff>
    </xdr:to>
    <xdr:pic>
      <xdr:nvPicPr>
        <xdr:cNvPr id="2" name="Picture 3" descr="header">
          <a:extLst>
            <a:ext uri="{FF2B5EF4-FFF2-40B4-BE49-F238E27FC236}">
              <a16:creationId xmlns:a16="http://schemas.microsoft.com/office/drawing/2014/main" id="{323E0FEF-30DF-B6D0-4217-CDA1402288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7310" y="3461846"/>
          <a:ext cx="6594913" cy="939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7319341" y="104775"/>
          <a:ext cx="1130576" cy="731768"/>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7105650"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7791450" y="47625"/>
          <a:ext cx="1295400"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10949268" y="28575"/>
          <a:ext cx="1197908" cy="63033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8538633" y="47625"/>
          <a:ext cx="1104900" cy="604308"/>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7715250" y="19050"/>
          <a:ext cx="847725" cy="695325"/>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23.bin"/><Relationship Id="rId13" Type="http://schemas.openxmlformats.org/officeDocument/2006/relationships/printerSettings" Target="../printerSettings/printerSettings228.bin"/><Relationship Id="rId18" Type="http://schemas.openxmlformats.org/officeDocument/2006/relationships/printerSettings" Target="../printerSettings/printerSettings233.bin"/><Relationship Id="rId3" Type="http://schemas.openxmlformats.org/officeDocument/2006/relationships/printerSettings" Target="../printerSettings/printerSettings218.bin"/><Relationship Id="rId21" Type="http://schemas.openxmlformats.org/officeDocument/2006/relationships/printerSettings" Target="../printerSettings/printerSettings236.bin"/><Relationship Id="rId7" Type="http://schemas.openxmlformats.org/officeDocument/2006/relationships/printerSettings" Target="../printerSettings/printerSettings222.bin"/><Relationship Id="rId12" Type="http://schemas.openxmlformats.org/officeDocument/2006/relationships/printerSettings" Target="../printerSettings/printerSettings227.bin"/><Relationship Id="rId17" Type="http://schemas.openxmlformats.org/officeDocument/2006/relationships/printerSettings" Target="../printerSettings/printerSettings232.bin"/><Relationship Id="rId25" Type="http://schemas.openxmlformats.org/officeDocument/2006/relationships/drawing" Target="../drawings/drawing7.xml"/><Relationship Id="rId2" Type="http://schemas.openxmlformats.org/officeDocument/2006/relationships/printerSettings" Target="../printerSettings/printerSettings217.bin"/><Relationship Id="rId16" Type="http://schemas.openxmlformats.org/officeDocument/2006/relationships/printerSettings" Target="../printerSettings/printerSettings231.bin"/><Relationship Id="rId20" Type="http://schemas.openxmlformats.org/officeDocument/2006/relationships/printerSettings" Target="../printerSettings/printerSettings235.bin"/><Relationship Id="rId1" Type="http://schemas.openxmlformats.org/officeDocument/2006/relationships/printerSettings" Target="../printerSettings/printerSettings216.bin"/><Relationship Id="rId6" Type="http://schemas.openxmlformats.org/officeDocument/2006/relationships/printerSettings" Target="../printerSettings/printerSettings221.bin"/><Relationship Id="rId11" Type="http://schemas.openxmlformats.org/officeDocument/2006/relationships/printerSettings" Target="../printerSettings/printerSettings226.bin"/><Relationship Id="rId24" Type="http://schemas.openxmlformats.org/officeDocument/2006/relationships/printerSettings" Target="../printerSettings/printerSettings239.bin"/><Relationship Id="rId5" Type="http://schemas.openxmlformats.org/officeDocument/2006/relationships/printerSettings" Target="../printerSettings/printerSettings220.bin"/><Relationship Id="rId15" Type="http://schemas.openxmlformats.org/officeDocument/2006/relationships/printerSettings" Target="../printerSettings/printerSettings230.bin"/><Relationship Id="rId23" Type="http://schemas.openxmlformats.org/officeDocument/2006/relationships/printerSettings" Target="../printerSettings/printerSettings238.bin"/><Relationship Id="rId10" Type="http://schemas.openxmlformats.org/officeDocument/2006/relationships/printerSettings" Target="../printerSettings/printerSettings225.bin"/><Relationship Id="rId19" Type="http://schemas.openxmlformats.org/officeDocument/2006/relationships/printerSettings" Target="../printerSettings/printerSettings234.bin"/><Relationship Id="rId4" Type="http://schemas.openxmlformats.org/officeDocument/2006/relationships/printerSettings" Target="../printerSettings/printerSettings219.bin"/><Relationship Id="rId9" Type="http://schemas.openxmlformats.org/officeDocument/2006/relationships/printerSettings" Target="../printerSettings/printerSettings224.bin"/><Relationship Id="rId14" Type="http://schemas.openxmlformats.org/officeDocument/2006/relationships/printerSettings" Target="../printerSettings/printerSettings229.bin"/><Relationship Id="rId22" Type="http://schemas.openxmlformats.org/officeDocument/2006/relationships/printerSettings" Target="../printerSettings/printerSettings23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47.bin"/><Relationship Id="rId13" Type="http://schemas.openxmlformats.org/officeDocument/2006/relationships/printerSettings" Target="../printerSettings/printerSettings252.bin"/><Relationship Id="rId18" Type="http://schemas.openxmlformats.org/officeDocument/2006/relationships/printerSettings" Target="../printerSettings/printerSettings257.bin"/><Relationship Id="rId3" Type="http://schemas.openxmlformats.org/officeDocument/2006/relationships/printerSettings" Target="../printerSettings/printerSettings242.bin"/><Relationship Id="rId21" Type="http://schemas.openxmlformats.org/officeDocument/2006/relationships/printerSettings" Target="../printerSettings/printerSettings260.bin"/><Relationship Id="rId7" Type="http://schemas.openxmlformats.org/officeDocument/2006/relationships/printerSettings" Target="../printerSettings/printerSettings246.bin"/><Relationship Id="rId12" Type="http://schemas.openxmlformats.org/officeDocument/2006/relationships/printerSettings" Target="../printerSettings/printerSettings251.bin"/><Relationship Id="rId17" Type="http://schemas.openxmlformats.org/officeDocument/2006/relationships/printerSettings" Target="../printerSettings/printerSettings256.bin"/><Relationship Id="rId25" Type="http://schemas.openxmlformats.org/officeDocument/2006/relationships/drawing" Target="../drawings/drawing8.xml"/><Relationship Id="rId2" Type="http://schemas.openxmlformats.org/officeDocument/2006/relationships/printerSettings" Target="../printerSettings/printerSettings241.bin"/><Relationship Id="rId16" Type="http://schemas.openxmlformats.org/officeDocument/2006/relationships/printerSettings" Target="../printerSettings/printerSettings255.bin"/><Relationship Id="rId20" Type="http://schemas.openxmlformats.org/officeDocument/2006/relationships/printerSettings" Target="../printerSettings/printerSettings259.bin"/><Relationship Id="rId1" Type="http://schemas.openxmlformats.org/officeDocument/2006/relationships/printerSettings" Target="../printerSettings/printerSettings240.bin"/><Relationship Id="rId6" Type="http://schemas.openxmlformats.org/officeDocument/2006/relationships/printerSettings" Target="../printerSettings/printerSettings245.bin"/><Relationship Id="rId11" Type="http://schemas.openxmlformats.org/officeDocument/2006/relationships/printerSettings" Target="../printerSettings/printerSettings250.bin"/><Relationship Id="rId24" Type="http://schemas.openxmlformats.org/officeDocument/2006/relationships/printerSettings" Target="../printerSettings/printerSettings263.bin"/><Relationship Id="rId5" Type="http://schemas.openxmlformats.org/officeDocument/2006/relationships/printerSettings" Target="../printerSettings/printerSettings244.bin"/><Relationship Id="rId15" Type="http://schemas.openxmlformats.org/officeDocument/2006/relationships/printerSettings" Target="../printerSettings/printerSettings254.bin"/><Relationship Id="rId23" Type="http://schemas.openxmlformats.org/officeDocument/2006/relationships/printerSettings" Target="../printerSettings/printerSettings262.bin"/><Relationship Id="rId10" Type="http://schemas.openxmlformats.org/officeDocument/2006/relationships/printerSettings" Target="../printerSettings/printerSettings249.bin"/><Relationship Id="rId19" Type="http://schemas.openxmlformats.org/officeDocument/2006/relationships/printerSettings" Target="../printerSettings/printerSettings258.bin"/><Relationship Id="rId4" Type="http://schemas.openxmlformats.org/officeDocument/2006/relationships/printerSettings" Target="../printerSettings/printerSettings243.bin"/><Relationship Id="rId9" Type="http://schemas.openxmlformats.org/officeDocument/2006/relationships/printerSettings" Target="../printerSettings/printerSettings248.bin"/><Relationship Id="rId14" Type="http://schemas.openxmlformats.org/officeDocument/2006/relationships/printerSettings" Target="../printerSettings/printerSettings253.bin"/><Relationship Id="rId22" Type="http://schemas.openxmlformats.org/officeDocument/2006/relationships/printerSettings" Target="../printerSettings/printerSettings26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71.bin"/><Relationship Id="rId13" Type="http://schemas.openxmlformats.org/officeDocument/2006/relationships/printerSettings" Target="../printerSettings/printerSettings276.bin"/><Relationship Id="rId18" Type="http://schemas.openxmlformats.org/officeDocument/2006/relationships/printerSettings" Target="../printerSettings/printerSettings281.bin"/><Relationship Id="rId3" Type="http://schemas.openxmlformats.org/officeDocument/2006/relationships/printerSettings" Target="../printerSettings/printerSettings266.bin"/><Relationship Id="rId21" Type="http://schemas.openxmlformats.org/officeDocument/2006/relationships/printerSettings" Target="../printerSettings/printerSettings284.bin"/><Relationship Id="rId7" Type="http://schemas.openxmlformats.org/officeDocument/2006/relationships/printerSettings" Target="../printerSettings/printerSettings270.bin"/><Relationship Id="rId12" Type="http://schemas.openxmlformats.org/officeDocument/2006/relationships/printerSettings" Target="../printerSettings/printerSettings275.bin"/><Relationship Id="rId17" Type="http://schemas.openxmlformats.org/officeDocument/2006/relationships/printerSettings" Target="../printerSettings/printerSettings280.bin"/><Relationship Id="rId25" Type="http://schemas.openxmlformats.org/officeDocument/2006/relationships/drawing" Target="../drawings/drawing9.xml"/><Relationship Id="rId2" Type="http://schemas.openxmlformats.org/officeDocument/2006/relationships/printerSettings" Target="../printerSettings/printerSettings265.bin"/><Relationship Id="rId16" Type="http://schemas.openxmlformats.org/officeDocument/2006/relationships/printerSettings" Target="../printerSettings/printerSettings279.bin"/><Relationship Id="rId20" Type="http://schemas.openxmlformats.org/officeDocument/2006/relationships/printerSettings" Target="../printerSettings/printerSettings283.bin"/><Relationship Id="rId1" Type="http://schemas.openxmlformats.org/officeDocument/2006/relationships/printerSettings" Target="../printerSettings/printerSettings264.bin"/><Relationship Id="rId6" Type="http://schemas.openxmlformats.org/officeDocument/2006/relationships/printerSettings" Target="../printerSettings/printerSettings269.bin"/><Relationship Id="rId11" Type="http://schemas.openxmlformats.org/officeDocument/2006/relationships/printerSettings" Target="../printerSettings/printerSettings274.bin"/><Relationship Id="rId24" Type="http://schemas.openxmlformats.org/officeDocument/2006/relationships/printerSettings" Target="../printerSettings/printerSettings287.bin"/><Relationship Id="rId5" Type="http://schemas.openxmlformats.org/officeDocument/2006/relationships/printerSettings" Target="../printerSettings/printerSettings268.bin"/><Relationship Id="rId15" Type="http://schemas.openxmlformats.org/officeDocument/2006/relationships/printerSettings" Target="../printerSettings/printerSettings278.bin"/><Relationship Id="rId23" Type="http://schemas.openxmlformats.org/officeDocument/2006/relationships/printerSettings" Target="../printerSettings/printerSettings286.bin"/><Relationship Id="rId10" Type="http://schemas.openxmlformats.org/officeDocument/2006/relationships/printerSettings" Target="../printerSettings/printerSettings273.bin"/><Relationship Id="rId19" Type="http://schemas.openxmlformats.org/officeDocument/2006/relationships/printerSettings" Target="../printerSettings/printerSettings282.bin"/><Relationship Id="rId4" Type="http://schemas.openxmlformats.org/officeDocument/2006/relationships/printerSettings" Target="../printerSettings/printerSettings267.bin"/><Relationship Id="rId9" Type="http://schemas.openxmlformats.org/officeDocument/2006/relationships/printerSettings" Target="../printerSettings/printerSettings272.bin"/><Relationship Id="rId14" Type="http://schemas.openxmlformats.org/officeDocument/2006/relationships/printerSettings" Target="../printerSettings/printerSettings277.bin"/><Relationship Id="rId22" Type="http://schemas.openxmlformats.org/officeDocument/2006/relationships/printerSettings" Target="../printerSettings/printerSettings28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printerSettings" Target="../printerSettings/printerSettings305.bin"/><Relationship Id="rId26" Type="http://schemas.openxmlformats.org/officeDocument/2006/relationships/printerSettings" Target="../printerSettings/printerSettings313.bin"/><Relationship Id="rId3" Type="http://schemas.openxmlformats.org/officeDocument/2006/relationships/printerSettings" Target="../printerSettings/printerSettings290.bin"/><Relationship Id="rId21" Type="http://schemas.openxmlformats.org/officeDocument/2006/relationships/printerSettings" Target="../printerSettings/printerSettings308.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5" Type="http://schemas.openxmlformats.org/officeDocument/2006/relationships/printerSettings" Target="../printerSettings/printerSettings312.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20" Type="http://schemas.openxmlformats.org/officeDocument/2006/relationships/printerSettings" Target="../printerSettings/printerSettings307.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24" Type="http://schemas.openxmlformats.org/officeDocument/2006/relationships/printerSettings" Target="../printerSettings/printerSettings311.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23" Type="http://schemas.openxmlformats.org/officeDocument/2006/relationships/printerSettings" Target="../printerSettings/printerSettings310.bin"/><Relationship Id="rId10" Type="http://schemas.openxmlformats.org/officeDocument/2006/relationships/printerSettings" Target="../printerSettings/printerSettings297.bin"/><Relationship Id="rId19" Type="http://schemas.openxmlformats.org/officeDocument/2006/relationships/printerSettings" Target="../printerSettings/printerSettings306.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 Id="rId22" Type="http://schemas.openxmlformats.org/officeDocument/2006/relationships/printerSettings" Target="../printerSettings/printerSettings309.bin"/><Relationship Id="rId27" Type="http://schemas.openxmlformats.org/officeDocument/2006/relationships/printerSettings" Target="../printerSettings/printerSettings31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322.bin"/><Relationship Id="rId13" Type="http://schemas.openxmlformats.org/officeDocument/2006/relationships/printerSettings" Target="../printerSettings/printerSettings327.bin"/><Relationship Id="rId18" Type="http://schemas.openxmlformats.org/officeDocument/2006/relationships/printerSettings" Target="../printerSettings/printerSettings332.bin"/><Relationship Id="rId26" Type="http://schemas.openxmlformats.org/officeDocument/2006/relationships/printerSettings" Target="../printerSettings/printerSettings340.bin"/><Relationship Id="rId3" Type="http://schemas.openxmlformats.org/officeDocument/2006/relationships/printerSettings" Target="../printerSettings/printerSettings317.bin"/><Relationship Id="rId21" Type="http://schemas.openxmlformats.org/officeDocument/2006/relationships/printerSettings" Target="../printerSettings/printerSettings335.bin"/><Relationship Id="rId7" Type="http://schemas.openxmlformats.org/officeDocument/2006/relationships/printerSettings" Target="../printerSettings/printerSettings321.bin"/><Relationship Id="rId12" Type="http://schemas.openxmlformats.org/officeDocument/2006/relationships/printerSettings" Target="../printerSettings/printerSettings326.bin"/><Relationship Id="rId17" Type="http://schemas.openxmlformats.org/officeDocument/2006/relationships/printerSettings" Target="../printerSettings/printerSettings331.bin"/><Relationship Id="rId25" Type="http://schemas.openxmlformats.org/officeDocument/2006/relationships/printerSettings" Target="../printerSettings/printerSettings339.bin"/><Relationship Id="rId2" Type="http://schemas.openxmlformats.org/officeDocument/2006/relationships/printerSettings" Target="../printerSettings/printerSettings316.bin"/><Relationship Id="rId16" Type="http://schemas.openxmlformats.org/officeDocument/2006/relationships/printerSettings" Target="../printerSettings/printerSettings330.bin"/><Relationship Id="rId20" Type="http://schemas.openxmlformats.org/officeDocument/2006/relationships/printerSettings" Target="../printerSettings/printerSettings334.bin"/><Relationship Id="rId1" Type="http://schemas.openxmlformats.org/officeDocument/2006/relationships/printerSettings" Target="../printerSettings/printerSettings315.bin"/><Relationship Id="rId6" Type="http://schemas.openxmlformats.org/officeDocument/2006/relationships/printerSettings" Target="../printerSettings/printerSettings320.bin"/><Relationship Id="rId11" Type="http://schemas.openxmlformats.org/officeDocument/2006/relationships/printerSettings" Target="../printerSettings/printerSettings325.bin"/><Relationship Id="rId24" Type="http://schemas.openxmlformats.org/officeDocument/2006/relationships/printerSettings" Target="../printerSettings/printerSettings338.bin"/><Relationship Id="rId5" Type="http://schemas.openxmlformats.org/officeDocument/2006/relationships/printerSettings" Target="../printerSettings/printerSettings319.bin"/><Relationship Id="rId15" Type="http://schemas.openxmlformats.org/officeDocument/2006/relationships/printerSettings" Target="../printerSettings/printerSettings329.bin"/><Relationship Id="rId23" Type="http://schemas.openxmlformats.org/officeDocument/2006/relationships/printerSettings" Target="../printerSettings/printerSettings337.bin"/><Relationship Id="rId28" Type="http://schemas.openxmlformats.org/officeDocument/2006/relationships/drawing" Target="../drawings/drawing10.xml"/><Relationship Id="rId10" Type="http://schemas.openxmlformats.org/officeDocument/2006/relationships/printerSettings" Target="../printerSettings/printerSettings324.bin"/><Relationship Id="rId19" Type="http://schemas.openxmlformats.org/officeDocument/2006/relationships/printerSettings" Target="../printerSettings/printerSettings333.bin"/><Relationship Id="rId4" Type="http://schemas.openxmlformats.org/officeDocument/2006/relationships/printerSettings" Target="../printerSettings/printerSettings318.bin"/><Relationship Id="rId9" Type="http://schemas.openxmlformats.org/officeDocument/2006/relationships/printerSettings" Target="../printerSettings/printerSettings323.bin"/><Relationship Id="rId14" Type="http://schemas.openxmlformats.org/officeDocument/2006/relationships/printerSettings" Target="../printerSettings/printerSettings328.bin"/><Relationship Id="rId22" Type="http://schemas.openxmlformats.org/officeDocument/2006/relationships/printerSettings" Target="../printerSettings/printerSettings336.bin"/><Relationship Id="rId27" Type="http://schemas.openxmlformats.org/officeDocument/2006/relationships/printerSettings" Target="../printerSettings/printerSettings341.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49.bin"/><Relationship Id="rId13" Type="http://schemas.openxmlformats.org/officeDocument/2006/relationships/printerSettings" Target="../printerSettings/printerSettings354.bin"/><Relationship Id="rId18" Type="http://schemas.openxmlformats.org/officeDocument/2006/relationships/printerSettings" Target="../printerSettings/printerSettings359.bin"/><Relationship Id="rId26" Type="http://schemas.openxmlformats.org/officeDocument/2006/relationships/printerSettings" Target="../printerSettings/printerSettings367.bin"/><Relationship Id="rId3" Type="http://schemas.openxmlformats.org/officeDocument/2006/relationships/printerSettings" Target="../printerSettings/printerSettings344.bin"/><Relationship Id="rId21" Type="http://schemas.openxmlformats.org/officeDocument/2006/relationships/printerSettings" Target="../printerSettings/printerSettings362.bin"/><Relationship Id="rId7" Type="http://schemas.openxmlformats.org/officeDocument/2006/relationships/printerSettings" Target="../printerSettings/printerSettings348.bin"/><Relationship Id="rId12" Type="http://schemas.openxmlformats.org/officeDocument/2006/relationships/printerSettings" Target="../printerSettings/printerSettings353.bin"/><Relationship Id="rId17" Type="http://schemas.openxmlformats.org/officeDocument/2006/relationships/printerSettings" Target="../printerSettings/printerSettings358.bin"/><Relationship Id="rId25" Type="http://schemas.openxmlformats.org/officeDocument/2006/relationships/printerSettings" Target="../printerSettings/printerSettings366.bin"/><Relationship Id="rId2" Type="http://schemas.openxmlformats.org/officeDocument/2006/relationships/printerSettings" Target="../printerSettings/printerSettings343.bin"/><Relationship Id="rId16" Type="http://schemas.openxmlformats.org/officeDocument/2006/relationships/printerSettings" Target="../printerSettings/printerSettings357.bin"/><Relationship Id="rId20" Type="http://schemas.openxmlformats.org/officeDocument/2006/relationships/printerSettings" Target="../printerSettings/printerSettings361.bin"/><Relationship Id="rId1" Type="http://schemas.openxmlformats.org/officeDocument/2006/relationships/printerSettings" Target="../printerSettings/printerSettings342.bin"/><Relationship Id="rId6" Type="http://schemas.openxmlformats.org/officeDocument/2006/relationships/printerSettings" Target="../printerSettings/printerSettings347.bin"/><Relationship Id="rId11" Type="http://schemas.openxmlformats.org/officeDocument/2006/relationships/printerSettings" Target="../printerSettings/printerSettings352.bin"/><Relationship Id="rId24" Type="http://schemas.openxmlformats.org/officeDocument/2006/relationships/printerSettings" Target="../printerSettings/printerSettings365.bin"/><Relationship Id="rId5" Type="http://schemas.openxmlformats.org/officeDocument/2006/relationships/printerSettings" Target="../printerSettings/printerSettings346.bin"/><Relationship Id="rId15" Type="http://schemas.openxmlformats.org/officeDocument/2006/relationships/printerSettings" Target="../printerSettings/printerSettings356.bin"/><Relationship Id="rId23" Type="http://schemas.openxmlformats.org/officeDocument/2006/relationships/printerSettings" Target="../printerSettings/printerSettings364.bin"/><Relationship Id="rId10" Type="http://schemas.openxmlformats.org/officeDocument/2006/relationships/printerSettings" Target="../printerSettings/printerSettings351.bin"/><Relationship Id="rId19" Type="http://schemas.openxmlformats.org/officeDocument/2006/relationships/printerSettings" Target="../printerSettings/printerSettings360.bin"/><Relationship Id="rId4" Type="http://schemas.openxmlformats.org/officeDocument/2006/relationships/printerSettings" Target="../printerSettings/printerSettings345.bin"/><Relationship Id="rId9" Type="http://schemas.openxmlformats.org/officeDocument/2006/relationships/printerSettings" Target="../printerSettings/printerSettings350.bin"/><Relationship Id="rId14" Type="http://schemas.openxmlformats.org/officeDocument/2006/relationships/printerSettings" Target="../printerSettings/printerSettings355.bin"/><Relationship Id="rId22" Type="http://schemas.openxmlformats.org/officeDocument/2006/relationships/printerSettings" Target="../printerSettings/printerSettings363.bin"/><Relationship Id="rId27" Type="http://schemas.openxmlformats.org/officeDocument/2006/relationships/printerSettings" Target="../printerSettings/printerSettings36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76.bin"/><Relationship Id="rId13" Type="http://schemas.openxmlformats.org/officeDocument/2006/relationships/printerSettings" Target="../printerSettings/printerSettings381.bin"/><Relationship Id="rId18" Type="http://schemas.openxmlformats.org/officeDocument/2006/relationships/printerSettings" Target="../printerSettings/printerSettings386.bin"/><Relationship Id="rId26" Type="http://schemas.openxmlformats.org/officeDocument/2006/relationships/printerSettings" Target="../printerSettings/printerSettings394.bin"/><Relationship Id="rId3" Type="http://schemas.openxmlformats.org/officeDocument/2006/relationships/printerSettings" Target="../printerSettings/printerSettings371.bin"/><Relationship Id="rId21" Type="http://schemas.openxmlformats.org/officeDocument/2006/relationships/printerSettings" Target="../printerSettings/printerSettings389.bin"/><Relationship Id="rId7" Type="http://schemas.openxmlformats.org/officeDocument/2006/relationships/printerSettings" Target="../printerSettings/printerSettings375.bin"/><Relationship Id="rId12" Type="http://schemas.openxmlformats.org/officeDocument/2006/relationships/printerSettings" Target="../printerSettings/printerSettings380.bin"/><Relationship Id="rId17" Type="http://schemas.openxmlformats.org/officeDocument/2006/relationships/printerSettings" Target="../printerSettings/printerSettings385.bin"/><Relationship Id="rId25" Type="http://schemas.openxmlformats.org/officeDocument/2006/relationships/printerSettings" Target="../printerSettings/printerSettings393.bin"/><Relationship Id="rId2" Type="http://schemas.openxmlformats.org/officeDocument/2006/relationships/printerSettings" Target="../printerSettings/printerSettings370.bin"/><Relationship Id="rId16" Type="http://schemas.openxmlformats.org/officeDocument/2006/relationships/printerSettings" Target="../printerSettings/printerSettings384.bin"/><Relationship Id="rId20" Type="http://schemas.openxmlformats.org/officeDocument/2006/relationships/printerSettings" Target="../printerSettings/printerSettings388.bin"/><Relationship Id="rId1" Type="http://schemas.openxmlformats.org/officeDocument/2006/relationships/printerSettings" Target="../printerSettings/printerSettings369.bin"/><Relationship Id="rId6" Type="http://schemas.openxmlformats.org/officeDocument/2006/relationships/printerSettings" Target="../printerSettings/printerSettings374.bin"/><Relationship Id="rId11" Type="http://schemas.openxmlformats.org/officeDocument/2006/relationships/printerSettings" Target="../printerSettings/printerSettings379.bin"/><Relationship Id="rId24" Type="http://schemas.openxmlformats.org/officeDocument/2006/relationships/printerSettings" Target="../printerSettings/printerSettings392.bin"/><Relationship Id="rId5" Type="http://schemas.openxmlformats.org/officeDocument/2006/relationships/printerSettings" Target="../printerSettings/printerSettings373.bin"/><Relationship Id="rId15" Type="http://schemas.openxmlformats.org/officeDocument/2006/relationships/printerSettings" Target="../printerSettings/printerSettings383.bin"/><Relationship Id="rId23" Type="http://schemas.openxmlformats.org/officeDocument/2006/relationships/printerSettings" Target="../printerSettings/printerSettings391.bin"/><Relationship Id="rId10" Type="http://schemas.openxmlformats.org/officeDocument/2006/relationships/printerSettings" Target="../printerSettings/printerSettings378.bin"/><Relationship Id="rId19" Type="http://schemas.openxmlformats.org/officeDocument/2006/relationships/printerSettings" Target="../printerSettings/printerSettings387.bin"/><Relationship Id="rId4" Type="http://schemas.openxmlformats.org/officeDocument/2006/relationships/printerSettings" Target="../printerSettings/printerSettings372.bin"/><Relationship Id="rId9" Type="http://schemas.openxmlformats.org/officeDocument/2006/relationships/printerSettings" Target="../printerSettings/printerSettings377.bin"/><Relationship Id="rId14" Type="http://schemas.openxmlformats.org/officeDocument/2006/relationships/printerSettings" Target="../printerSettings/printerSettings382.bin"/><Relationship Id="rId22" Type="http://schemas.openxmlformats.org/officeDocument/2006/relationships/printerSettings" Target="../printerSettings/printerSettings390.bin"/><Relationship Id="rId27" Type="http://schemas.openxmlformats.org/officeDocument/2006/relationships/printerSettings" Target="../printerSettings/printerSettings39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printerSettings" Target="../printerSettings/printerSettings36.bin"/><Relationship Id="rId26" Type="http://schemas.openxmlformats.org/officeDocument/2006/relationships/printerSettings" Target="../printerSettings/printerSettings44.bin"/><Relationship Id="rId3" Type="http://schemas.openxmlformats.org/officeDocument/2006/relationships/printerSettings" Target="../printerSettings/printerSettings21.bin"/><Relationship Id="rId21" Type="http://schemas.openxmlformats.org/officeDocument/2006/relationships/printerSettings" Target="../printerSettings/printerSettings39.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5" Type="http://schemas.openxmlformats.org/officeDocument/2006/relationships/printerSettings" Target="../printerSettings/printerSettings43.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20" Type="http://schemas.openxmlformats.org/officeDocument/2006/relationships/printerSettings" Target="../printerSettings/printerSettings38.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24" Type="http://schemas.openxmlformats.org/officeDocument/2006/relationships/printerSettings" Target="../printerSettings/printerSettings42.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23" Type="http://schemas.openxmlformats.org/officeDocument/2006/relationships/printerSettings" Target="../printerSettings/printerSettings41.bin"/><Relationship Id="rId28" Type="http://schemas.openxmlformats.org/officeDocument/2006/relationships/drawing" Target="../drawings/drawing1.xml"/><Relationship Id="rId10" Type="http://schemas.openxmlformats.org/officeDocument/2006/relationships/printerSettings" Target="../printerSettings/printerSettings28.bin"/><Relationship Id="rId19" Type="http://schemas.openxmlformats.org/officeDocument/2006/relationships/printerSettings" Target="../printerSettings/printerSettings37.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 Id="rId22" Type="http://schemas.openxmlformats.org/officeDocument/2006/relationships/printerSettings" Target="../printerSettings/printerSettings40.bin"/><Relationship Id="rId27"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18" Type="http://schemas.openxmlformats.org/officeDocument/2006/relationships/printerSettings" Target="../printerSettings/printerSettings63.bin"/><Relationship Id="rId3" Type="http://schemas.openxmlformats.org/officeDocument/2006/relationships/printerSettings" Target="../printerSettings/printerSettings48.bin"/><Relationship Id="rId21" Type="http://schemas.openxmlformats.org/officeDocument/2006/relationships/printerSettings" Target="../printerSettings/printerSettings66.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17" Type="http://schemas.openxmlformats.org/officeDocument/2006/relationships/printerSettings" Target="../printerSettings/printerSettings62.bin"/><Relationship Id="rId25" Type="http://schemas.openxmlformats.org/officeDocument/2006/relationships/drawing" Target="../drawings/drawing2.xml"/><Relationship Id="rId2" Type="http://schemas.openxmlformats.org/officeDocument/2006/relationships/printerSettings" Target="../printerSettings/printerSettings47.bin"/><Relationship Id="rId16" Type="http://schemas.openxmlformats.org/officeDocument/2006/relationships/printerSettings" Target="../printerSettings/printerSettings61.bin"/><Relationship Id="rId20" Type="http://schemas.openxmlformats.org/officeDocument/2006/relationships/printerSettings" Target="../printerSettings/printerSettings65.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24" Type="http://schemas.openxmlformats.org/officeDocument/2006/relationships/printerSettings" Target="../printerSettings/printerSettings69.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23" Type="http://schemas.openxmlformats.org/officeDocument/2006/relationships/printerSettings" Target="../printerSettings/printerSettings68.bin"/><Relationship Id="rId10" Type="http://schemas.openxmlformats.org/officeDocument/2006/relationships/printerSettings" Target="../printerSettings/printerSettings55.bin"/><Relationship Id="rId19" Type="http://schemas.openxmlformats.org/officeDocument/2006/relationships/printerSettings" Target="../printerSettings/printerSettings64.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 Id="rId22" Type="http://schemas.openxmlformats.org/officeDocument/2006/relationships/printerSettings" Target="../printerSettings/printerSettings6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printerSettings" Target="../printerSettings/printerSettings87.bin"/><Relationship Id="rId26" Type="http://schemas.openxmlformats.org/officeDocument/2006/relationships/printerSettings" Target="../printerSettings/printerSettings95.bin"/><Relationship Id="rId3" Type="http://schemas.openxmlformats.org/officeDocument/2006/relationships/printerSettings" Target="../printerSettings/printerSettings72.bin"/><Relationship Id="rId21" Type="http://schemas.openxmlformats.org/officeDocument/2006/relationships/printerSettings" Target="../printerSettings/printerSettings90.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5" Type="http://schemas.openxmlformats.org/officeDocument/2006/relationships/printerSettings" Target="../printerSettings/printerSettings94.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20" Type="http://schemas.openxmlformats.org/officeDocument/2006/relationships/printerSettings" Target="../printerSettings/printerSettings89.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24" Type="http://schemas.openxmlformats.org/officeDocument/2006/relationships/printerSettings" Target="../printerSettings/printerSettings93.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23" Type="http://schemas.openxmlformats.org/officeDocument/2006/relationships/printerSettings" Target="../printerSettings/printerSettings92.bin"/><Relationship Id="rId28" Type="http://schemas.openxmlformats.org/officeDocument/2006/relationships/drawing" Target="../drawings/drawing3.xml"/><Relationship Id="rId10" Type="http://schemas.openxmlformats.org/officeDocument/2006/relationships/printerSettings" Target="../printerSettings/printerSettings79.bin"/><Relationship Id="rId19" Type="http://schemas.openxmlformats.org/officeDocument/2006/relationships/printerSettings" Target="../printerSettings/printerSettings88.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 Id="rId22" Type="http://schemas.openxmlformats.org/officeDocument/2006/relationships/printerSettings" Target="../printerSettings/printerSettings91.bin"/><Relationship Id="rId27" Type="http://schemas.openxmlformats.org/officeDocument/2006/relationships/printerSettings" Target="../printerSettings/printerSettings9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26" Type="http://schemas.openxmlformats.org/officeDocument/2006/relationships/printerSettings" Target="../printerSettings/printerSettings122.bin"/><Relationship Id="rId3" Type="http://schemas.openxmlformats.org/officeDocument/2006/relationships/printerSettings" Target="../printerSettings/printerSettings99.bin"/><Relationship Id="rId21" Type="http://schemas.openxmlformats.org/officeDocument/2006/relationships/printerSettings" Target="../printerSettings/printerSettings117.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5" Type="http://schemas.openxmlformats.org/officeDocument/2006/relationships/printerSettings" Target="../printerSettings/printerSettings121.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24" Type="http://schemas.openxmlformats.org/officeDocument/2006/relationships/printerSettings" Target="../printerSettings/printerSettings120.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23" Type="http://schemas.openxmlformats.org/officeDocument/2006/relationships/printerSettings" Target="../printerSettings/printerSettings119.bin"/><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 Id="rId22" Type="http://schemas.openxmlformats.org/officeDocument/2006/relationships/printerSettings" Target="../printerSettings/printerSettings118.bin"/><Relationship Id="rId27" Type="http://schemas.openxmlformats.org/officeDocument/2006/relationships/printerSettings" Target="../printerSettings/printerSettings12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21" Type="http://schemas.openxmlformats.org/officeDocument/2006/relationships/drawing" Target="../drawings/drawing4.xml"/><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20" Type="http://schemas.openxmlformats.org/officeDocument/2006/relationships/printerSettings" Target="../printerSettings/printerSettings143.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10" Type="http://schemas.openxmlformats.org/officeDocument/2006/relationships/printerSettings" Target="../printerSettings/printerSettings133.bin"/><Relationship Id="rId19" Type="http://schemas.openxmlformats.org/officeDocument/2006/relationships/printerSettings" Target="../printerSettings/printerSettings142.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51.bin"/><Relationship Id="rId13" Type="http://schemas.openxmlformats.org/officeDocument/2006/relationships/printerSettings" Target="../printerSettings/printerSettings156.bin"/><Relationship Id="rId18" Type="http://schemas.openxmlformats.org/officeDocument/2006/relationships/printerSettings" Target="../printerSettings/printerSettings161.bin"/><Relationship Id="rId3" Type="http://schemas.openxmlformats.org/officeDocument/2006/relationships/printerSettings" Target="../printerSettings/printerSettings146.bin"/><Relationship Id="rId21" Type="http://schemas.openxmlformats.org/officeDocument/2006/relationships/printerSettings" Target="../printerSettings/printerSettings164.bin"/><Relationship Id="rId7" Type="http://schemas.openxmlformats.org/officeDocument/2006/relationships/printerSettings" Target="../printerSettings/printerSettings150.bin"/><Relationship Id="rId12" Type="http://schemas.openxmlformats.org/officeDocument/2006/relationships/printerSettings" Target="../printerSettings/printerSettings155.bin"/><Relationship Id="rId17" Type="http://schemas.openxmlformats.org/officeDocument/2006/relationships/printerSettings" Target="../printerSettings/printerSettings160.bin"/><Relationship Id="rId25" Type="http://schemas.openxmlformats.org/officeDocument/2006/relationships/drawing" Target="../drawings/drawing5.xml"/><Relationship Id="rId2" Type="http://schemas.openxmlformats.org/officeDocument/2006/relationships/printerSettings" Target="../printerSettings/printerSettings145.bin"/><Relationship Id="rId16" Type="http://schemas.openxmlformats.org/officeDocument/2006/relationships/printerSettings" Target="../printerSettings/printerSettings159.bin"/><Relationship Id="rId20" Type="http://schemas.openxmlformats.org/officeDocument/2006/relationships/printerSettings" Target="../printerSettings/printerSettings163.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24" Type="http://schemas.openxmlformats.org/officeDocument/2006/relationships/printerSettings" Target="../printerSettings/printerSettings167.bin"/><Relationship Id="rId5" Type="http://schemas.openxmlformats.org/officeDocument/2006/relationships/printerSettings" Target="../printerSettings/printerSettings148.bin"/><Relationship Id="rId15" Type="http://schemas.openxmlformats.org/officeDocument/2006/relationships/printerSettings" Target="../printerSettings/printerSettings158.bin"/><Relationship Id="rId23" Type="http://schemas.openxmlformats.org/officeDocument/2006/relationships/printerSettings" Target="../printerSettings/printerSettings166.bin"/><Relationship Id="rId10" Type="http://schemas.openxmlformats.org/officeDocument/2006/relationships/printerSettings" Target="../printerSettings/printerSettings153.bin"/><Relationship Id="rId19" Type="http://schemas.openxmlformats.org/officeDocument/2006/relationships/printerSettings" Target="../printerSettings/printerSettings162.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 Id="rId14" Type="http://schemas.openxmlformats.org/officeDocument/2006/relationships/printerSettings" Target="../printerSettings/printerSettings157.bin"/><Relationship Id="rId22" Type="http://schemas.openxmlformats.org/officeDocument/2006/relationships/printerSettings" Target="../printerSettings/printerSettings16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18" Type="http://schemas.openxmlformats.org/officeDocument/2006/relationships/printerSettings" Target="../printerSettings/printerSettings185.bin"/><Relationship Id="rId3" Type="http://schemas.openxmlformats.org/officeDocument/2006/relationships/printerSettings" Target="../printerSettings/printerSettings170.bin"/><Relationship Id="rId21" Type="http://schemas.openxmlformats.org/officeDocument/2006/relationships/printerSettings" Target="../printerSettings/printerSettings188.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17" Type="http://schemas.openxmlformats.org/officeDocument/2006/relationships/printerSettings" Target="../printerSettings/printerSettings184.bin"/><Relationship Id="rId2" Type="http://schemas.openxmlformats.org/officeDocument/2006/relationships/printerSettings" Target="../printerSettings/printerSettings169.bin"/><Relationship Id="rId16" Type="http://schemas.openxmlformats.org/officeDocument/2006/relationships/printerSettings" Target="../printerSettings/printerSettings183.bin"/><Relationship Id="rId20" Type="http://schemas.openxmlformats.org/officeDocument/2006/relationships/printerSettings" Target="../printerSettings/printerSettings187.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24" Type="http://schemas.openxmlformats.org/officeDocument/2006/relationships/printerSettings" Target="../printerSettings/printerSettings191.bin"/><Relationship Id="rId5" Type="http://schemas.openxmlformats.org/officeDocument/2006/relationships/printerSettings" Target="../printerSettings/printerSettings172.bin"/><Relationship Id="rId15" Type="http://schemas.openxmlformats.org/officeDocument/2006/relationships/printerSettings" Target="../printerSettings/printerSettings182.bin"/><Relationship Id="rId23" Type="http://schemas.openxmlformats.org/officeDocument/2006/relationships/printerSettings" Target="../printerSettings/printerSettings190.bin"/><Relationship Id="rId10" Type="http://schemas.openxmlformats.org/officeDocument/2006/relationships/printerSettings" Target="../printerSettings/printerSettings177.bin"/><Relationship Id="rId19" Type="http://schemas.openxmlformats.org/officeDocument/2006/relationships/printerSettings" Target="../printerSettings/printerSettings186.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printerSettings" Target="../printerSettings/printerSettings181.bin"/><Relationship Id="rId22" Type="http://schemas.openxmlformats.org/officeDocument/2006/relationships/printerSettings" Target="../printerSettings/printerSettings18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18" Type="http://schemas.openxmlformats.org/officeDocument/2006/relationships/printerSettings" Target="../printerSettings/printerSettings209.bin"/><Relationship Id="rId3" Type="http://schemas.openxmlformats.org/officeDocument/2006/relationships/printerSettings" Target="../printerSettings/printerSettings194.bin"/><Relationship Id="rId21" Type="http://schemas.openxmlformats.org/officeDocument/2006/relationships/printerSettings" Target="../printerSettings/printerSettings212.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17" Type="http://schemas.openxmlformats.org/officeDocument/2006/relationships/printerSettings" Target="../printerSettings/printerSettings208.bin"/><Relationship Id="rId25" Type="http://schemas.openxmlformats.org/officeDocument/2006/relationships/drawing" Target="../drawings/drawing6.xml"/><Relationship Id="rId2" Type="http://schemas.openxmlformats.org/officeDocument/2006/relationships/printerSettings" Target="../printerSettings/printerSettings193.bin"/><Relationship Id="rId16" Type="http://schemas.openxmlformats.org/officeDocument/2006/relationships/printerSettings" Target="../printerSettings/printerSettings207.bin"/><Relationship Id="rId20" Type="http://schemas.openxmlformats.org/officeDocument/2006/relationships/printerSettings" Target="../printerSettings/printerSettings211.bin"/><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24" Type="http://schemas.openxmlformats.org/officeDocument/2006/relationships/printerSettings" Target="../printerSettings/printerSettings215.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23" Type="http://schemas.openxmlformats.org/officeDocument/2006/relationships/printerSettings" Target="../printerSettings/printerSettings214.bin"/><Relationship Id="rId10" Type="http://schemas.openxmlformats.org/officeDocument/2006/relationships/printerSettings" Target="../printerSettings/printerSettings201.bin"/><Relationship Id="rId19" Type="http://schemas.openxmlformats.org/officeDocument/2006/relationships/printerSettings" Target="../printerSettings/printerSettings210.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 Id="rId22" Type="http://schemas.openxmlformats.org/officeDocument/2006/relationships/printerSettings" Target="../printerSettings/printerSettings2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10" sqref="B10"/>
    </sheetView>
  </sheetViews>
  <sheetFormatPr defaultRowHeight="16.5"/>
  <cols>
    <col min="1" max="1" width="18" customWidth="1"/>
    <col min="2" max="2" width="71.875" customWidth="1"/>
  </cols>
  <sheetData>
    <row r="1" spans="1:8" ht="61.5" customHeight="1">
      <c r="A1" s="519" t="s">
        <v>422</v>
      </c>
      <c r="B1" s="711" t="s">
        <v>465</v>
      </c>
      <c r="C1" s="711"/>
      <c r="D1" s="366"/>
      <c r="E1" s="366"/>
      <c r="F1" s="366"/>
      <c r="G1" s="366"/>
      <c r="H1" s="366"/>
    </row>
    <row r="2" spans="1:8">
      <c r="B2" s="520"/>
    </row>
    <row r="3" spans="1:8">
      <c r="A3" t="s">
        <v>291</v>
      </c>
      <c r="B3" s="217" t="s">
        <v>466</v>
      </c>
    </row>
    <row r="5" spans="1:8">
      <c r="A5" t="s">
        <v>292</v>
      </c>
      <c r="B5" s="712" t="s">
        <v>467</v>
      </c>
      <c r="C5" s="712"/>
      <c r="D5" s="712"/>
      <c r="E5" s="712"/>
      <c r="F5" s="712"/>
      <c r="G5" s="712"/>
    </row>
  </sheetData>
  <sheetProtection password="CD7E" sheet="1" objects="1" scenarios="1" formatCells="0" formatColumns="0" formatRows="0" selectLockedCells="1" sort="0" selectUnlockedCells="1"/>
  <customSheetViews>
    <customSheetView guid="{93F2FEDA-AB07-4652-9895-BE34975CD6CE}" state="hidden">
      <selection activeCell="B12" sqref="B12"/>
      <pageMargins left="0.75" right="0.75" top="1" bottom="1" header="0.5" footer="0.5"/>
      <pageSetup paperSize="9" orientation="portrait" r:id="rId1"/>
      <headerFooter alignWithMargins="0"/>
    </customSheetView>
    <customSheetView guid="{D4DE57C7-E521-4428-80BD-545B19793C78}" state="hidden">
      <selection activeCell="B15" sqref="B15"/>
      <pageMargins left="0.75" right="0.75" top="1" bottom="1" header="0.5" footer="0.5"/>
      <pageSetup paperSize="9" orientation="portrait" r:id="rId2"/>
      <headerFooter alignWithMargins="0"/>
    </customSheetView>
    <customSheetView guid="{427AF4ED-2BDF-478F-9F0A-595838FA0EC8}" state="hidden">
      <selection activeCell="B15" sqref="B15"/>
      <pageMargins left="0.75" right="0.75" top="1" bottom="1" header="0.5" footer="0.5"/>
      <pageSetup paperSize="9" orientation="portrait" r:id="rId3"/>
      <headerFooter alignWithMargins="0"/>
    </customSheetView>
    <customSheetView guid="{EF8F60CB-82F3-477F-A7D3-94F4C70843DC}" state="hidden">
      <selection activeCell="B6" sqref="B6"/>
      <pageMargins left="0.75" right="0.75" top="1" bottom="1" header="0.5" footer="0.5"/>
      <pageSetup paperSize="9" orientation="portrait" r:id="rId4"/>
      <headerFooter alignWithMargins="0"/>
    </customSheetView>
    <customSheetView guid="{9658319F-66FC-48F8-AB8A-302F6F77BA10}" state="hidden">
      <selection activeCell="B9" sqref="B9"/>
      <pageMargins left="0.75" right="0.75" top="1" bottom="1" header="0.5" footer="0.5"/>
      <pageSetup paperSize="9" orientation="portrait" r:id="rId5"/>
      <headerFooter alignWithMargins="0"/>
    </customSheetView>
    <customSheetView guid="{D4A148BB-8D25-43B9-8797-A9D3AE767B49}" state="hidden">
      <pageMargins left="0.75" right="0.75" top="1" bottom="1" header="0.5" footer="0.5"/>
      <pageSetup paperSize="9" orientation="portrait" r:id="rId6"/>
      <headerFooter alignWithMargins="0"/>
    </customSheetView>
    <customSheetView guid="{714760DF-5EB1-4543-9C04-C1A23AAE4384}" state="hidden">
      <selection activeCell="B9" sqref="B9"/>
      <pageMargins left="0.75" right="0.75" top="1" bottom="1" header="0.5" footer="0.5"/>
      <headerFooter alignWithMargins="0"/>
    </customSheetView>
    <customSheetView guid="{BE0CEA4D-1A4E-4C32-BF92-B8DA3D3423E5}" state="hidden">
      <selection activeCell="B9" sqref="B9"/>
      <pageMargins left="0.75" right="0.75" top="1" bottom="1" header="0.5" footer="0.5"/>
      <headerFooter alignWithMargins="0"/>
    </customSheetView>
    <customSheetView guid="{3DA0B320-DAF7-4F4A-921A-9FCFD188E8C7}" state="hidden">
      <selection activeCell="B12" sqref="B12"/>
      <pageMargins left="0.75" right="0.75" top="1" bottom="1" header="0.5" footer="0.5"/>
      <pageSetup scale="90" orientation="portrait" r:id="rId7"/>
      <headerFooter alignWithMargins="0"/>
    </customSheetView>
    <customSheetView guid="{8C0E2163-61BB-48DF-AFAF-5E75147ED450}" state="hidden">
      <selection activeCell="D17" sqref="D17"/>
      <pageMargins left="0.75" right="0.75" top="1" bottom="1" header="0.5" footer="0.5"/>
      <pageSetup scale="90" orientation="portrait" r:id="rId8"/>
      <headerFooter alignWithMargins="0"/>
    </customSheetView>
    <customSheetView guid="{FD7F7BE1-8CB1-460B-98AB-D33E15FD14E6}" state="hidden">
      <selection activeCell="B8" sqref="B8"/>
      <pageMargins left="0.75" right="0.75" top="1" bottom="1" header="0.5" footer="0.5"/>
      <pageSetup scale="90" orientation="portrait" r:id="rId9"/>
      <headerFooter alignWithMargins="0"/>
    </customSheetView>
    <customSheetView guid="{1F4837C2-36FF-4422-95DC-EAAD1B4FAC2F}" state="hidden">
      <selection activeCell="E8" sqref="E8"/>
      <pageMargins left="0.75" right="0.75" top="1" bottom="1" header="0.5" footer="0.5"/>
      <pageSetup scale="90" orientation="portrait" r:id="rId10"/>
      <headerFooter alignWithMargins="0"/>
    </customSheetView>
    <customSheetView guid="{27A45B7A-04F2-4516-B80B-5ED0825D4ED3}" fitToPage="1" state="hidden">
      <selection activeCell="B8" sqref="B8"/>
      <pageMargins left="0.75" right="0.75" top="1" bottom="1" header="0.5" footer="0.5"/>
      <pageSetup paperSize="9" scale="98" orientation="portrait" r:id="rId11"/>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EEE4E2D7-4BFE-4C24-8B93-9FD441A50336}" state="hidden">
      <selection activeCell="B5" sqref="B5"/>
      <pageMargins left="0.75" right="0.75" top="1" bottom="1" header="0.5" footer="0.5"/>
      <headerFooter alignWithMargins="0"/>
    </customSheetView>
    <customSheetView guid="{E2E57CA5-082B-4C11-AB34-2A298199576B}" state="hidden">
      <selection activeCell="D5" sqref="D5"/>
      <pageMargins left="0.75" right="0.75" top="1" bottom="1" header="0.5" footer="0.5"/>
      <headerFooter alignWithMargins="0"/>
    </customSheetView>
    <customSheetView guid="{E8B8E0BD-9CB3-4C7D-9BC6-088FDFCB0B45}" state="hidden">
      <selection activeCell="A16" sqref="A16"/>
      <pageMargins left="0.75" right="0.75" top="1" bottom="1" header="0.5" footer="0.5"/>
      <headerFooter alignWithMargins="0"/>
    </customSheetView>
    <customSheetView guid="{CB39F8EE-FAD8-4C4E-B5E9-5EC27AC08528}" state="hidden">
      <selection activeCell="B5" sqref="B5"/>
      <pageMargins left="0.75" right="0.75" top="1" bottom="1" header="0.5" footer="0.5"/>
      <pageSetup paperSize="9" orientation="portrait" r:id="rId12"/>
      <headerFooter alignWithMargins="0"/>
    </customSheetView>
    <customSheetView guid="{97B2ED79-AE3F-4DF3-959D-96AE4A0B76A0}" state="hidden">
      <selection activeCell="B9" sqref="B9"/>
      <pageMargins left="0.75" right="0.75" top="1" bottom="1" header="0.5" footer="0.5"/>
      <pageSetup paperSize="9" orientation="portrait" r:id="rId13"/>
      <headerFooter alignWithMargins="0"/>
    </customSheetView>
    <customSheetView guid="{2D068FA3-47E3-4516-81A6-894AA90F7864}" state="hidden">
      <selection activeCell="B6" sqref="B6"/>
      <pageMargins left="0.75" right="0.75" top="1" bottom="1" header="0.5" footer="0.5"/>
      <pageSetup paperSize="9" orientation="portrait" r:id="rId14"/>
      <headerFooter alignWithMargins="0"/>
    </customSheetView>
    <customSheetView guid="{25F14B1D-FADD-4C44-AA48-5D402D65337D}" state="hidden">
      <selection activeCell="B10" sqref="B10"/>
      <pageMargins left="0.75" right="0.75" top="1" bottom="1" header="0.5" footer="0.5"/>
      <pageSetup paperSize="9" orientation="portrait" r:id="rId15"/>
      <headerFooter alignWithMargins="0"/>
    </customSheetView>
    <customSheetView guid="{FC366365-2136-48B2-A9F6-DEB708B66B93}" state="hidden">
      <selection activeCell="B15" sqref="B15"/>
      <pageMargins left="0.75" right="0.75" top="1" bottom="1" header="0.5" footer="0.5"/>
      <pageSetup paperSize="9" orientation="portrait" r:id="rId16"/>
      <headerFooter alignWithMargins="0"/>
    </customSheetView>
    <customSheetView guid="{FCAAE906-744B-4580-8002-466CC408DAC9}" state="hidden">
      <selection activeCell="B12" sqref="B12"/>
      <pageMargins left="0.75" right="0.75" top="1" bottom="1" header="0.5" footer="0.5"/>
      <pageSetup paperSize="9" orientation="portrait" r:id="rId17"/>
      <headerFooter alignWithMargins="0"/>
    </customSheetView>
  </customSheetViews>
  <mergeCells count="2">
    <mergeCell ref="B1:C1"/>
    <mergeCell ref="B5:G5"/>
  </mergeCells>
  <phoneticPr fontId="30" type="noConversion"/>
  <pageMargins left="0.75" right="0.75" top="1" bottom="1" header="0.5" footer="0.5"/>
  <pageSetup paperSize="9" orientation="portrait"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activeCell="B6" sqref="B6"/>
    </sheetView>
  </sheetViews>
  <sheetFormatPr defaultColWidth="9" defaultRowHeight="16.5"/>
  <cols>
    <col min="1" max="1" width="9" style="365"/>
    <col min="2" max="2" width="26.875" style="366" customWidth="1"/>
    <col min="3" max="3" width="22.875" style="366" customWidth="1"/>
    <col min="4" max="5" width="15.625" style="366" customWidth="1"/>
    <col min="6" max="16384" width="9" style="215"/>
  </cols>
  <sheetData>
    <row r="1" spans="1:6">
      <c r="A1" s="352"/>
      <c r="B1" s="353"/>
      <c r="C1" s="353"/>
      <c r="D1" s="353"/>
      <c r="E1" s="353"/>
    </row>
    <row r="2" spans="1:6" ht="21.95" customHeight="1">
      <c r="A2" s="868" t="s">
        <v>21</v>
      </c>
      <c r="B2" s="868"/>
      <c r="C2" s="868"/>
      <c r="D2" s="868"/>
      <c r="E2" s="215"/>
    </row>
    <row r="3" spans="1:6">
      <c r="A3" s="352"/>
      <c r="B3" s="353"/>
      <c r="C3" s="353"/>
      <c r="D3" s="353"/>
      <c r="E3" s="353"/>
    </row>
    <row r="4" spans="1:6" ht="30">
      <c r="A4" s="354" t="s">
        <v>22</v>
      </c>
      <c r="B4" s="355" t="s">
        <v>23</v>
      </c>
      <c r="C4" s="354" t="s">
        <v>61</v>
      </c>
      <c r="D4" s="354" t="s">
        <v>24</v>
      </c>
      <c r="E4" s="354" t="s">
        <v>25</v>
      </c>
    </row>
    <row r="5" spans="1:6" ht="18" customHeight="1">
      <c r="A5" s="356" t="s">
        <v>26</v>
      </c>
      <c r="B5" s="356" t="s">
        <v>27</v>
      </c>
      <c r="C5" s="356" t="s">
        <v>28</v>
      </c>
      <c r="D5" s="356" t="s">
        <v>29</v>
      </c>
      <c r="E5" s="356" t="s">
        <v>30</v>
      </c>
    </row>
    <row r="6" spans="1:6" ht="45" customHeight="1">
      <c r="A6" s="357">
        <v>1</v>
      </c>
      <c r="B6" s="358"/>
      <c r="C6" s="359"/>
      <c r="D6" s="360"/>
      <c r="E6" s="361">
        <f t="shared" ref="E6:E15" si="0">C6*D6</f>
        <v>0</v>
      </c>
    </row>
    <row r="7" spans="1:6" ht="45" customHeight="1">
      <c r="A7" s="357">
        <v>2</v>
      </c>
      <c r="B7" s="358"/>
      <c r="C7" s="359"/>
      <c r="D7" s="360"/>
      <c r="E7" s="361">
        <f t="shared" si="0"/>
        <v>0</v>
      </c>
    </row>
    <row r="8" spans="1:6" ht="45" customHeight="1">
      <c r="A8" s="357">
        <v>3</v>
      </c>
      <c r="B8" s="358"/>
      <c r="C8" s="359"/>
      <c r="D8" s="360"/>
      <c r="E8" s="361">
        <f t="shared" si="0"/>
        <v>0</v>
      </c>
    </row>
    <row r="9" spans="1:6" ht="45" customHeight="1">
      <c r="A9" s="357">
        <v>4</v>
      </c>
      <c r="B9" s="358"/>
      <c r="C9" s="359"/>
      <c r="D9" s="360"/>
      <c r="E9" s="361">
        <f t="shared" si="0"/>
        <v>0</v>
      </c>
    </row>
    <row r="10" spans="1:6" ht="45" customHeight="1">
      <c r="A10" s="357">
        <v>5</v>
      </c>
      <c r="B10" s="358"/>
      <c r="C10" s="359"/>
      <c r="D10" s="360"/>
      <c r="E10" s="361">
        <f t="shared" si="0"/>
        <v>0</v>
      </c>
    </row>
    <row r="11" spans="1:6" ht="45" customHeight="1">
      <c r="A11" s="357">
        <v>6</v>
      </c>
      <c r="B11" s="358"/>
      <c r="C11" s="359"/>
      <c r="D11" s="360"/>
      <c r="E11" s="361">
        <f t="shared" si="0"/>
        <v>0</v>
      </c>
    </row>
    <row r="12" spans="1:6" ht="45" customHeight="1">
      <c r="A12" s="357">
        <v>7</v>
      </c>
      <c r="B12" s="358"/>
      <c r="C12" s="359"/>
      <c r="D12" s="360"/>
      <c r="E12" s="361">
        <f t="shared" si="0"/>
        <v>0</v>
      </c>
    </row>
    <row r="13" spans="1:6" ht="45" customHeight="1">
      <c r="A13" s="357">
        <v>8</v>
      </c>
      <c r="B13" s="358"/>
      <c r="C13" s="359"/>
      <c r="D13" s="360"/>
      <c r="E13" s="361">
        <f t="shared" si="0"/>
        <v>0</v>
      </c>
    </row>
    <row r="14" spans="1:6" ht="45" customHeight="1">
      <c r="A14" s="357">
        <v>9</v>
      </c>
      <c r="B14" s="358"/>
      <c r="C14" s="359"/>
      <c r="D14" s="360"/>
      <c r="E14" s="361">
        <f t="shared" si="0"/>
        <v>0</v>
      </c>
    </row>
    <row r="15" spans="1:6" ht="45" customHeight="1">
      <c r="A15" s="357">
        <v>10</v>
      </c>
      <c r="B15" s="358"/>
      <c r="C15" s="359"/>
      <c r="D15" s="360"/>
      <c r="E15" s="361">
        <f t="shared" si="0"/>
        <v>0</v>
      </c>
    </row>
    <row r="16" spans="1:6" ht="45" customHeight="1">
      <c r="A16" s="362"/>
      <c r="B16" s="363" t="s">
        <v>31</v>
      </c>
      <c r="C16" s="363"/>
      <c r="D16" s="363"/>
      <c r="E16" s="363">
        <f>SUM(E6:E15)</f>
        <v>0</v>
      </c>
      <c r="F16" s="364"/>
    </row>
    <row r="17" ht="30" customHeight="1"/>
    <row r="18" ht="30" customHeight="1"/>
    <row r="19" ht="30" customHeight="1"/>
    <row r="20" ht="30" customHeight="1"/>
    <row r="21" ht="30" customHeight="1"/>
  </sheetData>
  <sheetProtection password="CD7E" sheet="1" objects="1" scenarios="1" formatCells="0" formatColumns="0" formatRows="0" selectLockedCells="1" sort="0"/>
  <customSheetViews>
    <customSheetView guid="{93F2FEDA-AB07-4652-9895-BE34975CD6CE}" scale="70" state="hidden">
      <selection sqref="A1:E16"/>
      <pageMargins left="0.75" right="0.75" top="0.65" bottom="1" header="0.5" footer="0.5"/>
      <pageSetup orientation="portrait" r:id="rId1"/>
      <headerFooter alignWithMargins="0"/>
    </customSheetView>
    <customSheetView guid="{D4DE57C7-E521-4428-80BD-545B19793C78}" scale="70" state="hidden">
      <selection sqref="A1:E16"/>
      <pageMargins left="0.75" right="0.75" top="0.65" bottom="1" header="0.5" footer="0.5"/>
      <pageSetup orientation="portrait" r:id="rId2"/>
      <headerFooter alignWithMargins="0"/>
    </customSheetView>
    <customSheetView guid="{427AF4ED-2BDF-478F-9F0A-595838FA0EC8}" scale="70" state="hidden">
      <selection sqref="A1:E16"/>
      <pageMargins left="0.75" right="0.75" top="0.65" bottom="1" header="0.5" footer="0.5"/>
      <pageSetup orientation="portrait" r:id="rId3"/>
      <headerFooter alignWithMargins="0"/>
    </customSheetView>
    <customSheetView guid="{EF8F60CB-82F3-477F-A7D3-94F4C70843DC}" scale="70" state="hidden">
      <selection sqref="A1:E16"/>
      <pageMargins left="0.75" right="0.75" top="0.65" bottom="1" header="0.5" footer="0.5"/>
      <pageSetup orientation="portrait" r:id="rId4"/>
      <headerFooter alignWithMargins="0"/>
    </customSheetView>
    <customSheetView guid="{9658319F-66FC-48F8-AB8A-302F6F77BA10}" scale="70" state="hidden">
      <selection sqref="A1:E16"/>
      <pageMargins left="0.75" right="0.75" top="0.65" bottom="1" header="0.5" footer="0.5"/>
      <pageSetup orientation="portrait" r:id="rId5"/>
      <headerFooter alignWithMargins="0"/>
    </customSheetView>
    <customSheetView guid="{D4A148BB-8D25-43B9-8797-A9D3AE767B49}" scale="70" state="hidden">
      <selection sqref="A1:E16"/>
      <pageMargins left="0.75" right="0.75" top="0.65" bottom="1" header="0.5" footer="0.5"/>
      <pageSetup orientation="portrait" r:id="rId6"/>
      <headerFooter alignWithMargins="0"/>
    </customSheetView>
    <customSheetView guid="{714760DF-5EB1-4543-9C04-C1A23AAE4384}" scale="70" state="hidden">
      <selection sqref="A1:E16"/>
      <pageMargins left="0.75" right="0.75" top="0.65" bottom="1" header="0.5" footer="0.5"/>
      <pageSetup orientation="portrait" r:id="rId7"/>
      <headerFooter alignWithMargins="0"/>
    </customSheetView>
    <customSheetView guid="{BE0CEA4D-1A4E-4C32-BF92-B8DA3D3423E5}" scale="70" state="hidden">
      <selection sqref="A1:E16"/>
      <pageMargins left="0.75" right="0.75" top="0.65" bottom="1" header="0.5" footer="0.5"/>
      <pageSetup orientation="portrait" r:id="rId8"/>
      <headerFooter alignWithMargins="0"/>
    </customSheetView>
    <customSheetView guid="{3DA0B320-DAF7-4F4A-921A-9FCFD188E8C7}" scale="70" state="hidden">
      <selection sqref="A1:E16"/>
      <pageMargins left="0.75" right="0.75" top="0.65" bottom="1" header="0.5" footer="0.5"/>
      <pageSetup orientation="portrait" r:id="rId9"/>
      <headerFooter alignWithMargins="0"/>
    </customSheetView>
    <customSheetView guid="{8C0E2163-61BB-48DF-AFAF-5E75147ED450}" scale="70" state="hidden">
      <selection sqref="A1:E16"/>
      <pageMargins left="0.75" right="0.75" top="0.65" bottom="1" header="0.5" footer="0.5"/>
      <pageSetup orientation="portrait" r:id="rId10"/>
      <headerFooter alignWithMargins="0"/>
    </customSheetView>
    <customSheetView guid="{FD7F7BE1-8CB1-460B-98AB-D33E15FD14E6}" scale="70" state="hidden">
      <selection sqref="A1:E16"/>
      <pageMargins left="0.75" right="0.75" top="0.65" bottom="1" header="0.5" footer="0.5"/>
      <pageSetup orientation="portrait" r:id="rId11"/>
      <headerFooter alignWithMargins="0"/>
    </customSheetView>
    <customSheetView guid="{1F4837C2-36FF-4422-95DC-EAAD1B4FAC2F}" scale="70" state="hidden">
      <selection sqref="A1:E16"/>
      <pageMargins left="0.75" right="0.75" top="0.65" bottom="1" header="0.5" footer="0.5"/>
      <pageSetup orientation="portrait" r:id="rId12"/>
      <headerFooter alignWithMargins="0"/>
    </customSheetView>
    <customSheetView guid="{27A45B7A-04F2-4516-B80B-5ED0825D4ED3}" scale="70">
      <selection activeCell="C6" sqref="C6"/>
      <pageMargins left="0.75" right="0.75" top="0.65" bottom="1" header="0.5" footer="0.5"/>
      <pageSetup orientation="portrait" r:id="rId13"/>
      <headerFooter alignWithMargins="0"/>
    </customSheetView>
    <customSheetView guid="{091A6405-72DB-46E0-B81A-EC53A5C58396}" scale="70">
      <selection activeCell="D6" sqref="D6"/>
      <pageMargins left="0.75" right="0.75" top="0.65" bottom="1" header="0.5" footer="0.5"/>
      <pageSetup orientation="portrait" r:id="rId14"/>
      <headerFooter alignWithMargins="0"/>
    </customSheetView>
    <customSheetView guid="{EEE4E2D7-4BFE-4C24-8B93-9FD441A50336}" scale="70">
      <selection activeCell="C6" sqref="C6"/>
      <pageMargins left="0.75" right="0.75" top="0.65" bottom="1" header="0.5" footer="0.5"/>
      <pageSetup orientation="portrait" r:id="rId15"/>
      <headerFooter alignWithMargins="0"/>
    </customSheetView>
    <customSheetView guid="{E2E57CA5-082B-4C11-AB34-2A298199576B}" scale="70">
      <selection activeCell="C11" sqref="C11"/>
      <pageMargins left="0.75" right="0.75" top="0.65" bottom="1" header="0.5" footer="0.5"/>
      <pageSetup orientation="portrait" r:id="rId16"/>
      <headerFooter alignWithMargins="0"/>
    </customSheetView>
    <customSheetView guid="{E8B8E0BD-9CB3-4C7D-9BC6-088FDFCB0B45}" scale="70" state="hidden">
      <selection sqref="A1:E16"/>
      <pageMargins left="0.75" right="0.75" top="0.65" bottom="1" header="0.5" footer="0.5"/>
      <pageSetup orientation="portrait" r:id="rId17"/>
      <headerFooter alignWithMargins="0"/>
    </customSheetView>
    <customSheetView guid="{CB39F8EE-FAD8-4C4E-B5E9-5EC27AC08528}" scale="70" state="hidden">
      <selection sqref="A1:E16"/>
      <pageMargins left="0.75" right="0.75" top="0.65" bottom="1" header="0.5" footer="0.5"/>
      <pageSetup orientation="portrait" r:id="rId18"/>
      <headerFooter alignWithMargins="0"/>
    </customSheetView>
    <customSheetView guid="{97B2ED79-AE3F-4DF3-959D-96AE4A0B76A0}" scale="70" state="hidden">
      <selection sqref="A1:E16"/>
      <pageMargins left="0.75" right="0.75" top="0.65" bottom="1" header="0.5" footer="0.5"/>
      <pageSetup orientation="portrait" r:id="rId19"/>
      <headerFooter alignWithMargins="0"/>
    </customSheetView>
    <customSheetView guid="{2D068FA3-47E3-4516-81A6-894AA90F7864}" scale="70" state="hidden">
      <selection sqref="A1:E16"/>
      <pageMargins left="0.75" right="0.75" top="0.65" bottom="1" header="0.5" footer="0.5"/>
      <pageSetup orientation="portrait" r:id="rId20"/>
      <headerFooter alignWithMargins="0"/>
    </customSheetView>
    <customSheetView guid="{25F14B1D-FADD-4C44-AA48-5D402D65337D}" scale="70" state="hidden">
      <selection sqref="A1:E16"/>
      <pageMargins left="0.75" right="0.75" top="0.65" bottom="1" header="0.5" footer="0.5"/>
      <pageSetup orientation="portrait" r:id="rId21"/>
      <headerFooter alignWithMargins="0"/>
    </customSheetView>
    <customSheetView guid="{FC366365-2136-48B2-A9F6-DEB708B66B93}" scale="70" state="hidden">
      <selection sqref="A1:E16"/>
      <pageMargins left="0.75" right="0.75" top="0.65" bottom="1" header="0.5" footer="0.5"/>
      <pageSetup orientation="portrait" r:id="rId22"/>
      <headerFooter alignWithMargins="0"/>
    </customSheetView>
    <customSheetView guid="{FCAAE906-744B-4580-8002-466CC408DAC9}" scale="70" state="hidden">
      <selection sqref="A1:E16"/>
      <pageMargins left="0.75" right="0.75" top="0.65" bottom="1" header="0.5" footer="0.5"/>
      <pageSetup orientation="portrait" r:id="rId23"/>
      <headerFooter alignWithMargins="0"/>
    </customSheetView>
  </customSheetViews>
  <mergeCells count="1">
    <mergeCell ref="A2:D2"/>
  </mergeCells>
  <phoneticPr fontId="30" type="noConversion"/>
  <pageMargins left="0.75" right="0.75" top="0.65" bottom="1" header="0.5" footer="0.5"/>
  <pageSetup orientation="portrait" r:id="rId24"/>
  <headerFooter alignWithMargins="0"/>
  <drawing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B9" sqref="B9"/>
    </sheetView>
  </sheetViews>
  <sheetFormatPr defaultColWidth="9" defaultRowHeight="16.5"/>
  <cols>
    <col min="1" max="1" width="9" style="365"/>
    <col min="2" max="2" width="26.875" style="366" customWidth="1"/>
    <col min="3" max="3" width="22.875" style="366" customWidth="1"/>
    <col min="4" max="5" width="15.625" style="366" customWidth="1"/>
    <col min="6" max="16384" width="9" style="215"/>
  </cols>
  <sheetData>
    <row r="1" spans="1:6">
      <c r="A1" s="352"/>
      <c r="B1" s="353"/>
      <c r="C1" s="353"/>
      <c r="D1" s="353"/>
      <c r="E1" s="353"/>
    </row>
    <row r="2" spans="1:6" ht="21.95" customHeight="1">
      <c r="A2" s="868" t="s">
        <v>32</v>
      </c>
      <c r="B2" s="868"/>
      <c r="C2" s="868"/>
      <c r="D2" s="869"/>
      <c r="E2"/>
    </row>
    <row r="3" spans="1:6">
      <c r="A3" s="352"/>
      <c r="B3" s="353"/>
      <c r="C3" s="353"/>
      <c r="D3" s="353"/>
      <c r="E3" s="353"/>
    </row>
    <row r="4" spans="1:6" ht="30">
      <c r="A4" s="354" t="s">
        <v>22</v>
      </c>
      <c r="B4" s="355" t="s">
        <v>23</v>
      </c>
      <c r="C4" s="354" t="s">
        <v>33</v>
      </c>
      <c r="D4" s="354" t="s">
        <v>34</v>
      </c>
      <c r="E4" s="354" t="s">
        <v>35</v>
      </c>
    </row>
    <row r="5" spans="1:6" ht="18" customHeight="1">
      <c r="A5" s="356" t="s">
        <v>26</v>
      </c>
      <c r="B5" s="356" t="s">
        <v>27</v>
      </c>
      <c r="C5" s="356" t="s">
        <v>28</v>
      </c>
      <c r="D5" s="356" t="s">
        <v>29</v>
      </c>
      <c r="E5" s="356" t="s">
        <v>30</v>
      </c>
    </row>
    <row r="6" spans="1:6" ht="45" customHeight="1">
      <c r="A6" s="357">
        <v>1</v>
      </c>
      <c r="B6" s="358"/>
      <c r="C6" s="359"/>
      <c r="D6" s="360"/>
      <c r="E6" s="361">
        <f>C6*D6</f>
        <v>0</v>
      </c>
    </row>
    <row r="7" spans="1:6" ht="45" customHeight="1">
      <c r="A7" s="357">
        <v>2</v>
      </c>
      <c r="B7" s="358"/>
      <c r="C7" s="359"/>
      <c r="D7" s="360"/>
      <c r="E7" s="361">
        <f t="shared" ref="E7:E15" si="0">C7*D7</f>
        <v>0</v>
      </c>
    </row>
    <row r="8" spans="1:6" ht="45" customHeight="1">
      <c r="A8" s="357">
        <v>3</v>
      </c>
      <c r="B8" s="358"/>
      <c r="C8" s="359"/>
      <c r="D8" s="360"/>
      <c r="E8" s="361">
        <f t="shared" si="0"/>
        <v>0</v>
      </c>
    </row>
    <row r="9" spans="1:6" ht="45" customHeight="1">
      <c r="A9" s="357">
        <v>4</v>
      </c>
      <c r="B9" s="358"/>
      <c r="C9" s="359"/>
      <c r="D9" s="360"/>
      <c r="E9" s="361">
        <f t="shared" si="0"/>
        <v>0</v>
      </c>
    </row>
    <row r="10" spans="1:6" ht="45" customHeight="1">
      <c r="A10" s="357">
        <v>5</v>
      </c>
      <c r="B10" s="358"/>
      <c r="C10" s="359"/>
      <c r="D10" s="360"/>
      <c r="E10" s="361">
        <f t="shared" si="0"/>
        <v>0</v>
      </c>
    </row>
    <row r="11" spans="1:6" ht="45" customHeight="1">
      <c r="A11" s="357">
        <v>6</v>
      </c>
      <c r="B11" s="358"/>
      <c r="C11" s="359"/>
      <c r="D11" s="360"/>
      <c r="E11" s="361">
        <f t="shared" si="0"/>
        <v>0</v>
      </c>
    </row>
    <row r="12" spans="1:6" ht="45" customHeight="1">
      <c r="A12" s="357">
        <v>7</v>
      </c>
      <c r="B12" s="358"/>
      <c r="C12" s="359"/>
      <c r="D12" s="360"/>
      <c r="E12" s="361">
        <f t="shared" si="0"/>
        <v>0</v>
      </c>
    </row>
    <row r="13" spans="1:6" ht="45" customHeight="1">
      <c r="A13" s="357">
        <v>8</v>
      </c>
      <c r="B13" s="358"/>
      <c r="C13" s="359"/>
      <c r="D13" s="360"/>
      <c r="E13" s="361">
        <f t="shared" si="0"/>
        <v>0</v>
      </c>
    </row>
    <row r="14" spans="1:6" ht="45" customHeight="1">
      <c r="A14" s="357">
        <v>9</v>
      </c>
      <c r="B14" s="358"/>
      <c r="C14" s="359"/>
      <c r="D14" s="360"/>
      <c r="E14" s="361">
        <f t="shared" si="0"/>
        <v>0</v>
      </c>
    </row>
    <row r="15" spans="1:6" ht="45" customHeight="1">
      <c r="A15" s="357">
        <v>10</v>
      </c>
      <c r="B15" s="358"/>
      <c r="C15" s="359"/>
      <c r="D15" s="360"/>
      <c r="E15" s="361">
        <f t="shared" si="0"/>
        <v>0</v>
      </c>
    </row>
    <row r="16" spans="1:6" ht="45" customHeight="1">
      <c r="A16" s="362"/>
      <c r="B16" s="363" t="s">
        <v>31</v>
      </c>
      <c r="C16" s="363"/>
      <c r="D16" s="363"/>
      <c r="E16" s="363">
        <f>SUM(E6:E15)</f>
        <v>0</v>
      </c>
      <c r="F16" s="364"/>
    </row>
    <row r="17" ht="30" customHeight="1"/>
    <row r="18" ht="30" customHeight="1"/>
    <row r="19" ht="30" customHeight="1"/>
    <row r="20" ht="30" customHeight="1"/>
    <row r="21" ht="30" customHeight="1"/>
  </sheetData>
  <sheetProtection password="CD7E" sheet="1" objects="1" scenarios="1" formatCells="0" formatColumns="0" formatRows="0" selectLockedCells="1" sort="0"/>
  <customSheetViews>
    <customSheetView guid="{93F2FEDA-AB07-4652-9895-BE34975CD6CE}" scale="90" state="hidden">
      <selection activeCell="F8" sqref="F8"/>
      <pageMargins left="0.75" right="0.75" top="0.65" bottom="1" header="0.5" footer="0.5"/>
      <pageSetup orientation="portrait" r:id="rId1"/>
      <headerFooter alignWithMargins="0"/>
    </customSheetView>
    <customSheetView guid="{D4DE57C7-E521-4428-80BD-545B19793C78}" scale="90" state="hidden">
      <selection activeCell="F8" sqref="F8"/>
      <pageMargins left="0.75" right="0.75" top="0.65" bottom="1" header="0.5" footer="0.5"/>
      <pageSetup orientation="portrait" r:id="rId2"/>
      <headerFooter alignWithMargins="0"/>
    </customSheetView>
    <customSheetView guid="{427AF4ED-2BDF-478F-9F0A-595838FA0EC8}" scale="90" state="hidden">
      <selection activeCell="F8" sqref="F8"/>
      <pageMargins left="0.75" right="0.75" top="0.65" bottom="1" header="0.5" footer="0.5"/>
      <pageSetup orientation="portrait" r:id="rId3"/>
      <headerFooter alignWithMargins="0"/>
    </customSheetView>
    <customSheetView guid="{EF8F60CB-82F3-477F-A7D3-94F4C70843DC}" scale="90" state="hidden">
      <selection activeCell="F8" sqref="F8"/>
      <pageMargins left="0.75" right="0.75" top="0.65" bottom="1" header="0.5" footer="0.5"/>
      <pageSetup orientation="portrait" r:id="rId4"/>
      <headerFooter alignWithMargins="0"/>
    </customSheetView>
    <customSheetView guid="{9658319F-66FC-48F8-AB8A-302F6F77BA10}" scale="90" state="hidden">
      <selection activeCell="F8" sqref="F8"/>
      <pageMargins left="0.75" right="0.75" top="0.65" bottom="1" header="0.5" footer="0.5"/>
      <pageSetup orientation="portrait" r:id="rId5"/>
      <headerFooter alignWithMargins="0"/>
    </customSheetView>
    <customSheetView guid="{D4A148BB-8D25-43B9-8797-A9D3AE767B49}" scale="90" state="hidden">
      <selection activeCell="F8" sqref="F8"/>
      <pageMargins left="0.75" right="0.75" top="0.65" bottom="1" header="0.5" footer="0.5"/>
      <pageSetup orientation="portrait" r:id="rId6"/>
      <headerFooter alignWithMargins="0"/>
    </customSheetView>
    <customSheetView guid="{714760DF-5EB1-4543-9C04-C1A23AAE4384}" scale="90" state="hidden">
      <selection activeCell="F8" sqref="F8"/>
      <pageMargins left="0.75" right="0.75" top="0.65" bottom="1" header="0.5" footer="0.5"/>
      <pageSetup orientation="portrait" r:id="rId7"/>
      <headerFooter alignWithMargins="0"/>
    </customSheetView>
    <customSheetView guid="{BE0CEA4D-1A4E-4C32-BF92-B8DA3D3423E5}" scale="90" state="hidden">
      <selection activeCell="F8" sqref="F8"/>
      <pageMargins left="0.75" right="0.75" top="0.65" bottom="1" header="0.5" footer="0.5"/>
      <pageSetup orientation="portrait" r:id="rId8"/>
      <headerFooter alignWithMargins="0"/>
    </customSheetView>
    <customSheetView guid="{3DA0B320-DAF7-4F4A-921A-9FCFD188E8C7}" scale="90" state="hidden">
      <selection activeCell="F8" sqref="F8"/>
      <pageMargins left="0.75" right="0.75" top="0.65" bottom="1" header="0.5" footer="0.5"/>
      <pageSetup orientation="portrait" r:id="rId9"/>
      <headerFooter alignWithMargins="0"/>
    </customSheetView>
    <customSheetView guid="{8C0E2163-61BB-48DF-AFAF-5E75147ED450}" scale="90" state="hidden">
      <selection activeCell="F8" sqref="F8"/>
      <pageMargins left="0.75" right="0.75" top="0.65" bottom="1" header="0.5" footer="0.5"/>
      <pageSetup orientation="portrait" r:id="rId10"/>
      <headerFooter alignWithMargins="0"/>
    </customSheetView>
    <customSheetView guid="{FD7F7BE1-8CB1-460B-98AB-D33E15FD14E6}" scale="90" state="hidden">
      <selection activeCell="F8" sqref="F8"/>
      <pageMargins left="0.75" right="0.75" top="0.65" bottom="1" header="0.5" footer="0.5"/>
      <pageSetup orientation="portrait" r:id="rId11"/>
      <headerFooter alignWithMargins="0"/>
    </customSheetView>
    <customSheetView guid="{1F4837C2-36FF-4422-95DC-EAAD1B4FAC2F}" scale="90" state="hidden">
      <selection activeCell="F8" sqref="F8"/>
      <pageMargins left="0.75" right="0.75" top="0.65" bottom="1" header="0.5" footer="0.5"/>
      <pageSetup orientation="portrait" r:id="rId12"/>
      <headerFooter alignWithMargins="0"/>
    </customSheetView>
    <customSheetView guid="{27A45B7A-04F2-4516-B80B-5ED0825D4ED3}" scale="90" topLeftCell="A4">
      <selection activeCell="D6" sqref="D6"/>
      <pageMargins left="0.75" right="0.75" top="0.65" bottom="1" header="0.5" footer="0.5"/>
      <pageSetup orientation="portrait" r:id="rId13"/>
      <headerFooter alignWithMargins="0"/>
    </customSheetView>
    <customSheetView guid="{091A6405-72DB-46E0-B81A-EC53A5C58396}" scale="90">
      <selection activeCell="D6" sqref="D6"/>
      <pageMargins left="0.75" right="0.75" top="0.65" bottom="1" header="0.5" footer="0.5"/>
      <pageSetup orientation="portrait" r:id="rId14"/>
      <headerFooter alignWithMargins="0"/>
    </customSheetView>
    <customSheetView guid="{EEE4E2D7-4BFE-4C24-8B93-9FD441A50336}" scale="90" topLeftCell="A4">
      <selection activeCell="D6" sqref="D6"/>
      <pageMargins left="0.75" right="0.75" top="0.65" bottom="1" header="0.5" footer="0.5"/>
      <pageSetup orientation="portrait" r:id="rId15"/>
      <headerFooter alignWithMargins="0"/>
    </customSheetView>
    <customSheetView guid="{E2E57CA5-082B-4C11-AB34-2A298199576B}" scale="90">
      <selection activeCell="C6" sqref="C6"/>
      <pageMargins left="0.75" right="0.75" top="0.65" bottom="1" header="0.5" footer="0.5"/>
      <pageSetup orientation="portrait" r:id="rId16"/>
      <headerFooter alignWithMargins="0"/>
    </customSheetView>
    <customSheetView guid="{E8B8E0BD-9CB3-4C7D-9BC6-088FDFCB0B45}" scale="90" state="hidden">
      <selection activeCell="F8" sqref="F8"/>
      <pageMargins left="0.75" right="0.75" top="0.65" bottom="1" header="0.5" footer="0.5"/>
      <pageSetup orientation="portrait" r:id="rId17"/>
      <headerFooter alignWithMargins="0"/>
    </customSheetView>
    <customSheetView guid="{CB39F8EE-FAD8-4C4E-B5E9-5EC27AC08528}" scale="90" state="hidden">
      <selection activeCell="F8" sqref="F8"/>
      <pageMargins left="0.75" right="0.75" top="0.65" bottom="1" header="0.5" footer="0.5"/>
      <pageSetup orientation="portrait" r:id="rId18"/>
      <headerFooter alignWithMargins="0"/>
    </customSheetView>
    <customSheetView guid="{97B2ED79-AE3F-4DF3-959D-96AE4A0B76A0}" scale="90" state="hidden">
      <selection activeCell="F8" sqref="F8"/>
      <pageMargins left="0.75" right="0.75" top="0.65" bottom="1" header="0.5" footer="0.5"/>
      <pageSetup orientation="portrait" r:id="rId19"/>
      <headerFooter alignWithMargins="0"/>
    </customSheetView>
    <customSheetView guid="{2D068FA3-47E3-4516-81A6-894AA90F7864}" scale="90" state="hidden">
      <selection activeCell="F8" sqref="F8"/>
      <pageMargins left="0.75" right="0.75" top="0.65" bottom="1" header="0.5" footer="0.5"/>
      <pageSetup orientation="portrait" r:id="rId20"/>
      <headerFooter alignWithMargins="0"/>
    </customSheetView>
    <customSheetView guid="{25F14B1D-FADD-4C44-AA48-5D402D65337D}" scale="90" state="hidden">
      <selection activeCell="F8" sqref="F8"/>
      <pageMargins left="0.75" right="0.75" top="0.65" bottom="1" header="0.5" footer="0.5"/>
      <pageSetup orientation="portrait" r:id="rId21"/>
      <headerFooter alignWithMargins="0"/>
    </customSheetView>
    <customSheetView guid="{FC366365-2136-48B2-A9F6-DEB708B66B93}" scale="90" state="hidden">
      <selection activeCell="F8" sqref="F8"/>
      <pageMargins left="0.75" right="0.75" top="0.65" bottom="1" header="0.5" footer="0.5"/>
      <pageSetup orientation="portrait" r:id="rId22"/>
      <headerFooter alignWithMargins="0"/>
    </customSheetView>
    <customSheetView guid="{FCAAE906-744B-4580-8002-466CC408DAC9}" scale="90" state="hidden">
      <selection activeCell="F8" sqref="F8"/>
      <pageMargins left="0.75" right="0.75" top="0.65" bottom="1" header="0.5" footer="0.5"/>
      <pageSetup orientation="portrait" r:id="rId23"/>
      <headerFooter alignWithMargins="0"/>
    </customSheetView>
  </customSheetViews>
  <mergeCells count="1">
    <mergeCell ref="A2:D2"/>
  </mergeCells>
  <phoneticPr fontId="30" type="noConversion"/>
  <pageMargins left="0.75" right="0.75" top="0.65" bottom="1" header="0.5" footer="0.5"/>
  <pageSetup orientation="portrait"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B8" sqref="B8"/>
    </sheetView>
  </sheetViews>
  <sheetFormatPr defaultColWidth="9" defaultRowHeight="16.5"/>
  <cols>
    <col min="1" max="1" width="7.625" style="365" customWidth="1"/>
    <col min="2" max="4" width="20.625" style="366" customWidth="1"/>
    <col min="5" max="5" width="9.625" style="366" customWidth="1"/>
    <col min="6" max="6" width="12.625" style="366" customWidth="1"/>
    <col min="7" max="16384" width="9" style="215"/>
  </cols>
  <sheetData>
    <row r="1" spans="1:7">
      <c r="A1" s="352"/>
      <c r="B1" s="353"/>
      <c r="C1" s="353"/>
      <c r="D1" s="353"/>
      <c r="E1" s="353"/>
      <c r="F1" s="353"/>
    </row>
    <row r="2" spans="1:7" ht="21.95" customHeight="1">
      <c r="A2" s="868" t="s">
        <v>36</v>
      </c>
      <c r="B2" s="868"/>
      <c r="C2" s="868"/>
      <c r="D2" s="868"/>
      <c r="E2" s="869"/>
      <c r="F2" s="215"/>
    </row>
    <row r="3" spans="1:7">
      <c r="A3" s="352"/>
      <c r="B3" s="353"/>
      <c r="C3" s="353"/>
      <c r="D3" s="353"/>
      <c r="E3" s="353"/>
      <c r="F3" s="353"/>
    </row>
    <row r="4" spans="1:7" ht="45">
      <c r="A4" s="354" t="s">
        <v>22</v>
      </c>
      <c r="B4" s="355" t="s">
        <v>23</v>
      </c>
      <c r="C4" s="354" t="s">
        <v>37</v>
      </c>
      <c r="D4" s="354" t="s">
        <v>38</v>
      </c>
      <c r="E4" s="354" t="s">
        <v>39</v>
      </c>
      <c r="F4" s="354" t="s">
        <v>40</v>
      </c>
    </row>
    <row r="5" spans="1:7" ht="18" customHeight="1">
      <c r="A5" s="356" t="s">
        <v>26</v>
      </c>
      <c r="B5" s="356" t="s">
        <v>27</v>
      </c>
      <c r="C5" s="356" t="s">
        <v>28</v>
      </c>
      <c r="D5" s="356" t="s">
        <v>29</v>
      </c>
      <c r="E5" s="367" t="s">
        <v>41</v>
      </c>
      <c r="F5" s="356" t="s">
        <v>388</v>
      </c>
    </row>
    <row r="6" spans="1:7" ht="45" customHeight="1">
      <c r="A6" s="357">
        <v>1</v>
      </c>
      <c r="B6" s="358"/>
      <c r="C6" s="359"/>
      <c r="D6" s="359"/>
      <c r="E6" s="360"/>
      <c r="F6" s="361">
        <f>C6*E6</f>
        <v>0</v>
      </c>
    </row>
    <row r="7" spans="1:7" ht="45" customHeight="1">
      <c r="A7" s="357">
        <v>2</v>
      </c>
      <c r="B7" s="358"/>
      <c r="C7" s="359"/>
      <c r="D7" s="359"/>
      <c r="E7" s="360"/>
      <c r="F7" s="361">
        <f t="shared" ref="F7:F15" si="0">C7*E7</f>
        <v>0</v>
      </c>
    </row>
    <row r="8" spans="1:7" ht="45" customHeight="1">
      <c r="A8" s="357">
        <v>3</v>
      </c>
      <c r="B8" s="358"/>
      <c r="C8" s="359"/>
      <c r="D8" s="359"/>
      <c r="E8" s="360"/>
      <c r="F8" s="361">
        <f t="shared" si="0"/>
        <v>0</v>
      </c>
    </row>
    <row r="9" spans="1:7" ht="45" customHeight="1">
      <c r="A9" s="357">
        <v>4</v>
      </c>
      <c r="B9" s="358"/>
      <c r="C9" s="359"/>
      <c r="D9" s="359"/>
      <c r="E9" s="360"/>
      <c r="F9" s="361">
        <f t="shared" si="0"/>
        <v>0</v>
      </c>
    </row>
    <row r="10" spans="1:7" ht="45" customHeight="1">
      <c r="A10" s="357">
        <v>5</v>
      </c>
      <c r="B10" s="358"/>
      <c r="C10" s="359"/>
      <c r="D10" s="359"/>
      <c r="E10" s="360"/>
      <c r="F10" s="361">
        <f t="shared" si="0"/>
        <v>0</v>
      </c>
    </row>
    <row r="11" spans="1:7" ht="45" customHeight="1">
      <c r="A11" s="357">
        <v>6</v>
      </c>
      <c r="B11" s="358"/>
      <c r="C11" s="359"/>
      <c r="D11" s="359"/>
      <c r="E11" s="360"/>
      <c r="F11" s="361">
        <f t="shared" si="0"/>
        <v>0</v>
      </c>
    </row>
    <row r="12" spans="1:7" ht="45" customHeight="1">
      <c r="A12" s="357">
        <v>7</v>
      </c>
      <c r="B12" s="358"/>
      <c r="C12" s="359"/>
      <c r="D12" s="359"/>
      <c r="E12" s="360"/>
      <c r="F12" s="361">
        <f t="shared" si="0"/>
        <v>0</v>
      </c>
    </row>
    <row r="13" spans="1:7" ht="45" customHeight="1">
      <c r="A13" s="357">
        <v>8</v>
      </c>
      <c r="B13" s="358"/>
      <c r="C13" s="359"/>
      <c r="D13" s="359"/>
      <c r="E13" s="360"/>
      <c r="F13" s="361">
        <f t="shared" si="0"/>
        <v>0</v>
      </c>
    </row>
    <row r="14" spans="1:7" ht="45" customHeight="1">
      <c r="A14" s="357">
        <v>9</v>
      </c>
      <c r="B14" s="358"/>
      <c r="C14" s="359"/>
      <c r="D14" s="359"/>
      <c r="E14" s="360"/>
      <c r="F14" s="361">
        <f t="shared" si="0"/>
        <v>0</v>
      </c>
    </row>
    <row r="15" spans="1:7" ht="45" customHeight="1">
      <c r="A15" s="357">
        <v>10</v>
      </c>
      <c r="B15" s="358"/>
      <c r="C15" s="359"/>
      <c r="D15" s="359"/>
      <c r="E15" s="360"/>
      <c r="F15" s="361">
        <f t="shared" si="0"/>
        <v>0</v>
      </c>
    </row>
    <row r="16" spans="1:7" ht="45" customHeight="1">
      <c r="A16" s="362"/>
      <c r="B16" s="363" t="s">
        <v>31</v>
      </c>
      <c r="C16" s="363"/>
      <c r="D16" s="363"/>
      <c r="E16" s="363"/>
      <c r="F16" s="363">
        <f>SUM(F6:F15)</f>
        <v>0</v>
      </c>
      <c r="G16" s="364"/>
    </row>
    <row r="17" ht="30" customHeight="1"/>
    <row r="18" ht="30" customHeight="1"/>
    <row r="19" ht="30" customHeight="1"/>
    <row r="20" ht="30" customHeight="1"/>
    <row r="21" ht="30" customHeight="1"/>
  </sheetData>
  <sheetProtection password="CD7E" sheet="1" objects="1" scenarios="1" formatCells="0" formatColumns="0" formatRows="0" selectLockedCells="1" sort="0"/>
  <customSheetViews>
    <customSheetView guid="{93F2FEDA-AB07-4652-9895-BE34975CD6CE}" state="hidden">
      <selection activeCell="J7" sqref="J7"/>
      <pageMargins left="0.75" right="0.62" top="0.65" bottom="1" header="0.5" footer="0.5"/>
      <pageSetup orientation="portrait" r:id="rId1"/>
      <headerFooter alignWithMargins="0"/>
    </customSheetView>
    <customSheetView guid="{D4DE57C7-E521-4428-80BD-545B19793C78}" state="hidden">
      <selection activeCell="J7" sqref="J7"/>
      <pageMargins left="0.75" right="0.62" top="0.65" bottom="1" header="0.5" footer="0.5"/>
      <pageSetup orientation="portrait" r:id="rId2"/>
      <headerFooter alignWithMargins="0"/>
    </customSheetView>
    <customSheetView guid="{427AF4ED-2BDF-478F-9F0A-595838FA0EC8}" state="hidden">
      <selection activeCell="J7" sqref="J7"/>
      <pageMargins left="0.75" right="0.62" top="0.65" bottom="1" header="0.5" footer="0.5"/>
      <pageSetup orientation="portrait" r:id="rId3"/>
      <headerFooter alignWithMargins="0"/>
    </customSheetView>
    <customSheetView guid="{EF8F60CB-82F3-477F-A7D3-94F4C70843DC}" state="hidden">
      <selection activeCell="J7" sqref="J7"/>
      <pageMargins left="0.75" right="0.62" top="0.65" bottom="1" header="0.5" footer="0.5"/>
      <pageSetup orientation="portrait" r:id="rId4"/>
      <headerFooter alignWithMargins="0"/>
    </customSheetView>
    <customSheetView guid="{9658319F-66FC-48F8-AB8A-302F6F77BA10}" state="hidden">
      <selection activeCell="J7" sqref="J7"/>
      <pageMargins left="0.75" right="0.62" top="0.65" bottom="1" header="0.5" footer="0.5"/>
      <pageSetup orientation="portrait" r:id="rId5"/>
      <headerFooter alignWithMargins="0"/>
    </customSheetView>
    <customSheetView guid="{D4A148BB-8D25-43B9-8797-A9D3AE767B49}" state="hidden">
      <selection activeCell="J7" sqref="J7"/>
      <pageMargins left="0.75" right="0.62" top="0.65" bottom="1" header="0.5" footer="0.5"/>
      <pageSetup orientation="portrait" r:id="rId6"/>
      <headerFooter alignWithMargins="0"/>
    </customSheetView>
    <customSheetView guid="{714760DF-5EB1-4543-9C04-C1A23AAE4384}" state="hidden">
      <selection activeCell="J7" sqref="J7"/>
      <pageMargins left="0.75" right="0.62" top="0.65" bottom="1" header="0.5" footer="0.5"/>
      <pageSetup orientation="portrait" r:id="rId7"/>
      <headerFooter alignWithMargins="0"/>
    </customSheetView>
    <customSheetView guid="{BE0CEA4D-1A4E-4C32-BF92-B8DA3D3423E5}" state="hidden">
      <selection activeCell="J7" sqref="J7"/>
      <pageMargins left="0.75" right="0.62" top="0.65" bottom="1" header="0.5" footer="0.5"/>
      <pageSetup orientation="portrait" r:id="rId8"/>
      <headerFooter alignWithMargins="0"/>
    </customSheetView>
    <customSheetView guid="{3DA0B320-DAF7-4F4A-921A-9FCFD188E8C7}" state="hidden">
      <selection activeCell="J7" sqref="J7"/>
      <pageMargins left="0.75" right="0.62" top="0.65" bottom="1" header="0.5" footer="0.5"/>
      <pageSetup orientation="portrait" r:id="rId9"/>
      <headerFooter alignWithMargins="0"/>
    </customSheetView>
    <customSheetView guid="{8C0E2163-61BB-48DF-AFAF-5E75147ED450}" state="hidden">
      <selection activeCell="J7" sqref="J7"/>
      <pageMargins left="0.75" right="0.62" top="0.65" bottom="1" header="0.5" footer="0.5"/>
      <pageSetup orientation="portrait" r:id="rId10"/>
      <headerFooter alignWithMargins="0"/>
    </customSheetView>
    <customSheetView guid="{FD7F7BE1-8CB1-460B-98AB-D33E15FD14E6}" state="hidden">
      <selection activeCell="J7" sqref="J7"/>
      <pageMargins left="0.75" right="0.62" top="0.65" bottom="1" header="0.5" footer="0.5"/>
      <pageSetup orientation="portrait" r:id="rId11"/>
      <headerFooter alignWithMargins="0"/>
    </customSheetView>
    <customSheetView guid="{1F4837C2-36FF-4422-95DC-EAAD1B4FAC2F}" state="hidden">
      <selection activeCell="J7" sqref="J7"/>
      <pageMargins left="0.75" right="0.62" top="0.65" bottom="1" header="0.5" footer="0.5"/>
      <pageSetup orientation="portrait" r:id="rId12"/>
      <headerFooter alignWithMargins="0"/>
    </customSheetView>
    <customSheetView guid="{27A45B7A-04F2-4516-B80B-5ED0825D4ED3}">
      <selection activeCell="C6" sqref="C6"/>
      <pageMargins left="0.75" right="0.62" top="0.65" bottom="1" header="0.5" footer="0.5"/>
      <pageSetup orientation="portrait" r:id="rId13"/>
      <headerFooter alignWithMargins="0"/>
    </customSheetView>
    <customSheetView guid="{091A6405-72DB-46E0-B81A-EC53A5C58396}">
      <selection activeCell="E6" sqref="E6"/>
      <pageMargins left="0.75" right="0.62" top="0.65" bottom="1" header="0.5" footer="0.5"/>
      <pageSetup orientation="portrait" r:id="rId14"/>
      <headerFooter alignWithMargins="0"/>
    </customSheetView>
    <customSheetView guid="{EEE4E2D7-4BFE-4C24-8B93-9FD441A50336}">
      <selection activeCell="C6" sqref="C6"/>
      <pageMargins left="0.75" right="0.62" top="0.65" bottom="1" header="0.5" footer="0.5"/>
      <pageSetup orientation="portrait" r:id="rId15"/>
      <headerFooter alignWithMargins="0"/>
    </customSheetView>
    <customSheetView guid="{E2E57CA5-082B-4C11-AB34-2A298199576B}">
      <selection activeCell="B6" sqref="B6"/>
      <pageMargins left="0.75" right="0.62" top="0.65" bottom="1" header="0.5" footer="0.5"/>
      <pageSetup orientation="portrait" r:id="rId16"/>
      <headerFooter alignWithMargins="0"/>
    </customSheetView>
    <customSheetView guid="{E8B8E0BD-9CB3-4C7D-9BC6-088FDFCB0B45}" state="hidden">
      <selection activeCell="J7" sqref="J7"/>
      <pageMargins left="0.75" right="0.62" top="0.65" bottom="1" header="0.5" footer="0.5"/>
      <pageSetup orientation="portrait" r:id="rId17"/>
      <headerFooter alignWithMargins="0"/>
    </customSheetView>
    <customSheetView guid="{CB39F8EE-FAD8-4C4E-B5E9-5EC27AC08528}" state="hidden">
      <selection activeCell="J7" sqref="J7"/>
      <pageMargins left="0.75" right="0.62" top="0.65" bottom="1" header="0.5" footer="0.5"/>
      <pageSetup orientation="portrait" r:id="rId18"/>
      <headerFooter alignWithMargins="0"/>
    </customSheetView>
    <customSheetView guid="{97B2ED79-AE3F-4DF3-959D-96AE4A0B76A0}" state="hidden">
      <selection activeCell="J7" sqref="J7"/>
      <pageMargins left="0.75" right="0.62" top="0.65" bottom="1" header="0.5" footer="0.5"/>
      <pageSetup orientation="portrait" r:id="rId19"/>
      <headerFooter alignWithMargins="0"/>
    </customSheetView>
    <customSheetView guid="{2D068FA3-47E3-4516-81A6-894AA90F7864}" state="hidden">
      <selection activeCell="J7" sqref="J7"/>
      <pageMargins left="0.75" right="0.62" top="0.65" bottom="1" header="0.5" footer="0.5"/>
      <pageSetup orientation="portrait" r:id="rId20"/>
      <headerFooter alignWithMargins="0"/>
    </customSheetView>
    <customSheetView guid="{25F14B1D-FADD-4C44-AA48-5D402D65337D}" state="hidden">
      <selection activeCell="J7" sqref="J7"/>
      <pageMargins left="0.75" right="0.62" top="0.65" bottom="1" header="0.5" footer="0.5"/>
      <pageSetup orientation="portrait" r:id="rId21"/>
      <headerFooter alignWithMargins="0"/>
    </customSheetView>
    <customSheetView guid="{FC366365-2136-48B2-A9F6-DEB708B66B93}" state="hidden">
      <selection activeCell="J7" sqref="J7"/>
      <pageMargins left="0.75" right="0.62" top="0.65" bottom="1" header="0.5" footer="0.5"/>
      <pageSetup orientation="portrait" r:id="rId22"/>
      <headerFooter alignWithMargins="0"/>
    </customSheetView>
    <customSheetView guid="{FCAAE906-744B-4580-8002-466CC408DAC9}" state="hidden">
      <selection activeCell="J7" sqref="J7"/>
      <pageMargins left="0.75" right="0.62" top="0.65" bottom="1" header="0.5" footer="0.5"/>
      <pageSetup orientation="portrait" r:id="rId23"/>
      <headerFooter alignWithMargins="0"/>
    </customSheetView>
  </customSheetViews>
  <mergeCells count="1">
    <mergeCell ref="A2:E2"/>
  </mergeCells>
  <phoneticPr fontId="30" type="noConversion"/>
  <pageMargins left="0.75" right="0.62" top="0.65" bottom="1" header="0.5" footer="0.5"/>
  <pageSetup orientation="portrait"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4"/>
  <sheetViews>
    <sheetView view="pageBreakPreview" zoomScale="115" zoomScaleSheetLayoutView="115" workbookViewId="0">
      <selection activeCell="B9" sqref="B9:C9"/>
    </sheetView>
  </sheetViews>
  <sheetFormatPr defaultColWidth="10" defaultRowHeight="16.5"/>
  <cols>
    <col min="1" max="1" width="10.625" style="369" customWidth="1"/>
    <col min="2" max="2" width="27.5" style="369" customWidth="1"/>
    <col min="3" max="3" width="21" style="369" customWidth="1"/>
    <col min="4" max="4" width="39.375" style="369" customWidth="1"/>
    <col min="5" max="6" width="10" style="414"/>
    <col min="7" max="7" width="11.375" style="414" bestFit="1" customWidth="1"/>
    <col min="8" max="16384" width="10" style="414"/>
  </cols>
  <sheetData>
    <row r="1" spans="1:6" ht="18" customHeight="1">
      <c r="A1" s="63" t="str">
        <f>Cover!B3</f>
        <v>NESH/CSM/PRANIT/OTE/G1/1500-1369/NIT</v>
      </c>
      <c r="B1" s="64"/>
      <c r="C1" s="66"/>
      <c r="D1" s="67" t="s">
        <v>426</v>
      </c>
    </row>
    <row r="2" spans="1:6" ht="18" customHeight="1">
      <c r="A2" s="385"/>
      <c r="B2" s="382"/>
      <c r="C2" s="366"/>
      <c r="D2" s="366"/>
    </row>
    <row r="3" spans="1:6" ht="54" customHeight="1">
      <c r="A3" s="875" t="str">
        <f>Cover!$B$2</f>
        <v>Providing over head External water supply lines from Existing Deep tube well to Over head tank and over head tank to residential/non-residential Buildings at POWERGRID, RHQ,Complex, Lapalang, Shillong.</v>
      </c>
      <c r="B3" s="875"/>
      <c r="C3" s="875"/>
      <c r="D3" s="875"/>
      <c r="E3" s="422"/>
      <c r="F3" s="422"/>
    </row>
    <row r="4" spans="1:6" ht="21.95" customHeight="1">
      <c r="A4" s="837" t="s">
        <v>405</v>
      </c>
      <c r="B4" s="837"/>
      <c r="C4" s="837"/>
      <c r="D4" s="837"/>
    </row>
    <row r="5" spans="1:6" ht="10.9" customHeight="1">
      <c r="A5" s="28"/>
    </row>
    <row r="6" spans="1:6" ht="18" customHeight="1">
      <c r="A6" s="23" t="str">
        <f>'Sch-1'!A6</f>
        <v>Bidder’s Name and Address (Sole Bidder) :</v>
      </c>
      <c r="D6" s="412" t="s">
        <v>341</v>
      </c>
    </row>
    <row r="7" spans="1:6">
      <c r="A7" s="846" t="str">
        <f>'Sch-1'!A7</f>
        <v/>
      </c>
      <c r="B7" s="846"/>
      <c r="C7" s="846"/>
      <c r="D7" s="413" t="str">
        <f>'Sch-1'!O7</f>
        <v>Contracts and Material</v>
      </c>
    </row>
    <row r="8" spans="1:6" ht="18" customHeight="1">
      <c r="A8" s="30" t="s">
        <v>351</v>
      </c>
      <c r="B8" s="873" t="str">
        <f>'Names of Bidder'!D9</f>
        <v>aa</v>
      </c>
      <c r="C8" s="873"/>
      <c r="D8" s="413" t="str">
        <f>'Sch-1'!O8</f>
        <v>Power Grid Corporation of India Ltd.,</v>
      </c>
    </row>
    <row r="9" spans="1:6" ht="18" customHeight="1">
      <c r="A9" s="30" t="s">
        <v>352</v>
      </c>
      <c r="B9" s="873" t="str">
        <f>'Names of Bidder'!D10</f>
        <v>bb</v>
      </c>
      <c r="C9" s="873"/>
      <c r="D9" s="413" t="str">
        <f>'Sch-1'!O9</f>
        <v>North Eastern Region Transmission System</v>
      </c>
    </row>
    <row r="10" spans="1:6" ht="18" customHeight="1">
      <c r="A10" s="414"/>
      <c r="B10" s="873" t="str">
        <f>'Names of Bidder'!D11</f>
        <v>cc</v>
      </c>
      <c r="C10" s="873"/>
      <c r="D10" s="413" t="str">
        <f>'Sch-1'!O10</f>
        <v>Dongtieh, Lower Nongrah,</v>
      </c>
    </row>
    <row r="11" spans="1:6" ht="18" customHeight="1">
      <c r="A11" s="414"/>
      <c r="B11" s="873" t="str">
        <f>'Names of Bidder'!D12</f>
        <v>dd</v>
      </c>
      <c r="C11" s="873"/>
      <c r="D11" s="413" t="str">
        <f>'Sch-1'!O11</f>
        <v xml:space="preserve">Lapalang, Shillong – 793 006 (Meghalaya)     </v>
      </c>
    </row>
    <row r="12" spans="1:6" ht="14.45" customHeight="1">
      <c r="A12" s="42"/>
      <c r="B12" s="42"/>
      <c r="C12" s="42"/>
      <c r="D12" s="412"/>
    </row>
    <row r="13" spans="1:6" ht="21.95" customHeight="1">
      <c r="A13" s="43" t="s">
        <v>324</v>
      </c>
      <c r="B13" s="831" t="s">
        <v>321</v>
      </c>
      <c r="C13" s="832"/>
      <c r="D13" s="44" t="s">
        <v>326</v>
      </c>
    </row>
    <row r="14" spans="1:6" ht="27.75" customHeight="1">
      <c r="A14" s="33" t="s">
        <v>327</v>
      </c>
      <c r="B14" s="874" t="s">
        <v>355</v>
      </c>
      <c r="C14" s="874"/>
      <c r="D14" s="56">
        <f>'Sch-1'!O54</f>
        <v>2918663.9999999995</v>
      </c>
    </row>
    <row r="15" spans="1:6" ht="20.25" customHeight="1">
      <c r="A15" s="415"/>
      <c r="B15" s="843" t="s">
        <v>461</v>
      </c>
      <c r="C15" s="844"/>
      <c r="D15" s="513"/>
    </row>
    <row r="16" spans="1:6" hidden="1">
      <c r="A16" s="33" t="s">
        <v>329</v>
      </c>
      <c r="B16" s="838" t="s">
        <v>356</v>
      </c>
      <c r="C16" s="838"/>
      <c r="D16" s="56" t="e">
        <f>#REF!</f>
        <v>#REF!</v>
      </c>
    </row>
    <row r="17" spans="1:7" hidden="1">
      <c r="A17" s="415"/>
      <c r="B17" s="871" t="s">
        <v>333</v>
      </c>
      <c r="C17" s="872"/>
      <c r="D17" s="416"/>
    </row>
    <row r="18" spans="1:7" hidden="1">
      <c r="A18" s="33" t="s">
        <v>330</v>
      </c>
      <c r="B18" s="838" t="s">
        <v>357</v>
      </c>
      <c r="C18" s="838"/>
      <c r="D18" s="56" t="e">
        <f>#REF!</f>
        <v>#REF!</v>
      </c>
    </row>
    <row r="19" spans="1:7" hidden="1">
      <c r="A19" s="415"/>
      <c r="B19" s="871" t="s">
        <v>334</v>
      </c>
      <c r="C19" s="872"/>
      <c r="D19" s="416"/>
    </row>
    <row r="20" spans="1:7" hidden="1">
      <c r="A20" s="33" t="s">
        <v>331</v>
      </c>
      <c r="B20" s="838" t="s">
        <v>358</v>
      </c>
      <c r="C20" s="838"/>
      <c r="D20" s="188" t="s">
        <v>366</v>
      </c>
    </row>
    <row r="21" spans="1:7" hidden="1">
      <c r="A21" s="415"/>
      <c r="B21" s="871" t="s">
        <v>335</v>
      </c>
      <c r="C21" s="872"/>
      <c r="D21" s="416"/>
    </row>
    <row r="22" spans="1:7" ht="19.5" customHeight="1">
      <c r="A22" s="33" t="s">
        <v>329</v>
      </c>
      <c r="B22" s="838" t="s">
        <v>356</v>
      </c>
      <c r="C22" s="838"/>
      <c r="D22" s="56">
        <f>'Sch-1'!T50</f>
        <v>525359.53</v>
      </c>
    </row>
    <row r="23" spans="1:7">
      <c r="A23" s="415"/>
      <c r="B23" s="843" t="s">
        <v>337</v>
      </c>
      <c r="C23" s="844"/>
      <c r="D23" s="417"/>
    </row>
    <row r="24" spans="1:7" hidden="1">
      <c r="A24" s="33" t="s">
        <v>338</v>
      </c>
      <c r="B24" s="838" t="s">
        <v>357</v>
      </c>
      <c r="C24" s="838"/>
      <c r="D24" s="188"/>
    </row>
    <row r="25" spans="1:7" hidden="1">
      <c r="A25" s="415"/>
      <c r="B25" s="871" t="s">
        <v>52</v>
      </c>
      <c r="C25" s="872"/>
      <c r="D25" s="416"/>
    </row>
    <row r="26" spans="1:7" ht="13.5" customHeight="1">
      <c r="A26" s="870"/>
      <c r="B26" s="841" t="s">
        <v>519</v>
      </c>
      <c r="C26" s="841"/>
      <c r="D26" s="57">
        <f>D14+D22</f>
        <v>3444023.5299999993</v>
      </c>
    </row>
    <row r="27" spans="1:7" ht="12.75" customHeight="1">
      <c r="A27" s="870"/>
      <c r="B27" s="841"/>
      <c r="C27" s="841"/>
      <c r="D27" s="423"/>
    </row>
    <row r="28" spans="1:7">
      <c r="A28" s="418"/>
      <c r="B28" s="61"/>
      <c r="C28" s="61"/>
      <c r="D28" s="62"/>
    </row>
    <row r="29" spans="1:7">
      <c r="A29" s="418"/>
      <c r="B29" s="61"/>
      <c r="C29" s="72"/>
      <c r="D29" s="62"/>
      <c r="G29" s="424"/>
    </row>
    <row r="30" spans="1:7">
      <c r="A30" s="71" t="s">
        <v>347</v>
      </c>
      <c r="B30" s="78" t="str">
        <f>IF('Sch-1'!D58=0,"", 'Sch-1'!D58)</f>
        <v>2-Dec-2024</v>
      </c>
      <c r="C30" s="72" t="s">
        <v>349</v>
      </c>
      <c r="D30" s="76">
        <f>'Names of Bidder'!D24</f>
        <v>0</v>
      </c>
      <c r="F30" s="406"/>
    </row>
    <row r="31" spans="1:7">
      <c r="A31" s="71" t="s">
        <v>348</v>
      </c>
      <c r="B31" s="78" t="str">
        <f>IF('Sch-1'!D59=0,"", 'Sch-1'!D59)</f>
        <v/>
      </c>
      <c r="C31" s="72" t="s">
        <v>350</v>
      </c>
      <c r="D31" s="76">
        <f>'Names of Bidder'!D25</f>
        <v>0</v>
      </c>
      <c r="F31" s="385"/>
    </row>
    <row r="32" spans="1:7">
      <c r="A32" s="365"/>
      <c r="B32" s="382"/>
      <c r="C32" s="72"/>
      <c r="D32" s="419"/>
      <c r="F32" s="385"/>
    </row>
    <row r="33" spans="1:6" ht="30" customHeight="1">
      <c r="A33" s="365"/>
      <c r="B33" s="382"/>
      <c r="C33" s="72"/>
      <c r="D33" s="365"/>
      <c r="F33" s="406"/>
    </row>
    <row r="34" spans="1:6" ht="30" customHeight="1">
      <c r="A34" s="420"/>
      <c r="B34" s="420"/>
      <c r="C34" s="421"/>
      <c r="E34" s="425"/>
    </row>
  </sheetData>
  <sheetProtection password="CD7E" sheet="1" objects="1" scenarios="1" formatCells="0" formatColumns="0" formatRows="0" selectLockedCells="1" sort="0"/>
  <customSheetViews>
    <customSheetView guid="{93F2FEDA-AB07-4652-9895-BE34975CD6CE}"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fitToPage="1">
      <selection activeCell="D27" sqref="D27"/>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091A6405-72DB-46E0-B81A-EC53A5C58396}">
      <pageMargins left="0.5" right="0.38" top="0.56999999999999995" bottom="0.48" header="0.38" footer="0.24"/>
      <printOptions horizontalCentered="1"/>
      <pageSetup paperSize="9" fitToHeight="0" orientation="portrait" r:id="rId17"/>
      <headerFooter alignWithMargins="0">
        <oddFooter>&amp;R&amp;"Book Antiqua,Bold"&amp;10Schedule-6/ Page &amp;P of &amp;N</oddFooter>
      </headerFooter>
    </customSheetView>
    <customSheetView guid="{EEE4E2D7-4BFE-4C24-8B93-9FD441A50336}" fitToPage="1">
      <selection activeCell="D27" sqref="D27"/>
      <pageMargins left="0.5" right="0.38" top="0.56999999999999995" bottom="0.48" header="0.38" footer="0.24"/>
      <printOptions horizontalCentered="1"/>
      <pageSetup paperSize="9" fitToHeight="0" orientation="portrait" r:id="rId18"/>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5" right="0.38" top="0.56999999999999995" bottom="0.48" header="0.38" footer="0.24"/>
      <printOptions horizontalCentered="1"/>
      <pageSetup paperSize="9" fitToHeight="0" orientation="portrait" r:id="rId19"/>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5" right="0.38" top="0.56999999999999995" bottom="0.48" header="0.38" footer="0.24"/>
      <printOptions horizontalCentered="1"/>
      <pageSetup paperSize="9" fitToHeight="0" orientation="portrait" r:id="rId20"/>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5" right="0.38" top="0.56999999999999995" bottom="0.48" header="0.38" footer="0.24"/>
      <printOptions horizontalCentered="1"/>
      <pageSetup paperSize="9" fitToHeight="0" orientation="portrait" r:id="rId21"/>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5" right="0.38" top="0.56999999999999995" bottom="0.48" header="0.38" footer="0.24"/>
      <printOptions horizontalCentered="1"/>
      <pageSetup paperSize="9" fitToHeight="0" orientation="portrait" r:id="rId22"/>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23"/>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5" right="0.38" top="0.56999999999999995" bottom="0.48" header="0.38" footer="0.24"/>
      <printOptions horizontalCentered="1"/>
      <pageSetup paperSize="9" fitToHeight="0" orientation="portrait" r:id="rId24"/>
      <headerFooter alignWithMargins="0">
        <oddFooter>&amp;R&amp;"Book Antiqua,Bold"&amp;10Schedule-6/ Page &amp;P of &amp;N</oddFooter>
      </headerFooter>
    </customSheetView>
    <customSheetView guid="{FC366365-2136-48B2-A9F6-DEB708B66B93}" showPageBreaks="1" fitToPage="1" printArea="1" hiddenRows="1" view="pageBreakPreview">
      <selection activeCell="G32" sqref="G32"/>
      <pageMargins left="0.5" right="0.38" top="0.56999999999999995" bottom="0.48" header="0.38" footer="0.24"/>
      <printOptions horizontalCentered="1"/>
      <pageSetup paperSize="9" fitToHeight="0" orientation="portrait" r:id="rId25"/>
      <headerFooter alignWithMargins="0">
        <oddFooter>&amp;R&amp;"Book Antiqua,Bold"&amp;10Schedule-6/ Page &amp;P of &amp;N</oddFooter>
      </headerFooter>
    </customSheetView>
    <customSheetView guid="{FCAAE906-744B-4580-8002-466CC408DAC9}"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6"/>
      <headerFooter alignWithMargins="0">
        <oddFooter>&amp;R&amp;"Book Antiqua,Bold"&amp;10Schedule-6/ Page &amp;P of &amp;N</oddFooter>
      </headerFooter>
    </customSheetView>
  </customSheetViews>
  <mergeCells count="22">
    <mergeCell ref="A3:D3"/>
    <mergeCell ref="A4:D4"/>
    <mergeCell ref="B13:C13"/>
    <mergeCell ref="B8:C8"/>
    <mergeCell ref="B16:C16"/>
    <mergeCell ref="B9:C9"/>
    <mergeCell ref="B10:C10"/>
    <mergeCell ref="A7:C7"/>
    <mergeCell ref="B18:C18"/>
    <mergeCell ref="B11:C11"/>
    <mergeCell ref="B17:C17"/>
    <mergeCell ref="B14:C14"/>
    <mergeCell ref="B15:C15"/>
    <mergeCell ref="A26:A27"/>
    <mergeCell ref="B19:C19"/>
    <mergeCell ref="B25:C25"/>
    <mergeCell ref="B26:C27"/>
    <mergeCell ref="B23:C23"/>
    <mergeCell ref="B20:C20"/>
    <mergeCell ref="B24:C24"/>
    <mergeCell ref="B21:C21"/>
    <mergeCell ref="B22:C22"/>
  </mergeCells>
  <phoneticPr fontId="3" type="noConversion"/>
  <printOptions horizontalCentered="1"/>
  <pageMargins left="0.5" right="0.38" top="0.56999999999999995" bottom="0.48" header="0.38" footer="0.24"/>
  <pageSetup paperSize="9" scale="97" fitToHeight="0" orientation="portrait" r:id="rId27"/>
  <headerFooter alignWithMargins="0">
    <oddFooter>&amp;R&amp;"Book Antiqua,Bold"&amp;10Schedule-6/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view="pageBreakPreview" zoomScale="115" zoomScaleNormal="100" zoomScaleSheetLayoutView="115" workbookViewId="0">
      <selection activeCell="C45" sqref="C45"/>
    </sheetView>
  </sheetViews>
  <sheetFormatPr defaultColWidth="8" defaultRowHeight="16.5"/>
  <cols>
    <col min="1" max="1" width="9.375" style="261" customWidth="1"/>
    <col min="2" max="2" width="12.5" style="263" customWidth="1"/>
    <col min="3" max="3" width="12.875" style="261" customWidth="1"/>
    <col min="4" max="4" width="18.125" style="261" customWidth="1"/>
    <col min="5" max="5" width="11.125" style="261" customWidth="1"/>
    <col min="6" max="6" width="29.875" style="261" customWidth="1"/>
    <col min="7" max="8" width="8" style="261" customWidth="1"/>
    <col min="9" max="24" width="8" style="260" customWidth="1"/>
    <col min="25" max="25" width="8" style="260" hidden="1" customWidth="1"/>
    <col min="26" max="26" width="33.875" style="260" customWidth="1"/>
    <col min="27" max="27" width="22.75" style="260" customWidth="1"/>
    <col min="28" max="28" width="13.625" style="260" customWidth="1"/>
    <col min="29" max="29" width="16" style="260" customWidth="1"/>
    <col min="30" max="30" width="8" style="258" hidden="1" customWidth="1"/>
    <col min="31" max="31" width="3" style="259" bestFit="1" customWidth="1"/>
    <col min="32" max="32" width="3.125" style="259" bestFit="1" customWidth="1"/>
    <col min="33" max="33" width="9.25" style="258" bestFit="1" customWidth="1"/>
    <col min="34" max="34" width="8" style="258" hidden="1" customWidth="1"/>
    <col min="35" max="35" width="3" style="258" bestFit="1" customWidth="1"/>
    <col min="36" max="36" width="9.75" style="258" bestFit="1" customWidth="1"/>
    <col min="37" max="40" width="8" style="258" hidden="1" customWidth="1"/>
    <col min="41" max="41" width="8" style="258" customWidth="1"/>
    <col min="42" max="16384" width="8" style="260"/>
  </cols>
  <sheetData>
    <row r="1" spans="1:36" ht="17.25">
      <c r="A1" s="253" t="str">
        <f>Basic!B5</f>
        <v>NESH/CSM/PRANIT/OTE/G1/1500-1369/NIT</v>
      </c>
      <c r="B1" s="253"/>
      <c r="C1" s="254"/>
      <c r="D1" s="254"/>
      <c r="E1" s="254"/>
      <c r="F1" s="255" t="s">
        <v>290</v>
      </c>
      <c r="G1" s="256"/>
      <c r="H1" s="256"/>
      <c r="I1" s="257"/>
      <c r="J1" s="257"/>
      <c r="K1" s="257"/>
      <c r="L1" s="257"/>
      <c r="M1" s="257"/>
      <c r="N1" s="257"/>
      <c r="O1" s="257"/>
      <c r="P1" s="257"/>
      <c r="Q1" s="257"/>
      <c r="R1" s="257"/>
      <c r="S1" s="257"/>
      <c r="T1" s="257"/>
      <c r="U1" s="257"/>
      <c r="V1" s="257"/>
      <c r="W1" s="257"/>
      <c r="X1" s="257"/>
      <c r="Y1" s="257"/>
      <c r="Z1" s="257" t="str">
        <f>'Names of Bidder'!D6</f>
        <v>Sole Bidder</v>
      </c>
      <c r="AA1" s="257"/>
      <c r="AB1" s="257"/>
      <c r="AC1" s="257"/>
      <c r="AE1" s="259">
        <v>1</v>
      </c>
      <c r="AF1" s="259" t="s">
        <v>79</v>
      </c>
      <c r="AI1" s="259">
        <v>1</v>
      </c>
      <c r="AJ1" s="258" t="s">
        <v>83</v>
      </c>
    </row>
    <row r="2" spans="1:36">
      <c r="B2" s="261"/>
      <c r="Z2" s="260">
        <f>'Names of Bidder'!AA6</f>
        <v>0</v>
      </c>
      <c r="AE2" s="259">
        <v>2</v>
      </c>
      <c r="AF2" s="259" t="s">
        <v>80</v>
      </c>
      <c r="AI2" s="259">
        <v>2</v>
      </c>
      <c r="AJ2" s="258" t="s">
        <v>84</v>
      </c>
    </row>
    <row r="3" spans="1:36">
      <c r="A3" s="878" t="s">
        <v>233</v>
      </c>
      <c r="B3" s="878"/>
      <c r="C3" s="878"/>
      <c r="D3" s="878"/>
      <c r="E3" s="878"/>
      <c r="F3" s="878"/>
      <c r="G3" s="256"/>
      <c r="H3" s="256"/>
      <c r="I3" s="257"/>
      <c r="J3" s="257"/>
      <c r="K3" s="257"/>
      <c r="L3" s="257"/>
      <c r="M3" s="257"/>
      <c r="N3" s="257"/>
      <c r="O3" s="257"/>
      <c r="P3" s="257"/>
      <c r="Q3" s="257"/>
      <c r="R3" s="257"/>
      <c r="S3" s="257"/>
      <c r="T3" s="257"/>
      <c r="U3" s="257"/>
      <c r="V3" s="257"/>
      <c r="W3" s="257"/>
      <c r="X3" s="257"/>
      <c r="Y3" s="257"/>
      <c r="Z3" s="257"/>
      <c r="AA3" s="257"/>
      <c r="AB3" s="257"/>
      <c r="AC3" s="257"/>
      <c r="AE3" s="259">
        <v>3</v>
      </c>
      <c r="AF3" s="259" t="s">
        <v>81</v>
      </c>
      <c r="AI3" s="259">
        <v>3</v>
      </c>
      <c r="AJ3" s="258" t="s">
        <v>85</v>
      </c>
    </row>
    <row r="4" spans="1:36">
      <c r="A4" s="262"/>
      <c r="B4" s="262"/>
      <c r="C4" s="262"/>
      <c r="D4" s="262"/>
      <c r="E4" s="262"/>
      <c r="F4" s="262"/>
      <c r="G4" s="256"/>
      <c r="H4" s="256"/>
      <c r="I4" s="257"/>
      <c r="J4" s="257"/>
      <c r="K4" s="257"/>
      <c r="L4" s="257"/>
      <c r="M4" s="257"/>
      <c r="N4" s="257"/>
      <c r="O4" s="257"/>
      <c r="P4" s="257"/>
      <c r="Q4" s="257"/>
      <c r="R4" s="257"/>
      <c r="S4" s="257"/>
      <c r="T4" s="257"/>
      <c r="U4" s="257"/>
      <c r="V4" s="257"/>
      <c r="W4" s="257"/>
      <c r="X4" s="257"/>
      <c r="Y4" s="257"/>
      <c r="Z4" s="257"/>
      <c r="AA4" s="257"/>
      <c r="AB4" s="257"/>
      <c r="AC4" s="257"/>
      <c r="AE4" s="259">
        <v>4</v>
      </c>
      <c r="AF4" s="259" t="s">
        <v>82</v>
      </c>
      <c r="AI4" s="259">
        <v>4</v>
      </c>
      <c r="AJ4" s="258" t="s">
        <v>86</v>
      </c>
    </row>
    <row r="5" spans="1:36">
      <c r="A5" s="263" t="s">
        <v>72</v>
      </c>
      <c r="C5" s="879"/>
      <c r="D5" s="879"/>
      <c r="E5" s="879"/>
      <c r="F5" s="879"/>
      <c r="AE5" s="259">
        <v>5</v>
      </c>
      <c r="AF5" s="259" t="s">
        <v>82</v>
      </c>
      <c r="AI5" s="259">
        <v>5</v>
      </c>
      <c r="AJ5" s="258" t="s">
        <v>87</v>
      </c>
    </row>
    <row r="6" spans="1:36">
      <c r="A6" s="263" t="s">
        <v>63</v>
      </c>
      <c r="B6" s="880" t="str">
        <f>'Sch-1'!D58</f>
        <v>2-Dec-2024</v>
      </c>
      <c r="C6" s="880"/>
      <c r="AE6" s="259">
        <v>6</v>
      </c>
      <c r="AF6" s="259" t="s">
        <v>82</v>
      </c>
      <c r="AG6" s="265">
        <f>DAY(B6)</f>
        <v>2</v>
      </c>
      <c r="AI6" s="259">
        <v>6</v>
      </c>
      <c r="AJ6" s="258" t="s">
        <v>88</v>
      </c>
    </row>
    <row r="7" spans="1:36">
      <c r="A7" s="263"/>
      <c r="B7" s="264"/>
      <c r="C7" s="264"/>
      <c r="AE7" s="259">
        <v>7</v>
      </c>
      <c r="AF7" s="259" t="s">
        <v>82</v>
      </c>
      <c r="AG7" s="265">
        <f>MONTH(B6)</f>
        <v>12</v>
      </c>
      <c r="AI7" s="259">
        <v>7</v>
      </c>
      <c r="AJ7" s="258" t="s">
        <v>89</v>
      </c>
    </row>
    <row r="8" spans="1:36">
      <c r="A8" s="266" t="s">
        <v>341</v>
      </c>
      <c r="B8" s="267"/>
      <c r="C8" s="256"/>
      <c r="D8" s="256"/>
      <c r="E8" s="256"/>
      <c r="F8" s="268"/>
      <c r="G8" s="256"/>
      <c r="H8" s="256"/>
      <c r="I8" s="257"/>
      <c r="J8" s="257"/>
      <c r="K8" s="257"/>
      <c r="L8" s="257"/>
      <c r="M8" s="257"/>
      <c r="N8" s="257"/>
      <c r="O8" s="257"/>
      <c r="P8" s="257"/>
      <c r="Q8" s="257"/>
      <c r="R8" s="257"/>
      <c r="S8" s="257"/>
      <c r="T8" s="257"/>
      <c r="U8" s="257"/>
      <c r="V8" s="257"/>
      <c r="W8" s="257"/>
      <c r="X8" s="257"/>
      <c r="Y8" s="257"/>
      <c r="Z8" s="257"/>
      <c r="AA8" s="257"/>
      <c r="AB8" s="257"/>
      <c r="AC8" s="257"/>
      <c r="AE8" s="259">
        <v>8</v>
      </c>
      <c r="AF8" s="259" t="s">
        <v>82</v>
      </c>
      <c r="AG8" s="265" t="str">
        <f>LOOKUP(AG7,AI1:AI12,AJ1:AJ12)</f>
        <v>December</v>
      </c>
      <c r="AI8" s="259">
        <v>8</v>
      </c>
      <c r="AJ8" s="258" t="s">
        <v>90</v>
      </c>
    </row>
    <row r="9" spans="1:36">
      <c r="A9" s="269" t="str">
        <f>'Sch-1'!O7</f>
        <v>Contracts and Material</v>
      </c>
      <c r="B9" s="269"/>
      <c r="F9" s="270"/>
      <c r="AE9" s="259">
        <v>9</v>
      </c>
      <c r="AF9" s="259" t="s">
        <v>82</v>
      </c>
      <c r="AG9" s="265">
        <f>YEAR(B6)</f>
        <v>2024</v>
      </c>
      <c r="AI9" s="259">
        <v>9</v>
      </c>
      <c r="AJ9" s="258" t="s">
        <v>91</v>
      </c>
    </row>
    <row r="10" spans="1:36">
      <c r="A10" s="269" t="str">
        <f>'Sch-1'!O8</f>
        <v>Power Grid Corporation of India Ltd.,</v>
      </c>
      <c r="B10" s="269"/>
      <c r="F10" s="270"/>
      <c r="AE10" s="259">
        <v>10</v>
      </c>
      <c r="AF10" s="259" t="s">
        <v>82</v>
      </c>
      <c r="AI10" s="259">
        <v>10</v>
      </c>
      <c r="AJ10" s="258" t="s">
        <v>92</v>
      </c>
    </row>
    <row r="11" spans="1:36">
      <c r="A11" s="269" t="str">
        <f>'Sch-1'!O9</f>
        <v>North Eastern Region Transmission System</v>
      </c>
      <c r="B11" s="269"/>
      <c r="F11" s="270"/>
      <c r="AE11" s="259">
        <v>11</v>
      </c>
      <c r="AF11" s="259" t="s">
        <v>82</v>
      </c>
      <c r="AI11" s="259">
        <v>11</v>
      </c>
      <c r="AJ11" s="258" t="s">
        <v>93</v>
      </c>
    </row>
    <row r="12" spans="1:36">
      <c r="A12" s="269" t="str">
        <f>'Sch-1'!O10</f>
        <v>Dongtieh, Lower Nongrah,</v>
      </c>
      <c r="B12" s="269"/>
      <c r="F12" s="270"/>
      <c r="AE12" s="259">
        <v>12</v>
      </c>
      <c r="AF12" s="259" t="s">
        <v>82</v>
      </c>
      <c r="AI12" s="259">
        <v>12</v>
      </c>
      <c r="AJ12" s="258" t="s">
        <v>94</v>
      </c>
    </row>
    <row r="13" spans="1:36">
      <c r="A13" s="269" t="str">
        <f>'Sch-1'!O11</f>
        <v xml:space="preserve">Lapalang, Shillong – 793 006 (Meghalaya)     </v>
      </c>
      <c r="B13" s="269"/>
      <c r="F13" s="270"/>
      <c r="AE13" s="259">
        <v>13</v>
      </c>
      <c r="AF13" s="259" t="s">
        <v>82</v>
      </c>
    </row>
    <row r="14" spans="1:36" ht="22.5" customHeight="1">
      <c r="A14" s="263"/>
      <c r="F14" s="270"/>
      <c r="AE14" s="259">
        <v>14</v>
      </c>
      <c r="AF14" s="259" t="s">
        <v>82</v>
      </c>
    </row>
    <row r="15" spans="1:36" ht="50.25" customHeight="1">
      <c r="A15" s="271" t="s">
        <v>73</v>
      </c>
      <c r="B15" s="272"/>
      <c r="C15" s="881" t="str">
        <f>Cover!B2</f>
        <v>Providing over head External water supply lines from Existing Deep tube well to Over head tank and over head tank to residential/non-residential Buildings at POWERGRID, RHQ,Complex, Lapalang, Shillong.</v>
      </c>
      <c r="D15" s="881"/>
      <c r="E15" s="881"/>
      <c r="F15" s="881"/>
      <c r="AE15" s="259">
        <v>15</v>
      </c>
      <c r="AF15" s="259" t="s">
        <v>82</v>
      </c>
    </row>
    <row r="16" spans="1:36" ht="27.75" customHeight="1">
      <c r="A16" s="261" t="s">
        <v>64</v>
      </c>
      <c r="B16" s="261"/>
      <c r="C16" s="270"/>
      <c r="D16" s="270"/>
      <c r="E16" s="270"/>
      <c r="F16" s="270"/>
      <c r="AE16" s="259">
        <v>16</v>
      </c>
      <c r="AF16" s="259" t="s">
        <v>82</v>
      </c>
    </row>
    <row r="17" spans="1:41" ht="110.25" customHeight="1">
      <c r="A17" s="272">
        <v>1</v>
      </c>
      <c r="B17" s="876"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3444023.53 (Rs. Thirty Four Lac Forty Four Thousand Twenty Four Only) or such other sums as may be determined in accordance with the terms and conditions of the Bidding Documents.</v>
      </c>
      <c r="C17" s="876"/>
      <c r="D17" s="876"/>
      <c r="E17" s="876"/>
      <c r="F17" s="876"/>
      <c r="Z17" s="707" t="s">
        <v>524</v>
      </c>
      <c r="AA17" s="707" t="s">
        <v>431</v>
      </c>
      <c r="AB17" s="708">
        <f>'Sch-2'!D26</f>
        <v>3444023.5299999993</v>
      </c>
      <c r="AC17" s="709" t="str">
        <f>" (" &amp; 'N to W'!A4 &amp; ")"</f>
        <v xml:space="preserve"> (Rs. Thirty Four Lac Forty Four Thousand Twenty Four Only)</v>
      </c>
      <c r="AE17" s="259">
        <v>17</v>
      </c>
      <c r="AF17" s="259" t="s">
        <v>82</v>
      </c>
    </row>
    <row r="18" spans="1:41" ht="39" customHeight="1">
      <c r="B18" s="883" t="s">
        <v>65</v>
      </c>
      <c r="C18" s="883"/>
      <c r="D18" s="883"/>
      <c r="E18" s="883"/>
      <c r="F18" s="883"/>
      <c r="AE18" s="259">
        <v>18</v>
      </c>
      <c r="AF18" s="259" t="s">
        <v>82</v>
      </c>
    </row>
    <row r="19" spans="1:41" s="261" customFormat="1" ht="27.75" customHeight="1">
      <c r="A19" s="273">
        <v>2</v>
      </c>
      <c r="B19" s="882" t="s">
        <v>66</v>
      </c>
      <c r="C19" s="882"/>
      <c r="D19" s="882"/>
      <c r="E19" s="882"/>
      <c r="F19" s="882"/>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74"/>
      <c r="AE19" s="259">
        <v>19</v>
      </c>
      <c r="AF19" s="259" t="s">
        <v>82</v>
      </c>
      <c r="AG19" s="274"/>
      <c r="AH19" s="274"/>
      <c r="AI19" s="274"/>
      <c r="AJ19" s="274"/>
      <c r="AK19" s="274"/>
      <c r="AL19" s="274"/>
      <c r="AM19" s="274"/>
      <c r="AN19" s="274"/>
      <c r="AO19" s="274"/>
    </row>
    <row r="20" spans="1:41" ht="39.75" customHeight="1">
      <c r="A20" s="272">
        <v>2.1</v>
      </c>
      <c r="B20" s="876" t="s">
        <v>67</v>
      </c>
      <c r="C20" s="876"/>
      <c r="D20" s="876"/>
      <c r="E20" s="876"/>
      <c r="F20" s="876"/>
      <c r="AE20" s="259">
        <v>20</v>
      </c>
      <c r="AF20" s="259" t="s">
        <v>82</v>
      </c>
    </row>
    <row r="21" spans="1:41" ht="23.25" customHeight="1">
      <c r="B21" s="891" t="s">
        <v>522</v>
      </c>
      <c r="C21" s="892"/>
      <c r="D21" s="877" t="s">
        <v>464</v>
      </c>
      <c r="E21" s="876"/>
      <c r="F21" s="876"/>
      <c r="AE21" s="259">
        <v>21</v>
      </c>
      <c r="AF21" s="259" t="s">
        <v>79</v>
      </c>
    </row>
    <row r="22" spans="1:41" ht="36.75" hidden="1" customHeight="1">
      <c r="B22" s="891" t="s">
        <v>462</v>
      </c>
      <c r="C22" s="891"/>
      <c r="D22" s="877" t="s">
        <v>463</v>
      </c>
      <c r="E22" s="876"/>
      <c r="F22" s="876"/>
    </row>
    <row r="23" spans="1:41" ht="27.95" customHeight="1">
      <c r="B23" s="891" t="s">
        <v>523</v>
      </c>
      <c r="C23" s="892"/>
      <c r="D23" s="502" t="s">
        <v>406</v>
      </c>
      <c r="E23" s="271"/>
      <c r="F23" s="271"/>
      <c r="AE23" s="259">
        <v>26</v>
      </c>
      <c r="AF23" s="259" t="s">
        <v>82</v>
      </c>
    </row>
    <row r="24" spans="1:41" ht="5.25" customHeight="1">
      <c r="B24" s="892"/>
      <c r="C24" s="892"/>
      <c r="D24" s="271"/>
      <c r="E24" s="271"/>
      <c r="F24" s="271"/>
    </row>
    <row r="25" spans="1:41" ht="92.25" customHeight="1">
      <c r="A25" s="275">
        <v>2.2000000000000002</v>
      </c>
      <c r="B25" s="876" t="s">
        <v>74</v>
      </c>
      <c r="C25" s="876"/>
      <c r="D25" s="876"/>
      <c r="E25" s="876"/>
      <c r="F25" s="876"/>
      <c r="AE25" s="259">
        <v>28</v>
      </c>
      <c r="AF25" s="259" t="s">
        <v>82</v>
      </c>
    </row>
    <row r="26" spans="1:41" ht="62.25" customHeight="1">
      <c r="A26" s="275">
        <v>2.2999999999999998</v>
      </c>
      <c r="B26" s="885" t="s">
        <v>434</v>
      </c>
      <c r="C26" s="885"/>
      <c r="D26" s="885"/>
      <c r="E26" s="885"/>
      <c r="F26" s="885"/>
      <c r="AE26" s="259">
        <v>29</v>
      </c>
      <c r="AF26" s="259" t="s">
        <v>82</v>
      </c>
    </row>
    <row r="27" spans="1:41" ht="129.75" customHeight="1">
      <c r="A27" s="275">
        <v>2.4</v>
      </c>
      <c r="B27" s="877" t="s">
        <v>75</v>
      </c>
      <c r="C27" s="876"/>
      <c r="D27" s="876"/>
      <c r="E27" s="876"/>
      <c r="F27" s="876"/>
      <c r="AE27" s="259">
        <v>30</v>
      </c>
      <c r="AF27" s="259" t="s">
        <v>82</v>
      </c>
    </row>
    <row r="28" spans="1:41" ht="72.75" customHeight="1">
      <c r="A28" s="275">
        <v>2.5</v>
      </c>
      <c r="B28" s="877" t="s">
        <v>76</v>
      </c>
      <c r="C28" s="876"/>
      <c r="D28" s="876"/>
      <c r="E28" s="876"/>
      <c r="F28" s="876"/>
      <c r="AE28" s="259">
        <v>31</v>
      </c>
      <c r="AF28" s="259" t="s">
        <v>79</v>
      </c>
    </row>
    <row r="29" spans="1:41" ht="76.150000000000006" customHeight="1">
      <c r="A29" s="272">
        <v>3</v>
      </c>
      <c r="B29" s="877" t="s">
        <v>404</v>
      </c>
      <c r="C29" s="876"/>
      <c r="D29" s="876"/>
      <c r="E29" s="876"/>
      <c r="F29" s="876"/>
    </row>
    <row r="30" spans="1:41" ht="66" customHeight="1">
      <c r="A30" s="275">
        <v>3.1</v>
      </c>
      <c r="B30" s="885" t="s">
        <v>432</v>
      </c>
      <c r="C30" s="885"/>
      <c r="D30" s="885"/>
      <c r="E30" s="885"/>
      <c r="F30" s="885"/>
    </row>
    <row r="31" spans="1:41" ht="63.75" customHeight="1">
      <c r="A31" s="275">
        <v>3.2</v>
      </c>
      <c r="B31" s="896" t="s">
        <v>433</v>
      </c>
      <c r="C31" s="896"/>
      <c r="D31" s="896"/>
      <c r="E31" s="896"/>
      <c r="F31" s="896"/>
    </row>
    <row r="32" spans="1:41" ht="78" customHeight="1">
      <c r="A32" s="272">
        <v>4</v>
      </c>
      <c r="B32" s="876" t="s">
        <v>77</v>
      </c>
      <c r="C32" s="876"/>
      <c r="D32" s="876"/>
      <c r="E32" s="876"/>
      <c r="F32" s="876"/>
    </row>
    <row r="33" spans="1:41" ht="83.45" customHeight="1">
      <c r="A33" s="272">
        <v>5</v>
      </c>
      <c r="B33" s="877" t="s">
        <v>78</v>
      </c>
      <c r="C33" s="876"/>
      <c r="D33" s="876"/>
      <c r="E33" s="876"/>
      <c r="F33" s="876"/>
    </row>
    <row r="34" spans="1:41" ht="30" customHeight="1">
      <c r="B34" s="276" t="str">
        <f>IF(ISERROR("Dated this " &amp; AG6 &amp; LOOKUP(AG6,AE1:AE28,AF1:AF28) &amp; " day of " &amp; AG8 &amp; " " &amp;AG9), "", "Dated this " &amp; AG6 &amp; LOOKUP(AG6,AE1:AE28,AF1:AF28) &amp; " day of " &amp; AG8 &amp; " " &amp;AG9)</f>
        <v>Dated this 2nd day of December 2024</v>
      </c>
      <c r="C34" s="276"/>
      <c r="D34" s="276"/>
      <c r="E34" s="277"/>
      <c r="F34" s="277"/>
    </row>
    <row r="35" spans="1:41" ht="30" customHeight="1">
      <c r="B35" s="276" t="s">
        <v>68</v>
      </c>
      <c r="C35" s="278"/>
      <c r="D35" s="279"/>
      <c r="E35" s="279"/>
      <c r="F35" s="279"/>
    </row>
    <row r="36" spans="1:41" ht="30" customHeight="1">
      <c r="B36" s="280"/>
      <c r="C36" s="279"/>
      <c r="D36" s="279"/>
      <c r="E36" s="276"/>
      <c r="F36" s="281" t="s">
        <v>69</v>
      </c>
    </row>
    <row r="37" spans="1:41" ht="30" customHeight="1">
      <c r="B37" s="280"/>
      <c r="C37" s="279"/>
      <c r="D37" s="276"/>
      <c r="E37" s="276"/>
      <c r="F37" s="281" t="str">
        <f>"For and on behalf of " &amp; 'Sch-1'!F8</f>
        <v xml:space="preserve">For and on behalf of </v>
      </c>
    </row>
    <row r="38" spans="1:41" ht="30" customHeight="1">
      <c r="A38" s="260"/>
      <c r="B38" s="260"/>
      <c r="C38" s="282"/>
      <c r="D38" s="257"/>
      <c r="E38" s="283"/>
      <c r="F38" s="284"/>
      <c r="G38" s="256"/>
      <c r="H38" s="256"/>
      <c r="I38" s="257"/>
      <c r="J38" s="257"/>
      <c r="K38" s="257"/>
      <c r="L38" s="257"/>
      <c r="M38" s="257"/>
      <c r="N38" s="257"/>
      <c r="O38" s="257"/>
      <c r="P38" s="257"/>
      <c r="Q38" s="257"/>
      <c r="R38" s="257"/>
      <c r="S38" s="257"/>
      <c r="T38" s="257"/>
      <c r="U38" s="257"/>
      <c r="V38" s="257"/>
      <c r="W38" s="257"/>
      <c r="X38" s="257"/>
      <c r="Y38" s="257"/>
      <c r="Z38" s="257"/>
      <c r="AA38" s="257"/>
      <c r="AB38" s="257"/>
      <c r="AC38" s="257"/>
    </row>
    <row r="39" spans="1:41" ht="30" customHeight="1">
      <c r="A39" s="285" t="s">
        <v>235</v>
      </c>
      <c r="B39" s="895" t="str">
        <f>'Sch-1'!D58</f>
        <v>2-Dec-2024</v>
      </c>
      <c r="C39" s="895"/>
      <c r="D39" s="257"/>
      <c r="E39" s="283" t="s">
        <v>70</v>
      </c>
      <c r="F39" s="286">
        <f>'Names of Bidder'!D24</f>
        <v>0</v>
      </c>
      <c r="G39" s="256"/>
      <c r="H39" s="256"/>
      <c r="I39" s="257"/>
      <c r="J39" s="257"/>
      <c r="K39" s="257"/>
      <c r="L39" s="257"/>
      <c r="M39" s="257"/>
      <c r="N39" s="257"/>
      <c r="O39" s="257"/>
      <c r="P39" s="257"/>
      <c r="Q39" s="257"/>
      <c r="R39" s="257"/>
      <c r="S39" s="257"/>
      <c r="T39" s="257"/>
      <c r="U39" s="257"/>
      <c r="V39" s="257"/>
      <c r="W39" s="257"/>
      <c r="X39" s="257"/>
      <c r="Y39" s="257"/>
      <c r="Z39" s="257"/>
      <c r="AA39" s="257"/>
      <c r="AB39" s="257"/>
      <c r="AC39" s="257"/>
    </row>
    <row r="40" spans="1:41" ht="30" customHeight="1">
      <c r="A40" s="285" t="s">
        <v>236</v>
      </c>
      <c r="B40" s="286" t="str">
        <f>'Sch-1'!D59</f>
        <v/>
      </c>
      <c r="C40" s="287"/>
      <c r="D40" s="257"/>
      <c r="E40" s="283" t="s">
        <v>71</v>
      </c>
      <c r="F40" s="286">
        <f>'Names of Bidder'!D25</f>
        <v>0</v>
      </c>
      <c r="G40" s="256"/>
      <c r="H40" s="256"/>
      <c r="I40" s="257"/>
      <c r="J40" s="257"/>
      <c r="K40" s="257"/>
      <c r="L40" s="257"/>
      <c r="M40" s="257"/>
      <c r="N40" s="257"/>
      <c r="O40" s="257"/>
      <c r="P40" s="257"/>
      <c r="Q40" s="257"/>
      <c r="R40" s="257"/>
      <c r="S40" s="257"/>
      <c r="T40" s="257"/>
      <c r="U40" s="257"/>
      <c r="V40" s="257"/>
      <c r="W40" s="257"/>
      <c r="X40" s="257"/>
      <c r="Y40" s="257"/>
      <c r="Z40" s="257"/>
      <c r="AA40" s="257"/>
      <c r="AB40" s="257"/>
      <c r="AC40" s="257"/>
    </row>
    <row r="41" spans="1:41" ht="30" customHeight="1">
      <c r="B41" s="261"/>
      <c r="D41" s="260"/>
      <c r="E41" s="283"/>
      <c r="F41" s="256"/>
      <c r="G41" s="256"/>
      <c r="H41" s="256"/>
      <c r="I41" s="257"/>
      <c r="J41" s="257"/>
      <c r="K41" s="257"/>
      <c r="L41" s="257"/>
      <c r="M41" s="257"/>
      <c r="N41" s="257"/>
      <c r="O41" s="257"/>
      <c r="P41" s="257"/>
      <c r="Q41" s="257"/>
      <c r="R41" s="257"/>
      <c r="S41" s="257"/>
      <c r="T41" s="257"/>
      <c r="U41" s="257"/>
      <c r="V41" s="257"/>
      <c r="W41" s="257"/>
      <c r="X41" s="257"/>
      <c r="Y41" s="257"/>
      <c r="Z41" s="257"/>
      <c r="AA41" s="257"/>
      <c r="AB41" s="257"/>
      <c r="AC41" s="257"/>
    </row>
    <row r="42" spans="1:41" ht="43.5" customHeight="1">
      <c r="A42" s="893" t="str">
        <f>IF('Names of Bidder'!D6="Sole Bidder", "", "In case of bid from a Joint Venture, name &amp; designation of representative of JV partner is to be provided and Bid Form is also to be signed by him.")</f>
        <v/>
      </c>
      <c r="B42" s="893"/>
      <c r="C42" s="893"/>
      <c r="D42" s="893"/>
      <c r="E42" s="893"/>
      <c r="F42" s="893"/>
    </row>
    <row r="43" spans="1:41" ht="30" customHeight="1">
      <c r="A43" s="288"/>
      <c r="B43" s="288"/>
      <c r="C43" s="276" t="str">
        <f>IF(Z2="2 or More", "Other Partner-2", "")</f>
        <v/>
      </c>
      <c r="D43" s="288"/>
      <c r="E43" s="289"/>
      <c r="F43" s="289" t="str">
        <f>IF(Z2=1,"Other Partner",IF(Z2="2 or More","Other Partner-1",""))</f>
        <v/>
      </c>
    </row>
    <row r="44" spans="1:41" ht="30" customHeight="1">
      <c r="A44" s="276"/>
      <c r="B44" s="281"/>
      <c r="C44" s="77"/>
      <c r="D44" s="1"/>
      <c r="E44" s="290"/>
      <c r="F44" s="1"/>
      <c r="G44" s="256"/>
      <c r="H44" s="256"/>
      <c r="I44" s="257"/>
      <c r="J44" s="257"/>
      <c r="K44" s="257"/>
      <c r="L44" s="257"/>
      <c r="M44" s="257"/>
      <c r="N44" s="257"/>
      <c r="O44" s="257"/>
      <c r="P44" s="257"/>
      <c r="Q44" s="257"/>
      <c r="R44" s="257"/>
      <c r="S44" s="257"/>
      <c r="T44" s="257"/>
      <c r="U44" s="257"/>
      <c r="V44" s="257"/>
      <c r="W44" s="257"/>
      <c r="X44" s="257"/>
      <c r="Y44" s="257"/>
      <c r="Z44" s="257"/>
      <c r="AA44" s="257"/>
      <c r="AB44" s="257"/>
      <c r="AC44" s="257"/>
    </row>
    <row r="45" spans="1:41" s="261" customFormat="1" ht="30" customHeight="1">
      <c r="A45" s="276"/>
      <c r="B45" s="281" t="str">
        <f>IF(Z2="2 or More", "Printed Name :", "")</f>
        <v/>
      </c>
      <c r="C45" s="374"/>
      <c r="D45" s="276"/>
      <c r="E45" s="281" t="str">
        <f>IF(Z1="Sole Bidder", "", "Printed Name :")</f>
        <v/>
      </c>
      <c r="F45" s="374"/>
      <c r="H45" s="263"/>
      <c r="AD45" s="274"/>
      <c r="AE45" s="259"/>
      <c r="AF45" s="259"/>
      <c r="AG45" s="274"/>
      <c r="AH45" s="274"/>
      <c r="AI45" s="274"/>
      <c r="AJ45" s="274"/>
      <c r="AK45" s="274"/>
      <c r="AL45" s="274"/>
      <c r="AM45" s="274"/>
      <c r="AN45" s="274"/>
      <c r="AO45" s="274"/>
    </row>
    <row r="46" spans="1:41" s="261" customFormat="1" ht="30" customHeight="1">
      <c r="A46" s="276"/>
      <c r="B46" s="281" t="str">
        <f>IF(Z2="2 or More", "Designation :", "")</f>
        <v/>
      </c>
      <c r="C46" s="374"/>
      <c r="D46" s="276"/>
      <c r="E46" s="281" t="str">
        <f>IF(Z1="Sole Bidder", "", "Designation :")</f>
        <v/>
      </c>
      <c r="F46" s="374"/>
      <c r="H46" s="263"/>
      <c r="AD46" s="274"/>
      <c r="AE46" s="259"/>
      <c r="AF46" s="259"/>
      <c r="AG46" s="274"/>
      <c r="AH46" s="274"/>
      <c r="AI46" s="274"/>
      <c r="AJ46" s="274"/>
      <c r="AK46" s="274"/>
      <c r="AL46" s="274"/>
      <c r="AM46" s="274"/>
      <c r="AN46" s="274"/>
      <c r="AO46" s="274"/>
    </row>
    <row r="47" spans="1:41" s="261" customFormat="1" ht="30" customHeight="1">
      <c r="A47" s="276"/>
      <c r="B47" s="281" t="str">
        <f>IF(Z2=2, "Common Seal :", "")</f>
        <v/>
      </c>
      <c r="C47" s="77"/>
      <c r="D47" s="1"/>
      <c r="E47" s="290"/>
      <c r="F47" s="1"/>
      <c r="G47" s="256"/>
      <c r="H47" s="284"/>
      <c r="I47" s="256"/>
      <c r="J47" s="256"/>
      <c r="K47" s="256"/>
      <c r="L47" s="256"/>
      <c r="M47" s="256"/>
      <c r="N47" s="256"/>
      <c r="O47" s="256"/>
      <c r="P47" s="256"/>
      <c r="Q47" s="256"/>
      <c r="R47" s="256"/>
      <c r="S47" s="256"/>
      <c r="T47" s="256"/>
      <c r="U47" s="256"/>
      <c r="V47" s="256"/>
      <c r="W47" s="256"/>
      <c r="X47" s="256"/>
      <c r="Y47" s="256"/>
      <c r="Z47" s="256"/>
      <c r="AA47" s="256"/>
      <c r="AB47" s="256"/>
      <c r="AC47" s="256"/>
      <c r="AD47" s="274"/>
      <c r="AE47" s="259"/>
      <c r="AF47" s="259"/>
      <c r="AG47" s="274"/>
      <c r="AH47" s="274"/>
      <c r="AI47" s="274"/>
      <c r="AJ47" s="274"/>
      <c r="AK47" s="274"/>
      <c r="AL47" s="274"/>
      <c r="AM47" s="274"/>
      <c r="AN47" s="274"/>
      <c r="AO47" s="274"/>
    </row>
    <row r="48" spans="1:41" s="261" customFormat="1" ht="33" customHeight="1">
      <c r="A48" s="291" t="s">
        <v>234</v>
      </c>
      <c r="B48" s="292"/>
      <c r="C48" s="77"/>
      <c r="D48" s="1"/>
      <c r="E48" s="290"/>
      <c r="F48" s="1"/>
      <c r="G48" s="256"/>
      <c r="H48" s="284"/>
      <c r="I48" s="256"/>
      <c r="J48" s="256"/>
      <c r="K48" s="256"/>
      <c r="L48" s="256"/>
      <c r="M48" s="256"/>
      <c r="N48" s="256"/>
      <c r="O48" s="256"/>
      <c r="P48" s="256"/>
      <c r="Q48" s="256"/>
      <c r="R48" s="256"/>
      <c r="S48" s="256"/>
      <c r="T48" s="256"/>
      <c r="U48" s="256"/>
      <c r="V48" s="256"/>
      <c r="W48" s="256"/>
      <c r="X48" s="256"/>
      <c r="Y48" s="256"/>
      <c r="Z48" s="256"/>
      <c r="AA48" s="256"/>
      <c r="AB48" s="256"/>
      <c r="AC48" s="256"/>
      <c r="AD48" s="274"/>
      <c r="AE48" s="259"/>
      <c r="AF48" s="259"/>
      <c r="AG48" s="274"/>
      <c r="AH48" s="274"/>
      <c r="AI48" s="274"/>
      <c r="AJ48" s="274"/>
      <c r="AK48" s="274"/>
      <c r="AL48" s="274"/>
      <c r="AM48" s="274"/>
      <c r="AN48" s="274"/>
      <c r="AO48" s="274"/>
    </row>
    <row r="49" spans="1:41" s="261" customFormat="1" ht="20.25" customHeight="1">
      <c r="A49" s="890" t="s">
        <v>253</v>
      </c>
      <c r="B49" s="890"/>
      <c r="C49" s="890"/>
      <c r="D49" s="886"/>
      <c r="E49" s="886"/>
      <c r="F49" s="886"/>
      <c r="H49" s="263"/>
      <c r="AD49" s="274"/>
      <c r="AE49" s="259"/>
      <c r="AF49" s="259"/>
      <c r="AG49" s="274"/>
      <c r="AH49" s="274"/>
      <c r="AI49" s="274"/>
      <c r="AJ49" s="274"/>
      <c r="AK49" s="274"/>
      <c r="AL49" s="274"/>
      <c r="AM49" s="274"/>
      <c r="AN49" s="274"/>
      <c r="AO49" s="274"/>
    </row>
    <row r="50" spans="1:41" s="261" customFormat="1" ht="20.25" customHeight="1">
      <c r="A50" s="894"/>
      <c r="B50" s="894"/>
      <c r="C50" s="894"/>
      <c r="D50" s="886"/>
      <c r="E50" s="886"/>
      <c r="F50" s="886"/>
      <c r="H50" s="263"/>
      <c r="AD50" s="274"/>
      <c r="AE50" s="259"/>
      <c r="AF50" s="259"/>
      <c r="AG50" s="274"/>
      <c r="AH50" s="274"/>
      <c r="AI50" s="274"/>
      <c r="AJ50" s="274"/>
      <c r="AK50" s="274"/>
      <c r="AL50" s="274"/>
      <c r="AM50" s="274"/>
      <c r="AN50" s="274"/>
      <c r="AO50" s="274"/>
    </row>
    <row r="51" spans="1:41" s="261" customFormat="1" ht="20.25" customHeight="1">
      <c r="A51" s="889"/>
      <c r="B51" s="889"/>
      <c r="C51" s="889"/>
      <c r="D51" s="886"/>
      <c r="E51" s="886"/>
      <c r="F51" s="886"/>
      <c r="H51" s="263"/>
      <c r="AD51" s="274"/>
      <c r="AE51" s="259"/>
      <c r="AF51" s="259"/>
      <c r="AG51" s="274"/>
      <c r="AH51" s="274"/>
      <c r="AI51" s="274"/>
      <c r="AJ51" s="274"/>
      <c r="AK51" s="274"/>
      <c r="AL51" s="274"/>
      <c r="AM51" s="274"/>
      <c r="AN51" s="274"/>
      <c r="AO51" s="274"/>
    </row>
    <row r="52" spans="1:41" s="261" customFormat="1" ht="20.25" customHeight="1">
      <c r="A52" s="888" t="s">
        <v>254</v>
      </c>
      <c r="B52" s="888"/>
      <c r="C52" s="888"/>
      <c r="D52" s="886"/>
      <c r="E52" s="886"/>
      <c r="F52" s="886"/>
      <c r="H52" s="263"/>
      <c r="AD52" s="274"/>
      <c r="AE52" s="259"/>
      <c r="AF52" s="259"/>
      <c r="AG52" s="274"/>
      <c r="AH52" s="274"/>
      <c r="AI52" s="274"/>
      <c r="AJ52" s="274"/>
      <c r="AK52" s="274"/>
      <c r="AL52" s="274"/>
      <c r="AM52" s="274"/>
      <c r="AN52" s="274"/>
      <c r="AO52" s="274"/>
    </row>
    <row r="53" spans="1:41" s="261" customFormat="1" ht="20.25" customHeight="1">
      <c r="A53" s="888" t="s">
        <v>252</v>
      </c>
      <c r="B53" s="888"/>
      <c r="C53" s="888"/>
      <c r="D53" s="886"/>
      <c r="E53" s="886"/>
      <c r="F53" s="886"/>
      <c r="H53" s="263"/>
      <c r="AD53" s="274"/>
      <c r="AE53" s="259"/>
      <c r="AF53" s="259"/>
      <c r="AG53" s="274"/>
      <c r="AH53" s="274"/>
      <c r="AI53" s="274"/>
      <c r="AJ53" s="274"/>
      <c r="AK53" s="274"/>
      <c r="AL53" s="274"/>
      <c r="AM53" s="274"/>
      <c r="AN53" s="274"/>
      <c r="AO53" s="274"/>
    </row>
    <row r="54" spans="1:41" s="261" customFormat="1" ht="20.25" customHeight="1">
      <c r="A54" s="888" t="s">
        <v>255</v>
      </c>
      <c r="B54" s="888"/>
      <c r="C54" s="888"/>
      <c r="D54" s="886"/>
      <c r="E54" s="886"/>
      <c r="F54" s="886"/>
      <c r="H54" s="263"/>
      <c r="AD54" s="274"/>
      <c r="AE54" s="259"/>
      <c r="AF54" s="259"/>
      <c r="AG54" s="274"/>
      <c r="AH54" s="274"/>
      <c r="AI54" s="274"/>
      <c r="AJ54" s="274"/>
      <c r="AK54" s="274"/>
      <c r="AL54" s="274"/>
      <c r="AM54" s="274"/>
      <c r="AN54" s="274"/>
      <c r="AO54" s="274"/>
    </row>
    <row r="55" spans="1:41" s="261" customFormat="1" ht="20.25" customHeight="1">
      <c r="A55" s="890" t="s">
        <v>256</v>
      </c>
      <c r="B55" s="890"/>
      <c r="C55" s="890"/>
      <c r="D55" s="886"/>
      <c r="E55" s="886"/>
      <c r="F55" s="886"/>
      <c r="H55" s="263"/>
      <c r="AD55" s="274"/>
      <c r="AE55" s="259"/>
      <c r="AF55" s="259"/>
      <c r="AG55" s="274"/>
      <c r="AH55" s="274"/>
      <c r="AI55" s="274"/>
      <c r="AJ55" s="274"/>
      <c r="AK55" s="274"/>
      <c r="AL55" s="274"/>
      <c r="AM55" s="274"/>
      <c r="AN55" s="274"/>
      <c r="AO55" s="274"/>
    </row>
    <row r="56" spans="1:41" s="261" customFormat="1" ht="20.25" customHeight="1">
      <c r="A56" s="894"/>
      <c r="B56" s="894"/>
      <c r="C56" s="894"/>
      <c r="D56" s="886"/>
      <c r="E56" s="886"/>
      <c r="F56" s="886"/>
      <c r="H56" s="263"/>
      <c r="AD56" s="274"/>
      <c r="AE56" s="259"/>
      <c r="AF56" s="259"/>
      <c r="AG56" s="274"/>
      <c r="AH56" s="274"/>
      <c r="AI56" s="274"/>
      <c r="AJ56" s="274"/>
      <c r="AK56" s="274"/>
      <c r="AL56" s="274"/>
      <c r="AM56" s="274"/>
      <c r="AN56" s="274"/>
      <c r="AO56" s="274"/>
    </row>
    <row r="57" spans="1:41" s="261" customFormat="1" ht="20.25" customHeight="1">
      <c r="A57" s="889"/>
      <c r="B57" s="889"/>
      <c r="C57" s="889"/>
      <c r="D57" s="886"/>
      <c r="E57" s="886"/>
      <c r="F57" s="886"/>
      <c r="H57" s="263"/>
      <c r="AD57" s="274"/>
      <c r="AE57" s="259"/>
      <c r="AF57" s="259"/>
      <c r="AG57" s="274"/>
      <c r="AH57" s="274"/>
      <c r="AI57" s="274"/>
      <c r="AJ57" s="274"/>
      <c r="AK57" s="274"/>
      <c r="AL57" s="274"/>
      <c r="AM57" s="274"/>
      <c r="AN57" s="274"/>
      <c r="AO57" s="274"/>
    </row>
    <row r="58" spans="1:41" s="261" customFormat="1" ht="12.75" customHeight="1">
      <c r="A58" s="887"/>
      <c r="B58" s="887"/>
      <c r="C58" s="887"/>
      <c r="D58" s="887"/>
      <c r="E58" s="887"/>
      <c r="F58" s="887"/>
      <c r="H58" s="263"/>
      <c r="AD58" s="274"/>
      <c r="AE58" s="259"/>
      <c r="AF58" s="259"/>
      <c r="AG58" s="274"/>
      <c r="AH58" s="274"/>
      <c r="AI58" s="274"/>
      <c r="AJ58" s="274"/>
      <c r="AK58" s="274"/>
      <c r="AL58" s="274"/>
      <c r="AM58" s="274"/>
      <c r="AN58" s="274"/>
      <c r="AO58" s="274"/>
    </row>
    <row r="59" spans="1:41" s="261" customFormat="1" ht="24.75" customHeight="1">
      <c r="A59" s="884" t="s">
        <v>122</v>
      </c>
      <c r="B59" s="884"/>
      <c r="C59" s="884"/>
      <c r="D59" s="884"/>
      <c r="E59" s="884"/>
      <c r="F59" s="884"/>
      <c r="H59" s="263"/>
      <c r="AD59" s="274"/>
      <c r="AE59" s="259"/>
      <c r="AF59" s="259"/>
      <c r="AG59" s="274"/>
      <c r="AH59" s="274"/>
      <c r="AI59" s="274"/>
      <c r="AJ59" s="274"/>
      <c r="AK59" s="274"/>
      <c r="AL59" s="274"/>
      <c r="AM59" s="274"/>
      <c r="AN59" s="274"/>
      <c r="AO59" s="274"/>
    </row>
    <row r="60" spans="1:41" s="261" customFormat="1" ht="33" customHeight="1">
      <c r="A60" s="263"/>
      <c r="B60" s="263"/>
      <c r="H60" s="263"/>
      <c r="AD60" s="274"/>
      <c r="AE60" s="259"/>
      <c r="AF60" s="259"/>
      <c r="AG60" s="274"/>
      <c r="AH60" s="274"/>
      <c r="AI60" s="274"/>
      <c r="AJ60" s="274"/>
      <c r="AK60" s="274"/>
      <c r="AL60" s="274"/>
      <c r="AM60" s="274"/>
      <c r="AN60" s="274"/>
      <c r="AO60" s="274"/>
    </row>
    <row r="61" spans="1:41" s="261" customFormat="1" ht="33" customHeight="1">
      <c r="A61" s="263"/>
      <c r="B61" s="263"/>
      <c r="H61" s="263"/>
      <c r="AD61" s="274"/>
      <c r="AE61" s="259"/>
      <c r="AF61" s="259"/>
      <c r="AG61" s="274"/>
      <c r="AH61" s="274"/>
      <c r="AI61" s="274"/>
      <c r="AJ61" s="274"/>
      <c r="AK61" s="274"/>
      <c r="AL61" s="274"/>
      <c r="AM61" s="274"/>
      <c r="AN61" s="274"/>
      <c r="AO61" s="274"/>
    </row>
    <row r="62" spans="1:41">
      <c r="A62" s="263"/>
    </row>
    <row r="63" spans="1:41">
      <c r="A63" s="263"/>
    </row>
    <row r="64" spans="1:41">
      <c r="A64" s="263"/>
    </row>
    <row r="65" spans="1:1">
      <c r="A65" s="263"/>
    </row>
    <row r="66" spans="1:1">
      <c r="A66" s="263"/>
    </row>
    <row r="67" spans="1:1">
      <c r="A67" s="263"/>
    </row>
    <row r="68" spans="1:1">
      <c r="A68" s="263"/>
    </row>
    <row r="69" spans="1:1">
      <c r="A69" s="263"/>
    </row>
    <row r="70" spans="1:1">
      <c r="A70" s="263"/>
    </row>
    <row r="71" spans="1:1">
      <c r="A71" s="263"/>
    </row>
    <row r="72" spans="1:1">
      <c r="A72" s="263"/>
    </row>
    <row r="73" spans="1:1">
      <c r="A73" s="263"/>
    </row>
  </sheetData>
  <sheetProtection password="CD7E" sheet="1" objects="1" scenarios="1" formatCells="0" formatColumns="0" formatRows="0" selectLockedCells="1" sort="0"/>
  <customSheetViews>
    <customSheetView guid="{93F2FEDA-AB07-4652-9895-BE34975CD6CE}" scale="145" showPageBreaks="1" showGridLines="0" zeroValues="0" fitToPage="1" printArea="1" hiddenColumns="1" view="pageBreakPreview">
      <selection activeCell="C45" sqref="C45"/>
      <rowBreaks count="1" manualBreakCount="1">
        <brk id="42" max="5" man="1"/>
      </rowBreaks>
      <pageMargins left="0.75" right="0.77" top="0.62" bottom="0.61" header="0.39" footer="0.32"/>
      <pageSetup paperSize="9" scale="93" fitToHeight="0" orientation="portrait" r:id="rId1"/>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2"/>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4" fitToHeight="0" orientation="portrait" r:id="rId3"/>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4"/>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75" right="0.77" top="0.62" bottom="0.61" header="0.39" footer="0.32"/>
      <pageSetup paperSize="9" scale="93" fitToHeight="0" orientation="portrait" r:id="rId5"/>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6"/>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75" right="0.77" top="0.62" bottom="0.61" header="0.39" footer="0.32"/>
      <pageSetup paperSize="9" scale="93" fitToHeight="0" orientation="portrait" r:id="rId7"/>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75" right="0.77" top="0.62" bottom="0.61" header="0.39" footer="0.32"/>
      <pageSetup paperSize="9" scale="93" fitToHeight="0" orientation="portrait" r:id="rId8"/>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9"/>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0"/>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75" right="0.77" top="0.62" bottom="0.61" header="0.39" footer="0.32"/>
      <pageSetup paperSize="9" scale="93" fitToHeight="0" orientation="portrait" r:id="rId11"/>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75" right="0.77" top="0.62" bottom="0.61" header="0.39" footer="0.32"/>
      <pageSetup paperSize="9" scale="93" fitToHeight="0" orientation="portrait" r:id="rId12"/>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3"/>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4"/>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5"/>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6"/>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75" right="0.77" top="0.62" bottom="0.61" header="0.39" footer="0.32"/>
      <pageSetup orientation="portrait" r:id="rId17"/>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8"/>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75" right="0.77" top="0.62" bottom="0.61" header="0.39" footer="0.32"/>
      <pageSetup paperSize="9" scale="96" fitToHeight="0" orientation="portrait" r:id="rId19"/>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0"/>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1"/>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75" right="0.77" top="0.62" bottom="0.61" header="0.39" footer="0.32"/>
      <pageSetup paperSize="9" scale="93" fitToHeight="0" orientation="portrait" r:id="rId22"/>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23"/>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4"/>
      <headerFooter alignWithMargins="0">
        <oddFooter>&amp;R&amp;"Book Antiqua,Bold"&amp;8Bid Form (1st Envelope)  / Page &amp;P of &amp;N</oddFooter>
      </headerFooter>
    </customSheetView>
    <customSheetView guid="{FC366365-2136-48B2-A9F6-DEB708B66B93}"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5"/>
      <headerFooter alignWithMargins="0">
        <oddFooter>&amp;R&amp;"Book Antiqua,Bold"&amp;8Bid Form (1st Envelope)  / Page &amp;P of &amp;N</oddFooter>
      </headerFooter>
    </customSheetView>
    <customSheetView guid="{FCAAE906-744B-4580-8002-466CC408DAC9}" scale="145" showPageBreaks="1" showGridLines="0" zeroValues="0" fitToPage="1" printArea="1" hiddenColumns="1" view="pageBreakPreview" topLeftCell="A40">
      <selection activeCell="C45" sqref="C45"/>
      <rowBreaks count="1" manualBreakCount="1">
        <brk id="42" max="5" man="1"/>
      </rowBreaks>
      <pageMargins left="0.75" right="0.77" top="0.62" bottom="0.61" header="0.39" footer="0.32"/>
      <pageSetup paperSize="9" scale="93" fitToHeight="0" orientation="portrait" r:id="rId26"/>
      <headerFooter alignWithMargins="0">
        <oddFooter>&amp;R&amp;"Book Antiqua,Bold"&amp;8Bid Form (1st Envelope)  / Page &amp;P of &amp;N</oddFooter>
      </headerFooter>
    </customSheetView>
  </customSheetViews>
  <mergeCells count="45">
    <mergeCell ref="A57:C57"/>
    <mergeCell ref="A49:C49"/>
    <mergeCell ref="A56:C56"/>
    <mergeCell ref="D53:F53"/>
    <mergeCell ref="A54:C54"/>
    <mergeCell ref="A52:C52"/>
    <mergeCell ref="B23:C23"/>
    <mergeCell ref="B24:C24"/>
    <mergeCell ref="D51:F51"/>
    <mergeCell ref="B21:C21"/>
    <mergeCell ref="D52:F52"/>
    <mergeCell ref="A42:F42"/>
    <mergeCell ref="D49:F49"/>
    <mergeCell ref="A50:C50"/>
    <mergeCell ref="D50:F50"/>
    <mergeCell ref="B39:C39"/>
    <mergeCell ref="B25:F25"/>
    <mergeCell ref="B22:C22"/>
    <mergeCell ref="B31:F31"/>
    <mergeCell ref="D22:F22"/>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0:F20"/>
    <mergeCell ref="D21:F21"/>
    <mergeCell ref="A3:F3"/>
    <mergeCell ref="C5:F5"/>
    <mergeCell ref="B6:C6"/>
    <mergeCell ref="C15:F15"/>
    <mergeCell ref="B19:F19"/>
    <mergeCell ref="B17:F17"/>
    <mergeCell ref="B18:F18"/>
  </mergeCells>
  <phoneticPr fontId="34" type="noConversion"/>
  <conditionalFormatting sqref="B32:F32">
    <cfRule type="expression" dxfId="2" priority="1">
      <formula>$Z$1="Sole Bidder"</formula>
    </cfRule>
  </conditionalFormatting>
  <conditionalFormatting sqref="C45:C46">
    <cfRule type="expression" dxfId="1" priority="3" stopIfTrue="1">
      <formula>$B$45=""</formula>
    </cfRule>
  </conditionalFormatting>
  <conditionalFormatting sqref="F45:F46">
    <cfRule type="expression" dxfId="0" priority="2" stopIfTrue="1">
      <formula>$E$45=""</formula>
    </cfRule>
  </conditionalFormatting>
  <pageMargins left="0.75" right="0.77" top="0.62" bottom="0.61" header="0.39" footer="0.32"/>
  <pageSetup paperSize="9" scale="93" fitToHeight="0" orientation="portrait" r:id="rId27"/>
  <headerFooter alignWithMargins="0">
    <oddFooter>&amp;R&amp;"Book Antiqua,Bold"&amp;8Bid Form (1st Envelope)  / Page &amp;P of &amp;N</oddFooter>
  </headerFooter>
  <rowBreaks count="1" manualBreakCount="1">
    <brk id="42" max="5" man="1"/>
  </rowBreaks>
  <drawing r:id="rId2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P41"/>
  <sheetViews>
    <sheetView zoomScaleSheetLayoutView="100" workbookViewId="0">
      <selection activeCell="F34" sqref="F34"/>
    </sheetView>
  </sheetViews>
  <sheetFormatPr defaultColWidth="8" defaultRowHeight="16.5"/>
  <cols>
    <col min="1" max="1" width="7.5" style="83" customWidth="1"/>
    <col min="2" max="2" width="46.875" style="83" customWidth="1"/>
    <col min="3" max="3" width="2.25" style="83" customWidth="1"/>
    <col min="4" max="4" width="17.625" style="121" customWidth="1"/>
    <col min="5" max="5" width="4.125" style="121" customWidth="1"/>
    <col min="6" max="6" width="17.625" style="121" customWidth="1"/>
    <col min="7" max="7" width="21.625" style="86" customWidth="1"/>
    <col min="8" max="8" width="15.25" style="203" customWidth="1"/>
    <col min="9" max="10" width="13.75" style="203" customWidth="1"/>
    <col min="11" max="11" width="14.875" style="203" customWidth="1"/>
    <col min="12" max="12" width="13.75" style="203" customWidth="1"/>
    <col min="13" max="16" width="8" style="203" customWidth="1"/>
    <col min="17" max="16384" width="8" style="86"/>
  </cols>
  <sheetData>
    <row r="1" spans="1:16" ht="15.95" customHeight="1">
      <c r="B1" s="897" t="s">
        <v>199</v>
      </c>
      <c r="C1" s="898"/>
      <c r="D1" s="898"/>
      <c r="E1" s="898"/>
      <c r="F1" s="898"/>
    </row>
    <row r="2" spans="1:16" ht="15.95" customHeight="1">
      <c r="B2" s="84"/>
      <c r="C2" s="85"/>
      <c r="D2" s="87"/>
      <c r="E2" s="87"/>
      <c r="F2" s="87"/>
    </row>
    <row r="3" spans="1:16" s="88" customFormat="1" ht="15.95" customHeight="1">
      <c r="A3" s="83"/>
      <c r="B3" s="83"/>
      <c r="C3" s="83"/>
      <c r="D3" s="899" t="s">
        <v>200</v>
      </c>
      <c r="E3" s="899"/>
      <c r="F3" s="899"/>
      <c r="H3" s="204"/>
      <c r="I3" s="204"/>
      <c r="J3" s="204"/>
      <c r="K3" s="204"/>
      <c r="L3" s="204"/>
      <c r="M3" s="204"/>
      <c r="N3" s="204"/>
      <c r="O3" s="204"/>
      <c r="P3" s="204"/>
    </row>
    <row r="4" spans="1:16" s="88" customFormat="1" ht="20.25" customHeight="1">
      <c r="A4" s="905" t="s">
        <v>201</v>
      </c>
      <c r="B4" s="905"/>
      <c r="C4" s="905"/>
      <c r="D4" s="900">
        <f>'Sch-1'!F8</f>
        <v>0</v>
      </c>
      <c r="E4" s="900"/>
      <c r="F4" s="900"/>
      <c r="H4" s="204"/>
      <c r="I4" s="204"/>
      <c r="J4" s="204"/>
      <c r="K4" s="204"/>
      <c r="L4" s="204"/>
      <c r="M4" s="204"/>
      <c r="N4" s="204"/>
      <c r="O4" s="204"/>
      <c r="P4" s="204"/>
    </row>
    <row r="5" spans="1:16" s="94" customFormat="1" ht="21" customHeight="1">
      <c r="A5" s="90" t="s">
        <v>324</v>
      </c>
      <c r="B5" s="903" t="s">
        <v>202</v>
      </c>
      <c r="C5" s="904"/>
      <c r="D5" s="91" t="s">
        <v>203</v>
      </c>
      <c r="E5" s="901" t="s">
        <v>204</v>
      </c>
      <c r="F5" s="902"/>
      <c r="H5" s="205"/>
      <c r="I5" s="205"/>
      <c r="J5" s="205"/>
      <c r="K5" s="205"/>
      <c r="L5" s="205"/>
      <c r="M5" s="205"/>
      <c r="N5" s="205"/>
      <c r="O5" s="205"/>
      <c r="P5" s="205"/>
    </row>
    <row r="6" spans="1:16" s="88" customFormat="1" ht="36" customHeight="1">
      <c r="A6" s="95">
        <v>1</v>
      </c>
      <c r="B6" s="96" t="s">
        <v>226</v>
      </c>
      <c r="C6" s="97"/>
      <c r="D6" s="98">
        <f>'Sch-2'!D14</f>
        <v>2918663.9999999995</v>
      </c>
      <c r="E6" s="99" t="s">
        <v>310</v>
      </c>
      <c r="F6" s="100">
        <f>D6</f>
        <v>2918663.9999999995</v>
      </c>
      <c r="G6" s="101"/>
      <c r="H6" s="204"/>
      <c r="I6" s="204"/>
      <c r="J6" s="204"/>
      <c r="K6" s="204"/>
      <c r="L6" s="204"/>
      <c r="M6" s="204"/>
      <c r="N6" s="204"/>
      <c r="O6" s="204"/>
      <c r="P6" s="204"/>
    </row>
    <row r="7" spans="1:16" s="88" customFormat="1" ht="34.5" customHeight="1">
      <c r="A7" s="95">
        <v>2</v>
      </c>
      <c r="B7" s="96" t="s">
        <v>227</v>
      </c>
      <c r="C7" s="97"/>
      <c r="D7" s="98" t="e">
        <f>'Sch-2'!D16</f>
        <v>#REF!</v>
      </c>
      <c r="E7" s="99"/>
      <c r="F7" s="100" t="e">
        <f>D7</f>
        <v>#REF!</v>
      </c>
      <c r="G7" s="101"/>
      <c r="H7" s="204"/>
      <c r="I7" s="204"/>
      <c r="J7" s="204"/>
      <c r="K7" s="204"/>
      <c r="L7" s="204"/>
      <c r="M7" s="204"/>
      <c r="N7" s="204"/>
      <c r="O7" s="204"/>
      <c r="P7" s="204"/>
    </row>
    <row r="8" spans="1:16" s="88" customFormat="1" ht="21" customHeight="1">
      <c r="A8" s="95">
        <v>3</v>
      </c>
      <c r="B8" s="96" t="s">
        <v>228</v>
      </c>
      <c r="C8" s="97"/>
      <c r="D8" s="98" t="e">
        <f>'Sch-2'!D18</f>
        <v>#REF!</v>
      </c>
      <c r="E8" s="99"/>
      <c r="F8" s="100" t="e">
        <f>D8</f>
        <v>#REF!</v>
      </c>
      <c r="G8" s="101"/>
      <c r="H8" s="204"/>
      <c r="I8" s="204"/>
      <c r="J8" s="204"/>
      <c r="K8" s="204"/>
      <c r="L8" s="204"/>
      <c r="M8" s="204"/>
      <c r="N8" s="204"/>
      <c r="O8" s="204"/>
      <c r="P8" s="204"/>
    </row>
    <row r="9" spans="1:16" s="88" customFormat="1" ht="21" customHeight="1">
      <c r="A9" s="95">
        <v>4</v>
      </c>
      <c r="B9" s="96" t="s">
        <v>229</v>
      </c>
      <c r="C9" s="97"/>
      <c r="D9" s="102" t="s">
        <v>366</v>
      </c>
      <c r="E9" s="99"/>
      <c r="F9" s="93" t="str">
        <f>D9</f>
        <v>Not Applicable</v>
      </c>
      <c r="H9" s="204"/>
      <c r="I9" s="204"/>
      <c r="J9" s="204"/>
      <c r="K9" s="204"/>
      <c r="L9" s="204"/>
      <c r="M9" s="204"/>
      <c r="N9" s="204"/>
      <c r="O9" s="204"/>
      <c r="P9" s="204"/>
    </row>
    <row r="10" spans="1:16" s="88" customFormat="1" ht="21" customHeight="1">
      <c r="A10" s="95">
        <v>5</v>
      </c>
      <c r="B10" s="96" t="s">
        <v>230</v>
      </c>
      <c r="C10" s="97"/>
      <c r="D10" s="103" t="e">
        <f>SUM(D6,D7,D8)</f>
        <v>#REF!</v>
      </c>
      <c r="E10" s="99"/>
      <c r="F10" s="104" t="e">
        <f>F6+F7+F8</f>
        <v>#REF!</v>
      </c>
      <c r="H10" s="204"/>
      <c r="I10" s="204"/>
      <c r="J10" s="204"/>
      <c r="K10" s="204"/>
      <c r="L10" s="204"/>
      <c r="M10" s="204"/>
      <c r="N10" s="204"/>
      <c r="O10" s="204"/>
      <c r="P10" s="204"/>
    </row>
    <row r="11" spans="1:16" s="88" customFormat="1" ht="21" customHeight="1">
      <c r="A11" s="95">
        <v>6</v>
      </c>
      <c r="B11" s="105" t="s">
        <v>205</v>
      </c>
      <c r="C11" s="106" t="s">
        <v>310</v>
      </c>
      <c r="D11" s="98" t="e">
        <f>'Sch-1'!#REF!+#REF!+#REF!+#REF!</f>
        <v>#REF!</v>
      </c>
      <c r="E11" s="107" t="s">
        <v>310</v>
      </c>
      <c r="F11" s="100" t="e">
        <f>D11</f>
        <v>#REF!</v>
      </c>
      <c r="H11" s="204"/>
      <c r="I11" s="204"/>
      <c r="J11" s="204"/>
      <c r="K11" s="204"/>
      <c r="L11" s="204"/>
      <c r="M11" s="204"/>
      <c r="N11" s="204"/>
      <c r="O11" s="204"/>
      <c r="P11" s="204"/>
    </row>
    <row r="12" spans="1:16" s="88" customFormat="1" ht="21.95" customHeight="1">
      <c r="A12" s="95">
        <v>7</v>
      </c>
      <c r="B12" s="105" t="s">
        <v>231</v>
      </c>
      <c r="C12" s="97"/>
      <c r="D12" s="91" t="e">
        <f>D10-D11</f>
        <v>#REF!</v>
      </c>
      <c r="E12" s="99"/>
      <c r="F12" s="104" t="e">
        <f>F10-F11</f>
        <v>#REF!</v>
      </c>
      <c r="G12" s="108"/>
      <c r="H12" s="204"/>
      <c r="I12" s="204"/>
      <c r="J12" s="204"/>
      <c r="K12" s="204"/>
      <c r="L12" s="204"/>
      <c r="M12" s="204"/>
      <c r="N12" s="204"/>
      <c r="O12" s="204"/>
      <c r="P12" s="204"/>
    </row>
    <row r="13" spans="1:16" s="88" customFormat="1" ht="21.95" customHeight="1">
      <c r="A13" s="95">
        <v>8</v>
      </c>
      <c r="B13" s="96" t="s">
        <v>206</v>
      </c>
      <c r="C13" s="97"/>
      <c r="D13" s="98"/>
      <c r="E13" s="99"/>
      <c r="F13" s="100"/>
      <c r="H13" s="204"/>
      <c r="I13" s="204"/>
      <c r="J13" s="204"/>
      <c r="K13" s="204"/>
      <c r="L13" s="204"/>
      <c r="M13" s="204"/>
      <c r="N13" s="204"/>
      <c r="O13" s="204"/>
      <c r="P13" s="204"/>
    </row>
    <row r="14" spans="1:16" s="88" customFormat="1" ht="21.95" customHeight="1">
      <c r="A14" s="95" t="s">
        <v>310</v>
      </c>
      <c r="B14" s="96" t="s">
        <v>207</v>
      </c>
      <c r="C14" s="109"/>
      <c r="D14" s="102" t="e">
        <f>#REF!</f>
        <v>#REF!</v>
      </c>
      <c r="E14" s="110"/>
      <c r="F14" s="93">
        <f>F32</f>
        <v>0</v>
      </c>
      <c r="G14" s="101"/>
      <c r="H14" s="204"/>
      <c r="I14" s="204"/>
      <c r="J14" s="204"/>
      <c r="K14" s="204"/>
      <c r="L14" s="204"/>
      <c r="M14" s="204"/>
      <c r="N14" s="204"/>
      <c r="O14" s="204"/>
      <c r="P14" s="204"/>
    </row>
    <row r="15" spans="1:16" s="88" customFormat="1" ht="21.95" customHeight="1">
      <c r="A15" s="95"/>
      <c r="B15" s="96" t="s">
        <v>208</v>
      </c>
      <c r="C15" s="97"/>
      <c r="D15" s="102" t="e">
        <f>#REF!+#REF!</f>
        <v>#REF!</v>
      </c>
      <c r="E15" s="111"/>
      <c r="F15" s="93" t="e">
        <f>F33</f>
        <v>#REF!</v>
      </c>
      <c r="G15" s="101"/>
      <c r="H15" s="204"/>
      <c r="I15" s="204"/>
      <c r="J15" s="204"/>
      <c r="K15" s="204"/>
      <c r="L15" s="204"/>
      <c r="M15" s="204"/>
      <c r="N15" s="204"/>
      <c r="O15" s="204"/>
      <c r="P15" s="204"/>
    </row>
    <row r="16" spans="1:16" s="88" customFormat="1" ht="21.95" customHeight="1">
      <c r="A16" s="95"/>
      <c r="B16" s="96" t="s">
        <v>209</v>
      </c>
      <c r="C16" s="97"/>
      <c r="D16" s="102" t="e">
        <f>#REF!+#REF!</f>
        <v>#REF!</v>
      </c>
      <c r="E16" s="111"/>
      <c r="F16" s="93" t="e">
        <f>F36</f>
        <v>#REF!</v>
      </c>
      <c r="G16" s="101"/>
      <c r="H16" s="204"/>
      <c r="I16" s="204"/>
      <c r="J16" s="204"/>
      <c r="K16" s="204"/>
      <c r="L16" s="204"/>
      <c r="M16" s="204"/>
      <c r="N16" s="204"/>
      <c r="O16" s="204"/>
      <c r="P16" s="204"/>
    </row>
    <row r="17" spans="1:16" s="88" customFormat="1" ht="21.95" customHeight="1">
      <c r="A17" s="95"/>
      <c r="B17" s="96" t="s">
        <v>210</v>
      </c>
      <c r="C17" s="97"/>
      <c r="D17" s="102" t="e">
        <f>#REF!</f>
        <v>#REF!</v>
      </c>
      <c r="E17" s="92"/>
      <c r="F17" s="93">
        <f>F34</f>
        <v>0</v>
      </c>
      <c r="H17" s="204"/>
      <c r="I17" s="204"/>
      <c r="J17" s="204"/>
      <c r="K17" s="204"/>
      <c r="L17" s="204"/>
      <c r="M17" s="204"/>
      <c r="N17" s="204"/>
      <c r="O17" s="204"/>
      <c r="P17" s="204"/>
    </row>
    <row r="18" spans="1:16" s="88" customFormat="1" ht="27" customHeight="1">
      <c r="A18" s="95"/>
      <c r="B18" s="96" t="s">
        <v>211</v>
      </c>
      <c r="C18" s="112"/>
      <c r="D18" s="189" t="e">
        <f>D14+D15+D16+D17</f>
        <v>#REF!</v>
      </c>
      <c r="E18" s="113"/>
      <c r="F18" s="112" t="e">
        <f>SUM(F14:F17)</f>
        <v>#REF!</v>
      </c>
      <c r="G18" s="101"/>
      <c r="H18" s="204"/>
      <c r="I18" s="204"/>
      <c r="J18" s="204"/>
      <c r="K18" s="204"/>
      <c r="L18" s="204"/>
      <c r="M18" s="204"/>
      <c r="N18" s="204"/>
      <c r="O18" s="204"/>
      <c r="P18" s="204"/>
    </row>
    <row r="19" spans="1:16" s="88" customFormat="1" ht="33.75" customHeight="1">
      <c r="A19" s="95">
        <v>8</v>
      </c>
      <c r="B19" s="96" t="s">
        <v>212</v>
      </c>
      <c r="C19" s="97"/>
      <c r="D19" s="91" t="e">
        <f>D10+D18</f>
        <v>#REF!</v>
      </c>
      <c r="E19" s="114" t="s">
        <v>310</v>
      </c>
      <c r="F19" s="115" t="e">
        <f>F10+F18</f>
        <v>#REF!</v>
      </c>
      <c r="G19" s="101"/>
      <c r="H19" s="204"/>
      <c r="I19" s="204"/>
      <c r="J19" s="204"/>
      <c r="K19" s="204"/>
      <c r="L19" s="204"/>
      <c r="M19" s="204"/>
      <c r="N19" s="204"/>
      <c r="O19" s="204"/>
      <c r="P19" s="204"/>
    </row>
    <row r="20" spans="1:16" s="88" customFormat="1" ht="51" customHeight="1">
      <c r="A20" s="95">
        <v>9</v>
      </c>
      <c r="B20" s="96" t="s">
        <v>232</v>
      </c>
      <c r="C20" s="97"/>
      <c r="D20" s="98" t="e">
        <f>'Sch-1'!#REF!</f>
        <v>#REF!</v>
      </c>
      <c r="E20" s="99"/>
      <c r="F20" s="100" t="e">
        <f>D20</f>
        <v>#REF!</v>
      </c>
      <c r="H20" s="204"/>
      <c r="I20" s="204"/>
      <c r="J20" s="204"/>
      <c r="K20" s="204"/>
      <c r="L20" s="204"/>
      <c r="M20" s="204"/>
      <c r="N20" s="204"/>
      <c r="O20" s="204"/>
      <c r="P20" s="204"/>
    </row>
    <row r="21" spans="1:16" s="88" customFormat="1" ht="23.25" customHeight="1">
      <c r="A21" s="116" t="s">
        <v>213</v>
      </c>
      <c r="B21" s="910" t="s">
        <v>214</v>
      </c>
      <c r="C21" s="910"/>
      <c r="D21" s="910"/>
      <c r="E21" s="910"/>
      <c r="F21" s="911"/>
      <c r="H21" s="204"/>
      <c r="I21" s="204"/>
      <c r="J21" s="204"/>
      <c r="K21" s="204"/>
      <c r="L21" s="204"/>
      <c r="M21" s="204"/>
      <c r="N21" s="204"/>
      <c r="O21" s="204"/>
      <c r="P21" s="204"/>
    </row>
    <row r="22" spans="1:16" s="88" customFormat="1" ht="18.75" customHeight="1">
      <c r="A22" s="118" t="s">
        <v>314</v>
      </c>
      <c r="B22" s="909" t="s">
        <v>215</v>
      </c>
      <c r="C22" s="909"/>
      <c r="D22" s="909"/>
      <c r="E22" s="117" t="s">
        <v>216</v>
      </c>
      <c r="F22" s="120" t="e">
        <f>D14</f>
        <v>#REF!</v>
      </c>
      <c r="H22" s="204"/>
      <c r="I22" s="204"/>
      <c r="J22" s="204"/>
      <c r="K22" s="204"/>
      <c r="L22" s="204"/>
      <c r="M22" s="204"/>
      <c r="N22" s="204"/>
      <c r="O22" s="204"/>
      <c r="P22" s="204"/>
    </row>
    <row r="23" spans="1:16" s="88" customFormat="1" ht="19.5" customHeight="1">
      <c r="A23" s="118" t="s">
        <v>315</v>
      </c>
      <c r="B23" s="909" t="s">
        <v>217</v>
      </c>
      <c r="C23" s="909"/>
      <c r="D23" s="909"/>
      <c r="E23" s="117" t="s">
        <v>216</v>
      </c>
      <c r="F23" s="120" t="e">
        <f>D15</f>
        <v>#REF!</v>
      </c>
      <c r="H23" s="204"/>
      <c r="I23" s="204"/>
      <c r="J23" s="204"/>
      <c r="K23" s="204"/>
      <c r="L23" s="204"/>
      <c r="M23" s="204"/>
      <c r="N23" s="204"/>
      <c r="O23" s="204"/>
      <c r="P23" s="204"/>
    </row>
    <row r="24" spans="1:16" s="88" customFormat="1" ht="19.5" customHeight="1">
      <c r="A24" s="118" t="s">
        <v>316</v>
      </c>
      <c r="B24" s="909" t="s">
        <v>270</v>
      </c>
      <c r="C24" s="909"/>
      <c r="D24" s="909"/>
      <c r="E24" s="117" t="s">
        <v>216</v>
      </c>
      <c r="F24" s="120" t="e">
        <f>D16</f>
        <v>#REF!</v>
      </c>
      <c r="H24" s="204"/>
      <c r="I24" s="204"/>
      <c r="J24" s="204"/>
      <c r="K24" s="204"/>
      <c r="L24" s="204"/>
      <c r="M24" s="204"/>
      <c r="N24" s="204"/>
      <c r="O24" s="204"/>
      <c r="P24" s="204"/>
    </row>
    <row r="25" spans="1:16" s="88" customFormat="1" ht="19.5" customHeight="1">
      <c r="A25" s="118" t="s">
        <v>317</v>
      </c>
      <c r="B25" s="909" t="s">
        <v>218</v>
      </c>
      <c r="C25" s="909"/>
      <c r="D25" s="909"/>
      <c r="E25" s="117" t="s">
        <v>216</v>
      </c>
      <c r="F25" s="120" t="e">
        <f>D17</f>
        <v>#REF!</v>
      </c>
      <c r="H25" s="204"/>
      <c r="I25" s="204"/>
      <c r="J25" s="204"/>
      <c r="K25" s="204"/>
      <c r="L25" s="204"/>
      <c r="M25" s="204"/>
      <c r="N25" s="204"/>
      <c r="O25" s="204"/>
      <c r="P25" s="204"/>
    </row>
    <row r="26" spans="1:16" s="88" customFormat="1" ht="19.5" customHeight="1">
      <c r="A26" s="122" t="s">
        <v>219</v>
      </c>
      <c r="B26" s="910" t="s">
        <v>272</v>
      </c>
      <c r="C26" s="910"/>
      <c r="D26" s="910"/>
      <c r="E26" s="910"/>
      <c r="F26" s="911"/>
      <c r="H26" s="204"/>
      <c r="I26" s="204"/>
      <c r="J26" s="204"/>
      <c r="K26" s="204"/>
      <c r="L26" s="204"/>
      <c r="M26" s="204"/>
      <c r="N26" s="204"/>
      <c r="O26" s="204"/>
      <c r="P26" s="204"/>
    </row>
    <row r="27" spans="1:16" ht="19.5" customHeight="1">
      <c r="A27" s="190"/>
      <c r="B27" s="86"/>
      <c r="C27" s="86"/>
      <c r="D27" s="86"/>
      <c r="E27" s="86"/>
      <c r="F27" s="191"/>
    </row>
    <row r="28" spans="1:16" s="88" customFormat="1" ht="19.5" customHeight="1">
      <c r="A28" s="192"/>
      <c r="F28" s="193"/>
      <c r="H28" s="204"/>
      <c r="I28" s="204"/>
      <c r="J28" s="204"/>
      <c r="K28" s="204"/>
      <c r="L28" s="204"/>
      <c r="M28" s="204"/>
      <c r="N28" s="204"/>
      <c r="O28" s="204"/>
      <c r="P28" s="204"/>
    </row>
    <row r="29" spans="1:16" s="88" customFormat="1" ht="19.5" customHeight="1">
      <c r="A29" s="192"/>
      <c r="F29" s="193"/>
      <c r="H29" s="204"/>
      <c r="I29" s="204"/>
      <c r="J29" s="204"/>
      <c r="K29" s="204"/>
      <c r="L29" s="204"/>
      <c r="M29" s="204"/>
      <c r="N29" s="204"/>
      <c r="O29" s="204"/>
      <c r="P29" s="204"/>
    </row>
    <row r="30" spans="1:16" s="88" customFormat="1" ht="60" customHeight="1">
      <c r="A30" s="122" t="s">
        <v>271</v>
      </c>
      <c r="B30" s="912" t="s">
        <v>288</v>
      </c>
      <c r="C30" s="913"/>
      <c r="D30" s="913"/>
      <c r="E30" s="913"/>
      <c r="F30" s="914"/>
      <c r="H30" s="204" t="s">
        <v>273</v>
      </c>
      <c r="I30" s="204"/>
      <c r="J30" s="204"/>
      <c r="K30" s="204"/>
      <c r="L30" s="204"/>
      <c r="M30" s="204"/>
      <c r="N30" s="204"/>
      <c r="O30" s="204"/>
      <c r="P30" s="204"/>
    </row>
    <row r="31" spans="1:16" s="88" customFormat="1" ht="19.5" customHeight="1">
      <c r="A31" s="118" t="s">
        <v>314</v>
      </c>
      <c r="B31" s="909" t="s">
        <v>220</v>
      </c>
      <c r="C31" s="909"/>
      <c r="D31" s="909"/>
      <c r="E31" s="117" t="s">
        <v>216</v>
      </c>
      <c r="F31" s="119">
        <f>'Sch-1'!X3</f>
        <v>0</v>
      </c>
      <c r="H31" s="205" t="s">
        <v>274</v>
      </c>
      <c r="I31" s="205" t="e">
        <f>#REF!</f>
        <v>#REF!</v>
      </c>
      <c r="J31" s="205" t="e">
        <f>IF(I31=0, "", I31)</f>
        <v>#REF!</v>
      </c>
      <c r="K31" s="206" t="e">
        <f>IF(I31=0, "", "Discount on lum-sum basis on total price quoted by us without Taxes &amp; Duties. In Rs. ")</f>
        <v>#REF!</v>
      </c>
      <c r="L31" s="205" t="s">
        <v>275</v>
      </c>
      <c r="M31" s="207" t="e">
        <f>#REF!</f>
        <v>#REF!</v>
      </c>
      <c r="N31" s="207" t="e">
        <f t="shared" ref="N31:N37" si="0">IF(M31=0, "", M31)</f>
        <v>#REF!</v>
      </c>
      <c r="O31" s="206" t="e">
        <f>IF(M31=0, "", " Discount on lum-sum basis on total price quoted by us without Taxes &amp; Duties. In Percent (%) .")</f>
        <v>#REF!</v>
      </c>
      <c r="P31" s="204"/>
    </row>
    <row r="32" spans="1:16" s="88" customFormat="1" ht="19.5" customHeight="1">
      <c r="A32" s="118" t="s">
        <v>315</v>
      </c>
      <c r="B32" s="909" t="s">
        <v>221</v>
      </c>
      <c r="C32" s="909"/>
      <c r="D32" s="909"/>
      <c r="E32" s="117" t="s">
        <v>216</v>
      </c>
      <c r="F32" s="119">
        <f>ROUND(0.103*F31,0)</f>
        <v>0</v>
      </c>
      <c r="H32" s="204"/>
      <c r="I32" s="204"/>
      <c r="J32" s="205"/>
      <c r="K32" s="206" t="e">
        <f>IF(SUM(I33:I37)=0, "", "Discount on lum-sum basis on the Schedules as given below , In Rs. :")</f>
        <v>#REF!</v>
      </c>
      <c r="L32" s="204"/>
      <c r="M32" s="204"/>
      <c r="N32" s="207"/>
      <c r="O32" s="206" t="e">
        <f>IF(SUM(M33:M37)=0, "", "Discount on lum-sum basis on the Schedules as given below , In Percent (%) :")</f>
        <v>#REF!</v>
      </c>
      <c r="P32" s="204"/>
    </row>
    <row r="33" spans="1:16" s="88" customFormat="1" ht="19.5" customHeight="1">
      <c r="A33" s="118" t="s">
        <v>316</v>
      </c>
      <c r="B33" s="909" t="s">
        <v>222</v>
      </c>
      <c r="C33" s="909"/>
      <c r="D33" s="909"/>
      <c r="E33" s="117" t="s">
        <v>216</v>
      </c>
      <c r="F33" s="119" t="e">
        <f>#REF!+#REF!</f>
        <v>#REF!</v>
      </c>
      <c r="H33" s="205" t="s">
        <v>276</v>
      </c>
      <c r="I33" s="205" t="e">
        <f>#REF!</f>
        <v>#REF!</v>
      </c>
      <c r="J33" s="205" t="e">
        <f>IF(I33=0, "", I33)</f>
        <v>#REF!</v>
      </c>
      <c r="K33" s="208" t="e">
        <f>IF(I33=0, "", "Schedule-1 : Ex works prices (Direct Only)")</f>
        <v>#REF!</v>
      </c>
      <c r="L33" s="205" t="s">
        <v>281</v>
      </c>
      <c r="M33" s="207" t="e">
        <f>#REF!</f>
        <v>#REF!</v>
      </c>
      <c r="N33" s="207" t="e">
        <f t="shared" si="0"/>
        <v>#REF!</v>
      </c>
      <c r="O33" s="208" t="e">
        <f>IF(M33=0, "", "Schedule-1 : Ex works prices (Direct Only)")</f>
        <v>#REF!</v>
      </c>
      <c r="P33" s="204"/>
    </row>
    <row r="34" spans="1:16" s="88" customFormat="1" ht="19.5" customHeight="1">
      <c r="A34" s="118" t="s">
        <v>317</v>
      </c>
      <c r="B34" s="909" t="s">
        <v>218</v>
      </c>
      <c r="C34" s="909"/>
      <c r="D34" s="909"/>
      <c r="E34" s="117" t="s">
        <v>216</v>
      </c>
      <c r="F34" s="210"/>
      <c r="H34" s="205" t="s">
        <v>277</v>
      </c>
      <c r="I34" s="205" t="e">
        <f>#REF!</f>
        <v>#REF!</v>
      </c>
      <c r="J34" s="205" t="e">
        <f>IF(I34=0, "", I34)</f>
        <v>#REF!</v>
      </c>
      <c r="K34" s="208" t="e">
        <f>IF(I34=0, "", "Schedule-1 : Ex works prices (Bought Out Only)")</f>
        <v>#REF!</v>
      </c>
      <c r="L34" s="205" t="s">
        <v>282</v>
      </c>
      <c r="M34" s="207" t="e">
        <f>#REF!</f>
        <v>#REF!</v>
      </c>
      <c r="N34" s="207" t="e">
        <f t="shared" si="0"/>
        <v>#REF!</v>
      </c>
      <c r="O34" s="208" t="e">
        <f>IF(M34=0, "", "Schedule-1 : Ex works prices (Bought Out Only)")</f>
        <v>#REF!</v>
      </c>
      <c r="P34" s="204"/>
    </row>
    <row r="35" spans="1:16" s="88" customFormat="1" ht="15" customHeight="1">
      <c r="A35" s="118" t="s">
        <v>318</v>
      </c>
      <c r="B35" s="909" t="s">
        <v>223</v>
      </c>
      <c r="C35" s="909"/>
      <c r="D35" s="909"/>
      <c r="E35" s="117" t="s">
        <v>216</v>
      </c>
      <c r="F35" s="120" t="e">
        <f>D6+D7+F32+F33+F34</f>
        <v>#REF!</v>
      </c>
      <c r="H35" s="205" t="s">
        <v>278</v>
      </c>
      <c r="I35" s="205" t="e">
        <f>#REF!</f>
        <v>#REF!</v>
      </c>
      <c r="J35" s="205" t="e">
        <f>IF(I35=0, "", I35)</f>
        <v>#REF!</v>
      </c>
      <c r="K35" s="208" t="e">
        <f>IF(I35=0, "", "Schedule-2 : Freight &amp; Insurance")</f>
        <v>#REF!</v>
      </c>
      <c r="L35" s="205" t="s">
        <v>283</v>
      </c>
      <c r="M35" s="207" t="e">
        <f>#REF!</f>
        <v>#REF!</v>
      </c>
      <c r="N35" s="207" t="e">
        <f t="shared" si="0"/>
        <v>#REF!</v>
      </c>
      <c r="O35" s="208" t="e">
        <f>IF(M35=0, "", "Schedule-2 : Freight &amp; Insurance")</f>
        <v>#REF!</v>
      </c>
      <c r="P35" s="204"/>
    </row>
    <row r="36" spans="1:16" s="88" customFormat="1" ht="15" customHeight="1">
      <c r="A36" s="118" t="s">
        <v>319</v>
      </c>
      <c r="B36" s="909" t="s">
        <v>289</v>
      </c>
      <c r="C36" s="909"/>
      <c r="D36" s="909"/>
      <c r="E36" s="117" t="s">
        <v>216</v>
      </c>
      <c r="F36" s="120" t="e">
        <f>ROUND(0.01*F35,0)</f>
        <v>#REF!</v>
      </c>
      <c r="H36" s="205" t="s">
        <v>279</v>
      </c>
      <c r="I36" s="205" t="e">
        <f>#REF!</f>
        <v>#REF!</v>
      </c>
      <c r="J36" s="205" t="e">
        <f>IF(I36=0, "", I36)</f>
        <v>#REF!</v>
      </c>
      <c r="K36" s="208" t="e">
        <f>IF(I36=0, "", "Schedule-3 : Erection Charges")</f>
        <v>#REF!</v>
      </c>
      <c r="L36" s="205" t="s">
        <v>284</v>
      </c>
      <c r="M36" s="207" t="e">
        <f>#REF!</f>
        <v>#REF!</v>
      </c>
      <c r="N36" s="207" t="e">
        <f t="shared" si="0"/>
        <v>#REF!</v>
      </c>
      <c r="O36" s="208" t="e">
        <f>IF(M36=0, "", "Schedule-3 : Erection Charges")</f>
        <v>#REF!</v>
      </c>
      <c r="P36" s="204"/>
    </row>
    <row r="37" spans="1:16" s="88" customFormat="1" ht="19.5" customHeight="1">
      <c r="A37" s="194"/>
      <c r="B37" s="195"/>
      <c r="C37" s="195"/>
      <c r="D37" s="195"/>
      <c r="E37" s="195"/>
      <c r="F37" s="196"/>
      <c r="H37" s="205" t="s">
        <v>280</v>
      </c>
      <c r="I37" s="205" t="e">
        <f>#REF!</f>
        <v>#REF!</v>
      </c>
      <c r="J37" s="205" t="e">
        <f>IF(I37=0, "", I37)</f>
        <v>#REF!</v>
      </c>
      <c r="K37" s="208" t="e">
        <f>IF(I37=0, "", "Schedule-7 : Type Test Charges")</f>
        <v>#REF!</v>
      </c>
      <c r="L37" s="205" t="s">
        <v>285</v>
      </c>
      <c r="M37" s="207" t="e">
        <f>#REF!</f>
        <v>#REF!</v>
      </c>
      <c r="N37" s="207" t="e">
        <f t="shared" si="0"/>
        <v>#REF!</v>
      </c>
      <c r="O37" s="208" t="e">
        <f>IF(M37=0, "", "Schedule-7 : Type Test Charges")</f>
        <v>#REF!</v>
      </c>
      <c r="P37" s="204"/>
    </row>
    <row r="38" spans="1:16" ht="49.5" customHeight="1">
      <c r="A38" s="906" t="str">
        <f>Cover!B2</f>
        <v>Providing over head External water supply lines from Existing Deep tube well to Over head tank and over head tank to residential/non-residential Buildings at POWERGRID, RHQ,Complex, Lapalang, Shillong.</v>
      </c>
      <c r="B38" s="906"/>
      <c r="C38" s="906"/>
      <c r="D38" s="907" t="s">
        <v>224</v>
      </c>
      <c r="E38" s="908"/>
      <c r="F38" s="89" t="s">
        <v>225</v>
      </c>
      <c r="H38" s="205" t="s">
        <v>286</v>
      </c>
      <c r="I38" s="205" t="e">
        <f>#REF!</f>
        <v>#REF!</v>
      </c>
      <c r="J38" s="205"/>
      <c r="K38" s="205"/>
      <c r="L38" s="205"/>
      <c r="M38" s="205"/>
      <c r="N38" s="205"/>
    </row>
    <row r="39" spans="1:16">
      <c r="H39" s="203" t="s">
        <v>287</v>
      </c>
      <c r="I39" s="209" t="e">
        <f>K31 &amp;J31 &amp;O31 &amp; N31</f>
        <v>#REF!</v>
      </c>
    </row>
    <row r="40" spans="1:16">
      <c r="I40" s="209" t="e">
        <f>K32 &amp; K33&amp;J33&amp;K34&amp;J34&amp;K35&amp;J35&amp;K36&amp;J36&amp;K37&amp;J37</f>
        <v>#REF!</v>
      </c>
    </row>
    <row r="41" spans="1:16">
      <c r="I41" s="209" t="e">
        <f>O32&amp;O33&amp;N33&amp;O34&amp;N34&amp;O35&amp;N35&amp;O36&amp;N36&amp;O37&amp;N37</f>
        <v>#REF!</v>
      </c>
    </row>
  </sheetData>
  <sheetProtection password="CD7E" sheet="1" objects="1" scenarios="1" formatCells="0" formatColumns="0" formatRows="0" selectLockedCells="1" sort="0"/>
  <customSheetViews>
    <customSheetView guid="{93F2FEDA-AB07-4652-9895-BE34975CD6CE}" state="hidden">
      <selection activeCell="F34" sqref="F34"/>
      <pageMargins left="0.79" right="0.37" top="0.65" bottom="0.45" header="0.38" footer="0"/>
      <printOptions horizontalCentered="1"/>
      <pageSetup paperSize="9" scale="96" fitToHeight="0" orientation="portrait" horizontalDpi="1200" verticalDpi="1200" r:id="rId1"/>
      <headerFooter alignWithMargins="0">
        <oddFooter>&amp;R</oddFooter>
      </headerFooter>
    </customSheetView>
    <customSheetView guid="{D4DE57C7-E521-4428-80BD-545B19793C78}" state="hidden">
      <selection activeCell="F34" sqref="F34"/>
      <pageMargins left="0.79" right="0.37" top="0.65" bottom="0.45" header="0.38" footer="0"/>
      <printOptions horizontalCentered="1"/>
      <pageSetup paperSize="9" scale="96" fitToHeight="0" orientation="portrait" horizontalDpi="1200" verticalDpi="1200" r:id="rId2"/>
      <headerFooter alignWithMargins="0">
        <oddFooter>&amp;R</oddFooter>
      </headerFooter>
    </customSheetView>
    <customSheetView guid="{427AF4ED-2BDF-478F-9F0A-595838FA0EC8}" state="hidden">
      <selection activeCell="F34" sqref="F34"/>
      <pageMargins left="0.79" right="0.37" top="0.65" bottom="0.45" header="0.38" footer="0"/>
      <printOptions horizontalCentered="1"/>
      <pageSetup paperSize="9" scale="96" fitToHeight="0" orientation="portrait" horizontalDpi="1200" verticalDpi="1200" r:id="rId3"/>
      <headerFooter alignWithMargins="0">
        <oddFooter>&amp;R</oddFooter>
      </headerFooter>
    </customSheetView>
    <customSheetView guid="{EF8F60CB-82F3-477F-A7D3-94F4C70843DC}" state="hidden">
      <selection activeCell="F34" sqref="F34"/>
      <pageMargins left="0.79" right="0.37" top="0.65" bottom="0.45" header="0.38" footer="0"/>
      <printOptions horizontalCentered="1"/>
      <pageSetup paperSize="9" scale="96" fitToHeight="0" orientation="portrait" horizontalDpi="1200" verticalDpi="1200" r:id="rId4"/>
      <headerFooter alignWithMargins="0">
        <oddFooter>&amp;R</oddFooter>
      </headerFooter>
    </customSheetView>
    <customSheetView guid="{9658319F-66FC-48F8-AB8A-302F6F77BA10}" state="hidden">
      <selection activeCell="F34" sqref="F34"/>
      <pageMargins left="0.79" right="0.37" top="0.65" bottom="0.45" header="0.38" footer="0"/>
      <printOptions horizontalCentered="1"/>
      <pageSetup paperSize="9" scale="96" fitToHeight="0" orientation="portrait" horizontalDpi="1200" verticalDpi="1200" r:id="rId5"/>
      <headerFooter alignWithMargins="0">
        <oddFooter>&amp;R</oddFooter>
      </headerFooter>
    </customSheetView>
    <customSheetView guid="{D4A148BB-8D25-43B9-8797-A9D3AE767B49}" state="hidden">
      <selection activeCell="F34" sqref="F34"/>
      <pageMargins left="0.79" right="0.37" top="0.65" bottom="0.45" header="0.38" footer="0"/>
      <printOptions horizontalCentered="1"/>
      <pageSetup paperSize="9" scale="96" fitToHeight="0" orientation="portrait" horizontalDpi="1200" verticalDpi="1200" r:id="rId6"/>
      <headerFooter alignWithMargins="0">
        <oddFooter>&amp;R</oddFooter>
      </headerFooter>
    </customSheetView>
    <customSheetView guid="{714760DF-5EB1-4543-9C04-C1A23AAE4384}" state="hidden">
      <selection activeCell="F34" sqref="F34"/>
      <pageMargins left="0.79" right="0.37" top="0.65" bottom="0.45" header="0.38" footer="0"/>
      <printOptions horizontalCentered="1"/>
      <pageSetup paperSize="9" scale="96" fitToHeight="0" orientation="portrait" horizontalDpi="1200" verticalDpi="1200" r:id="rId7"/>
      <headerFooter alignWithMargins="0">
        <oddFooter>&amp;R</oddFooter>
      </headerFooter>
    </customSheetView>
    <customSheetView guid="{BE0CEA4D-1A4E-4C32-BF92-B8DA3D3423E5}" state="hidden">
      <selection activeCell="F34" sqref="F34"/>
      <pageMargins left="0.79" right="0.37" top="0.65" bottom="0.45" header="0.38" footer="0"/>
      <printOptions horizontalCentered="1"/>
      <pageSetup paperSize="9" scale="96" fitToHeight="0" orientation="portrait" horizontalDpi="1200" verticalDpi="1200" r:id="rId8"/>
      <headerFooter alignWithMargins="0">
        <oddFooter>&amp;R</oddFooter>
      </headerFooter>
    </customSheetView>
    <customSheetView guid="{3DA0B320-DAF7-4F4A-921A-9FCFD188E8C7}" state="hidden">
      <selection activeCell="F34" sqref="F34"/>
      <pageMargins left="0.79" right="0.37" top="0.65" bottom="0.45" header="0.38" footer="0"/>
      <printOptions horizontalCentered="1"/>
      <pageSetup paperSize="9" scale="96" fitToHeight="0" orientation="portrait" horizontalDpi="1200" verticalDpi="1200" r:id="rId9"/>
      <headerFooter alignWithMargins="0">
        <oddFooter>&amp;R</oddFooter>
      </headerFooter>
    </customSheetView>
    <customSheetView guid="{8C0E2163-61BB-48DF-AFAF-5E75147ED450}" state="hidden">
      <selection activeCell="F34" sqref="F34"/>
      <pageMargins left="0.79" right="0.37" top="0.65" bottom="0.45" header="0.38" footer="0"/>
      <printOptions horizontalCentered="1"/>
      <pageSetup paperSize="9" scale="96" fitToHeight="0" orientation="portrait" horizontalDpi="1200" verticalDpi="1200" r:id="rId10"/>
      <headerFooter alignWithMargins="0">
        <oddFooter>&amp;R</oddFooter>
      </headerFooter>
    </customSheetView>
    <customSheetView guid="{FD7F7BE1-8CB1-460B-98AB-D33E15FD14E6}" state="hidden">
      <selection activeCell="F34" sqref="F34"/>
      <pageMargins left="0.79" right="0.37" top="0.65" bottom="0.45" header="0.38" footer="0"/>
      <printOptions horizontalCentered="1"/>
      <pageSetup paperSize="9" scale="96" fitToHeight="0" orientation="portrait" horizontalDpi="1200" verticalDpi="1200" r:id="rId11"/>
      <headerFooter alignWithMargins="0">
        <oddFooter>&amp;R</oddFooter>
      </headerFooter>
    </customSheetView>
    <customSheetView guid="{1F4837C2-36FF-4422-95DC-EAAD1B4FAC2F}" state="hidden">
      <selection activeCell="F34" sqref="F34"/>
      <pageMargins left="0.79" right="0.37" top="0.65" bottom="0.45" header="0.38" footer="0"/>
      <printOptions horizontalCentered="1"/>
      <pageSetup paperSize="9" scale="96" fitToHeight="0" orientation="portrait" horizontalDpi="1200" verticalDpi="1200" r:id="rId12"/>
      <headerFooter alignWithMargins="0">
        <oddFooter>&amp;R</oddFooter>
      </headerFooter>
    </customSheetView>
    <customSheetView guid="{27A45B7A-04F2-4516-B80B-5ED0825D4ED3}" state="hidden">
      <selection activeCell="F34" sqref="F34"/>
      <pageMargins left="0.79" right="0.37" top="0.65" bottom="0.45" header="0.38" footer="0"/>
      <printOptions horizontalCentered="1"/>
      <pageSetup paperSize="9" scale="96" fitToHeight="0" orientation="portrait" horizontalDpi="1200" verticalDpi="1200" r:id="rId13"/>
      <headerFooter alignWithMargins="0">
        <oddFooter>&amp;R</oddFooter>
      </headerFooter>
    </customSheetView>
    <customSheetView guid="{14D7F02E-BCCA-4517-ABC7-537FF4AEB67A}" state="hidden">
      <selection activeCell="F34" sqref="F34"/>
      <pageMargins left="0.79" right="0.37" top="0.65" bottom="0.45" header="0.38" footer="0"/>
      <printOptions horizontalCentered="1"/>
      <pageSetup paperSize="9" scale="96" fitToHeight="0" orientation="portrait" horizontalDpi="1200" verticalDpi="1200" r:id="rId14"/>
      <headerFooter alignWithMargins="0">
        <oddFooter>&amp;R</oddFooter>
      </headerFooter>
    </customSheetView>
    <customSheetView guid="{01ACF2E1-8E61-4459-ABC1-B6C183DEED61}" showPageBreaks="1" printArea="1" state="hidden" view="pageBreakPreview" showRuler="0">
      <selection activeCell="B6" sqref="B6"/>
      <pageMargins left="0.79" right="0.37" top="0.65" bottom="0.45" header="0.38" footer="0"/>
      <printOptions horizontalCentered="1"/>
      <pageSetup paperSize="9" scale="96" fitToHeight="0" orientation="portrait" horizontalDpi="1200" verticalDpi="1200" r:id="rId15"/>
      <headerFooter alignWithMargins="0">
        <oddFooter>&amp;R</oddFooter>
      </headerFooter>
    </customSheetView>
    <customSheetView guid="{4F65FF32-EC61-4022-A399-2986D7B6B8B3}" state="hidden" showRuler="0">
      <selection activeCell="F34" sqref="F34"/>
      <pageMargins left="0.79" right="0.37" top="0.65" bottom="0.45" header="0.38" footer="0"/>
      <printOptions horizontalCentered="1"/>
      <pageSetup paperSize="9" scale="96" fitToHeight="0" orientation="portrait" horizontalDpi="1200" verticalDpi="1200" r:id="rId16"/>
      <headerFooter alignWithMargins="0">
        <oddFooter>&amp;R</oddFooter>
      </headerFooter>
    </customSheetView>
    <customSheetView guid="{091A6405-72DB-46E0-B81A-EC53A5C58396}" state="hidden">
      <selection activeCell="F34" sqref="F34"/>
      <pageMargins left="0.79" right="0.37" top="0.65" bottom="0.45" header="0.38" footer="0"/>
      <printOptions horizontalCentered="1"/>
      <pageSetup paperSize="9" scale="96" fitToHeight="0" orientation="portrait" horizontalDpi="1200" verticalDpi="1200" r:id="rId17"/>
      <headerFooter alignWithMargins="0">
        <oddFooter>&amp;R</oddFooter>
      </headerFooter>
    </customSheetView>
    <customSheetView guid="{EEE4E2D7-4BFE-4C24-8B93-9FD441A50336}" state="hidden">
      <selection activeCell="F34" sqref="F34"/>
      <pageMargins left="0.79" right="0.37" top="0.65" bottom="0.45" header="0.38" footer="0"/>
      <printOptions horizontalCentered="1"/>
      <pageSetup paperSize="9" scale="96" fitToHeight="0" orientation="portrait" horizontalDpi="1200" verticalDpi="1200" r:id="rId18"/>
      <headerFooter alignWithMargins="0">
        <oddFooter>&amp;R</oddFooter>
      </headerFooter>
    </customSheetView>
    <customSheetView guid="{E2E57CA5-082B-4C11-AB34-2A298199576B}" state="hidden">
      <selection activeCell="F34" sqref="F34"/>
      <pageMargins left="0.79" right="0.37" top="0.65" bottom="0.45" header="0.38" footer="0"/>
      <printOptions horizontalCentered="1"/>
      <pageSetup paperSize="9" scale="96" fitToHeight="0" orientation="portrait" horizontalDpi="1200" verticalDpi="1200" r:id="rId19"/>
      <headerFooter alignWithMargins="0">
        <oddFooter>&amp;R</oddFooter>
      </headerFooter>
    </customSheetView>
    <customSheetView guid="{E8B8E0BD-9CB3-4C7D-9BC6-088FDFCB0B45}" state="hidden">
      <selection activeCell="F34" sqref="F34"/>
      <pageMargins left="0.79" right="0.37" top="0.65" bottom="0.45" header="0.38" footer="0"/>
      <printOptions horizontalCentered="1"/>
      <pageSetup paperSize="9" scale="96" fitToHeight="0" orientation="portrait" horizontalDpi="1200" verticalDpi="1200" r:id="rId20"/>
      <headerFooter alignWithMargins="0">
        <oddFooter>&amp;R</oddFooter>
      </headerFooter>
    </customSheetView>
    <customSheetView guid="{CB39F8EE-FAD8-4C4E-B5E9-5EC27AC08528}" state="hidden">
      <selection activeCell="F34" sqref="F34"/>
      <pageMargins left="0.79" right="0.37" top="0.65" bottom="0.45" header="0.38" footer="0"/>
      <printOptions horizontalCentered="1"/>
      <pageSetup paperSize="9" scale="96" fitToHeight="0" orientation="portrait" horizontalDpi="1200" verticalDpi="1200" r:id="rId21"/>
      <headerFooter alignWithMargins="0">
        <oddFooter>&amp;R</oddFooter>
      </headerFooter>
    </customSheetView>
    <customSheetView guid="{97B2ED79-AE3F-4DF3-959D-96AE4A0B76A0}" state="hidden">
      <selection activeCell="F34" sqref="F34"/>
      <pageMargins left="0.79" right="0.37" top="0.65" bottom="0.45" header="0.38" footer="0"/>
      <printOptions horizontalCentered="1"/>
      <pageSetup paperSize="9" scale="96" fitToHeight="0" orientation="portrait" horizontalDpi="1200" verticalDpi="1200" r:id="rId22"/>
      <headerFooter alignWithMargins="0">
        <oddFooter>&amp;R</oddFooter>
      </headerFooter>
    </customSheetView>
    <customSheetView guid="{2D068FA3-47E3-4516-81A6-894AA90F7864}" state="hidden">
      <selection activeCell="F34" sqref="F34"/>
      <pageMargins left="0.79" right="0.37" top="0.65" bottom="0.45" header="0.38" footer="0"/>
      <printOptions horizontalCentered="1"/>
      <pageSetup paperSize="9" scale="96" fitToHeight="0" orientation="portrait" horizontalDpi="1200" verticalDpi="1200" r:id="rId23"/>
      <headerFooter alignWithMargins="0">
        <oddFooter>&amp;R</oddFooter>
      </headerFooter>
    </customSheetView>
    <customSheetView guid="{25F14B1D-FADD-4C44-AA48-5D402D65337D}" state="hidden">
      <selection activeCell="F34" sqref="F34"/>
      <pageMargins left="0.79" right="0.37" top="0.65" bottom="0.45" header="0.38" footer="0"/>
      <printOptions horizontalCentered="1"/>
      <pageSetup paperSize="9" scale="96" fitToHeight="0" orientation="portrait" horizontalDpi="1200" verticalDpi="1200" r:id="rId24"/>
      <headerFooter alignWithMargins="0">
        <oddFooter>&amp;R</oddFooter>
      </headerFooter>
    </customSheetView>
    <customSheetView guid="{FC366365-2136-48B2-A9F6-DEB708B66B93}" state="hidden">
      <selection activeCell="F34" sqref="F34"/>
      <pageMargins left="0.79" right="0.37" top="0.65" bottom="0.45" header="0.38" footer="0"/>
      <printOptions horizontalCentered="1"/>
      <pageSetup paperSize="9" scale="96" fitToHeight="0" orientation="portrait" horizontalDpi="1200" verticalDpi="1200" r:id="rId25"/>
      <headerFooter alignWithMargins="0">
        <oddFooter>&amp;R</oddFooter>
      </headerFooter>
    </customSheetView>
    <customSheetView guid="{FCAAE906-744B-4580-8002-466CC408DAC9}" state="hidden">
      <selection activeCell="F34" sqref="F34"/>
      <pageMargins left="0.79" right="0.37" top="0.65" bottom="0.45" header="0.38" footer="0"/>
      <printOptions horizontalCentered="1"/>
      <pageSetup paperSize="9" scale="96" fitToHeight="0" orientation="portrait" horizontalDpi="1200" verticalDpi="1200" r:id="rId26"/>
      <headerFooter alignWithMargins="0">
        <oddFooter>&amp;R</oddFooter>
      </headerFooter>
    </customSheetView>
  </customSheetViews>
  <mergeCells count="21">
    <mergeCell ref="B21:F21"/>
    <mergeCell ref="B22:D22"/>
    <mergeCell ref="B25:D25"/>
    <mergeCell ref="B23:D23"/>
    <mergeCell ref="B24:D24"/>
    <mergeCell ref="B26:F26"/>
    <mergeCell ref="B30:F30"/>
    <mergeCell ref="B35:D35"/>
    <mergeCell ref="B36:D36"/>
    <mergeCell ref="B32:D32"/>
    <mergeCell ref="A38:C38"/>
    <mergeCell ref="D38:E38"/>
    <mergeCell ref="B31:D31"/>
    <mergeCell ref="B33:D33"/>
    <mergeCell ref="B34:D34"/>
    <mergeCell ref="B1:F1"/>
    <mergeCell ref="D3:F3"/>
    <mergeCell ref="D4:F4"/>
    <mergeCell ref="E5:F5"/>
    <mergeCell ref="B5:C5"/>
    <mergeCell ref="A4:C4"/>
  </mergeCells>
  <phoneticPr fontId="3" type="noConversion"/>
  <printOptions horizontalCentered="1"/>
  <pageMargins left="0.79" right="0.37" top="0.65" bottom="0.45" header="0.38" footer="0"/>
  <pageSetup paperSize="9" scale="96" fitToHeight="0" orientation="portrait" horizontalDpi="1200" verticalDpi="1200" r:id="rId27"/>
  <headerFooter alignWithMargins="0">
    <oddFooter>&amp;R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2.75"/>
  <cols>
    <col min="1" max="1" width="11.625" style="82" customWidth="1"/>
    <col min="2" max="2" width="22.125" style="82" customWidth="1"/>
    <col min="3" max="16384" width="8" style="82"/>
  </cols>
  <sheetData>
    <row r="1" spans="1:4" s="80" customFormat="1" ht="30" customHeight="1">
      <c r="A1" s="915">
        <f>'Bid Form 2nd Envelope'!AB17</f>
        <v>3444023.5299999993</v>
      </c>
      <c r="B1" s="915"/>
    </row>
    <row r="2" spans="1:4" s="80" customFormat="1" ht="30" customHeight="1">
      <c r="A2" s="81"/>
    </row>
    <row r="3" spans="1:4">
      <c r="A3" s="81"/>
    </row>
    <row r="4" spans="1:4">
      <c r="A4" s="238" t="str">
        <f>IF(OR((A1&gt;9999999999),(A1&lt;0)),"Invalid Entry - More than 1000 crore OR -ve value",IF(A1=0, "Rs. Zero Only ",+CONCATENATE("Rs. ", B11,D11,B10,D10,B9,D9,B8,D8,B7,D7,B6," Only")))</f>
        <v>Rs. Thirty Four Lac Forty Four Thousand Twenty Four Only</v>
      </c>
      <c r="B4" s="239"/>
    </row>
    <row r="5" spans="1:4">
      <c r="A5" s="240"/>
      <c r="B5" s="239"/>
    </row>
    <row r="6" spans="1:4">
      <c r="A6" s="241">
        <f>-INT(A1/100)*100+ROUND(A1,0)</f>
        <v>24</v>
      </c>
      <c r="B6" s="239" t="str">
        <f t="shared" ref="B6:B11" si="0">IF(A6=0,"",LOOKUP(A6,$A$13:$A$112,$B$13:$B$112))</f>
        <v>Twenty Four</v>
      </c>
      <c r="D6" s="79"/>
    </row>
    <row r="7" spans="1:4">
      <c r="A7" s="241">
        <f>-INT(A1/1000)*10+INT(A1/100)</f>
        <v>0</v>
      </c>
      <c r="B7" s="239" t="str">
        <f t="shared" si="0"/>
        <v/>
      </c>
      <c r="D7" s="79" t="str">
        <f>+IF(B7="",""," Hundred ")</f>
        <v/>
      </c>
    </row>
    <row r="8" spans="1:4">
      <c r="A8" s="241">
        <f>-INT(A1/100000)*100+INT(A1/1000)</f>
        <v>44</v>
      </c>
      <c r="B8" s="239" t="str">
        <f t="shared" si="0"/>
        <v>Forty Four</v>
      </c>
      <c r="D8" s="79" t="str">
        <f>IF((B8=""),IF(C8="",""," Thousand ")," Thousand ")</f>
        <v xml:space="preserve"> Thousand </v>
      </c>
    </row>
    <row r="9" spans="1:4">
      <c r="A9" s="241">
        <f>-INT(A1/10000000)*100+INT(A1/100000)</f>
        <v>34</v>
      </c>
      <c r="B9" s="239" t="str">
        <f t="shared" si="0"/>
        <v>Thirty Four</v>
      </c>
      <c r="D9" s="79" t="str">
        <f>IF((B9=""),IF(C9="",""," Lac ")," Lac ")</f>
        <v xml:space="preserve"> Lac </v>
      </c>
    </row>
    <row r="10" spans="1:4">
      <c r="A10" s="241">
        <f>-INT(A1/1000000000)*100+INT(A1/10000000)</f>
        <v>0</v>
      </c>
      <c r="B10" s="242" t="str">
        <f t="shared" si="0"/>
        <v/>
      </c>
      <c r="D10" s="79" t="str">
        <f>IF((B10=""),IF(C10="",""," Crore ")," Crore ")</f>
        <v/>
      </c>
    </row>
    <row r="11" spans="1:4">
      <c r="A11" s="243">
        <f>-INT(A1/10000000000)*1000+INT(A1/1000000000)</f>
        <v>0</v>
      </c>
      <c r="B11" s="242" t="str">
        <f t="shared" si="0"/>
        <v/>
      </c>
      <c r="D11" s="79" t="str">
        <f>IF((B11=""),IF(C11="",""," Hundred ")," Hundred ")</f>
        <v/>
      </c>
    </row>
    <row r="12" spans="1:4">
      <c r="A12" s="239"/>
      <c r="B12" s="239"/>
    </row>
    <row r="13" spans="1:4">
      <c r="A13" s="236">
        <v>1</v>
      </c>
      <c r="B13" s="237" t="s">
        <v>95</v>
      </c>
    </row>
    <row r="14" spans="1:4">
      <c r="A14" s="236">
        <v>2</v>
      </c>
      <c r="B14" s="237" t="s">
        <v>96</v>
      </c>
    </row>
    <row r="15" spans="1:4">
      <c r="A15" s="236">
        <v>3</v>
      </c>
      <c r="B15" s="237" t="s">
        <v>97</v>
      </c>
    </row>
    <row r="16" spans="1:4">
      <c r="A16" s="236">
        <v>4</v>
      </c>
      <c r="B16" s="237" t="s">
        <v>98</v>
      </c>
    </row>
    <row r="17" spans="1:2">
      <c r="A17" s="236">
        <v>5</v>
      </c>
      <c r="B17" s="237" t="s">
        <v>99</v>
      </c>
    </row>
    <row r="18" spans="1:2">
      <c r="A18" s="236">
        <v>6</v>
      </c>
      <c r="B18" s="237" t="s">
        <v>100</v>
      </c>
    </row>
    <row r="19" spans="1:2">
      <c r="A19" s="236">
        <v>7</v>
      </c>
      <c r="B19" s="237" t="s">
        <v>101</v>
      </c>
    </row>
    <row r="20" spans="1:2">
      <c r="A20" s="236">
        <v>8</v>
      </c>
      <c r="B20" s="237" t="s">
        <v>102</v>
      </c>
    </row>
    <row r="21" spans="1:2">
      <c r="A21" s="236">
        <v>9</v>
      </c>
      <c r="B21" s="237" t="s">
        <v>103</v>
      </c>
    </row>
    <row r="22" spans="1:2">
      <c r="A22" s="236">
        <v>10</v>
      </c>
      <c r="B22" s="237" t="s">
        <v>104</v>
      </c>
    </row>
    <row r="23" spans="1:2">
      <c r="A23" s="236">
        <v>11</v>
      </c>
      <c r="B23" s="237" t="s">
        <v>105</v>
      </c>
    </row>
    <row r="24" spans="1:2">
      <c r="A24" s="236">
        <v>12</v>
      </c>
      <c r="B24" s="237" t="s">
        <v>106</v>
      </c>
    </row>
    <row r="25" spans="1:2">
      <c r="A25" s="236">
        <v>13</v>
      </c>
      <c r="B25" s="237" t="s">
        <v>107</v>
      </c>
    </row>
    <row r="26" spans="1:2">
      <c r="A26" s="236">
        <v>14</v>
      </c>
      <c r="B26" s="237" t="s">
        <v>108</v>
      </c>
    </row>
    <row r="27" spans="1:2">
      <c r="A27" s="236">
        <v>15</v>
      </c>
      <c r="B27" s="237" t="s">
        <v>109</v>
      </c>
    </row>
    <row r="28" spans="1:2">
      <c r="A28" s="236">
        <v>16</v>
      </c>
      <c r="B28" s="237" t="s">
        <v>110</v>
      </c>
    </row>
    <row r="29" spans="1:2">
      <c r="A29" s="236">
        <v>17</v>
      </c>
      <c r="B29" s="237" t="s">
        <v>111</v>
      </c>
    </row>
    <row r="30" spans="1:2">
      <c r="A30" s="236">
        <v>18</v>
      </c>
      <c r="B30" s="237" t="s">
        <v>112</v>
      </c>
    </row>
    <row r="31" spans="1:2">
      <c r="A31" s="236">
        <v>19</v>
      </c>
      <c r="B31" s="237" t="s">
        <v>113</v>
      </c>
    </row>
    <row r="32" spans="1:2">
      <c r="A32" s="236">
        <v>20</v>
      </c>
      <c r="B32" s="237" t="s">
        <v>114</v>
      </c>
    </row>
    <row r="33" spans="1:2">
      <c r="A33" s="236">
        <v>21</v>
      </c>
      <c r="B33" s="237" t="s">
        <v>116</v>
      </c>
    </row>
    <row r="34" spans="1:2">
      <c r="A34" s="236">
        <v>22</v>
      </c>
      <c r="B34" s="237" t="s">
        <v>115</v>
      </c>
    </row>
    <row r="35" spans="1:2">
      <c r="A35" s="236">
        <v>23</v>
      </c>
      <c r="B35" s="237" t="s">
        <v>117</v>
      </c>
    </row>
    <row r="36" spans="1:2">
      <c r="A36" s="236">
        <v>24</v>
      </c>
      <c r="B36" s="237" t="s">
        <v>123</v>
      </c>
    </row>
    <row r="37" spans="1:2">
      <c r="A37" s="236">
        <v>25</v>
      </c>
      <c r="B37" s="237" t="s">
        <v>125</v>
      </c>
    </row>
    <row r="38" spans="1:2">
      <c r="A38" s="236">
        <v>26</v>
      </c>
      <c r="B38" s="237" t="s">
        <v>124</v>
      </c>
    </row>
    <row r="39" spans="1:2">
      <c r="A39" s="236">
        <v>27</v>
      </c>
      <c r="B39" s="237" t="s">
        <v>126</v>
      </c>
    </row>
    <row r="40" spans="1:2">
      <c r="A40" s="236">
        <v>28</v>
      </c>
      <c r="B40" s="237" t="s">
        <v>127</v>
      </c>
    </row>
    <row r="41" spans="1:2">
      <c r="A41" s="236">
        <v>29</v>
      </c>
      <c r="B41" s="237" t="s">
        <v>128</v>
      </c>
    </row>
    <row r="42" spans="1:2">
      <c r="A42" s="236">
        <v>30</v>
      </c>
      <c r="B42" s="237" t="s">
        <v>129</v>
      </c>
    </row>
    <row r="43" spans="1:2">
      <c r="A43" s="236">
        <v>31</v>
      </c>
      <c r="B43" s="237" t="s">
        <v>130</v>
      </c>
    </row>
    <row r="44" spans="1:2">
      <c r="A44" s="236">
        <v>32</v>
      </c>
      <c r="B44" s="237" t="s">
        <v>131</v>
      </c>
    </row>
    <row r="45" spans="1:2">
      <c r="A45" s="236">
        <v>33</v>
      </c>
      <c r="B45" s="237" t="s">
        <v>132</v>
      </c>
    </row>
    <row r="46" spans="1:2">
      <c r="A46" s="236">
        <v>34</v>
      </c>
      <c r="B46" s="237" t="s">
        <v>133</v>
      </c>
    </row>
    <row r="47" spans="1:2">
      <c r="A47" s="236">
        <v>35</v>
      </c>
      <c r="B47" s="237" t="s">
        <v>371</v>
      </c>
    </row>
    <row r="48" spans="1:2">
      <c r="A48" s="236">
        <v>36</v>
      </c>
      <c r="B48" s="237" t="s">
        <v>134</v>
      </c>
    </row>
    <row r="49" spans="1:2">
      <c r="A49" s="236">
        <v>37</v>
      </c>
      <c r="B49" s="237" t="s">
        <v>135</v>
      </c>
    </row>
    <row r="50" spans="1:2">
      <c r="A50" s="236">
        <v>38</v>
      </c>
      <c r="B50" s="237" t="s">
        <v>136</v>
      </c>
    </row>
    <row r="51" spans="1:2">
      <c r="A51" s="236">
        <v>39</v>
      </c>
      <c r="B51" s="237" t="s">
        <v>137</v>
      </c>
    </row>
    <row r="52" spans="1:2">
      <c r="A52" s="236">
        <v>40</v>
      </c>
      <c r="B52" s="237" t="s">
        <v>138</v>
      </c>
    </row>
    <row r="53" spans="1:2">
      <c r="A53" s="236">
        <v>41</v>
      </c>
      <c r="B53" s="237" t="s">
        <v>139</v>
      </c>
    </row>
    <row r="54" spans="1:2">
      <c r="A54" s="236">
        <v>42</v>
      </c>
      <c r="B54" s="237" t="s">
        <v>140</v>
      </c>
    </row>
    <row r="55" spans="1:2">
      <c r="A55" s="236">
        <v>43</v>
      </c>
      <c r="B55" s="237" t="s">
        <v>141</v>
      </c>
    </row>
    <row r="56" spans="1:2">
      <c r="A56" s="236">
        <v>44</v>
      </c>
      <c r="B56" s="237" t="s">
        <v>142</v>
      </c>
    </row>
    <row r="57" spans="1:2">
      <c r="A57" s="236">
        <v>45</v>
      </c>
      <c r="B57" s="237" t="s">
        <v>143</v>
      </c>
    </row>
    <row r="58" spans="1:2">
      <c r="A58" s="236">
        <v>46</v>
      </c>
      <c r="B58" s="237" t="s">
        <v>144</v>
      </c>
    </row>
    <row r="59" spans="1:2">
      <c r="A59" s="236">
        <v>47</v>
      </c>
      <c r="B59" s="237" t="s">
        <v>145</v>
      </c>
    </row>
    <row r="60" spans="1:2">
      <c r="A60" s="236">
        <v>48</v>
      </c>
      <c r="B60" s="237" t="s">
        <v>146</v>
      </c>
    </row>
    <row r="61" spans="1:2">
      <c r="A61" s="236">
        <v>49</v>
      </c>
      <c r="B61" s="237" t="s">
        <v>147</v>
      </c>
    </row>
    <row r="62" spans="1:2">
      <c r="A62" s="236">
        <v>50</v>
      </c>
      <c r="B62" s="237" t="s">
        <v>148</v>
      </c>
    </row>
    <row r="63" spans="1:2">
      <c r="A63" s="236">
        <v>51</v>
      </c>
      <c r="B63" s="237" t="s">
        <v>149</v>
      </c>
    </row>
    <row r="64" spans="1:2">
      <c r="A64" s="236">
        <v>52</v>
      </c>
      <c r="B64" s="237" t="s">
        <v>150</v>
      </c>
    </row>
    <row r="65" spans="1:2">
      <c r="A65" s="236">
        <v>53</v>
      </c>
      <c r="B65" s="237" t="s">
        <v>151</v>
      </c>
    </row>
    <row r="66" spans="1:2">
      <c r="A66" s="236">
        <v>54</v>
      </c>
      <c r="B66" s="237" t="s">
        <v>152</v>
      </c>
    </row>
    <row r="67" spans="1:2">
      <c r="A67" s="236">
        <v>55</v>
      </c>
      <c r="B67" s="237" t="s">
        <v>153</v>
      </c>
    </row>
    <row r="68" spans="1:2">
      <c r="A68" s="236">
        <v>56</v>
      </c>
      <c r="B68" s="237" t="s">
        <v>154</v>
      </c>
    </row>
    <row r="69" spans="1:2">
      <c r="A69" s="236">
        <v>57</v>
      </c>
      <c r="B69" s="237" t="s">
        <v>155</v>
      </c>
    </row>
    <row r="70" spans="1:2">
      <c r="A70" s="236">
        <v>58</v>
      </c>
      <c r="B70" s="237" t="s">
        <v>156</v>
      </c>
    </row>
    <row r="71" spans="1:2">
      <c r="A71" s="236">
        <v>59</v>
      </c>
      <c r="B71" s="237" t="s">
        <v>157</v>
      </c>
    </row>
    <row r="72" spans="1:2">
      <c r="A72" s="236">
        <v>60</v>
      </c>
      <c r="B72" s="237" t="s">
        <v>158</v>
      </c>
    </row>
    <row r="73" spans="1:2">
      <c r="A73" s="236">
        <v>61</v>
      </c>
      <c r="B73" s="237" t="s">
        <v>159</v>
      </c>
    </row>
    <row r="74" spans="1:2">
      <c r="A74" s="236">
        <v>62</v>
      </c>
      <c r="B74" s="237" t="s">
        <v>160</v>
      </c>
    </row>
    <row r="75" spans="1:2">
      <c r="A75" s="236">
        <v>63</v>
      </c>
      <c r="B75" s="237" t="s">
        <v>161</v>
      </c>
    </row>
    <row r="76" spans="1:2">
      <c r="A76" s="236">
        <v>64</v>
      </c>
      <c r="B76" s="237" t="s">
        <v>162</v>
      </c>
    </row>
    <row r="77" spans="1:2">
      <c r="A77" s="236">
        <v>65</v>
      </c>
      <c r="B77" s="237" t="s">
        <v>163</v>
      </c>
    </row>
    <row r="78" spans="1:2">
      <c r="A78" s="236">
        <v>66</v>
      </c>
      <c r="B78" s="237" t="s">
        <v>164</v>
      </c>
    </row>
    <row r="79" spans="1:2">
      <c r="A79" s="236">
        <v>67</v>
      </c>
      <c r="B79" s="237" t="s">
        <v>165</v>
      </c>
    </row>
    <row r="80" spans="1:2">
      <c r="A80" s="236">
        <v>68</v>
      </c>
      <c r="B80" s="237" t="s">
        <v>166</v>
      </c>
    </row>
    <row r="81" spans="1:2">
      <c r="A81" s="236">
        <v>69</v>
      </c>
      <c r="B81" s="237" t="s">
        <v>167</v>
      </c>
    </row>
    <row r="82" spans="1:2">
      <c r="A82" s="236">
        <v>70</v>
      </c>
      <c r="B82" s="237" t="s">
        <v>168</v>
      </c>
    </row>
    <row r="83" spans="1:2">
      <c r="A83" s="236">
        <v>71</v>
      </c>
      <c r="B83" s="237" t="s">
        <v>169</v>
      </c>
    </row>
    <row r="84" spans="1:2">
      <c r="A84" s="236">
        <v>72</v>
      </c>
      <c r="B84" s="237" t="s">
        <v>170</v>
      </c>
    </row>
    <row r="85" spans="1:2">
      <c r="A85" s="236">
        <v>73</v>
      </c>
      <c r="B85" s="237" t="s">
        <v>171</v>
      </c>
    </row>
    <row r="86" spans="1:2">
      <c r="A86" s="236">
        <v>74</v>
      </c>
      <c r="B86" s="237" t="s">
        <v>172</v>
      </c>
    </row>
    <row r="87" spans="1:2">
      <c r="A87" s="236">
        <v>75</v>
      </c>
      <c r="B87" s="237" t="s">
        <v>173</v>
      </c>
    </row>
    <row r="88" spans="1:2">
      <c r="A88" s="236">
        <v>76</v>
      </c>
      <c r="B88" s="237" t="s">
        <v>174</v>
      </c>
    </row>
    <row r="89" spans="1:2">
      <c r="A89" s="236">
        <v>77</v>
      </c>
      <c r="B89" s="237" t="s">
        <v>175</v>
      </c>
    </row>
    <row r="90" spans="1:2">
      <c r="A90" s="236">
        <v>78</v>
      </c>
      <c r="B90" s="237" t="s">
        <v>176</v>
      </c>
    </row>
    <row r="91" spans="1:2">
      <c r="A91" s="236">
        <v>79</v>
      </c>
      <c r="B91" s="237" t="s">
        <v>177</v>
      </c>
    </row>
    <row r="92" spans="1:2">
      <c r="A92" s="236">
        <v>80</v>
      </c>
      <c r="B92" s="237" t="s">
        <v>178</v>
      </c>
    </row>
    <row r="93" spans="1:2">
      <c r="A93" s="236">
        <v>81</v>
      </c>
      <c r="B93" s="237" t="s">
        <v>179</v>
      </c>
    </row>
    <row r="94" spans="1:2">
      <c r="A94" s="236">
        <v>82</v>
      </c>
      <c r="B94" s="237" t="s">
        <v>180</v>
      </c>
    </row>
    <row r="95" spans="1:2">
      <c r="A95" s="236">
        <v>83</v>
      </c>
      <c r="B95" s="237" t="s">
        <v>181</v>
      </c>
    </row>
    <row r="96" spans="1:2">
      <c r="A96" s="236">
        <v>84</v>
      </c>
      <c r="B96" s="237" t="s">
        <v>182</v>
      </c>
    </row>
    <row r="97" spans="1:2">
      <c r="A97" s="236">
        <v>85</v>
      </c>
      <c r="B97" s="237" t="s">
        <v>183</v>
      </c>
    </row>
    <row r="98" spans="1:2">
      <c r="A98" s="236">
        <v>86</v>
      </c>
      <c r="B98" s="237" t="s">
        <v>184</v>
      </c>
    </row>
    <row r="99" spans="1:2">
      <c r="A99" s="236">
        <v>87</v>
      </c>
      <c r="B99" s="237" t="s">
        <v>185</v>
      </c>
    </row>
    <row r="100" spans="1:2">
      <c r="A100" s="236">
        <v>88</v>
      </c>
      <c r="B100" s="237" t="s">
        <v>186</v>
      </c>
    </row>
    <row r="101" spans="1:2">
      <c r="A101" s="236">
        <v>89</v>
      </c>
      <c r="B101" s="237" t="s">
        <v>187</v>
      </c>
    </row>
    <row r="102" spans="1:2">
      <c r="A102" s="236">
        <v>90</v>
      </c>
      <c r="B102" s="237" t="s">
        <v>188</v>
      </c>
    </row>
    <row r="103" spans="1:2">
      <c r="A103" s="236">
        <v>91</v>
      </c>
      <c r="B103" s="237" t="s">
        <v>189</v>
      </c>
    </row>
    <row r="104" spans="1:2">
      <c r="A104" s="236">
        <v>92</v>
      </c>
      <c r="B104" s="237" t="s">
        <v>190</v>
      </c>
    </row>
    <row r="105" spans="1:2">
      <c r="A105" s="236">
        <v>93</v>
      </c>
      <c r="B105" s="237" t="s">
        <v>191</v>
      </c>
    </row>
    <row r="106" spans="1:2">
      <c r="A106" s="236">
        <v>94</v>
      </c>
      <c r="B106" s="237" t="s">
        <v>192</v>
      </c>
    </row>
    <row r="107" spans="1:2">
      <c r="A107" s="236">
        <v>95</v>
      </c>
      <c r="B107" s="237" t="s">
        <v>193</v>
      </c>
    </row>
    <row r="108" spans="1:2">
      <c r="A108" s="236">
        <v>96</v>
      </c>
      <c r="B108" s="237" t="s">
        <v>194</v>
      </c>
    </row>
    <row r="109" spans="1:2">
      <c r="A109" s="236">
        <v>97</v>
      </c>
      <c r="B109" s="237" t="s">
        <v>195</v>
      </c>
    </row>
    <row r="110" spans="1:2">
      <c r="A110" s="236">
        <v>98</v>
      </c>
      <c r="B110" s="237" t="s">
        <v>196</v>
      </c>
    </row>
    <row r="111" spans="1:2">
      <c r="A111" s="236">
        <v>99</v>
      </c>
      <c r="B111" s="237" t="s">
        <v>197</v>
      </c>
    </row>
    <row r="112" spans="1:2">
      <c r="A112" s="236">
        <v>100</v>
      </c>
      <c r="B112" s="237" t="s">
        <v>198</v>
      </c>
    </row>
  </sheetData>
  <sheetProtection password="CD7E" sheet="1" objects="1" scenarios="1" formatCells="0" formatColumns="0" formatRows="0" selectLockedCells="1" sort="0" selectUnlockedCells="1"/>
  <customSheetViews>
    <customSheetView guid="{93F2FEDA-AB07-4652-9895-BE34975CD6CE}" state="hidden" topLeftCell="A2">
      <selection activeCell="C2" sqref="C2"/>
      <pageMargins left="0.75" right="0.75" top="1" bottom="1" header="0.5" footer="0.5"/>
      <pageSetup orientation="portrait" r:id="rId1"/>
      <headerFooter alignWithMargins="0"/>
    </customSheetView>
    <customSheetView guid="{D4DE57C7-E521-4428-80BD-545B19793C78}" state="hidden" topLeftCell="A2">
      <selection activeCell="C2" sqref="C2"/>
      <pageMargins left="0.75" right="0.75" top="1" bottom="1" header="0.5" footer="0.5"/>
      <pageSetup orientation="portrait" r:id="rId2"/>
      <headerFooter alignWithMargins="0"/>
    </customSheetView>
    <customSheetView guid="{427AF4ED-2BDF-478F-9F0A-595838FA0EC8}" state="hidden" topLeftCell="A2">
      <selection activeCell="C2" sqref="C2"/>
      <pageMargins left="0.75" right="0.75" top="1" bottom="1" header="0.5" footer="0.5"/>
      <pageSetup orientation="portrait" r:id="rId3"/>
      <headerFooter alignWithMargins="0"/>
    </customSheetView>
    <customSheetView guid="{EF8F60CB-82F3-477F-A7D3-94F4C70843DC}" state="hidden" topLeftCell="A2">
      <selection activeCell="C2" sqref="C2"/>
      <pageMargins left="0.75" right="0.75" top="1" bottom="1" header="0.5" footer="0.5"/>
      <pageSetup orientation="portrait" r:id="rId4"/>
      <headerFooter alignWithMargins="0"/>
    </customSheetView>
    <customSheetView guid="{9658319F-66FC-48F8-AB8A-302F6F77BA10}" state="hidden" topLeftCell="A2">
      <selection activeCell="C2" sqref="C2"/>
      <pageMargins left="0.75" right="0.75" top="1" bottom="1" header="0.5" footer="0.5"/>
      <pageSetup orientation="portrait" r:id="rId5"/>
      <headerFooter alignWithMargins="0"/>
    </customSheetView>
    <customSheetView guid="{D4A148BB-8D25-43B9-8797-A9D3AE767B49}" state="hidden" topLeftCell="A2">
      <selection activeCell="C2" sqref="C2"/>
      <pageMargins left="0.75" right="0.75" top="1" bottom="1" header="0.5" footer="0.5"/>
      <pageSetup orientation="portrait" r:id="rId6"/>
      <headerFooter alignWithMargins="0"/>
    </customSheetView>
    <customSheetView guid="{714760DF-5EB1-4543-9C04-C1A23AAE4384}" state="hidden" topLeftCell="A2">
      <selection activeCell="C2" sqref="C2"/>
      <pageMargins left="0.75" right="0.75" top="1" bottom="1" header="0.5" footer="0.5"/>
      <pageSetup orientation="portrait" r:id="rId7"/>
      <headerFooter alignWithMargins="0"/>
    </customSheetView>
    <customSheetView guid="{BE0CEA4D-1A4E-4C32-BF92-B8DA3D3423E5}" state="hidden" topLeftCell="A2">
      <selection activeCell="C2" sqref="C2"/>
      <pageMargins left="0.75" right="0.75" top="1" bottom="1" header="0.5" footer="0.5"/>
      <pageSetup orientation="portrait" r:id="rId8"/>
      <headerFooter alignWithMargins="0"/>
    </customSheetView>
    <customSheetView guid="{3DA0B320-DAF7-4F4A-921A-9FCFD188E8C7}" state="hidden" topLeftCell="A2">
      <selection activeCell="C2" sqref="C2"/>
      <pageMargins left="0.75" right="0.75" top="1" bottom="1" header="0.5" footer="0.5"/>
      <pageSetup orientation="portrait" r:id="rId9"/>
      <headerFooter alignWithMargins="0"/>
    </customSheetView>
    <customSheetView guid="{8C0E2163-61BB-48DF-AFAF-5E75147ED450}" state="hidden" topLeftCell="A2">
      <selection activeCell="C2" sqref="C2"/>
      <pageMargins left="0.75" right="0.75" top="1" bottom="1" header="0.5" footer="0.5"/>
      <pageSetup orientation="portrait" r:id="rId10"/>
      <headerFooter alignWithMargins="0"/>
    </customSheetView>
    <customSheetView guid="{FD7F7BE1-8CB1-460B-98AB-D33E15FD14E6}" state="hidden" topLeftCell="A2">
      <selection activeCell="C2" sqref="C2"/>
      <pageMargins left="0.75" right="0.75" top="1" bottom="1" header="0.5" footer="0.5"/>
      <pageSetup orientation="portrait" r:id="rId11"/>
      <headerFooter alignWithMargins="0"/>
    </customSheetView>
    <customSheetView guid="{1F4837C2-36FF-4422-95DC-EAAD1B4FAC2F}" state="hidden" topLeftCell="A2">
      <selection activeCell="C2" sqref="C2"/>
      <pageMargins left="0.75" right="0.75" top="1" bottom="1" header="0.5" footer="0.5"/>
      <pageSetup orientation="portrait" r:id="rId12"/>
      <headerFooter alignWithMargins="0"/>
    </customSheetView>
    <customSheetView guid="{27A45B7A-04F2-4516-B80B-5ED0825D4ED3}" state="hidden" topLeftCell="A2">
      <selection activeCell="C2" sqref="C2"/>
      <pageMargins left="0.75" right="0.75" top="1" bottom="1" header="0.5" footer="0.5"/>
      <pageSetup orientation="portrait" r:id="rId13"/>
      <headerFooter alignWithMargins="0"/>
    </customSheetView>
    <customSheetView guid="{14D7F02E-BCCA-4517-ABC7-537FF4AEB67A}" state="hidden" topLeftCell="A2">
      <selection activeCell="C2" sqref="C2"/>
      <pageMargins left="0.75" right="0.75" top="1" bottom="1" header="0.5" footer="0.5"/>
      <pageSetup orientation="portrait" r:id="rId14"/>
      <headerFooter alignWithMargins="0"/>
    </customSheetView>
    <customSheetView guid="{01ACF2E1-8E61-4459-ABC1-B6C183DEED61}" state="hidden" showRuler="0">
      <selection sqref="A1:B1"/>
      <pageMargins left="0.75" right="0.75" top="1" bottom="1" header="0.5" footer="0.5"/>
      <pageSetup orientation="portrait" r:id="rId15"/>
      <headerFooter alignWithMargins="0"/>
    </customSheetView>
    <customSheetView guid="{4F65FF32-EC61-4022-A399-2986D7B6B8B3}" state="hidden" showRuler="0">
      <selection sqref="A1:B1"/>
      <pageMargins left="0.75" right="0.75" top="1" bottom="1" header="0.5" footer="0.5"/>
      <pageSetup orientation="portrait" r:id="rId16"/>
      <headerFooter alignWithMargins="0"/>
    </customSheetView>
    <customSheetView guid="{091A6405-72DB-46E0-B81A-EC53A5C58396}" state="hidden" topLeftCell="A2">
      <selection activeCell="C2" sqref="C2"/>
      <pageMargins left="0.75" right="0.75" top="1" bottom="1" header="0.5" footer="0.5"/>
      <pageSetup orientation="portrait" r:id="rId17"/>
      <headerFooter alignWithMargins="0"/>
    </customSheetView>
    <customSheetView guid="{EEE4E2D7-4BFE-4C24-8B93-9FD441A50336}" state="hidden" topLeftCell="A2">
      <selection activeCell="C2" sqref="C2"/>
      <pageMargins left="0.75" right="0.75" top="1" bottom="1" header="0.5" footer="0.5"/>
      <pageSetup orientation="portrait" r:id="rId18"/>
      <headerFooter alignWithMargins="0"/>
    </customSheetView>
    <customSheetView guid="{E2E57CA5-082B-4C11-AB34-2A298199576B}" state="hidden" topLeftCell="A2">
      <selection activeCell="C2" sqref="C2"/>
      <pageMargins left="0.75" right="0.75" top="1" bottom="1" header="0.5" footer="0.5"/>
      <pageSetup orientation="portrait" r:id="rId19"/>
      <headerFooter alignWithMargins="0"/>
    </customSheetView>
    <customSheetView guid="{E8B8E0BD-9CB3-4C7D-9BC6-088FDFCB0B45}" state="hidden" topLeftCell="A2">
      <selection activeCell="C2" sqref="C2"/>
      <pageMargins left="0.75" right="0.75" top="1" bottom="1" header="0.5" footer="0.5"/>
      <pageSetup orientation="portrait" r:id="rId20"/>
      <headerFooter alignWithMargins="0"/>
    </customSheetView>
    <customSheetView guid="{CB39F8EE-FAD8-4C4E-B5E9-5EC27AC08528}" state="hidden" topLeftCell="A2">
      <selection activeCell="C2" sqref="C2"/>
      <pageMargins left="0.75" right="0.75" top="1" bottom="1" header="0.5" footer="0.5"/>
      <pageSetup orientation="portrait" r:id="rId21"/>
      <headerFooter alignWithMargins="0"/>
    </customSheetView>
    <customSheetView guid="{97B2ED79-AE3F-4DF3-959D-96AE4A0B76A0}" state="hidden" topLeftCell="A2">
      <selection activeCell="C2" sqref="C2"/>
      <pageMargins left="0.75" right="0.75" top="1" bottom="1" header="0.5" footer="0.5"/>
      <pageSetup orientation="portrait" r:id="rId22"/>
      <headerFooter alignWithMargins="0"/>
    </customSheetView>
    <customSheetView guid="{2D068FA3-47E3-4516-81A6-894AA90F7864}" state="hidden" topLeftCell="A2">
      <selection activeCell="C2" sqref="C2"/>
      <pageMargins left="0.75" right="0.75" top="1" bottom="1" header="0.5" footer="0.5"/>
      <pageSetup orientation="portrait" r:id="rId23"/>
      <headerFooter alignWithMargins="0"/>
    </customSheetView>
    <customSheetView guid="{25F14B1D-FADD-4C44-AA48-5D402D65337D}" state="hidden" topLeftCell="A2">
      <selection activeCell="C2" sqref="C2"/>
      <pageMargins left="0.75" right="0.75" top="1" bottom="1" header="0.5" footer="0.5"/>
      <pageSetup orientation="portrait" r:id="rId24"/>
      <headerFooter alignWithMargins="0"/>
    </customSheetView>
    <customSheetView guid="{FC366365-2136-48B2-A9F6-DEB708B66B93}" state="hidden" topLeftCell="A2">
      <selection activeCell="C2" sqref="C2"/>
      <pageMargins left="0.75" right="0.75" top="1" bottom="1" header="0.5" footer="0.5"/>
      <pageSetup orientation="portrait" r:id="rId25"/>
      <headerFooter alignWithMargins="0"/>
    </customSheetView>
    <customSheetView guid="{FCAAE906-744B-4580-8002-466CC408DAC9}" state="hidden" topLeftCell="A2">
      <selection activeCell="C2" sqref="C2"/>
      <pageMargins left="0.75" right="0.75" top="1" bottom="1" header="0.5" footer="0.5"/>
      <pageSetup orientation="portrait" r:id="rId26"/>
      <headerFooter alignWithMargins="0"/>
    </customSheetView>
  </customSheetViews>
  <mergeCells count="1">
    <mergeCell ref="A1:B1"/>
  </mergeCells>
  <phoneticPr fontId="5" type="noConversion"/>
  <pageMargins left="0.75" right="0.75" top="1" bottom="1" header="0.5" footer="0.5"/>
  <pageSetup orientation="portrait" r:id="rId27"/>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6.5"/>
  <sheetData/>
  <sheetProtection password="CD7E" sheet="1" objects="1" scenarios="1" formatCells="0" formatColumns="0" formatRows="0" sort="0"/>
  <customSheetViews>
    <customSheetView guid="{93F2FEDA-AB07-4652-9895-BE34975CD6CE}" state="hidden">
      <pageMargins left="0.7" right="0.7" top="0.75" bottom="0.75" header="0.3" footer="0.3"/>
    </customSheetView>
    <customSheetView guid="{D4DE57C7-E521-4428-80BD-545B19793C78}" state="hidden">
      <pageMargins left="0.7" right="0.7" top="0.75" bottom="0.75" header="0.3" footer="0.3"/>
    </customSheetView>
    <customSheetView guid="{427AF4ED-2BDF-478F-9F0A-595838FA0EC8}" state="hidden">
      <pageMargins left="0.7" right="0.7" top="0.75" bottom="0.75" header="0.3" footer="0.3"/>
    </customSheetView>
    <customSheetView guid="{EF8F60CB-82F3-477F-A7D3-94F4C70843DC}" state="hidden">
      <pageMargins left="0.7" right="0.7" top="0.75" bottom="0.75" header="0.3" footer="0.3"/>
    </customSheetView>
    <customSheetView guid="{9658319F-66FC-48F8-AB8A-302F6F77BA10}" state="hidden">
      <pageMargins left="0.7" right="0.7" top="0.75" bottom="0.75" header="0.3" footer="0.3"/>
    </customSheetView>
    <customSheetView guid="{D4A148BB-8D25-43B9-8797-A9D3AE767B49}" state="hidden">
      <pageMargins left="0.7" right="0.7" top="0.75" bottom="0.75" header="0.3" footer="0.3"/>
    </customSheetView>
    <customSheetView guid="{714760DF-5EB1-4543-9C04-C1A23AAE4384}" state="hidden">
      <pageMargins left="0.7" right="0.7" top="0.75" bottom="0.75" header="0.3" footer="0.3"/>
    </customSheetView>
    <customSheetView guid="{BE0CEA4D-1A4E-4C32-BF92-B8DA3D3423E5}" state="hidden">
      <pageMargins left="0.7" right="0.7" top="0.75" bottom="0.75" header="0.3" footer="0.3"/>
    </customSheetView>
    <customSheetView guid="{3DA0B320-DAF7-4F4A-921A-9FCFD188E8C7}" state="hidden">
      <pageMargins left="0.7" right="0.7" top="0.75" bottom="0.75" header="0.3" footer="0.3"/>
    </customSheetView>
    <customSheetView guid="{8C0E2163-61BB-48DF-AFAF-5E75147ED450}" state="hidden">
      <pageMargins left="0.7" right="0.7" top="0.75" bottom="0.75" header="0.3" footer="0.3"/>
    </customSheetView>
    <customSheetView guid="{FD7F7BE1-8CB1-460B-98AB-D33E15FD14E6}" state="hidden">
      <pageMargins left="0.7" right="0.7" top="0.75" bottom="0.75" header="0.3" footer="0.3"/>
    </customSheetView>
    <customSheetView guid="{1F4837C2-36FF-4422-95DC-EAAD1B4FAC2F}" state="hidden">
      <pageMargins left="0.7" right="0.7" top="0.75" bottom="0.75" header="0.3" footer="0.3"/>
    </customSheetView>
    <customSheetView guid="{27A45B7A-04F2-4516-B80B-5ED0825D4ED3}" state="hidden">
      <pageMargins left="0.7" right="0.7" top="0.75" bottom="0.75" header="0.3" footer="0.3"/>
    </customSheetView>
    <customSheetView guid="{091A6405-72DB-46E0-B81A-EC53A5C58396}">
      <pageMargins left="0.7" right="0.7" top="0.75" bottom="0.75" header="0.3" footer="0.3"/>
    </customSheetView>
    <customSheetView guid="{EEE4E2D7-4BFE-4C24-8B93-9FD441A50336}" state="hidden">
      <pageMargins left="0.7" right="0.7" top="0.75" bottom="0.75" header="0.3" footer="0.3"/>
    </customSheetView>
    <customSheetView guid="{E2E57CA5-082B-4C11-AB34-2A298199576B}" state="hidden">
      <pageMargins left="0.7" right="0.7" top="0.75" bottom="0.75" header="0.3" footer="0.3"/>
    </customSheetView>
    <customSheetView guid="{E8B8E0BD-9CB3-4C7D-9BC6-088FDFCB0B45}" state="hidden">
      <pageMargins left="0.7" right="0.7" top="0.75" bottom="0.75" header="0.3" footer="0.3"/>
    </customSheetView>
    <customSheetView guid="{CB39F8EE-FAD8-4C4E-B5E9-5EC27AC08528}" state="hidden">
      <pageMargins left="0.7" right="0.7" top="0.75" bottom="0.75" header="0.3" footer="0.3"/>
    </customSheetView>
    <customSheetView guid="{97B2ED79-AE3F-4DF3-959D-96AE4A0B76A0}" state="hidden">
      <pageMargins left="0.7" right="0.7" top="0.75" bottom="0.75" header="0.3" footer="0.3"/>
    </customSheetView>
    <customSheetView guid="{2D068FA3-47E3-4516-81A6-894AA90F7864}" state="hidden">
      <pageMargins left="0.7" right="0.7" top="0.75" bottom="0.75" header="0.3" footer="0.3"/>
    </customSheetView>
    <customSheetView guid="{25F14B1D-FADD-4C44-AA48-5D402D65337D}" state="hidden">
      <pageMargins left="0.7" right="0.7" top="0.75" bottom="0.75" header="0.3" footer="0.3"/>
    </customSheetView>
    <customSheetView guid="{FC366365-2136-48B2-A9F6-DEB708B66B93}" state="hidden">
      <pageMargins left="0.7" right="0.7" top="0.75" bottom="0.75" header="0.3" footer="0.3"/>
    </customSheetView>
    <customSheetView guid="{FCAAE906-744B-4580-8002-466CC408DAC9}" state="hidden">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6.5"/>
  <sheetData/>
  <sheetProtection password="CD7E" sheet="1" objects="1" scenarios="1" formatCells="0" formatColumns="0" formatRows="0" sort="0"/>
  <customSheetViews>
    <customSheetView guid="{93F2FEDA-AB07-4652-9895-BE34975CD6CE}" state="hidden">
      <pageMargins left="0.7" right="0.7" top="0.75" bottom="0.75" header="0.3" footer="0.3"/>
    </customSheetView>
    <customSheetView guid="{D4DE57C7-E521-4428-80BD-545B19793C78}" state="hidden">
      <pageMargins left="0.7" right="0.7" top="0.75" bottom="0.75" header="0.3" footer="0.3"/>
    </customSheetView>
    <customSheetView guid="{427AF4ED-2BDF-478F-9F0A-595838FA0EC8}" state="hidden">
      <pageMargins left="0.7" right="0.7" top="0.75" bottom="0.75" header="0.3" footer="0.3"/>
    </customSheetView>
    <customSheetView guid="{EF8F60CB-82F3-477F-A7D3-94F4C70843DC}" state="hidden">
      <pageMargins left="0.7" right="0.7" top="0.75" bottom="0.75" header="0.3" footer="0.3"/>
    </customSheetView>
    <customSheetView guid="{9658319F-66FC-48F8-AB8A-302F6F77BA10}" state="hidden">
      <pageMargins left="0.7" right="0.7" top="0.75" bottom="0.75" header="0.3" footer="0.3"/>
    </customSheetView>
    <customSheetView guid="{D4A148BB-8D25-43B9-8797-A9D3AE767B49}" state="hidden">
      <pageMargins left="0.7" right="0.7" top="0.75" bottom="0.75" header="0.3" footer="0.3"/>
    </customSheetView>
    <customSheetView guid="{714760DF-5EB1-4543-9C04-C1A23AAE4384}" state="hidden">
      <pageMargins left="0.7" right="0.7" top="0.75" bottom="0.75" header="0.3" footer="0.3"/>
    </customSheetView>
    <customSheetView guid="{BE0CEA4D-1A4E-4C32-BF92-B8DA3D3423E5}" state="hidden">
      <pageMargins left="0.7" right="0.7" top="0.75" bottom="0.75" header="0.3" footer="0.3"/>
    </customSheetView>
    <customSheetView guid="{3DA0B320-DAF7-4F4A-921A-9FCFD188E8C7}" state="hidden">
      <pageMargins left="0.7" right="0.7" top="0.75" bottom="0.75" header="0.3" footer="0.3"/>
    </customSheetView>
    <customSheetView guid="{8C0E2163-61BB-48DF-AFAF-5E75147ED450}" state="hidden">
      <pageMargins left="0.7" right="0.7" top="0.75" bottom="0.75" header="0.3" footer="0.3"/>
    </customSheetView>
    <customSheetView guid="{FD7F7BE1-8CB1-460B-98AB-D33E15FD14E6}" state="hidden">
      <pageMargins left="0.7" right="0.7" top="0.75" bottom="0.75" header="0.3" footer="0.3"/>
    </customSheetView>
    <customSheetView guid="{1F4837C2-36FF-4422-95DC-EAAD1B4FAC2F}" state="hidden">
      <pageMargins left="0.7" right="0.7" top="0.75" bottom="0.75" header="0.3" footer="0.3"/>
    </customSheetView>
    <customSheetView guid="{27A45B7A-04F2-4516-B80B-5ED0825D4ED3}" state="hidden">
      <pageMargins left="0.7" right="0.7" top="0.75" bottom="0.75" header="0.3" footer="0.3"/>
    </customSheetView>
    <customSheetView guid="{EEE4E2D7-4BFE-4C24-8B93-9FD441A50336}" state="hidden">
      <pageMargins left="0.7" right="0.7" top="0.75" bottom="0.75" header="0.3" footer="0.3"/>
    </customSheetView>
    <customSheetView guid="{E2E57CA5-082B-4C11-AB34-2A298199576B}" state="hidden">
      <pageMargins left="0.7" right="0.7" top="0.75" bottom="0.75" header="0.3" footer="0.3"/>
    </customSheetView>
    <customSheetView guid="{E8B8E0BD-9CB3-4C7D-9BC6-088FDFCB0B45}" state="hidden">
      <pageMargins left="0.7" right="0.7" top="0.75" bottom="0.75" header="0.3" footer="0.3"/>
    </customSheetView>
    <customSheetView guid="{CB39F8EE-FAD8-4C4E-B5E9-5EC27AC08528}" state="hidden">
      <pageMargins left="0.7" right="0.7" top="0.75" bottom="0.75" header="0.3" footer="0.3"/>
    </customSheetView>
    <customSheetView guid="{97B2ED79-AE3F-4DF3-959D-96AE4A0B76A0}" state="hidden">
      <pageMargins left="0.7" right="0.7" top="0.75" bottom="0.75" header="0.3" footer="0.3"/>
    </customSheetView>
    <customSheetView guid="{2D068FA3-47E3-4516-81A6-894AA90F7864}" state="hidden">
      <pageMargins left="0.7" right="0.7" top="0.75" bottom="0.75" header="0.3" footer="0.3"/>
    </customSheetView>
    <customSheetView guid="{25F14B1D-FADD-4C44-AA48-5D402D65337D}" state="hidden">
      <pageMargins left="0.7" right="0.7" top="0.75" bottom="0.75" header="0.3" footer="0.3"/>
    </customSheetView>
    <customSheetView guid="{FC366365-2136-48B2-A9F6-DEB708B66B93}" state="hidden">
      <pageMargins left="0.7" right="0.7" top="0.75" bottom="0.75" header="0.3" footer="0.3"/>
    </customSheetView>
    <customSheetView guid="{FCAAE906-744B-4580-8002-466CC408DAC9}"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tabSelected="1" view="pageBreakPreview" zoomScale="145" zoomScaleNormal="80" zoomScaleSheetLayoutView="145" workbookViewId="0">
      <selection activeCell="B2" sqref="B2:E2"/>
    </sheetView>
  </sheetViews>
  <sheetFormatPr defaultColWidth="8" defaultRowHeight="13.5"/>
  <cols>
    <col min="1" max="1" width="8.625" style="22" customWidth="1"/>
    <col min="2" max="2" width="11.125" style="22" customWidth="1"/>
    <col min="3" max="4" width="38.625" style="22" customWidth="1"/>
    <col min="5" max="5" width="11.25" style="22" customWidth="1"/>
    <col min="6" max="6" width="8.625" style="17" customWidth="1"/>
    <col min="7" max="9" width="8" style="17" customWidth="1"/>
    <col min="10" max="16384" width="8" style="8"/>
  </cols>
  <sheetData>
    <row r="1" spans="1:10" ht="30.75" customHeight="1">
      <c r="A1" s="213"/>
      <c r="B1" s="731"/>
      <c r="C1" s="732"/>
      <c r="D1" s="732"/>
      <c r="E1" s="733"/>
      <c r="F1" s="212"/>
      <c r="G1" s="710" t="s">
        <v>439</v>
      </c>
      <c r="H1" s="6"/>
      <c r="I1" s="6"/>
      <c r="J1" s="7"/>
    </row>
    <row r="2" spans="1:10" ht="58.5" customHeight="1">
      <c r="A2" s="719" t="s">
        <v>293</v>
      </c>
      <c r="B2" s="734" t="str">
        <f>Basic!B1</f>
        <v>Providing over head External water supply lines from Existing Deep tube well to Over head tank and over head tank to residential/non-residential Buildings at POWERGRID, RHQ,Complex, Lapalang, Shillong.</v>
      </c>
      <c r="C2" s="735"/>
      <c r="D2" s="735"/>
      <c r="E2" s="736"/>
      <c r="F2" s="719" t="s">
        <v>435</v>
      </c>
      <c r="G2" s="6"/>
      <c r="H2" s="6"/>
      <c r="I2" s="6"/>
      <c r="J2" s="7"/>
    </row>
    <row r="3" spans="1:10" ht="23.25" customHeight="1">
      <c r="A3" s="720"/>
      <c r="B3" s="737" t="str">
        <f>Basic!B5</f>
        <v>NESH/CSM/PRANIT/OTE/G1/1500-1369/NIT</v>
      </c>
      <c r="C3" s="738"/>
      <c r="D3" s="738"/>
      <c r="E3" s="739"/>
      <c r="F3" s="720"/>
      <c r="G3" s="6"/>
      <c r="H3" s="6"/>
      <c r="I3" s="6"/>
      <c r="J3" s="7"/>
    </row>
    <row r="4" spans="1:10" ht="21" customHeight="1">
      <c r="A4" s="720"/>
      <c r="B4" s="211">
        <v>1</v>
      </c>
      <c r="C4" s="726" t="s">
        <v>401</v>
      </c>
      <c r="D4" s="726"/>
      <c r="E4" s="727"/>
      <c r="F4" s="720"/>
      <c r="G4" s="12"/>
      <c r="H4" s="12"/>
      <c r="I4" s="6"/>
      <c r="J4" s="7"/>
    </row>
    <row r="5" spans="1:10" ht="21" customHeight="1">
      <c r="A5" s="720"/>
      <c r="B5" s="211">
        <v>2</v>
      </c>
      <c r="C5" s="726" t="s">
        <v>525</v>
      </c>
      <c r="D5" s="726"/>
      <c r="E5" s="727"/>
      <c r="F5" s="720"/>
      <c r="G5" s="6"/>
      <c r="H5" s="6"/>
      <c r="I5" s="6"/>
      <c r="J5" s="7"/>
    </row>
    <row r="6" spans="1:10" s="17" customFormat="1" ht="21" customHeight="1">
      <c r="A6" s="720"/>
      <c r="B6" s="211">
        <v>3</v>
      </c>
      <c r="C6" s="726" t="s">
        <v>250</v>
      </c>
      <c r="D6" s="726"/>
      <c r="E6" s="727"/>
      <c r="F6" s="720"/>
      <c r="G6" s="6"/>
      <c r="H6" s="6"/>
      <c r="I6" s="6"/>
      <c r="J6" s="6"/>
    </row>
    <row r="7" spans="1:10" ht="52.5" hidden="1" customHeight="1">
      <c r="A7" s="720"/>
      <c r="B7" s="211">
        <v>4</v>
      </c>
      <c r="C7" s="726" t="s">
        <v>385</v>
      </c>
      <c r="D7" s="726"/>
      <c r="E7" s="727"/>
      <c r="F7" s="720"/>
      <c r="G7" s="6"/>
      <c r="H7" s="6"/>
      <c r="I7" s="6"/>
      <c r="J7" s="7"/>
    </row>
    <row r="8" spans="1:10" ht="9.75" customHeight="1">
      <c r="A8" s="720"/>
      <c r="B8" s="10"/>
      <c r="C8" s="9"/>
      <c r="D8" s="9"/>
      <c r="E8" s="11"/>
      <c r="F8" s="720"/>
      <c r="G8" s="6"/>
      <c r="H8" s="6"/>
      <c r="I8" s="6"/>
      <c r="J8" s="7"/>
    </row>
    <row r="9" spans="1:10" ht="23.25" customHeight="1">
      <c r="A9" s="720"/>
      <c r="B9" s="728"/>
      <c r="C9" s="729"/>
      <c r="D9" s="729"/>
      <c r="E9" s="730"/>
      <c r="F9" s="720"/>
      <c r="G9" s="6"/>
      <c r="H9" s="6"/>
      <c r="I9" s="6"/>
      <c r="J9" s="7"/>
    </row>
    <row r="10" spans="1:10" ht="10.5" customHeight="1">
      <c r="A10" s="720"/>
      <c r="B10" s="13"/>
      <c r="C10" s="14"/>
      <c r="D10" s="14"/>
      <c r="E10" s="15"/>
      <c r="F10" s="720"/>
      <c r="G10" s="6"/>
      <c r="H10" s="6"/>
      <c r="I10" s="6"/>
      <c r="J10" s="7"/>
    </row>
    <row r="11" spans="1:10" ht="24" customHeight="1">
      <c r="A11" s="720"/>
      <c r="B11" s="724"/>
      <c r="C11" s="725"/>
      <c r="D11" s="725"/>
      <c r="E11" s="16"/>
      <c r="F11" s="720"/>
    </row>
    <row r="12" spans="1:10" ht="15.95" customHeight="1">
      <c r="A12" s="721"/>
      <c r="B12" s="713"/>
      <c r="C12" s="714"/>
      <c r="D12" s="714"/>
      <c r="E12" s="18"/>
      <c r="F12" s="721"/>
      <c r="G12" s="6"/>
      <c r="H12" s="6"/>
      <c r="I12" s="6"/>
      <c r="J12" s="7"/>
    </row>
    <row r="13" spans="1:10" ht="24" customHeight="1">
      <c r="A13" s="718"/>
      <c r="B13" s="715"/>
      <c r="C13" s="716"/>
      <c r="D13" s="716"/>
      <c r="E13" s="16"/>
      <c r="F13" s="717"/>
      <c r="G13" s="19"/>
      <c r="H13" s="19"/>
      <c r="I13" s="19"/>
      <c r="J13" s="19"/>
    </row>
    <row r="14" spans="1:10" ht="15.95" customHeight="1">
      <c r="A14" s="718"/>
      <c r="B14" s="722"/>
      <c r="C14" s="723"/>
      <c r="D14" s="723"/>
      <c r="E14" s="20"/>
      <c r="F14" s="717"/>
      <c r="G14" s="19"/>
      <c r="H14" s="19"/>
      <c r="I14" s="19"/>
      <c r="J14" s="19"/>
    </row>
    <row r="15" spans="1:10" ht="15.75">
      <c r="A15" s="9"/>
      <c r="B15" s="21"/>
      <c r="C15" s="21"/>
      <c r="D15" s="21"/>
      <c r="E15" s="21"/>
      <c r="F15" s="6"/>
      <c r="G15" s="6"/>
      <c r="H15" s="6"/>
      <c r="I15" s="6"/>
      <c r="J15" s="7"/>
    </row>
    <row r="16" spans="1:10" ht="15.75">
      <c r="A16" s="9"/>
      <c r="B16" s="9"/>
      <c r="C16" s="9"/>
      <c r="D16" s="9"/>
      <c r="E16" s="9"/>
      <c r="F16" s="6"/>
      <c r="G16" s="6"/>
      <c r="H16" s="6"/>
      <c r="I16" s="6"/>
      <c r="J16" s="7"/>
    </row>
    <row r="17" spans="1:10" ht="15.75">
      <c r="A17" s="9"/>
      <c r="B17" s="9"/>
      <c r="C17" s="9"/>
      <c r="D17" s="9"/>
      <c r="E17" s="9"/>
      <c r="F17" s="6"/>
      <c r="G17" s="6"/>
      <c r="H17" s="6"/>
      <c r="I17" s="6"/>
      <c r="J17" s="7"/>
    </row>
  </sheetData>
  <sheetProtection password="CD7E" sheet="1" objects="1" scenarios="1" formatCells="0" formatColumns="0" formatRows="0" selectLockedCells="1" sort="0"/>
  <customSheetViews>
    <customSheetView guid="{93F2FEDA-AB07-4652-9895-BE34975CD6CE}" scale="145" showPageBreaks="1" showGridLines="0" hiddenRows="1" view="pageBreakPreview" topLeftCell="A22">
      <selection activeCell="F13" sqref="F13:F14"/>
      <pageMargins left="0.15748031496063" right="0.23622047244094499" top="0.78" bottom="0.61" header="0.35433070866141703" footer="0.511811023622047"/>
      <printOptions horizontalCentered="1"/>
      <pageSetup paperSize="9" scale="110" orientation="landscape" r:id="rId1"/>
      <headerFooter alignWithMargins="0"/>
    </customSheetView>
    <customSheetView guid="{D4DE57C7-E521-4428-80BD-545B19793C78}"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
      <headerFooter alignWithMargins="0"/>
    </customSheetView>
    <customSheetView guid="{427AF4ED-2BDF-478F-9F0A-595838FA0EC8}"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3"/>
      <headerFooter alignWithMargins="0"/>
    </customSheetView>
    <customSheetView guid="{EF8F60CB-82F3-477F-A7D3-94F4C70843DC}"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4"/>
      <headerFooter alignWithMargins="0"/>
    </customSheetView>
    <customSheetView guid="{9658319F-66FC-48F8-AB8A-302F6F77BA10}" scale="80" showGridLines="0" hiddenRows="1">
      <pageMargins left="0.15748031496063" right="0.23622047244094499" top="0.78" bottom="0.61" header="0.35433070866141703" footer="0.511811023622047"/>
      <printOptions horizontalCentered="1"/>
      <pageSetup paperSize="9" scale="110" orientation="landscape" r:id="rId5"/>
      <headerFooter alignWithMargins="0"/>
    </customSheetView>
    <customSheetView guid="{D4A148BB-8D25-43B9-8797-A9D3AE767B49}"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6"/>
      <headerFooter alignWithMargins="0"/>
    </customSheetView>
    <customSheetView guid="{714760DF-5EB1-4543-9C04-C1A23AAE4384}"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7"/>
      <headerFooter alignWithMargins="0"/>
    </customSheetView>
    <customSheetView guid="{BE0CEA4D-1A4E-4C32-BF92-B8DA3D3423E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8"/>
      <headerFooter alignWithMargins="0"/>
    </customSheetView>
    <customSheetView guid="{3DA0B320-DAF7-4F4A-921A-9FCFD188E8C7}" showGridLines="0" hiddenRows="1">
      <selection activeCell="C6" sqref="C6:E6"/>
      <pageMargins left="0.15748031496063" right="0.23622047244094499" top="0.78" bottom="0.61" header="0.35433070866141703" footer="0.511811023622047"/>
      <printOptions horizontalCentered="1"/>
      <pageSetup paperSize="9" scale="110" orientation="landscape" r:id="rId9"/>
      <headerFooter alignWithMargins="0"/>
    </customSheetView>
    <customSheetView guid="{8C0E2163-61BB-48DF-AFAF-5E75147ED450}" showGridLines="0" hiddenRows="1">
      <selection activeCell="C6" sqref="C6:E6"/>
      <pageMargins left="0.15748031496063" right="0.23622047244094499" top="0.78" bottom="0.61" header="0.35433070866141703" footer="0.511811023622047"/>
      <printOptions horizontalCentered="1"/>
      <pageSetup paperSize="9" scale="110" orientation="landscape" r:id="rId10"/>
      <headerFooter alignWithMargins="0"/>
    </customSheetView>
    <customSheetView guid="{FD7F7BE1-8CB1-460B-98AB-D33E15FD14E6}" showGridLines="0" hiddenRows="1" topLeftCell="A8">
      <selection activeCell="B2" sqref="B2:E2"/>
      <pageMargins left="0.15748031496063" right="0.23622047244094499" top="0.78" bottom="0.61" header="0.35433070866141703" footer="0.511811023622047"/>
      <printOptions horizontalCentered="1"/>
      <pageSetup paperSize="9" scale="110" orientation="landscape" r:id="rId11"/>
      <headerFooter alignWithMargins="0"/>
    </customSheetView>
    <customSheetView guid="{1F4837C2-36FF-4422-95DC-EAAD1B4FAC2F}" showGridLines="0" hiddenRows="1">
      <selection activeCell="I2" sqref="I2"/>
      <pageMargins left="0.15748031496063" right="0.23622047244094499" top="0.78" bottom="0.61" header="0.35433070866141703" footer="0.511811023622047"/>
      <printOptions horizontalCentered="1"/>
      <pageSetup paperSize="9" scale="110" orientation="landscape" r:id="rId12"/>
      <headerFooter alignWithMargins="0"/>
    </customSheetView>
    <customSheetView guid="{27A45B7A-04F2-4516-B80B-5ED0825D4ED3}" showGridLines="0" fitToPage="1" hiddenRows="1">
      <selection activeCell="C6" sqref="C6:E6"/>
      <pageMargins left="0.15748031496063" right="0.23622047244094499" top="0.78" bottom="0.98425196850393704" header="0.35433070866141703" footer="0.511811023622047"/>
      <printOptions horizontalCentered="1"/>
      <pageSetup paperSize="9" scale="86" orientation="portrait" r:id="rId13"/>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EEE4E2D7-4BFE-4C24-8B93-9FD441A50336}" showGridLines="0" hiddenRows="1" topLeftCell="A4">
      <selection activeCell="C6" sqref="C6:E6"/>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E2E57CA5-082B-4C11-AB34-2A298199576B}" showGridLines="0" hiddenRows="1" topLeftCell="A2">
      <selection activeCell="B3" sqref="B3:E3"/>
      <pageMargins left="0.15748031496063" right="0.23622047244094499" top="0.78" bottom="0.61" header="0.35433070866141703" footer="0.511811023622047"/>
      <printOptions horizontalCentered="1"/>
      <pageSetup paperSize="9" scale="110" orientation="landscape" r:id="rId19"/>
      <headerFooter alignWithMargins="0"/>
    </customSheetView>
    <customSheetView guid="{E8B8E0BD-9CB3-4C7D-9BC6-088FDFCB0B4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0"/>
      <headerFooter alignWithMargins="0"/>
    </customSheetView>
    <customSheetView guid="{CB39F8EE-FAD8-4C4E-B5E9-5EC27AC08528}"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1"/>
      <headerFooter alignWithMargins="0"/>
    </customSheetView>
    <customSheetView guid="{97B2ED79-AE3F-4DF3-959D-96AE4A0B76A0}"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2"/>
      <headerFooter alignWithMargins="0"/>
    </customSheetView>
    <customSheetView guid="{2D068FA3-47E3-4516-81A6-894AA90F7864}"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3"/>
      <headerFooter alignWithMargins="0"/>
    </customSheetView>
    <customSheetView guid="{25F14B1D-FADD-4C44-AA48-5D402D65337D}"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4"/>
      <headerFooter alignWithMargins="0"/>
    </customSheetView>
    <customSheetView guid="{FC366365-2136-48B2-A9F6-DEB708B66B93}"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5"/>
      <headerFooter alignWithMargins="0"/>
    </customSheetView>
    <customSheetView guid="{FCAAE906-744B-4580-8002-466CC408DAC9}" scale="145" showPageBreaks="1" showGridLines="0" hiddenRows="1" view="pageBreakPreview" topLeftCell="A22">
      <selection activeCell="F13" sqref="F13:F14"/>
      <pageMargins left="0.15748031496063" right="0.23622047244094499" top="0.78" bottom="0.61" header="0.35433070866141703" footer="0.511811023622047"/>
      <printOptions horizontalCentered="1"/>
      <pageSetup paperSize="9" scale="110" orientation="landscape" r:id="rId26"/>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5" type="noConversion"/>
  <printOptions horizontalCentered="1"/>
  <pageMargins left="0.15748031496063" right="0.23622047244094499" top="0.78" bottom="0.61" header="0.35433070866141703" footer="0.511811023622047"/>
  <pageSetup paperSize="9" scale="110" orientation="landscape" r:id="rId27"/>
  <headerFooter alignWithMargins="0"/>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topLeftCell="A13" zoomScaleNormal="100" zoomScaleSheetLayoutView="100" workbookViewId="0">
      <selection activeCell="C32" sqref="C32"/>
    </sheetView>
  </sheetViews>
  <sheetFormatPr defaultColWidth="9" defaultRowHeight="16.5"/>
  <cols>
    <col min="1" max="1" width="9" style="216"/>
    <col min="2" max="2" width="9" style="217"/>
    <col min="3" max="3" width="72.625" style="217" customWidth="1"/>
    <col min="4" max="4" width="66.125" style="229" customWidth="1"/>
    <col min="5" max="16384" width="9" style="215"/>
  </cols>
  <sheetData>
    <row r="1" spans="1:11" ht="45" customHeight="1">
      <c r="A1" s="744" t="str">
        <f>"General Instruction to the Bidders for filling up this workbook of Price Schedules for Package " &amp; Basic!B3</f>
        <v>General Instruction to the Bidders for filling up this workbook of Price Schedules for Package Water Supply System, RHQ Shillong.</v>
      </c>
      <c r="B1" s="744"/>
      <c r="C1" s="744"/>
      <c r="D1" s="214"/>
      <c r="E1" s="372"/>
      <c r="F1" s="372"/>
      <c r="G1" s="372"/>
      <c r="H1" s="372"/>
      <c r="I1" s="372"/>
      <c r="J1" s="372"/>
      <c r="K1" s="372"/>
    </row>
    <row r="2" spans="1:11" ht="18" customHeight="1">
      <c r="D2" s="218"/>
      <c r="E2" s="219"/>
      <c r="F2" s="219"/>
      <c r="G2" s="219"/>
      <c r="H2" s="219"/>
      <c r="I2" s="219"/>
      <c r="J2" s="219"/>
      <c r="K2" s="219"/>
    </row>
    <row r="3" spans="1:11" ht="18" customHeight="1">
      <c r="A3" s="220" t="s">
        <v>308</v>
      </c>
      <c r="B3" s="217" t="s">
        <v>294</v>
      </c>
      <c r="D3" s="221"/>
      <c r="E3" s="222"/>
      <c r="F3" s="222"/>
      <c r="G3" s="222"/>
      <c r="H3" s="222"/>
      <c r="I3" s="222"/>
      <c r="J3" s="222"/>
      <c r="K3" s="222"/>
    </row>
    <row r="4" spans="1:11" ht="18" customHeight="1">
      <c r="B4" s="223" t="s">
        <v>322</v>
      </c>
      <c r="C4" s="224" t="s">
        <v>303</v>
      </c>
      <c r="D4" s="221"/>
      <c r="E4" s="222"/>
      <c r="F4" s="222"/>
      <c r="G4" s="222"/>
      <c r="H4" s="222"/>
      <c r="I4" s="222"/>
      <c r="J4" s="222"/>
      <c r="K4" s="222"/>
    </row>
    <row r="5" spans="1:11" ht="38.1" customHeight="1">
      <c r="B5" s="223" t="s">
        <v>323</v>
      </c>
      <c r="C5" s="224" t="s">
        <v>372</v>
      </c>
      <c r="D5" s="221"/>
      <c r="E5" s="222"/>
      <c r="F5" s="222"/>
      <c r="G5" s="222"/>
      <c r="H5" s="222"/>
      <c r="I5" s="222"/>
      <c r="J5" s="222"/>
      <c r="K5" s="222"/>
    </row>
    <row r="6" spans="1:11" ht="18" customHeight="1">
      <c r="B6" s="223" t="s">
        <v>362</v>
      </c>
      <c r="C6" s="224" t="s">
        <v>118</v>
      </c>
      <c r="D6" s="221"/>
      <c r="E6" s="222"/>
      <c r="F6" s="222"/>
      <c r="G6" s="222"/>
      <c r="H6" s="222"/>
      <c r="I6" s="222"/>
      <c r="J6" s="222"/>
      <c r="K6" s="222"/>
    </row>
    <row r="7" spans="1:11" ht="18" customHeight="1">
      <c r="B7" s="223" t="s">
        <v>363</v>
      </c>
      <c r="C7" s="224" t="s">
        <v>373</v>
      </c>
      <c r="D7" s="221"/>
      <c r="E7" s="222"/>
      <c r="F7" s="222"/>
      <c r="G7" s="222"/>
      <c r="H7" s="222"/>
      <c r="I7" s="222"/>
      <c r="J7" s="222"/>
      <c r="K7" s="222"/>
    </row>
    <row r="8" spans="1:11" ht="18" customHeight="1">
      <c r="B8" s="223" t="s">
        <v>374</v>
      </c>
      <c r="C8" s="224" t="s">
        <v>375</v>
      </c>
      <c r="D8" s="221"/>
      <c r="E8" s="222"/>
      <c r="F8" s="222"/>
      <c r="G8" s="222"/>
      <c r="H8" s="222"/>
      <c r="I8" s="222"/>
      <c r="J8" s="222"/>
      <c r="K8" s="222"/>
    </row>
    <row r="9" spans="1:11" ht="18" customHeight="1">
      <c r="B9" s="223" t="s">
        <v>376</v>
      </c>
      <c r="C9" s="224" t="s">
        <v>377</v>
      </c>
      <c r="D9" s="221"/>
      <c r="E9" s="222"/>
      <c r="F9" s="222"/>
      <c r="G9" s="222"/>
      <c r="H9" s="222"/>
      <c r="I9" s="222"/>
      <c r="J9" s="222"/>
      <c r="K9" s="222"/>
    </row>
    <row r="10" spans="1:11" ht="18" customHeight="1">
      <c r="B10" s="223"/>
      <c r="C10" s="224"/>
      <c r="D10" s="221"/>
      <c r="E10" s="222"/>
      <c r="F10" s="222"/>
      <c r="G10" s="222"/>
      <c r="H10" s="222"/>
      <c r="I10" s="222"/>
      <c r="J10" s="222"/>
      <c r="K10" s="222"/>
    </row>
    <row r="11" spans="1:11" ht="18" customHeight="1">
      <c r="A11" s="220" t="s">
        <v>309</v>
      </c>
      <c r="B11" s="217" t="s">
        <v>295</v>
      </c>
      <c r="D11" s="221"/>
      <c r="E11" s="222"/>
      <c r="F11" s="222"/>
      <c r="G11" s="222"/>
      <c r="H11" s="222"/>
      <c r="I11" s="222"/>
      <c r="J11" s="222"/>
      <c r="K11" s="222"/>
    </row>
    <row r="12" spans="1:11" ht="18" customHeight="1">
      <c r="B12" s="743" t="s">
        <v>296</v>
      </c>
      <c r="C12" s="743"/>
      <c r="D12" s="226"/>
      <c r="E12" s="222"/>
      <c r="F12" s="222"/>
      <c r="G12" s="222"/>
      <c r="H12" s="222"/>
      <c r="I12" s="222"/>
      <c r="J12" s="222"/>
      <c r="K12" s="222"/>
    </row>
    <row r="13" spans="1:11" ht="18" customHeight="1">
      <c r="B13" s="227"/>
      <c r="C13" s="224" t="s">
        <v>297</v>
      </c>
      <c r="D13" s="221"/>
      <c r="E13" s="222"/>
      <c r="F13" s="222"/>
      <c r="G13" s="222"/>
      <c r="H13" s="222"/>
      <c r="I13" s="222"/>
      <c r="J13" s="222"/>
      <c r="K13" s="222"/>
    </row>
    <row r="14" spans="1:11" ht="18" customHeight="1">
      <c r="B14" s="743" t="s">
        <v>298</v>
      </c>
      <c r="C14" s="743"/>
      <c r="D14" s="226"/>
      <c r="E14" s="222"/>
      <c r="F14" s="222"/>
      <c r="G14" s="222"/>
      <c r="H14" s="222"/>
      <c r="I14" s="222"/>
      <c r="J14" s="222"/>
      <c r="K14" s="222"/>
    </row>
    <row r="15" spans="1:11" ht="38.1" customHeight="1">
      <c r="B15" s="228" t="s">
        <v>304</v>
      </c>
      <c r="C15" s="224" t="s">
        <v>119</v>
      </c>
      <c r="D15" s="221"/>
      <c r="E15" s="222"/>
      <c r="F15" s="222"/>
      <c r="G15" s="222"/>
      <c r="H15" s="222"/>
      <c r="I15" s="222"/>
      <c r="J15" s="222"/>
      <c r="K15" s="222"/>
    </row>
    <row r="16" spans="1:11" ht="33.6" customHeight="1">
      <c r="B16" s="228" t="s">
        <v>304</v>
      </c>
      <c r="C16" s="224" t="s">
        <v>381</v>
      </c>
      <c r="D16" s="221"/>
      <c r="E16" s="222"/>
      <c r="F16" s="222"/>
      <c r="G16" s="222"/>
      <c r="H16" s="222"/>
      <c r="I16" s="222"/>
      <c r="J16" s="222"/>
      <c r="K16" s="222"/>
    </row>
    <row r="17" spans="2:11" ht="42" customHeight="1">
      <c r="B17" s="228" t="s">
        <v>304</v>
      </c>
      <c r="C17" s="224" t="s">
        <v>382</v>
      </c>
      <c r="D17" s="221"/>
      <c r="E17" s="222"/>
      <c r="F17" s="222"/>
      <c r="G17" s="222"/>
      <c r="H17" s="222"/>
      <c r="I17" s="222"/>
      <c r="J17" s="222"/>
      <c r="K17" s="222"/>
    </row>
    <row r="18" spans="2:11" ht="18" customHeight="1">
      <c r="B18" s="228" t="s">
        <v>304</v>
      </c>
      <c r="C18" s="224" t="s">
        <v>299</v>
      </c>
      <c r="D18" s="221"/>
      <c r="E18" s="222"/>
      <c r="F18" s="222"/>
      <c r="G18" s="222"/>
      <c r="H18" s="222"/>
      <c r="I18" s="222"/>
      <c r="J18" s="222"/>
      <c r="K18" s="222"/>
    </row>
    <row r="19" spans="2:11" ht="18" customHeight="1">
      <c r="B19" s="228" t="s">
        <v>304</v>
      </c>
      <c r="C19" s="224" t="s">
        <v>390</v>
      </c>
      <c r="D19" s="221"/>
      <c r="E19" s="222"/>
      <c r="F19" s="222"/>
      <c r="G19" s="222"/>
      <c r="H19" s="222"/>
      <c r="I19" s="222"/>
      <c r="J19" s="222"/>
      <c r="K19" s="222"/>
    </row>
    <row r="20" spans="2:11" ht="18" customHeight="1">
      <c r="B20" s="228" t="s">
        <v>304</v>
      </c>
      <c r="C20" s="224" t="s">
        <v>300</v>
      </c>
      <c r="D20" s="221"/>
      <c r="E20" s="222"/>
      <c r="F20" s="222"/>
      <c r="G20" s="222"/>
      <c r="H20" s="222"/>
      <c r="I20" s="222"/>
      <c r="J20" s="222"/>
      <c r="K20" s="222"/>
    </row>
    <row r="21" spans="2:11" ht="18" customHeight="1">
      <c r="B21" s="743" t="s">
        <v>402</v>
      </c>
      <c r="C21" s="743"/>
      <c r="D21" s="226"/>
    </row>
    <row r="22" spans="2:11" ht="54" customHeight="1">
      <c r="B22" s="228" t="s">
        <v>304</v>
      </c>
      <c r="C22" s="224" t="s">
        <v>301</v>
      </c>
      <c r="D22" s="221"/>
      <c r="E22" s="222"/>
      <c r="F22" s="222"/>
      <c r="G22" s="222"/>
      <c r="H22" s="222"/>
      <c r="I22" s="222"/>
      <c r="J22" s="222"/>
      <c r="K22" s="222"/>
    </row>
    <row r="23" spans="2:11" ht="28.5" customHeight="1">
      <c r="B23" s="228" t="s">
        <v>304</v>
      </c>
      <c r="C23" s="224" t="s">
        <v>302</v>
      </c>
      <c r="D23" s="221"/>
    </row>
    <row r="24" spans="2:11" ht="18" customHeight="1">
      <c r="B24" s="743" t="s">
        <v>427</v>
      </c>
      <c r="C24" s="743"/>
      <c r="D24" s="221"/>
    </row>
    <row r="25" spans="2:11" ht="24" customHeight="1">
      <c r="B25" s="228" t="s">
        <v>304</v>
      </c>
      <c r="C25" s="224" t="s">
        <v>429</v>
      </c>
      <c r="D25" s="221"/>
    </row>
    <row r="26" spans="2:11" ht="18" customHeight="1">
      <c r="B26" s="228" t="s">
        <v>304</v>
      </c>
      <c r="C26" s="224" t="s">
        <v>305</v>
      </c>
      <c r="D26" s="221"/>
    </row>
    <row r="27" spans="2:11" ht="18" customHeight="1">
      <c r="B27" s="228"/>
      <c r="C27" s="224"/>
      <c r="D27" s="221"/>
    </row>
    <row r="28" spans="2:11" ht="18" customHeight="1">
      <c r="B28" s="743" t="s">
        <v>428</v>
      </c>
      <c r="C28" s="743"/>
    </row>
    <row r="29" spans="2:11" ht="38.1" customHeight="1">
      <c r="B29" s="228" t="s">
        <v>304</v>
      </c>
      <c r="C29" s="224" t="s">
        <v>403</v>
      </c>
    </row>
    <row r="30" spans="2:11" ht="38.1" customHeight="1">
      <c r="B30" s="228" t="s">
        <v>304</v>
      </c>
      <c r="C30" s="224" t="s">
        <v>305</v>
      </c>
    </row>
    <row r="31" spans="2:11" ht="18" customHeight="1">
      <c r="B31" s="743" t="s">
        <v>407</v>
      </c>
      <c r="C31" s="743"/>
    </row>
    <row r="32" spans="2:11" ht="18" customHeight="1">
      <c r="B32" s="228" t="s">
        <v>304</v>
      </c>
      <c r="C32" s="224" t="s">
        <v>120</v>
      </c>
      <c r="D32" s="221"/>
      <c r="E32" s="222"/>
      <c r="F32" s="222"/>
      <c r="G32" s="222"/>
      <c r="H32" s="222"/>
      <c r="I32" s="222"/>
      <c r="J32" s="222"/>
      <c r="K32" s="222"/>
    </row>
    <row r="33" spans="1:11" ht="18" customHeight="1">
      <c r="B33" s="228" t="s">
        <v>304</v>
      </c>
      <c r="C33" s="224" t="s">
        <v>430</v>
      </c>
      <c r="D33" s="221"/>
      <c r="E33" s="222"/>
      <c r="F33" s="222"/>
      <c r="G33" s="222"/>
      <c r="H33" s="222"/>
      <c r="I33" s="222"/>
      <c r="J33" s="222"/>
      <c r="K33" s="222"/>
    </row>
    <row r="34" spans="1:11" ht="36" customHeight="1">
      <c r="B34" s="228" t="s">
        <v>304</v>
      </c>
      <c r="C34" s="224" t="s">
        <v>121</v>
      </c>
      <c r="D34" s="221"/>
      <c r="E34" s="222"/>
      <c r="F34" s="222"/>
      <c r="G34" s="222"/>
      <c r="H34" s="222"/>
      <c r="I34" s="222"/>
      <c r="J34" s="222"/>
      <c r="K34" s="222"/>
    </row>
    <row r="35" spans="1:11" ht="18" customHeight="1">
      <c r="B35" s="228" t="s">
        <v>304</v>
      </c>
      <c r="C35" s="224" t="s">
        <v>306</v>
      </c>
      <c r="D35" s="221"/>
      <c r="E35" s="222"/>
      <c r="F35" s="222"/>
      <c r="G35" s="222"/>
      <c r="H35" s="222"/>
      <c r="I35" s="222"/>
      <c r="J35" s="222"/>
      <c r="K35" s="222"/>
    </row>
    <row r="36" spans="1:11" ht="18" hidden="1" customHeight="1">
      <c r="A36" s="217"/>
      <c r="C36" s="231"/>
    </row>
    <row r="37" spans="1:11" ht="18" hidden="1" customHeight="1">
      <c r="A37" s="740"/>
      <c r="B37" s="740"/>
      <c r="C37" s="740"/>
      <c r="D37" s="225"/>
    </row>
    <row r="38" spans="1:11" ht="18" customHeight="1">
      <c r="A38" s="741" t="s">
        <v>122</v>
      </c>
      <c r="B38" s="741"/>
      <c r="C38" s="741"/>
      <c r="D38" s="225"/>
    </row>
    <row r="39" spans="1:11" ht="36" customHeight="1">
      <c r="A39" s="742" t="s">
        <v>307</v>
      </c>
      <c r="B39" s="742"/>
      <c r="C39" s="742"/>
    </row>
    <row r="40" spans="1:11" ht="18" customHeight="1">
      <c r="B40" s="232"/>
      <c r="C40" s="232"/>
    </row>
    <row r="41" spans="1:11" ht="18" customHeight="1">
      <c r="C41" s="230"/>
    </row>
    <row r="42" spans="1:11" ht="18" customHeight="1">
      <c r="C42" s="231"/>
    </row>
    <row r="43" spans="1:11" ht="18" customHeight="1">
      <c r="C43" s="230"/>
    </row>
    <row r="44" spans="1:11" ht="18" customHeight="1">
      <c r="B44" s="231"/>
      <c r="C44" s="231"/>
    </row>
    <row r="45" spans="1:11" ht="18" customHeight="1">
      <c r="B45" s="231"/>
      <c r="C45" s="231"/>
    </row>
    <row r="46" spans="1:11" ht="18" customHeight="1">
      <c r="B46" s="231"/>
      <c r="C46" s="231"/>
    </row>
    <row r="47" spans="1:11" ht="18" customHeight="1">
      <c r="B47" s="231"/>
      <c r="C47" s="231"/>
    </row>
    <row r="48" spans="1:11" ht="18" customHeight="1">
      <c r="B48" s="231"/>
      <c r="C48" s="231"/>
    </row>
    <row r="49" spans="2:3" ht="18" customHeight="1">
      <c r="B49" s="231"/>
      <c r="C49" s="231"/>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D7E" sheet="1" objects="1" scenarios="1" formatCells="0" formatColumns="0" formatRows="0" selectLockedCells="1" sort="0"/>
  <customSheetViews>
    <customSheetView guid="{93F2FEDA-AB07-4652-9895-BE34975CD6CE}" showPageBreaks="1" showGridLines="0" printArea="1" hiddenRows="1" view="pageBreakPreview">
      <selection activeCell="C32" sqref="C32"/>
      <pageMargins left="0.75" right="0.75" top="0.55000000000000004" bottom="0.47" header="0.32" footer="0.25"/>
      <pageSetup paperSize="9" scale="90" fitToHeight="0" orientation="portrait" r:id="rId1"/>
      <headerFooter alignWithMargins="0">
        <oddFooter>&amp;RPage &amp;P of &amp;N</oddFooter>
      </headerFooter>
    </customSheetView>
    <customSheetView guid="{D4DE57C7-E521-4428-80BD-545B19793C78}" showPageBreaks="1" showGridLines="0" printArea="1" hiddenRows="1" view="pageBreakPreview">
      <selection activeCell="C32" sqref="C32"/>
      <pageMargins left="0.75" right="0.75" top="0.55000000000000004" bottom="0.47" header="0.32" footer="0.25"/>
      <pageSetup paperSize="9" scale="90" fitToHeight="0" orientation="portrait" r:id="rId2"/>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75" right="0.75" top="0.55000000000000004" bottom="0.47" header="0.32" footer="0.25"/>
      <pageSetup paperSize="9" scale="90" fitToHeight="0" orientation="portrait" r:id="rId3"/>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75" right="0.75" top="0.55000000000000004" bottom="0.47" header="0.32" footer="0.25"/>
      <pageSetup paperSize="9" scale="90" fitToHeight="0" orientation="portrait" r:id="rId4"/>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75" right="0.75" top="0.55000000000000004" bottom="0.47" header="0.32" footer="0.25"/>
      <pageSetup paperSize="9" scale="90" fitToHeight="0" orientation="portrait" r:id="rId5"/>
      <headerFooter alignWithMargins="0">
        <oddFooter>&amp;RPage &amp;P of &amp;N</oddFooter>
      </headerFooter>
    </customSheetView>
    <customSheetView guid="{D4A148BB-8D25-43B9-8797-A9D3AE767B49}" showGridLines="0" hiddenRows="1">
      <selection activeCell="C19" sqref="C19"/>
      <pageMargins left="0.75" right="0.75" top="0.55000000000000004" bottom="0.47" header="0.32" footer="0.25"/>
      <pageSetup paperSize="9" scale="90" fitToHeight="0" orientation="portrait" r:id="rId6"/>
      <headerFooter alignWithMargins="0">
        <oddFooter>&amp;RPage &amp;P of &amp;N</oddFooter>
      </headerFooter>
    </customSheetView>
    <customSheetView guid="{714760DF-5EB1-4543-9C04-C1A23AAE4384}" showGridLines="0" hiddenRows="1">
      <selection activeCell="C19" sqref="C19"/>
      <pageMargins left="0.75" right="0.75" top="0.55000000000000004" bottom="0.47" header="0.32" footer="0.25"/>
      <pageSetup paperSize="9" scale="90" fitToHeight="0" orientation="portrait" r:id="rId7"/>
      <headerFooter alignWithMargins="0">
        <oddFooter>&amp;RPage &amp;P of &amp;N</oddFooter>
      </headerFooter>
    </customSheetView>
    <customSheetView guid="{BE0CEA4D-1A4E-4C32-BF92-B8DA3D3423E5}" showGridLines="0" hiddenRows="1" topLeftCell="A28">
      <selection activeCell="C19" sqref="C19"/>
      <pageMargins left="0.75" right="0.75" top="0.55000000000000004" bottom="0.47" header="0.32" footer="0.25"/>
      <pageSetup paperSize="9" scale="90" fitToHeight="0" orientation="portrait" r:id="rId8"/>
      <headerFooter alignWithMargins="0">
        <oddFooter>&amp;RPage &amp;P of &amp;N</oddFooter>
      </headerFooter>
    </customSheetView>
    <customSheetView guid="{3DA0B320-DAF7-4F4A-921A-9FCFD188E8C7}" showGridLines="0" hiddenRows="1" topLeftCell="A13">
      <selection activeCell="C19" sqref="C19"/>
      <pageMargins left="0.75" right="0.75" top="0.55000000000000004" bottom="0.47" header="0.32" footer="0.25"/>
      <pageSetup paperSize="9" scale="90" fitToHeight="0" orientation="portrait" r:id="rId9"/>
      <headerFooter alignWithMargins="0">
        <oddFooter>&amp;RPage &amp;P of &amp;N</oddFooter>
      </headerFooter>
    </customSheetView>
    <customSheetView guid="{8C0E2163-61BB-48DF-AFAF-5E75147ED450}" showGridLines="0" hiddenRows="1" topLeftCell="A13">
      <selection activeCell="C19" sqref="C19"/>
      <pageMargins left="0.75" right="0.75" top="0.55000000000000004" bottom="0.47" header="0.32" footer="0.25"/>
      <pageSetup paperSize="9" scale="90" fitToHeight="0" orientation="portrait" r:id="rId10"/>
      <headerFooter alignWithMargins="0">
        <oddFooter>&amp;RPage &amp;P of &amp;N</oddFooter>
      </headerFooter>
    </customSheetView>
    <customSheetView guid="{FD7F7BE1-8CB1-460B-98AB-D33E15FD14E6}" showGridLines="0" hiddenRows="1" topLeftCell="A25">
      <selection activeCell="D28" sqref="D28"/>
      <pageMargins left="0.75" right="0.75" top="0.55000000000000004" bottom="0.47" header="0.32" footer="0.25"/>
      <pageSetup paperSize="9" scale="90" fitToHeight="0" orientation="portrait" r:id="rId11"/>
      <headerFooter alignWithMargins="0">
        <oddFooter>&amp;RPage &amp;P of &amp;N</oddFooter>
      </headerFooter>
    </customSheetView>
    <customSheetView guid="{1F4837C2-36FF-4422-95DC-EAAD1B4FAC2F}" showGridLines="0" hiddenRows="1">
      <selection activeCell="D28" sqref="D28"/>
      <pageMargins left="0.75" right="0.75" top="0.55000000000000004" bottom="0.47" header="0.32" footer="0.25"/>
      <pageSetup paperSize="9" scale="90" fitToHeight="0" orientation="portrait" r:id="rId12"/>
      <headerFooter alignWithMargins="0">
        <oddFooter>&amp;RPage &amp;P of &amp;N</oddFooter>
      </headerFooter>
    </customSheetView>
    <customSheetView guid="{27A45B7A-04F2-4516-B80B-5ED0825D4ED3}" showGridLines="0" fitToPage="1" topLeftCell="A19">
      <selection activeCell="B12" sqref="B12:C12"/>
      <pageMargins left="0.75" right="0.75" top="0.55000000000000004" bottom="0.47" header="0.32" footer="0.25"/>
      <pageSetup paperSize="9" scale="97" fitToHeight="0" orientation="portrait" r:id="rId13"/>
      <headerFooter alignWithMargins="0">
        <oddFooter>&amp;RPage &amp;P of &amp;N</oddFooter>
      </headerFooter>
    </customSheetView>
    <customSheetView guid="{091A6405-72DB-46E0-B81A-EC53A5C58396}" showGridLines="0">
      <selection activeCell="B12" sqref="B12:C12"/>
      <pageMargins left="0.75" right="0.75" top="0.55000000000000004" bottom="0.47" header="0.32" footer="0.25"/>
      <pageSetup orientation="portrait" r:id="rId14"/>
      <headerFooter alignWithMargins="0">
        <oddFooter>&amp;RPage &amp;P of &amp;N</oddFooter>
      </headerFooter>
    </customSheetView>
    <customSheetView guid="{EEE4E2D7-4BFE-4C24-8B93-9FD441A50336}" showGridLines="0" fitToPage="1" topLeftCell="A55">
      <selection activeCell="B12" sqref="B12:C12"/>
      <pageMargins left="0.75" right="0.75" top="0.55000000000000004" bottom="0.47" header="0.32" footer="0.25"/>
      <pageSetup paperSize="9" scale="97" fitToHeight="0" orientation="portrait" r:id="rId15"/>
      <headerFooter alignWithMargins="0">
        <oddFooter>&amp;RPage &amp;P of &amp;N</oddFooter>
      </headerFooter>
    </customSheetView>
    <customSheetView guid="{E2E57CA5-082B-4C11-AB34-2A298199576B}" showGridLines="0" fitToPage="1">
      <selection activeCell="C23" sqref="C23"/>
      <pageMargins left="0.75" right="0.75" top="0.55000000000000004" bottom="0.47" header="0.32" footer="0.25"/>
      <pageSetup paperSize="9" scale="96" fitToHeight="0" orientation="portrait" r:id="rId16"/>
      <headerFooter alignWithMargins="0">
        <oddFooter>&amp;RPage &amp;P of &amp;N</oddFooter>
      </headerFooter>
    </customSheetView>
    <customSheetView guid="{E8B8E0BD-9CB3-4C7D-9BC6-088FDFCB0B45}" showGridLines="0" hiddenRows="1">
      <selection activeCell="C19" sqref="C19"/>
      <pageMargins left="0.75" right="0.75" top="0.55000000000000004" bottom="0.47" header="0.32" footer="0.25"/>
      <pageSetup paperSize="9" scale="90" fitToHeight="0" orientation="portrait" r:id="rId17"/>
      <headerFooter alignWithMargins="0">
        <oddFooter>&amp;RPage &amp;P of &amp;N</oddFooter>
      </headerFooter>
    </customSheetView>
    <customSheetView guid="{CB39F8EE-FAD8-4C4E-B5E9-5EC27AC08528}" showGridLines="0" hiddenRows="1">
      <selection activeCell="C19" sqref="C19"/>
      <pageMargins left="0.75" right="0.75" top="0.55000000000000004" bottom="0.47" header="0.32" footer="0.25"/>
      <pageSetup paperSize="9" scale="90" fitToHeight="0" orientation="portrait" r:id="rId18"/>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75" right="0.75" top="0.55000000000000004" bottom="0.47" header="0.32" footer="0.25"/>
      <pageSetup paperSize="9" scale="90" fitToHeight="0" orientation="portrait" r:id="rId19"/>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75" right="0.75" top="0.55000000000000004" bottom="0.47" header="0.32" footer="0.25"/>
      <pageSetup paperSize="9" scale="90" fitToHeight="0" orientation="portrait" r:id="rId20"/>
      <headerFooter alignWithMargins="0">
        <oddFooter>&amp;RPage &amp;P of &amp;N</oddFooter>
      </headerFooter>
    </customSheetView>
    <customSheetView guid="{25F14B1D-FADD-4C44-AA48-5D402D65337D}" showPageBreaks="1" showGridLines="0" printArea="1" hiddenRows="1" view="pageBreakPreview">
      <selection activeCell="D29" sqref="D29"/>
      <pageMargins left="0.75" right="0.75" top="0.55000000000000004" bottom="0.47" header="0.32" footer="0.25"/>
      <pageSetup paperSize="9" scale="90" fitToHeight="0" orientation="portrait" r:id="rId21"/>
      <headerFooter alignWithMargins="0">
        <oddFooter>&amp;RPage &amp;P of &amp;N</oddFooter>
      </headerFooter>
    </customSheetView>
    <customSheetView guid="{FC366365-2136-48B2-A9F6-DEB708B66B93}" showPageBreaks="1" showGridLines="0" printArea="1" hiddenRows="1" view="pageBreakPreview" topLeftCell="A10">
      <selection activeCell="D29" sqref="D29"/>
      <pageMargins left="0.75" right="0.75" top="0.55000000000000004" bottom="0.47" header="0.32" footer="0.25"/>
      <pageSetup paperSize="9" scale="90" fitToHeight="0" orientation="portrait" r:id="rId22"/>
      <headerFooter alignWithMargins="0">
        <oddFooter>&amp;RPage &amp;P of &amp;N</oddFooter>
      </headerFooter>
    </customSheetView>
    <customSheetView guid="{FCAAE906-744B-4580-8002-466CC408DAC9}" showPageBreaks="1" showGridLines="0" printArea="1" hiddenRows="1" view="pageBreakPreview">
      <selection activeCell="C32" sqref="C32"/>
      <pageMargins left="0.75" right="0.75" top="0.55000000000000004" bottom="0.47" header="0.32" footer="0.25"/>
      <pageSetup paperSize="9" scale="90" fitToHeight="0" orientation="portrait" r:id="rId23"/>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4"/>
  <headerFooter alignWithMargins="0">
    <oddFooter>&amp;RPage &amp;P of &amp;N</oddFooter>
  </headerFooter>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B1:AC32"/>
  <sheetViews>
    <sheetView showGridLines="0" view="pageBreakPreview" zoomScaleNormal="100" zoomScaleSheetLayoutView="100" workbookViewId="0">
      <selection activeCell="D12" sqref="D12:G12"/>
    </sheetView>
  </sheetViews>
  <sheetFormatPr defaultColWidth="8" defaultRowHeight="16.5"/>
  <cols>
    <col min="1" max="1" width="8" style="124" customWidth="1"/>
    <col min="2" max="2" width="28.875" style="126" customWidth="1"/>
    <col min="3" max="3" width="10.25" style="126" customWidth="1"/>
    <col min="4" max="5" width="5.625" style="126" customWidth="1"/>
    <col min="6" max="6" width="8.5" style="134" customWidth="1"/>
    <col min="7" max="7" width="34.125" style="134" customWidth="1"/>
    <col min="8" max="11" width="10.375" style="134" customWidth="1"/>
    <col min="12" max="12" width="10.375" style="134" hidden="1" customWidth="1"/>
    <col min="13" max="25" width="10.375" style="134" customWidth="1"/>
    <col min="26" max="26" width="8" style="124" customWidth="1"/>
    <col min="27" max="27" width="13.375" style="124" customWidth="1"/>
    <col min="28" max="16384" width="8" style="124"/>
  </cols>
  <sheetData>
    <row r="1" spans="2:29" s="129" customFormat="1" ht="60" customHeight="1">
      <c r="B1" s="745" t="str">
        <f>Cover!$B$2</f>
        <v>Providing over head External water supply lines from Existing Deep tube well to Over head tank and over head tank to residential/non-residential Buildings at POWERGRID, RHQ,Complex, Lapalang, Shillong.</v>
      </c>
      <c r="C1" s="745"/>
      <c r="D1" s="745"/>
      <c r="E1" s="745"/>
      <c r="F1" s="745"/>
      <c r="G1" s="745"/>
      <c r="H1" s="125"/>
      <c r="I1" s="125"/>
      <c r="J1" s="125"/>
      <c r="K1" s="125"/>
      <c r="L1" s="125"/>
      <c r="M1" s="125"/>
      <c r="N1" s="125"/>
      <c r="O1" s="125"/>
      <c r="P1" s="125"/>
      <c r="Q1" s="125"/>
      <c r="R1" s="125"/>
      <c r="S1" s="125"/>
      <c r="T1" s="125"/>
      <c r="U1" s="125"/>
      <c r="V1" s="125"/>
      <c r="W1" s="125"/>
      <c r="X1" s="125"/>
      <c r="Y1" s="125"/>
      <c r="AA1" s="148"/>
      <c r="AB1" s="148"/>
      <c r="AC1" s="148"/>
    </row>
    <row r="2" spans="2:29" ht="20.100000000000001" customHeight="1">
      <c r="B2" s="746" t="str">
        <f>Cover!B3</f>
        <v>NESH/CSM/PRANIT/OTE/G1/1500-1369/NIT</v>
      </c>
      <c r="C2" s="746"/>
      <c r="D2" s="746"/>
      <c r="E2" s="746"/>
      <c r="F2" s="746"/>
      <c r="G2" s="746"/>
      <c r="H2" s="126"/>
      <c r="I2" s="126"/>
      <c r="J2" s="126"/>
      <c r="K2" s="126"/>
      <c r="L2" s="126"/>
      <c r="M2" s="126"/>
      <c r="N2" s="126"/>
      <c r="O2" s="126"/>
      <c r="P2" s="126"/>
      <c r="Q2" s="126"/>
      <c r="R2" s="126"/>
      <c r="S2" s="126"/>
      <c r="T2" s="126"/>
      <c r="U2" s="126"/>
      <c r="V2" s="126"/>
      <c r="W2" s="126"/>
      <c r="X2" s="126"/>
      <c r="Y2" s="126"/>
      <c r="AA2" s="124" t="s">
        <v>243</v>
      </c>
      <c r="AB2" s="248">
        <v>1</v>
      </c>
      <c r="AC2" s="149"/>
    </row>
    <row r="3" spans="2:29" ht="12" customHeight="1">
      <c r="B3" s="127"/>
      <c r="C3" s="127"/>
      <c r="D3" s="127"/>
      <c r="E3" s="127"/>
      <c r="F3" s="126"/>
      <c r="G3" s="126"/>
      <c r="H3" s="126"/>
      <c r="I3" s="126"/>
      <c r="J3" s="126"/>
      <c r="K3" s="126"/>
      <c r="L3" s="126"/>
      <c r="M3" s="126"/>
      <c r="N3" s="126"/>
      <c r="O3" s="126"/>
      <c r="P3" s="126"/>
      <c r="Q3" s="126"/>
      <c r="R3" s="126"/>
      <c r="S3" s="126"/>
      <c r="T3" s="126"/>
      <c r="U3" s="126"/>
      <c r="V3" s="126"/>
      <c r="W3" s="126"/>
      <c r="X3" s="126"/>
      <c r="Y3" s="126"/>
      <c r="AB3" s="248" t="s">
        <v>378</v>
      </c>
      <c r="AC3" s="149"/>
    </row>
    <row r="4" spans="2:29" ht="20.100000000000001" customHeight="1">
      <c r="B4" s="747" t="s">
        <v>244</v>
      </c>
      <c r="C4" s="747"/>
      <c r="D4" s="747"/>
      <c r="E4" s="747"/>
      <c r="F4" s="747"/>
      <c r="G4" s="747"/>
      <c r="H4" s="126"/>
      <c r="I4" s="126"/>
      <c r="J4" s="126"/>
      <c r="K4" s="126"/>
      <c r="L4" s="126"/>
      <c r="M4" s="126"/>
      <c r="N4" s="126"/>
      <c r="O4" s="126"/>
      <c r="P4" s="126"/>
      <c r="Q4" s="126"/>
      <c r="R4" s="126"/>
      <c r="S4" s="126"/>
      <c r="T4" s="126"/>
      <c r="U4" s="126"/>
      <c r="V4" s="126"/>
      <c r="W4" s="126"/>
      <c r="X4" s="126"/>
      <c r="Y4" s="126"/>
      <c r="AB4" s="248"/>
      <c r="AC4" s="149"/>
    </row>
    <row r="5" spans="2:29" ht="12" customHeight="1">
      <c r="B5" s="128"/>
      <c r="C5" s="128"/>
      <c r="F5" s="126"/>
      <c r="G5" s="126"/>
      <c r="H5" s="126"/>
      <c r="I5" s="126"/>
      <c r="J5" s="126"/>
      <c r="K5" s="126"/>
      <c r="L5" s="126"/>
      <c r="M5" s="126"/>
      <c r="N5" s="126"/>
      <c r="O5" s="126"/>
      <c r="P5" s="126"/>
      <c r="Q5" s="126"/>
      <c r="R5" s="126"/>
      <c r="S5" s="126"/>
      <c r="T5" s="126"/>
      <c r="U5" s="126"/>
      <c r="V5" s="126"/>
      <c r="W5" s="126"/>
      <c r="X5" s="126"/>
      <c r="Y5" s="126"/>
      <c r="AA5" s="149"/>
      <c r="AB5" s="149"/>
      <c r="AC5" s="149"/>
    </row>
    <row r="6" spans="2:29" s="129" customFormat="1" ht="43.5" customHeight="1">
      <c r="B6" s="130" t="s">
        <v>245</v>
      </c>
      <c r="C6" s="131"/>
      <c r="D6" s="748" t="s">
        <v>243</v>
      </c>
      <c r="E6" s="748"/>
      <c r="F6" s="748"/>
      <c r="G6" s="748"/>
      <c r="H6" s="132"/>
      <c r="I6" s="132"/>
      <c r="J6" s="132"/>
      <c r="K6" s="132"/>
      <c r="L6" s="132"/>
      <c r="M6" s="132"/>
      <c r="N6" s="132"/>
      <c r="O6" s="132"/>
      <c r="P6" s="132"/>
      <c r="Q6" s="132"/>
      <c r="R6" s="132"/>
      <c r="S6" s="132"/>
      <c r="U6" s="132"/>
      <c r="V6" s="132"/>
      <c r="W6" s="132"/>
      <c r="X6" s="132"/>
      <c r="Y6" s="132"/>
      <c r="AA6" s="150">
        <f>IF(D6= "Sole Bidder", 0, D7)</f>
        <v>0</v>
      </c>
      <c r="AB6" s="148"/>
      <c r="AC6" s="148"/>
    </row>
    <row r="7" spans="2:29" ht="50.1" customHeight="1">
      <c r="B7" s="130" t="str">
        <f>IF(D6= "JV (Joint Venture)", "Total Nos. of  Partners in the JV [excluding the Lead Partner]", "")</f>
        <v/>
      </c>
      <c r="C7" s="133"/>
      <c r="D7" s="749" t="s">
        <v>378</v>
      </c>
      <c r="E7" s="750"/>
      <c r="F7" s="750"/>
      <c r="G7" s="751"/>
      <c r="AA7" s="149"/>
      <c r="AB7" s="149"/>
      <c r="AC7" s="149"/>
    </row>
    <row r="8" spans="2:29" ht="19.5" customHeight="1">
      <c r="B8" s="135"/>
      <c r="C8" s="135"/>
      <c r="D8" s="132"/>
      <c r="L8" s="134">
        <f>IF(AND(D6="JV (Joint Venture)",D7=1),1,0)</f>
        <v>0</v>
      </c>
    </row>
    <row r="9" spans="2:29" ht="20.100000000000001" customHeight="1">
      <c r="B9" s="136" t="str">
        <f>IF(D6= "Sole Bidder", "Name of Sole Bidder", "Name of Lead Partner")</f>
        <v>Name of Sole Bidder</v>
      </c>
      <c r="C9" s="137"/>
      <c r="D9" s="752" t="s">
        <v>526</v>
      </c>
      <c r="E9" s="753"/>
      <c r="F9" s="753"/>
      <c r="G9" s="754"/>
    </row>
    <row r="10" spans="2:29" ht="20.100000000000001" customHeight="1">
      <c r="B10" s="138" t="str">
        <f>IF(D6= "Sole Bidder", "Address of Sole Bidder", "Address of Lead Partner")</f>
        <v>Address of Sole Bidder</v>
      </c>
      <c r="C10" s="139"/>
      <c r="D10" s="752" t="s">
        <v>527</v>
      </c>
      <c r="E10" s="753"/>
      <c r="F10" s="753"/>
      <c r="G10" s="754"/>
    </row>
    <row r="11" spans="2:29" ht="20.100000000000001" customHeight="1">
      <c r="B11" s="140"/>
      <c r="C11" s="141"/>
      <c r="D11" s="752" t="s">
        <v>528</v>
      </c>
      <c r="E11" s="753"/>
      <c r="F11" s="753"/>
      <c r="G11" s="754"/>
    </row>
    <row r="12" spans="2:29" ht="20.100000000000001" customHeight="1">
      <c r="B12" s="142"/>
      <c r="C12" s="143"/>
      <c r="D12" s="752" t="s">
        <v>529</v>
      </c>
      <c r="E12" s="753"/>
      <c r="F12" s="753"/>
      <c r="G12" s="754"/>
    </row>
    <row r="13" spans="2:29" ht="20.100000000000001" customHeight="1"/>
    <row r="14" spans="2:29" ht="20.100000000000001" customHeight="1">
      <c r="B14" s="136" t="str">
        <f>IF(D7=1, "Name of other Partner","Name of other Partner - 1")</f>
        <v>Name of other Partner - 1</v>
      </c>
      <c r="C14" s="137"/>
      <c r="D14" s="752"/>
      <c r="E14" s="753"/>
      <c r="F14" s="753"/>
      <c r="G14" s="754"/>
    </row>
    <row r="15" spans="2:29" ht="20.100000000000001" customHeight="1">
      <c r="B15" s="138" t="str">
        <f>IF(D7=1, "Address of other Partner","Address of other Partner - 1")</f>
        <v>Address of other Partner - 1</v>
      </c>
      <c r="C15" s="139"/>
      <c r="D15" s="752"/>
      <c r="E15" s="753"/>
      <c r="F15" s="753"/>
      <c r="G15" s="754"/>
    </row>
    <row r="16" spans="2:29" ht="20.100000000000001" customHeight="1">
      <c r="B16" s="140"/>
      <c r="C16" s="141"/>
      <c r="D16" s="752"/>
      <c r="E16" s="753"/>
      <c r="F16" s="753"/>
      <c r="G16" s="754"/>
    </row>
    <row r="17" spans="2:25" ht="20.100000000000001" customHeight="1">
      <c r="B17" s="142"/>
      <c r="C17" s="143"/>
      <c r="D17" s="752"/>
      <c r="E17" s="753"/>
      <c r="F17" s="753"/>
      <c r="G17" s="754"/>
    </row>
    <row r="18" spans="2:25" ht="20.100000000000001" customHeight="1"/>
    <row r="19" spans="2:25" ht="20.100000000000001" customHeight="1">
      <c r="B19" s="136" t="s">
        <v>379</v>
      </c>
      <c r="C19" s="137"/>
      <c r="D19" s="752"/>
      <c r="E19" s="753"/>
      <c r="F19" s="753"/>
      <c r="G19" s="754"/>
    </row>
    <row r="20" spans="2:25" ht="20.100000000000001" customHeight="1">
      <c r="B20" s="138" t="s">
        <v>380</v>
      </c>
      <c r="C20" s="139"/>
      <c r="D20" s="752"/>
      <c r="E20" s="753"/>
      <c r="F20" s="753"/>
      <c r="G20" s="754"/>
    </row>
    <row r="21" spans="2:25" ht="20.100000000000001" customHeight="1">
      <c r="B21" s="140"/>
      <c r="C21" s="141"/>
      <c r="D21" s="752"/>
      <c r="E21" s="753"/>
      <c r="F21" s="753"/>
      <c r="G21" s="754"/>
    </row>
    <row r="22" spans="2:25" ht="20.100000000000001" customHeight="1">
      <c r="B22" s="142"/>
      <c r="C22" s="143"/>
      <c r="D22" s="752"/>
      <c r="E22" s="753"/>
      <c r="F22" s="753"/>
      <c r="G22" s="754"/>
    </row>
    <row r="23" spans="2:25" ht="20.100000000000001" customHeight="1"/>
    <row r="24" spans="2:25" ht="21" customHeight="1">
      <c r="B24" s="144" t="s">
        <v>246</v>
      </c>
      <c r="C24" s="145"/>
      <c r="D24" s="752"/>
      <c r="E24" s="753"/>
      <c r="F24" s="753"/>
      <c r="G24" s="754"/>
    </row>
    <row r="25" spans="2:25" ht="21" customHeight="1">
      <c r="B25" s="144" t="s">
        <v>247</v>
      </c>
      <c r="C25" s="145"/>
      <c r="D25" s="752"/>
      <c r="E25" s="753"/>
      <c r="F25" s="753"/>
      <c r="G25" s="754"/>
    </row>
    <row r="26" spans="2:25" ht="21" customHeight="1">
      <c r="B26" s="146"/>
      <c r="C26" s="146"/>
      <c r="D26" s="146"/>
    </row>
    <row r="27" spans="2:25" s="129" customFormat="1" ht="21" customHeight="1">
      <c r="B27" s="144" t="s">
        <v>248</v>
      </c>
      <c r="C27" s="145"/>
      <c r="D27" s="244">
        <v>2</v>
      </c>
      <c r="E27" s="245" t="s">
        <v>521</v>
      </c>
      <c r="F27" s="244">
        <v>2024</v>
      </c>
      <c r="G27" s="246" t="str">
        <f>IF(D27&gt;H27, "Invalid Date !", "")</f>
        <v/>
      </c>
      <c r="H27" s="247">
        <f>IF(E27="Feb",29,IF(OR(E27="Apr", E27="Jun", E27="Sep", E27="Nov"),30,31))</f>
        <v>31</v>
      </c>
      <c r="I27" s="126"/>
      <c r="J27" s="126"/>
      <c r="K27" s="126"/>
      <c r="L27" s="126"/>
      <c r="M27" s="126"/>
      <c r="N27" s="126"/>
      <c r="O27" s="126"/>
      <c r="P27" s="126"/>
      <c r="Q27" s="126"/>
      <c r="R27" s="126"/>
      <c r="S27" s="126"/>
      <c r="T27" s="126"/>
      <c r="U27" s="126"/>
      <c r="V27" s="126"/>
      <c r="W27" s="126"/>
      <c r="X27" s="126"/>
      <c r="Y27" s="126"/>
    </row>
    <row r="28" spans="2:25" ht="21" customHeight="1">
      <c r="B28" s="144" t="s">
        <v>249</v>
      </c>
      <c r="C28" s="145"/>
      <c r="D28" s="752"/>
      <c r="E28" s="753"/>
      <c r="F28" s="753"/>
      <c r="G28" s="754"/>
    </row>
    <row r="29" spans="2:25">
      <c r="E29" s="134"/>
    </row>
    <row r="32" spans="2:25">
      <c r="D32" s="706" t="str">
        <f>D27 &amp;"/" &amp;E27 &amp;"/" &amp;F27</f>
        <v>2/Dec/2024</v>
      </c>
    </row>
  </sheetData>
  <sheetProtection password="CD7E" sheet="1" objects="1" scenarios="1" formatCells="0" formatColumns="0" formatRows="0" selectLockedCells="1" sort="0"/>
  <customSheetViews>
    <customSheetView guid="{93F2FEDA-AB07-4652-9895-BE34975CD6CE}" scale="160" showPageBreaks="1" showGridLines="0" fitToPage="1" printArea="1" hiddenColumns="1" view="pageBreakPreview" topLeftCell="A25">
      <selection activeCell="D6" sqref="D6:G6"/>
      <pageMargins left="0.75" right="0.75" top="0.69" bottom="0.7" header="0.4" footer="0.37"/>
      <pageSetup paperSize="9" scale="97" orientation="portrait" r:id="rId1"/>
      <headerFooter alignWithMargins="0"/>
    </customSheetView>
    <customSheetView guid="{D4DE57C7-E521-4428-80BD-545B19793C78}" scale="160" showPageBreaks="1" showGridLines="0" fitToPage="1" printArea="1" hiddenColumns="1" view="pageBreakPreview">
      <selection activeCell="D6" sqref="D6:G6"/>
      <pageMargins left="0.75" right="0.75" top="0.69" bottom="0.7" header="0.4" footer="0.37"/>
      <pageSetup paperSize="9" scale="97" orientation="portrait" r:id="rId2"/>
      <headerFooter alignWithMargins="0"/>
    </customSheetView>
    <customSheetView guid="{427AF4ED-2BDF-478F-9F0A-595838FA0EC8}" scale="90" showPageBreaks="1" showGridLines="0" fitToPage="1" printArea="1" hiddenColumns="1" view="pageBreakPreview">
      <selection activeCell="D17" sqref="D17:G17"/>
      <pageMargins left="0.75" right="0.75" top="0.69" bottom="0.7" header="0.4" footer="0.37"/>
      <pageSetup paperSize="9" scale="96" orientation="portrait" r:id="rId3"/>
      <headerFooter alignWithMargins="0"/>
    </customSheetView>
    <customSheetView guid="{EF8F60CB-82F3-477F-A7D3-94F4C70843DC}" scale="90" showPageBreaks="1" showGridLines="0" fitToPage="1" printArea="1" hiddenColumns="1" view="pageBreakPreview" topLeftCell="A7">
      <selection activeCell="D28" sqref="D28:G28"/>
      <pageMargins left="0.75" right="0.75" top="0.69" bottom="0.7" header="0.4" footer="0.37"/>
      <pageSetup paperSize="9" scale="97" orientation="portrait" r:id="rId4"/>
      <headerFooter alignWithMargins="0"/>
    </customSheetView>
    <customSheetView guid="{9658319F-66FC-48F8-AB8A-302F6F77BA10}" scale="90" showPageBreaks="1" showGridLines="0" fitToPage="1" printArea="1" hiddenColumns="1" view="pageBreakPreview">
      <selection activeCell="D7" sqref="D7:G7"/>
      <pageMargins left="0.75" right="0.75" top="0.69" bottom="0.7" header="0.4" footer="0.37"/>
      <pageSetup paperSize="9" scale="97" orientation="portrait" r:id="rId5"/>
      <headerFooter alignWithMargins="0"/>
    </customSheetView>
    <customSheetView guid="{D4A148BB-8D25-43B9-8797-A9D3AE767B49}" showGridLines="0" fitToPage="1" hiddenColumns="1">
      <selection activeCell="D16" sqref="D16:G16"/>
      <pageMargins left="0.75" right="0.75" top="0.69" bottom="0.7" header="0.4" footer="0.37"/>
      <pageSetup paperSize="9" scale="97" orientation="portrait" r:id="rId6"/>
      <headerFooter alignWithMargins="0"/>
    </customSheetView>
    <customSheetView guid="{714760DF-5EB1-4543-9C04-C1A23AAE4384}" showGridLines="0" fitToPage="1" hiddenColumns="1" topLeftCell="A10">
      <selection activeCell="D6" sqref="D6:G6"/>
      <pageMargins left="0.75" right="0.75" top="0.69" bottom="0.7" header="0.4" footer="0.37"/>
      <pageSetup paperSize="9" scale="97" orientation="portrait" r:id="rId7"/>
      <headerFooter alignWithMargins="0"/>
    </customSheetView>
    <customSheetView guid="{BE0CEA4D-1A4E-4C32-BF92-B8DA3D3423E5}" showGridLines="0" fitToPage="1" hiddenColumns="1" topLeftCell="A19">
      <selection activeCell="D7" sqref="D7:G7"/>
      <pageMargins left="0.75" right="0.75" top="0.69" bottom="0.7" header="0.4" footer="0.37"/>
      <pageSetup paperSize="9" scale="97" orientation="portrait" r:id="rId8"/>
      <headerFooter alignWithMargins="0"/>
    </customSheetView>
    <customSheetView guid="{3DA0B320-DAF7-4F4A-921A-9FCFD188E8C7}" showGridLines="0" fitToPage="1" hiddenColumns="1">
      <selection activeCell="D6" sqref="D6:G6"/>
      <pageMargins left="0.75" right="0.75" top="0.69" bottom="0.7" header="0.4" footer="0.37"/>
      <pageSetup paperSize="9" scale="97" orientation="portrait" r:id="rId9"/>
      <headerFooter alignWithMargins="0"/>
    </customSheetView>
    <customSheetView guid="{8C0E2163-61BB-48DF-AFAF-5E75147ED450}" showGridLines="0" fitToPage="1" hiddenColumns="1" topLeftCell="A6">
      <selection activeCell="D6" sqref="D6:G6"/>
      <pageMargins left="0.75" right="0.75" top="0.69" bottom="0.7" header="0.4" footer="0.37"/>
      <pageSetup paperSize="9" scale="97" orientation="portrait" r:id="rId10"/>
      <headerFooter alignWithMargins="0"/>
    </customSheetView>
    <customSheetView guid="{FD7F7BE1-8CB1-460B-98AB-D33E15FD14E6}" showGridLines="0" fitToPage="1" printArea="1" hiddenColumns="1">
      <selection activeCell="D6" sqref="D6:G6"/>
      <pageMargins left="0.75" right="0.75" top="0.69" bottom="0.7" header="0.4" footer="0.37"/>
      <pageSetup paperSize="9" scale="97" orientation="portrait" r:id="rId11"/>
      <headerFooter alignWithMargins="0"/>
    </customSheetView>
    <customSheetView guid="{1F4837C2-36FF-4422-95DC-EAAD1B4FAC2F}" showGridLines="0" fitToPage="1" hiddenColumns="1" topLeftCell="A19">
      <selection activeCell="F27" sqref="F27"/>
      <pageMargins left="0.75" right="0.75" top="0.69" bottom="0.7" header="0.4" footer="0.37"/>
      <pageSetup paperSize="9" scale="97" orientation="portrait" r:id="rId12"/>
      <headerFooter alignWithMargins="0"/>
    </customSheetView>
    <customSheetView guid="{27A45B7A-04F2-4516-B80B-5ED0825D4ED3}" showGridLines="0" fitToPage="1" printArea="1" hiddenColumns="1" topLeftCell="A6">
      <selection activeCell="D6" sqref="D6:G6"/>
      <pageMargins left="0.75" right="0.75" top="0.69" bottom="0.7" header="0.4" footer="0.37"/>
      <pageSetup paperSize="9" orientation="portrait" r:id="rId13"/>
      <headerFooter alignWithMargins="0"/>
    </customSheetView>
    <customSheetView guid="{14D7F02E-BCCA-4517-ABC7-537FF4AEB67A}" showGridLines="0">
      <selection activeCell="D10" sqref="D10:G10"/>
      <pageMargins left="0.75" right="0.75" top="0.69" bottom="0.7" header="0.4" footer="0.37"/>
      <pageSetup orientation="portrait" r:id="rId14"/>
      <headerFooter alignWithMargins="0"/>
    </customSheetView>
    <customSheetView guid="{01ACF2E1-8E61-4459-ABC1-B6C183DEED61}" showGridLines="0" showRuler="0">
      <selection activeCell="D28" sqref="D28"/>
      <pageMargins left="0.75" right="0.75" top="0.69" bottom="0.7" header="0.4" footer="0.37"/>
      <pageSetup orientation="portrait" r:id="rId15"/>
      <headerFooter alignWithMargins="0"/>
    </customSheetView>
    <customSheetView guid="{4F65FF32-EC61-4022-A399-2986D7B6B8B3}" showGridLines="0" showRuler="0">
      <selection activeCell="D6" sqref="D6"/>
      <pageMargins left="0.75" right="0.75" top="0.69" bottom="0.7" header="0.4" footer="0.37"/>
      <pageSetup orientation="portrait" r:id="rId16"/>
      <headerFooter alignWithMargins="0"/>
    </customSheetView>
    <customSheetView guid="{091A6405-72DB-46E0-B81A-EC53A5C58396}" showGridLines="0" topLeftCell="A16">
      <selection activeCell="D7" sqref="D7:G7"/>
      <pageMargins left="0.75" right="0.75" top="0.69" bottom="0.7" header="0.4" footer="0.37"/>
      <pageSetup orientation="portrait" r:id="rId17"/>
      <headerFooter alignWithMargins="0"/>
    </customSheetView>
    <customSheetView guid="{EEE4E2D7-4BFE-4C24-8B93-9FD441A50336}" showGridLines="0" fitToPage="1" hiddenColumns="1" topLeftCell="A13">
      <selection activeCell="D28" sqref="D28:G28"/>
      <pageMargins left="0.75" right="0.75" top="0.69" bottom="0.7" header="0.4" footer="0.37"/>
      <pageSetup paperSize="9" orientation="portrait" r:id="rId18"/>
      <headerFooter alignWithMargins="0"/>
    </customSheetView>
    <customSheetView guid="{E2E57CA5-082B-4C11-AB34-2A298199576B}" showGridLines="0" fitToPage="1" hiddenColumns="1">
      <selection activeCell="D6" sqref="D6:G6"/>
      <pageMargins left="0.75" right="0.75" top="0.69" bottom="0.7" header="0.4" footer="0.37"/>
      <pageSetup paperSize="9" scale="96" orientation="portrait" r:id="rId19"/>
      <headerFooter alignWithMargins="0"/>
    </customSheetView>
    <customSheetView guid="{E8B8E0BD-9CB3-4C7D-9BC6-088FDFCB0B45}" showGridLines="0" fitToPage="1" hiddenColumns="1">
      <selection activeCell="D7" sqref="D7:G7"/>
      <pageMargins left="0.75" right="0.75" top="0.69" bottom="0.7" header="0.4" footer="0.37"/>
      <pageSetup paperSize="9" scale="97" orientation="portrait" r:id="rId20"/>
      <headerFooter alignWithMargins="0"/>
    </customSheetView>
    <customSheetView guid="{CB39F8EE-FAD8-4C4E-B5E9-5EC27AC08528}" showGridLines="0" fitToPage="1" hiddenColumns="1">
      <selection activeCell="D6" sqref="D6:G6"/>
      <pageMargins left="0.75" right="0.75" top="0.69" bottom="0.7" header="0.4" footer="0.37"/>
      <pageSetup paperSize="9" scale="97" orientation="portrait" r:id="rId21"/>
      <headerFooter alignWithMargins="0"/>
    </customSheetView>
    <customSheetView guid="{97B2ED79-AE3F-4DF3-959D-96AE4A0B76A0}" scale="90" showPageBreaks="1" showGridLines="0" fitToPage="1" printArea="1" hiddenColumns="1" view="pageBreakPreview">
      <selection activeCell="F27" sqref="F27"/>
      <pageMargins left="0.75" right="0.75" top="0.69" bottom="0.7" header="0.4" footer="0.37"/>
      <pageSetup paperSize="9" scale="97" orientation="portrait" r:id="rId22"/>
      <headerFooter alignWithMargins="0"/>
    </customSheetView>
    <customSheetView guid="{2D068FA3-47E3-4516-81A6-894AA90F7864}" scale="90" showPageBreaks="1" showGridLines="0" fitToPage="1" printArea="1" hiddenColumns="1" view="pageBreakPreview" topLeftCell="A7">
      <selection activeCell="D28" sqref="D28:G28"/>
      <pageMargins left="0.75" right="0.75" top="0.69" bottom="0.7" header="0.4" footer="0.37"/>
      <pageSetup paperSize="9" scale="97" orientation="portrait" r:id="rId23"/>
      <headerFooter alignWithMargins="0"/>
    </customSheetView>
    <customSheetView guid="{25F14B1D-FADD-4C44-AA48-5D402D65337D}" scale="90" showPageBreaks="1" showGridLines="0" fitToPage="1" printArea="1" hiddenColumns="1" view="pageBreakPreview" topLeftCell="A8">
      <selection activeCell="D27" sqref="D27"/>
      <pageMargins left="0.75" right="0.75" top="0.69" bottom="0.7" header="0.4" footer="0.37"/>
      <pageSetup paperSize="9" scale="97" orientation="portrait" r:id="rId24"/>
      <headerFooter alignWithMargins="0"/>
    </customSheetView>
    <customSheetView guid="{FC366365-2136-48B2-A9F6-DEB708B66B93}" scale="90" showPageBreaks="1" showGridLines="0" fitToPage="1" printArea="1" hiddenColumns="1" view="pageBreakPreview">
      <selection activeCell="D17" sqref="D17:G17"/>
      <pageMargins left="0.75" right="0.75" top="0.69" bottom="0.7" header="0.4" footer="0.37"/>
      <pageSetup paperSize="9" scale="97" orientation="portrait" r:id="rId25"/>
      <headerFooter alignWithMargins="0"/>
    </customSheetView>
    <customSheetView guid="{FCAAE906-744B-4580-8002-466CC408DAC9}" scale="160" showPageBreaks="1" showGridLines="0" fitToPage="1" printArea="1" hiddenColumns="1" view="pageBreakPreview" topLeftCell="A25">
      <selection activeCell="D6" sqref="D6:G6"/>
      <pageMargins left="0.75" right="0.75" top="0.69" bottom="0.7" header="0.4" footer="0.37"/>
      <pageSetup paperSize="9" scale="97" orientation="portrait" r:id="rId26"/>
      <headerFooter alignWithMargins="0"/>
    </customSheetView>
  </customSheetViews>
  <mergeCells count="20">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 ref="B1:G1"/>
    <mergeCell ref="B2:G2"/>
    <mergeCell ref="B4:G4"/>
    <mergeCell ref="D6:G6"/>
    <mergeCell ref="D7:G7"/>
  </mergeCells>
  <phoneticPr fontId="34" type="noConversion"/>
  <conditionalFormatting sqref="B14:C17">
    <cfRule type="expression" dxfId="23" priority="4" stopIfTrue="1">
      <formula>$AA$6&lt;1</formula>
    </cfRule>
  </conditionalFormatting>
  <conditionalFormatting sqref="B19:C22">
    <cfRule type="expression" dxfId="22" priority="3" stopIfTrue="1">
      <formula>$AA$6&lt;2</formula>
    </cfRule>
  </conditionalFormatting>
  <conditionalFormatting sqref="B7:G7">
    <cfRule type="expression" dxfId="21" priority="6" stopIfTrue="1">
      <formula>$D$6="Sole Bidder"</formula>
    </cfRule>
  </conditionalFormatting>
  <conditionalFormatting sqref="D8">
    <cfRule type="expression" dxfId="20" priority="5" stopIfTrue="1">
      <formula>$AA$6=0</formula>
    </cfRule>
  </conditionalFormatting>
  <conditionalFormatting sqref="D14:G22">
    <cfRule type="expression" dxfId="19" priority="2" stopIfTrue="1">
      <formula>$D$6="Sole Bidder"</formula>
    </cfRule>
  </conditionalFormatting>
  <conditionalFormatting sqref="D19:G22">
    <cfRule type="expression" dxfId="18" priority="1" stopIfTrue="1">
      <formula>$L$8=1</formula>
    </cfRule>
  </conditionalFormatting>
  <dataValidations count="5">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EF0C8EEE-0B61-431A-AB10-5CDA943DAE23}">
      <formula1>"2024,2025"</formula1>
    </dataValidation>
    <dataValidation type="list" allowBlank="1" showInputMessage="1" showErrorMessage="1" sqref="D6:G6" xr:uid="{CCE71B5E-027E-448A-A093-F9D1D8692892}">
      <formula1>$AA$2</formula1>
    </dataValidation>
  </dataValidations>
  <pageMargins left="0.75" right="0.75" top="0.69" bottom="0.7" header="0.4" footer="0.37"/>
  <pageSetup paperSize="9" scale="94" orientation="portrait" r:id="rId27"/>
  <headerFooter alignWithMargins="0"/>
  <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R160"/>
  <sheetViews>
    <sheetView view="pageBreakPreview" topLeftCell="A37" zoomScale="70" zoomScaleSheetLayoutView="70" workbookViewId="0">
      <selection activeCell="O52" sqref="O52:R52"/>
    </sheetView>
  </sheetViews>
  <sheetFormatPr defaultColWidth="9" defaultRowHeight="15.75"/>
  <cols>
    <col min="1" max="1" width="11.125" style="526" customWidth="1"/>
    <col min="2" max="2" width="14.25" style="526" bestFit="1" customWidth="1"/>
    <col min="3" max="3" width="8.75" style="526" hidden="1" customWidth="1"/>
    <col min="4" max="4" width="8.5" style="526" hidden="1" customWidth="1"/>
    <col min="5" max="5" width="11.25" style="526" hidden="1" customWidth="1"/>
    <col min="6" max="6" width="20.5" style="526" hidden="1" customWidth="1"/>
    <col min="7" max="7" width="3" style="526" hidden="1" customWidth="1"/>
    <col min="8" max="8" width="20.25" style="218" bestFit="1" customWidth="1"/>
    <col min="9" max="9" width="26.25" style="526" customWidth="1"/>
    <col min="10" max="10" width="19.125" style="625" customWidth="1"/>
    <col min="11" max="11" width="23.625" style="526" customWidth="1"/>
    <col min="12" max="12" width="112.375" style="224" customWidth="1"/>
    <col min="13" max="13" width="7.625" style="526" customWidth="1"/>
    <col min="14" max="14" width="13.625" style="539" customWidth="1"/>
    <col min="15" max="15" width="15.375" style="217" customWidth="1"/>
    <col min="16" max="16" width="13.625" style="217" customWidth="1"/>
    <col min="17" max="17" width="14.875" style="217" customWidth="1"/>
    <col min="18" max="18" width="15.625" style="217" bestFit="1" customWidth="1"/>
    <col min="19" max="19" width="10.5" style="217" customWidth="1"/>
    <col min="20" max="20" width="30" style="690" customWidth="1"/>
    <col min="21" max="21" width="20.5" style="526" customWidth="1"/>
    <col min="22" max="22" width="10.375" style="217" hidden="1" customWidth="1"/>
    <col min="23" max="23" width="17.75" style="217" hidden="1" customWidth="1"/>
    <col min="24" max="24" width="10.5" style="217" hidden="1" customWidth="1"/>
    <col min="25" max="25" width="12.375" style="217" hidden="1" customWidth="1"/>
    <col min="26" max="27" width="0" style="217" hidden="1" customWidth="1"/>
    <col min="28" max="28" width="10.875" style="217" hidden="1" customWidth="1"/>
    <col min="29" max="29" width="18.75" style="217" hidden="1" customWidth="1"/>
    <col min="30" max="30" width="0" style="217" hidden="1" customWidth="1"/>
    <col min="31" max="32" width="0" style="525" hidden="1" customWidth="1"/>
    <col min="33" max="44" width="9" style="525"/>
    <col min="45" max="16384" width="9" style="217"/>
  </cols>
  <sheetData>
    <row r="1" spans="1:44" ht="43.5" customHeight="1">
      <c r="A1" s="764" t="str">
        <f>Cover!B3</f>
        <v>NESH/CSM/PRANIT/OTE/G1/1500-1369/NIT</v>
      </c>
      <c r="B1" s="764"/>
      <c r="C1" s="764"/>
      <c r="D1" s="764"/>
      <c r="E1" s="764"/>
      <c r="F1" s="764"/>
      <c r="G1" s="764"/>
      <c r="H1" s="764"/>
      <c r="I1" s="764"/>
      <c r="J1" s="764"/>
      <c r="K1" s="764"/>
      <c r="L1" s="764"/>
      <c r="M1" s="521"/>
      <c r="N1" s="522"/>
      <c r="O1" s="523"/>
      <c r="P1" s="523"/>
      <c r="Q1" s="523" t="s">
        <v>460</v>
      </c>
      <c r="R1" s="523" t="s">
        <v>359</v>
      </c>
      <c r="W1" s="527" t="s">
        <v>237</v>
      </c>
      <c r="X1" s="528" t="e">
        <f>SUMIF(#REF!, "Direct",R30:R49)</f>
        <v>#REF!</v>
      </c>
      <c r="AC1" s="528" t="str">
        <f>'Names of Bidder'!D6</f>
        <v>Sole Bidder</v>
      </c>
      <c r="AD1" s="217" t="s">
        <v>238</v>
      </c>
    </row>
    <row r="2" spans="1:44" ht="5.45" hidden="1" customHeight="1">
      <c r="M2" s="529"/>
      <c r="N2" s="530"/>
      <c r="T2" s="691"/>
      <c r="W2" s="527" t="s">
        <v>239</v>
      </c>
      <c r="X2" s="531" t="e">
        <f>#REF!-X1</f>
        <v>#REF!</v>
      </c>
      <c r="Y2" s="532"/>
      <c r="AC2" s="528">
        <f>'Names of Bidder'!AA6</f>
        <v>0</v>
      </c>
    </row>
    <row r="3" spans="1:44" s="534" customFormat="1" ht="42" customHeight="1">
      <c r="A3" s="772" t="str">
        <f>Cover!$B$2</f>
        <v>Providing over head External water supply lines from Existing Deep tube well to Over head tank and over head tank to residential/non-residential Buildings at POWERGRID, RHQ,Complex, Lapalang, Shillong.</v>
      </c>
      <c r="B3" s="772"/>
      <c r="C3" s="772"/>
      <c r="D3" s="772"/>
      <c r="E3" s="772"/>
      <c r="F3" s="772"/>
      <c r="G3" s="772"/>
      <c r="H3" s="772"/>
      <c r="I3" s="772"/>
      <c r="J3" s="772"/>
      <c r="K3" s="772"/>
      <c r="L3" s="772"/>
      <c r="M3" s="772"/>
      <c r="N3" s="772"/>
      <c r="O3" s="772"/>
      <c r="P3" s="772"/>
      <c r="Q3" s="772"/>
      <c r="R3" s="772"/>
      <c r="S3" s="536"/>
      <c r="T3" s="692"/>
      <c r="U3" s="536"/>
      <c r="W3" s="535"/>
      <c r="Z3" s="769"/>
      <c r="AA3" s="769"/>
      <c r="AE3" s="533"/>
      <c r="AF3" s="533"/>
      <c r="AG3" s="533"/>
      <c r="AH3" s="533"/>
      <c r="AI3" s="533"/>
      <c r="AJ3" s="533"/>
      <c r="AK3" s="533"/>
      <c r="AL3" s="533"/>
      <c r="AM3" s="533"/>
      <c r="AN3" s="533"/>
      <c r="AO3" s="533"/>
      <c r="AP3" s="533"/>
      <c r="AQ3" s="533"/>
      <c r="AR3" s="533"/>
    </row>
    <row r="4" spans="1:44" ht="36" customHeight="1">
      <c r="A4" s="767" t="s">
        <v>386</v>
      </c>
      <c r="B4" s="767"/>
      <c r="C4" s="767"/>
      <c r="D4" s="767"/>
      <c r="E4" s="767"/>
      <c r="F4" s="767"/>
      <c r="G4" s="767"/>
      <c r="H4" s="767"/>
      <c r="I4" s="767"/>
      <c r="J4" s="767"/>
      <c r="K4" s="767"/>
      <c r="L4" s="767"/>
      <c r="M4" s="767"/>
      <c r="N4" s="767"/>
      <c r="O4" s="767"/>
      <c r="P4" s="767"/>
      <c r="Q4" s="767"/>
      <c r="R4" s="767"/>
      <c r="S4" s="537"/>
      <c r="T4" s="693"/>
      <c r="U4" s="537"/>
      <c r="W4" s="529"/>
      <c r="X4" s="538"/>
      <c r="Y4" s="532"/>
    </row>
    <row r="5" spans="1:44">
      <c r="S5" s="537"/>
      <c r="T5" s="693"/>
      <c r="U5" s="537"/>
      <c r="W5" s="529"/>
    </row>
    <row r="6" spans="1:44" ht="16.5">
      <c r="A6" s="765" t="str">
        <f>"Bidder’s Name and Address (" &amp; MID('Names of Bidder'!B9,9, 20) &amp; ") :"</f>
        <v>Bidder’s Name and Address (Sole Bidder) :</v>
      </c>
      <c r="B6" s="765"/>
      <c r="C6" s="765"/>
      <c r="D6" s="765"/>
      <c r="E6" s="765"/>
      <c r="F6" s="765"/>
      <c r="G6" s="765"/>
      <c r="H6" s="765"/>
      <c r="I6" s="765"/>
      <c r="J6" s="765"/>
      <c r="K6" s="765"/>
      <c r="L6" s="765"/>
      <c r="M6" s="540"/>
      <c r="N6" s="541"/>
      <c r="O6" s="217" t="s">
        <v>341</v>
      </c>
      <c r="S6" s="537"/>
      <c r="T6" s="693"/>
      <c r="U6" s="537"/>
      <c r="W6" s="529"/>
      <c r="X6" s="538"/>
    </row>
    <row r="7" spans="1:44" ht="16.5">
      <c r="A7" s="768" t="str">
        <f>IF('Names of Bidder'!D9="", "", IF('Names of Bidder'!D6= "JV (Joint Venture)", "JV of " &amp; AC8, ""))</f>
        <v/>
      </c>
      <c r="B7" s="768"/>
      <c r="C7" s="768"/>
      <c r="D7" s="768"/>
      <c r="E7" s="768"/>
      <c r="F7" s="768"/>
      <c r="G7" s="768"/>
      <c r="H7" s="768"/>
      <c r="I7" s="768"/>
      <c r="J7" s="768"/>
      <c r="K7" s="768"/>
      <c r="L7" s="768"/>
      <c r="M7" s="768"/>
      <c r="N7" s="768"/>
      <c r="O7" s="542" t="s">
        <v>446</v>
      </c>
      <c r="P7" s="542"/>
      <c r="Q7" s="542"/>
      <c r="S7" s="543"/>
      <c r="T7" s="694"/>
      <c r="U7" s="543"/>
      <c r="Z7" s="770"/>
      <c r="AA7" s="770"/>
    </row>
    <row r="8" spans="1:44" ht="16.5">
      <c r="A8" s="544" t="s">
        <v>389</v>
      </c>
      <c r="B8" s="544" t="str">
        <f>'Names of Bidder'!D9</f>
        <v>aa</v>
      </c>
      <c r="C8" s="544"/>
      <c r="D8" s="544"/>
      <c r="E8" s="544"/>
      <c r="F8" s="766"/>
      <c r="G8" s="766"/>
      <c r="H8" s="766"/>
      <c r="I8" s="544"/>
      <c r="J8" s="637"/>
      <c r="K8" s="544"/>
      <c r="O8" s="542" t="s">
        <v>343</v>
      </c>
      <c r="P8" s="542"/>
      <c r="Q8" s="542"/>
      <c r="S8" s="539"/>
      <c r="T8" s="695"/>
      <c r="U8" s="539"/>
      <c r="AC8" s="528" t="str">
        <f>IF('Names of Bidder'!D7=1,'Names of Bidder'!D9&amp;" &amp; "&amp;'Names of Bidder'!D14,IF('Names of Bidder'!D7="2 or More",'Names of Bidder'!D9&amp;" , "&amp;'Names of Bidder'!D14&amp;" &amp; "&amp;'Names of Bidder'!D19,""))</f>
        <v xml:space="preserve">aa ,  &amp; </v>
      </c>
    </row>
    <row r="9" spans="1:44" ht="16.5">
      <c r="A9" s="544" t="s">
        <v>352</v>
      </c>
      <c r="B9" s="544" t="str">
        <f>'Names of Bidder'!D10</f>
        <v>bb</v>
      </c>
      <c r="C9" s="544"/>
      <c r="D9" s="544"/>
      <c r="E9" s="544"/>
      <c r="F9" s="766"/>
      <c r="G9" s="766"/>
      <c r="H9" s="766"/>
      <c r="I9" s="544"/>
      <c r="J9" s="637"/>
      <c r="K9" s="544"/>
      <c r="O9" s="542" t="s">
        <v>447</v>
      </c>
      <c r="P9" s="542"/>
      <c r="Q9" s="542"/>
      <c r="S9" s="539"/>
      <c r="T9" s="695"/>
      <c r="U9" s="539"/>
    </row>
    <row r="10" spans="1:44" ht="16.5">
      <c r="A10" s="545"/>
      <c r="B10" s="544" t="str">
        <f>'Names of Bidder'!D11</f>
        <v>cc</v>
      </c>
      <c r="C10" s="545"/>
      <c r="D10" s="545"/>
      <c r="E10" s="545"/>
      <c r="F10" s="766"/>
      <c r="G10" s="766"/>
      <c r="H10" s="766"/>
      <c r="I10" s="545"/>
      <c r="J10" s="638"/>
      <c r="K10" s="545"/>
      <c r="O10" s="542" t="s">
        <v>448</v>
      </c>
      <c r="P10" s="542"/>
      <c r="Q10" s="542"/>
      <c r="S10" s="546"/>
      <c r="T10" s="693"/>
      <c r="U10" s="547"/>
    </row>
    <row r="11" spans="1:44" ht="16.5">
      <c r="A11" s="545"/>
      <c r="B11" s="544" t="str">
        <f>'Names of Bidder'!D12</f>
        <v>dd</v>
      </c>
      <c r="C11" s="545"/>
      <c r="D11" s="545"/>
      <c r="E11" s="545"/>
      <c r="F11" s="766"/>
      <c r="G11" s="766"/>
      <c r="H11" s="766"/>
      <c r="I11" s="545"/>
      <c r="J11" s="638"/>
      <c r="K11" s="545"/>
      <c r="O11" s="542" t="s">
        <v>449</v>
      </c>
      <c r="P11" s="542"/>
      <c r="Q11" s="542"/>
      <c r="Z11" s="770"/>
      <c r="AA11" s="770"/>
    </row>
    <row r="12" spans="1:44" ht="16.5" hidden="1">
      <c r="A12" s="545"/>
      <c r="B12" s="544">
        <f>'Names of Bidder'!D13</f>
        <v>0</v>
      </c>
      <c r="C12" s="545"/>
      <c r="D12" s="545"/>
      <c r="E12" s="545"/>
      <c r="F12" s="545"/>
      <c r="G12" s="545"/>
      <c r="H12" s="627"/>
      <c r="I12" s="545"/>
      <c r="J12" s="638"/>
      <c r="K12" s="545"/>
      <c r="L12" s="548"/>
      <c r="M12" s="549"/>
      <c r="N12" s="550"/>
      <c r="O12" s="540"/>
      <c r="P12" s="540"/>
      <c r="Q12" s="540"/>
      <c r="AB12" s="551"/>
    </row>
    <row r="13" spans="1:44" ht="26.25" customHeight="1">
      <c r="A13" s="763" t="s">
        <v>438</v>
      </c>
      <c r="B13" s="763"/>
      <c r="C13" s="763"/>
      <c r="D13" s="763"/>
      <c r="E13" s="763"/>
      <c r="F13" s="763"/>
      <c r="G13" s="763"/>
      <c r="H13" s="763"/>
      <c r="I13" s="763"/>
      <c r="J13" s="763"/>
      <c r="K13" s="763"/>
      <c r="L13" s="763"/>
      <c r="M13" s="763"/>
      <c r="N13" s="763"/>
      <c r="O13" s="763"/>
      <c r="P13" s="763"/>
      <c r="Q13" s="763"/>
      <c r="R13" s="763"/>
      <c r="T13" s="691"/>
      <c r="X13" s="217" t="s">
        <v>360</v>
      </c>
      <c r="AB13" s="551"/>
    </row>
    <row r="14" spans="1:44" ht="16.5" hidden="1">
      <c r="L14" s="552"/>
      <c r="R14" s="524"/>
      <c r="S14" s="757"/>
      <c r="T14" s="757"/>
      <c r="V14" s="773"/>
      <c r="W14" s="773"/>
      <c r="X14" s="217" t="s">
        <v>59</v>
      </c>
      <c r="Z14" s="770"/>
      <c r="AA14" s="770"/>
    </row>
    <row r="15" spans="1:44" ht="16.5" hidden="1">
      <c r="L15" s="552"/>
      <c r="S15" s="552"/>
      <c r="T15" s="696"/>
      <c r="V15" s="552"/>
      <c r="W15" s="552"/>
    </row>
    <row r="16" spans="1:44" ht="16.5">
      <c r="B16" s="555"/>
      <c r="C16" s="555"/>
      <c r="D16" s="555"/>
      <c r="E16" s="555"/>
      <c r="F16" s="555"/>
      <c r="G16" s="555"/>
      <c r="H16" s="649"/>
      <c r="L16" s="556"/>
      <c r="N16" s="775" t="s">
        <v>257</v>
      </c>
      <c r="O16" s="775"/>
      <c r="P16" s="775"/>
      <c r="Q16" s="775"/>
      <c r="R16" s="775"/>
      <c r="S16" s="554"/>
      <c r="T16" s="697"/>
      <c r="V16" s="554"/>
      <c r="W16" s="554"/>
    </row>
    <row r="17" spans="1:44" s="562" customFormat="1" ht="109.5" customHeight="1">
      <c r="A17" s="557" t="s">
        <v>320</v>
      </c>
      <c r="B17" s="557" t="s">
        <v>454</v>
      </c>
      <c r="C17" s="557" t="s">
        <v>410</v>
      </c>
      <c r="D17" s="557" t="s">
        <v>411</v>
      </c>
      <c r="E17" s="557" t="s">
        <v>412</v>
      </c>
      <c r="F17" s="557" t="s">
        <v>413</v>
      </c>
      <c r="G17" s="557"/>
      <c r="H17" s="557" t="s">
        <v>416</v>
      </c>
      <c r="I17" s="650" t="s">
        <v>419</v>
      </c>
      <c r="J17" s="557" t="s">
        <v>415</v>
      </c>
      <c r="K17" s="557" t="s">
        <v>420</v>
      </c>
      <c r="L17" s="557" t="s">
        <v>414</v>
      </c>
      <c r="M17" s="558" t="s">
        <v>313</v>
      </c>
      <c r="N17" s="559" t="s">
        <v>417</v>
      </c>
      <c r="O17" s="557" t="s">
        <v>517</v>
      </c>
      <c r="P17" s="557" t="s">
        <v>518</v>
      </c>
      <c r="Q17" s="557" t="s">
        <v>515</v>
      </c>
      <c r="R17" s="557" t="s">
        <v>516</v>
      </c>
      <c r="S17" s="560"/>
      <c r="T17" s="698" t="s">
        <v>520</v>
      </c>
      <c r="V17" s="560"/>
      <c r="W17" s="560"/>
      <c r="AE17" s="561"/>
      <c r="AF17" s="561"/>
      <c r="AG17" s="561"/>
      <c r="AH17" s="561"/>
      <c r="AI17" s="561"/>
      <c r="AJ17" s="561"/>
      <c r="AK17" s="561"/>
      <c r="AL17" s="561"/>
      <c r="AM17" s="561"/>
      <c r="AN17" s="561"/>
      <c r="AO17" s="561"/>
      <c r="AP17" s="561"/>
      <c r="AQ17" s="561"/>
      <c r="AR17" s="561"/>
    </row>
    <row r="18" spans="1:44" s="564" customFormat="1">
      <c r="A18" s="651">
        <v>1</v>
      </c>
      <c r="B18" s="652">
        <v>2</v>
      </c>
      <c r="C18" s="651">
        <v>3</v>
      </c>
      <c r="D18" s="651">
        <v>4</v>
      </c>
      <c r="E18" s="651">
        <v>5</v>
      </c>
      <c r="F18" s="651">
        <v>6</v>
      </c>
      <c r="G18" s="651">
        <v>7</v>
      </c>
      <c r="H18" s="653">
        <v>8</v>
      </c>
      <c r="I18" s="654">
        <v>9</v>
      </c>
      <c r="J18" s="655">
        <v>10</v>
      </c>
      <c r="K18" s="654">
        <v>11</v>
      </c>
      <c r="L18" s="651">
        <v>12</v>
      </c>
      <c r="M18" s="651">
        <v>13</v>
      </c>
      <c r="N18" s="651">
        <v>14</v>
      </c>
      <c r="O18" s="651">
        <v>15</v>
      </c>
      <c r="P18" s="651"/>
      <c r="Q18" s="651"/>
      <c r="R18" s="651" t="s">
        <v>418</v>
      </c>
      <c r="S18" s="565"/>
      <c r="T18" s="699"/>
      <c r="U18" s="566"/>
      <c r="V18" s="565"/>
      <c r="W18" s="565"/>
      <c r="AE18" s="563"/>
      <c r="AF18" s="563"/>
      <c r="AG18" s="563"/>
      <c r="AH18" s="563"/>
      <c r="AI18" s="563"/>
      <c r="AJ18" s="563"/>
      <c r="AK18" s="563"/>
      <c r="AL18" s="563"/>
      <c r="AM18" s="563"/>
      <c r="AN18" s="563"/>
      <c r="AO18" s="563"/>
      <c r="AP18" s="563"/>
      <c r="AQ18" s="563"/>
      <c r="AR18" s="563"/>
    </row>
    <row r="19" spans="1:44" ht="61.5">
      <c r="A19" s="681">
        <v>1</v>
      </c>
      <c r="B19" s="677">
        <v>18.12</v>
      </c>
      <c r="C19" s="656"/>
      <c r="D19" s="656"/>
      <c r="E19" s="656"/>
      <c r="F19" s="656"/>
      <c r="G19" s="656"/>
      <c r="H19" s="657"/>
      <c r="I19" s="657"/>
      <c r="J19" s="657"/>
      <c r="K19" s="657"/>
      <c r="L19" s="676" t="s">
        <v>511</v>
      </c>
      <c r="M19" s="659"/>
      <c r="N19" s="660"/>
      <c r="O19" s="567"/>
      <c r="P19" s="567"/>
      <c r="Q19" s="626"/>
      <c r="R19" s="568"/>
      <c r="S19" s="554"/>
      <c r="T19" s="700">
        <f>IF(K19="Confirmed",ROUND(J19*R19,2),ROUND(R19*K19,2))</f>
        <v>0</v>
      </c>
      <c r="V19" s="554"/>
      <c r="W19" s="554"/>
    </row>
    <row r="20" spans="1:44" ht="16.5">
      <c r="A20" s="681">
        <v>2</v>
      </c>
      <c r="B20" s="677" t="s">
        <v>494</v>
      </c>
      <c r="C20" s="656"/>
      <c r="D20" s="656"/>
      <c r="E20" s="656"/>
      <c r="F20" s="656"/>
      <c r="G20" s="656"/>
      <c r="H20" s="661">
        <v>995424</v>
      </c>
      <c r="I20" s="674" t="s">
        <v>450</v>
      </c>
      <c r="J20" s="658">
        <v>0.18</v>
      </c>
      <c r="K20" s="674" t="s">
        <v>450</v>
      </c>
      <c r="L20" s="676" t="s">
        <v>468</v>
      </c>
      <c r="M20" s="659" t="s">
        <v>440</v>
      </c>
      <c r="N20" s="688">
        <v>1131</v>
      </c>
      <c r="O20" s="567">
        <v>999.05</v>
      </c>
      <c r="P20" s="567">
        <f>O20+O20*O$52</f>
        <v>999.05</v>
      </c>
      <c r="Q20" s="626">
        <f>ROUND(N20*O20,2)</f>
        <v>1129925.55</v>
      </c>
      <c r="R20" s="568">
        <f>ROUND(N20*P20,2)</f>
        <v>1129925.55</v>
      </c>
      <c r="S20" s="554"/>
      <c r="T20" s="700">
        <f t="shared" ref="T20:T49" si="0">IF(K20="Confirmed",ROUND(J20*R20,2),ROUND(R20*K20,2))</f>
        <v>203386.6</v>
      </c>
      <c r="V20" s="554"/>
      <c r="W20" s="554"/>
    </row>
    <row r="21" spans="1:44" ht="16.5">
      <c r="A21" s="681">
        <v>3</v>
      </c>
      <c r="B21" s="677" t="s">
        <v>495</v>
      </c>
      <c r="C21" s="656"/>
      <c r="D21" s="656"/>
      <c r="E21" s="656"/>
      <c r="F21" s="656"/>
      <c r="G21" s="656"/>
      <c r="H21" s="661">
        <v>995424</v>
      </c>
      <c r="I21" s="674" t="s">
        <v>450</v>
      </c>
      <c r="J21" s="658">
        <v>0.18</v>
      </c>
      <c r="K21" s="674" t="s">
        <v>450</v>
      </c>
      <c r="L21" s="676" t="s">
        <v>469</v>
      </c>
      <c r="M21" s="659" t="s">
        <v>440</v>
      </c>
      <c r="N21" s="688">
        <v>581</v>
      </c>
      <c r="O21" s="567">
        <v>689.93</v>
      </c>
      <c r="P21" s="567">
        <f>O21+O21*O$52</f>
        <v>689.93</v>
      </c>
      <c r="Q21" s="626">
        <f t="shared" ref="Q21:Q49" si="1">ROUND(N21*O21,2)</f>
        <v>400849.33</v>
      </c>
      <c r="R21" s="568">
        <f>ROUND(N21*P21,2)</f>
        <v>400849.33</v>
      </c>
      <c r="S21" s="554"/>
      <c r="T21" s="700">
        <f t="shared" si="0"/>
        <v>72152.88</v>
      </c>
      <c r="V21" s="554"/>
      <c r="W21" s="554"/>
    </row>
    <row r="22" spans="1:44" ht="16.5">
      <c r="A22" s="681">
        <v>4</v>
      </c>
      <c r="B22" s="677" t="s">
        <v>496</v>
      </c>
      <c r="C22" s="656"/>
      <c r="D22" s="656"/>
      <c r="E22" s="656"/>
      <c r="F22" s="656"/>
      <c r="G22" s="656"/>
      <c r="H22" s="661">
        <v>995424</v>
      </c>
      <c r="I22" s="674" t="s">
        <v>450</v>
      </c>
      <c r="J22" s="658">
        <v>0.18</v>
      </c>
      <c r="K22" s="674" t="s">
        <v>450</v>
      </c>
      <c r="L22" s="676" t="s">
        <v>470</v>
      </c>
      <c r="M22" s="659" t="s">
        <v>440</v>
      </c>
      <c r="N22" s="688">
        <v>93</v>
      </c>
      <c r="O22" s="567">
        <v>529.48</v>
      </c>
      <c r="P22" s="567">
        <f>O22+O22*O$52</f>
        <v>529.48</v>
      </c>
      <c r="Q22" s="626">
        <f t="shared" si="1"/>
        <v>49241.64</v>
      </c>
      <c r="R22" s="568">
        <f t="shared" ref="R22:R49" si="2">ROUND(N22*P22,2)</f>
        <v>49241.64</v>
      </c>
      <c r="S22" s="554"/>
      <c r="T22" s="700">
        <f t="shared" si="0"/>
        <v>8863.5</v>
      </c>
      <c r="V22" s="554"/>
      <c r="W22" s="554"/>
    </row>
    <row r="23" spans="1:44" ht="16.5">
      <c r="A23" s="681">
        <v>5</v>
      </c>
      <c r="B23" s="677" t="s">
        <v>497</v>
      </c>
      <c r="C23" s="656"/>
      <c r="D23" s="656"/>
      <c r="E23" s="656"/>
      <c r="F23" s="656"/>
      <c r="G23" s="656"/>
      <c r="H23" s="661">
        <v>995424</v>
      </c>
      <c r="I23" s="674" t="s">
        <v>450</v>
      </c>
      <c r="J23" s="658">
        <v>0.18</v>
      </c>
      <c r="K23" s="674" t="s">
        <v>450</v>
      </c>
      <c r="L23" s="676" t="s">
        <v>471</v>
      </c>
      <c r="M23" s="659" t="s">
        <v>440</v>
      </c>
      <c r="N23" s="688">
        <v>166</v>
      </c>
      <c r="O23" s="567">
        <v>364.39</v>
      </c>
      <c r="P23" s="567">
        <f>O23+O23*O$52</f>
        <v>364.39</v>
      </c>
      <c r="Q23" s="626">
        <f t="shared" si="1"/>
        <v>60488.74</v>
      </c>
      <c r="R23" s="568">
        <f t="shared" si="2"/>
        <v>60488.74</v>
      </c>
      <c r="S23" s="554"/>
      <c r="T23" s="700">
        <f t="shared" si="0"/>
        <v>10887.97</v>
      </c>
      <c r="V23" s="554"/>
      <c r="W23" s="554"/>
    </row>
    <row r="24" spans="1:44" ht="49.5">
      <c r="A24" s="681">
        <v>6</v>
      </c>
      <c r="B24" s="677"/>
      <c r="C24" s="656"/>
      <c r="D24" s="656"/>
      <c r="E24" s="656"/>
      <c r="F24" s="656"/>
      <c r="G24" s="656"/>
      <c r="H24" s="661"/>
      <c r="I24" s="661"/>
      <c r="J24" s="661"/>
      <c r="K24" s="661"/>
      <c r="L24" s="676" t="s">
        <v>472</v>
      </c>
      <c r="M24" s="659"/>
      <c r="N24" s="688"/>
      <c r="O24" s="567"/>
      <c r="P24" s="567"/>
      <c r="Q24" s="626"/>
      <c r="R24" s="568"/>
      <c r="S24" s="554"/>
      <c r="T24" s="700">
        <f t="shared" si="0"/>
        <v>0</v>
      </c>
      <c r="V24" s="554"/>
      <c r="W24" s="554"/>
    </row>
    <row r="25" spans="1:44" ht="16.5">
      <c r="A25" s="681">
        <v>7</v>
      </c>
      <c r="B25" s="677" t="s">
        <v>451</v>
      </c>
      <c r="C25" s="656"/>
      <c r="D25" s="656"/>
      <c r="E25" s="656"/>
      <c r="F25" s="656"/>
      <c r="G25" s="656"/>
      <c r="H25" s="661">
        <v>995433</v>
      </c>
      <c r="I25" s="674" t="s">
        <v>450</v>
      </c>
      <c r="J25" s="658">
        <v>0.18</v>
      </c>
      <c r="K25" s="674" t="s">
        <v>450</v>
      </c>
      <c r="L25" s="682" t="s">
        <v>473</v>
      </c>
      <c r="M25" s="659" t="s">
        <v>441</v>
      </c>
      <c r="N25" s="688">
        <v>87.477999999999994</v>
      </c>
      <c r="O25" s="567">
        <v>196.28</v>
      </c>
      <c r="P25" s="567">
        <f>O25+O25*O$52</f>
        <v>196.28</v>
      </c>
      <c r="Q25" s="626">
        <f t="shared" si="1"/>
        <v>17170.18</v>
      </c>
      <c r="R25" s="568">
        <f t="shared" si="2"/>
        <v>17170.18</v>
      </c>
      <c r="S25" s="554"/>
      <c r="T25" s="700">
        <f t="shared" si="0"/>
        <v>3090.63</v>
      </c>
      <c r="V25" s="554"/>
      <c r="W25" s="554"/>
    </row>
    <row r="26" spans="1:44" ht="49.5">
      <c r="A26" s="681">
        <v>8</v>
      </c>
      <c r="B26" s="677"/>
      <c r="C26" s="656"/>
      <c r="D26" s="656"/>
      <c r="E26" s="656"/>
      <c r="F26" s="656"/>
      <c r="G26" s="656"/>
      <c r="H26" s="661"/>
      <c r="I26" s="661"/>
      <c r="J26" s="661"/>
      <c r="K26" s="661"/>
      <c r="L26" s="683" t="s">
        <v>514</v>
      </c>
      <c r="M26" s="659"/>
      <c r="N26" s="688"/>
      <c r="O26" s="567"/>
      <c r="P26" s="567"/>
      <c r="Q26" s="626"/>
      <c r="R26" s="568"/>
      <c r="S26" s="554"/>
      <c r="T26" s="700">
        <f t="shared" si="0"/>
        <v>0</v>
      </c>
      <c r="V26" s="554"/>
      <c r="W26" s="554"/>
    </row>
    <row r="27" spans="1:44" ht="33">
      <c r="A27" s="681">
        <v>9</v>
      </c>
      <c r="B27" s="677" t="s">
        <v>498</v>
      </c>
      <c r="C27" s="656"/>
      <c r="D27" s="656"/>
      <c r="E27" s="656"/>
      <c r="F27" s="656"/>
      <c r="G27" s="656"/>
      <c r="H27" s="661">
        <v>995454</v>
      </c>
      <c r="I27" s="674" t="s">
        <v>450</v>
      </c>
      <c r="J27" s="658">
        <v>0.18</v>
      </c>
      <c r="K27" s="674" t="s">
        <v>450</v>
      </c>
      <c r="L27" s="676" t="s">
        <v>474</v>
      </c>
      <c r="M27" s="659" t="s">
        <v>441</v>
      </c>
      <c r="N27" s="688">
        <v>9.4220000000000006</v>
      </c>
      <c r="O27" s="567">
        <v>7532.46</v>
      </c>
      <c r="P27" s="567">
        <f>O27+O27*O$52</f>
        <v>7532.46</v>
      </c>
      <c r="Q27" s="626">
        <f t="shared" si="1"/>
        <v>70970.84</v>
      </c>
      <c r="R27" s="568">
        <f>ROUND(N27*P27,2)</f>
        <v>70970.84</v>
      </c>
      <c r="S27" s="554"/>
      <c r="T27" s="700">
        <f t="shared" si="0"/>
        <v>12774.75</v>
      </c>
      <c r="V27" s="554"/>
      <c r="W27" s="554"/>
    </row>
    <row r="28" spans="1:44" ht="49.5">
      <c r="A28" s="681">
        <v>10</v>
      </c>
      <c r="B28" s="677"/>
      <c r="C28" s="656"/>
      <c r="D28" s="656"/>
      <c r="E28" s="656"/>
      <c r="F28" s="656"/>
      <c r="G28" s="656"/>
      <c r="H28" s="661"/>
      <c r="I28" s="661"/>
      <c r="J28" s="661"/>
      <c r="K28" s="661"/>
      <c r="L28" s="683" t="s">
        <v>514</v>
      </c>
      <c r="M28" s="659"/>
      <c r="N28" s="688"/>
      <c r="O28" s="567"/>
      <c r="P28" s="567"/>
      <c r="Q28" s="626"/>
      <c r="R28" s="568"/>
      <c r="S28" s="554"/>
      <c r="T28" s="700">
        <f t="shared" si="0"/>
        <v>0</v>
      </c>
      <c r="V28" s="554"/>
      <c r="W28" s="554"/>
    </row>
    <row r="29" spans="1:44" ht="33">
      <c r="A29" s="681">
        <v>11</v>
      </c>
      <c r="B29" s="677" t="s">
        <v>499</v>
      </c>
      <c r="C29" s="656"/>
      <c r="D29" s="656"/>
      <c r="E29" s="656"/>
      <c r="F29" s="656"/>
      <c r="G29" s="656"/>
      <c r="H29" s="662">
        <v>995454</v>
      </c>
      <c r="I29" s="674" t="s">
        <v>450</v>
      </c>
      <c r="J29" s="658">
        <v>0.18</v>
      </c>
      <c r="K29" s="674" t="s">
        <v>450</v>
      </c>
      <c r="L29" s="683" t="s">
        <v>475</v>
      </c>
      <c r="M29" s="659" t="s">
        <v>441</v>
      </c>
      <c r="N29" s="688">
        <v>4.75</v>
      </c>
      <c r="O29" s="567">
        <v>8603.17</v>
      </c>
      <c r="P29" s="567">
        <f>O29+O29*O$52</f>
        <v>8603.17</v>
      </c>
      <c r="Q29" s="626">
        <f t="shared" si="1"/>
        <v>40865.06</v>
      </c>
      <c r="R29" s="568">
        <f t="shared" si="2"/>
        <v>40865.06</v>
      </c>
      <c r="S29" s="554"/>
      <c r="T29" s="700">
        <f t="shared" si="0"/>
        <v>7355.71</v>
      </c>
      <c r="V29" s="554"/>
      <c r="W29" s="554"/>
    </row>
    <row r="30" spans="1:44" ht="99">
      <c r="A30" s="665">
        <v>1</v>
      </c>
      <c r="B30" s="677"/>
      <c r="C30" s="567"/>
      <c r="D30" s="567"/>
      <c r="E30" s="567"/>
      <c r="F30" s="666"/>
      <c r="G30" s="567"/>
      <c r="H30" s="667"/>
      <c r="I30" s="667"/>
      <c r="J30" s="667"/>
      <c r="K30" s="667"/>
      <c r="L30" s="676" t="s">
        <v>476</v>
      </c>
      <c r="M30" s="669"/>
      <c r="N30" s="689"/>
      <c r="O30" s="567"/>
      <c r="P30" s="567"/>
      <c r="Q30" s="626"/>
      <c r="R30" s="568"/>
      <c r="T30" s="700">
        <f t="shared" si="0"/>
        <v>0</v>
      </c>
      <c r="U30" s="217"/>
      <c r="AE30" s="217"/>
      <c r="AF30" s="217"/>
      <c r="AG30" s="217"/>
      <c r="AH30" s="217"/>
      <c r="AI30" s="217"/>
      <c r="AJ30" s="217"/>
      <c r="AK30" s="217"/>
      <c r="AL30" s="217"/>
      <c r="AM30" s="217"/>
      <c r="AN30" s="217"/>
      <c r="AO30" s="217"/>
      <c r="AP30" s="217"/>
      <c r="AQ30" s="217"/>
      <c r="AR30" s="217"/>
    </row>
    <row r="31" spans="1:44" ht="49.5">
      <c r="A31" s="665">
        <v>2</v>
      </c>
      <c r="B31" s="677" t="s">
        <v>500</v>
      </c>
      <c r="C31" s="567"/>
      <c r="D31" s="567"/>
      <c r="E31" s="567"/>
      <c r="F31" s="666"/>
      <c r="G31" s="567"/>
      <c r="H31" s="670">
        <v>995454</v>
      </c>
      <c r="I31" s="674" t="s">
        <v>450</v>
      </c>
      <c r="J31" s="668">
        <v>0.18</v>
      </c>
      <c r="K31" s="674" t="s">
        <v>450</v>
      </c>
      <c r="L31" s="676" t="s">
        <v>477</v>
      </c>
      <c r="M31" s="669" t="s">
        <v>441</v>
      </c>
      <c r="N31" s="689">
        <v>30.44</v>
      </c>
      <c r="O31" s="567">
        <v>11452.99</v>
      </c>
      <c r="P31" s="567">
        <f>O31+O31*O$52</f>
        <v>11452.99</v>
      </c>
      <c r="Q31" s="626">
        <f t="shared" si="1"/>
        <v>348629.02</v>
      </c>
      <c r="R31" s="568">
        <f t="shared" si="2"/>
        <v>348629.02</v>
      </c>
      <c r="T31" s="700">
        <f t="shared" si="0"/>
        <v>62753.22</v>
      </c>
      <c r="U31" s="217"/>
      <c r="AE31" s="217"/>
      <c r="AF31" s="217"/>
      <c r="AG31" s="217"/>
      <c r="AH31" s="217"/>
      <c r="AI31" s="217"/>
      <c r="AJ31" s="217"/>
      <c r="AK31" s="217"/>
      <c r="AL31" s="217"/>
      <c r="AM31" s="217"/>
      <c r="AN31" s="217"/>
      <c r="AO31" s="217"/>
      <c r="AP31" s="217"/>
      <c r="AQ31" s="217"/>
      <c r="AR31" s="217"/>
    </row>
    <row r="32" spans="1:44" ht="33">
      <c r="A32" s="665">
        <v>3</v>
      </c>
      <c r="B32" s="677">
        <v>10.1</v>
      </c>
      <c r="C32" s="567"/>
      <c r="D32" s="567"/>
      <c r="E32" s="567"/>
      <c r="F32" s="666"/>
      <c r="G32" s="567"/>
      <c r="H32" s="670">
        <v>995476</v>
      </c>
      <c r="I32" s="674" t="s">
        <v>450</v>
      </c>
      <c r="J32" s="668">
        <v>0.18</v>
      </c>
      <c r="K32" s="674" t="s">
        <v>450</v>
      </c>
      <c r="L32" s="684" t="s">
        <v>478</v>
      </c>
      <c r="M32" s="669" t="s">
        <v>442</v>
      </c>
      <c r="N32" s="689">
        <v>3060</v>
      </c>
      <c r="O32" s="567">
        <v>129.76</v>
      </c>
      <c r="P32" s="567">
        <f>O32+O32*O$52</f>
        <v>129.76</v>
      </c>
      <c r="Q32" s="626">
        <f t="shared" si="1"/>
        <v>397065.6</v>
      </c>
      <c r="R32" s="568">
        <f t="shared" si="2"/>
        <v>397065.6</v>
      </c>
      <c r="T32" s="700">
        <f t="shared" si="0"/>
        <v>71471.81</v>
      </c>
      <c r="U32" s="217"/>
      <c r="AE32" s="217"/>
      <c r="AF32" s="217"/>
      <c r="AG32" s="217"/>
      <c r="AH32" s="217"/>
      <c r="AI32" s="217"/>
      <c r="AJ32" s="217"/>
      <c r="AK32" s="217"/>
      <c r="AL32" s="217"/>
      <c r="AM32" s="217"/>
      <c r="AN32" s="217"/>
      <c r="AO32" s="217"/>
      <c r="AP32" s="217"/>
      <c r="AQ32" s="217"/>
      <c r="AR32" s="217"/>
    </row>
    <row r="33" spans="1:44" ht="33">
      <c r="A33" s="665">
        <v>4</v>
      </c>
      <c r="B33" s="677"/>
      <c r="C33" s="567"/>
      <c r="D33" s="567"/>
      <c r="E33" s="567"/>
      <c r="F33" s="666"/>
      <c r="G33" s="567"/>
      <c r="H33" s="670"/>
      <c r="I33" s="670"/>
      <c r="J33" s="670"/>
      <c r="K33" s="670"/>
      <c r="L33" s="685" t="s">
        <v>479</v>
      </c>
      <c r="M33" s="669"/>
      <c r="N33" s="689"/>
      <c r="O33" s="567"/>
      <c r="P33" s="567"/>
      <c r="Q33" s="626"/>
      <c r="R33" s="568"/>
      <c r="T33" s="700">
        <f t="shared" si="0"/>
        <v>0</v>
      </c>
      <c r="U33" s="217"/>
      <c r="AE33" s="217"/>
      <c r="AF33" s="217"/>
      <c r="AG33" s="217"/>
      <c r="AH33" s="217"/>
      <c r="AI33" s="217"/>
      <c r="AJ33" s="217"/>
      <c r="AK33" s="217"/>
      <c r="AL33" s="217"/>
      <c r="AM33" s="217"/>
      <c r="AN33" s="217"/>
      <c r="AO33" s="217"/>
      <c r="AP33" s="217"/>
      <c r="AQ33" s="217"/>
      <c r="AR33" s="217"/>
    </row>
    <row r="34" spans="1:44" ht="16.5">
      <c r="A34" s="665">
        <v>5</v>
      </c>
      <c r="B34" s="677" t="s">
        <v>501</v>
      </c>
      <c r="C34" s="567"/>
      <c r="D34" s="567"/>
      <c r="E34" s="567"/>
      <c r="F34" s="666"/>
      <c r="G34" s="567"/>
      <c r="H34" s="670">
        <v>995456</v>
      </c>
      <c r="I34" s="674" t="s">
        <v>450</v>
      </c>
      <c r="J34" s="668">
        <v>0.18</v>
      </c>
      <c r="K34" s="674" t="s">
        <v>450</v>
      </c>
      <c r="L34" s="686" t="s">
        <v>480</v>
      </c>
      <c r="M34" s="669" t="s">
        <v>441</v>
      </c>
      <c r="N34" s="689">
        <v>20.338000000000001</v>
      </c>
      <c r="O34" s="567">
        <v>8150.19</v>
      </c>
      <c r="P34" s="567">
        <f>O34+O34*O$52</f>
        <v>8150.19</v>
      </c>
      <c r="Q34" s="626">
        <f t="shared" si="1"/>
        <v>165758.56</v>
      </c>
      <c r="R34" s="568">
        <f t="shared" si="2"/>
        <v>165758.56</v>
      </c>
      <c r="T34" s="700">
        <f t="shared" si="0"/>
        <v>29836.54</v>
      </c>
      <c r="U34" s="217"/>
      <c r="AE34" s="217"/>
      <c r="AF34" s="217"/>
      <c r="AG34" s="217"/>
      <c r="AH34" s="217"/>
      <c r="AI34" s="217"/>
      <c r="AJ34" s="217"/>
      <c r="AK34" s="217"/>
      <c r="AL34" s="217"/>
      <c r="AM34" s="217"/>
      <c r="AN34" s="217"/>
      <c r="AO34" s="217"/>
      <c r="AP34" s="217"/>
      <c r="AQ34" s="217"/>
      <c r="AR34" s="217"/>
    </row>
    <row r="35" spans="1:44" ht="33">
      <c r="A35" s="665">
        <v>6</v>
      </c>
      <c r="B35" s="678"/>
      <c r="C35" s="567"/>
      <c r="D35" s="567"/>
      <c r="E35" s="567"/>
      <c r="F35" s="666"/>
      <c r="G35" s="567"/>
      <c r="H35" s="670"/>
      <c r="I35" s="670"/>
      <c r="J35" s="670"/>
      <c r="K35" s="670"/>
      <c r="L35" s="685" t="s">
        <v>481</v>
      </c>
      <c r="M35" s="669"/>
      <c r="N35" s="689"/>
      <c r="O35" s="567"/>
      <c r="P35" s="567"/>
      <c r="Q35" s="626"/>
      <c r="R35" s="568"/>
      <c r="T35" s="700">
        <f t="shared" si="0"/>
        <v>0</v>
      </c>
      <c r="U35" s="217"/>
      <c r="AE35" s="217"/>
      <c r="AF35" s="217"/>
      <c r="AG35" s="217"/>
      <c r="AH35" s="217"/>
      <c r="AI35" s="217"/>
      <c r="AJ35" s="217"/>
      <c r="AK35" s="217"/>
      <c r="AL35" s="217"/>
      <c r="AM35" s="217"/>
      <c r="AN35" s="217"/>
      <c r="AO35" s="217"/>
      <c r="AP35" s="217"/>
      <c r="AQ35" s="217"/>
      <c r="AR35" s="217"/>
    </row>
    <row r="36" spans="1:44" ht="16.5">
      <c r="A36" s="665">
        <v>7</v>
      </c>
      <c r="B36" s="677" t="s">
        <v>453</v>
      </c>
      <c r="C36" s="567"/>
      <c r="D36" s="567"/>
      <c r="E36" s="567"/>
      <c r="F36" s="666"/>
      <c r="G36" s="567"/>
      <c r="H36" s="670">
        <v>995456</v>
      </c>
      <c r="I36" s="674" t="s">
        <v>450</v>
      </c>
      <c r="J36" s="668">
        <v>0.18</v>
      </c>
      <c r="K36" s="674" t="s">
        <v>450</v>
      </c>
      <c r="L36" s="682" t="s">
        <v>482</v>
      </c>
      <c r="M36" s="669" t="s">
        <v>444</v>
      </c>
      <c r="N36" s="689">
        <v>205.48500000000001</v>
      </c>
      <c r="O36" s="567">
        <v>383.76</v>
      </c>
      <c r="P36" s="567">
        <f>O36+O36*O$52</f>
        <v>383.76</v>
      </c>
      <c r="Q36" s="626">
        <f t="shared" si="1"/>
        <v>78856.92</v>
      </c>
      <c r="R36" s="568">
        <f t="shared" si="2"/>
        <v>78856.92</v>
      </c>
      <c r="T36" s="700">
        <f t="shared" si="0"/>
        <v>14194.25</v>
      </c>
      <c r="U36" s="217"/>
      <c r="AE36" s="217"/>
      <c r="AF36" s="217"/>
      <c r="AG36" s="217"/>
      <c r="AH36" s="217"/>
      <c r="AI36" s="217"/>
      <c r="AJ36" s="217"/>
      <c r="AK36" s="217"/>
      <c r="AL36" s="217"/>
      <c r="AM36" s="217"/>
      <c r="AN36" s="217"/>
      <c r="AO36" s="217"/>
      <c r="AP36" s="217"/>
      <c r="AQ36" s="217"/>
      <c r="AR36" s="217"/>
    </row>
    <row r="37" spans="1:44" ht="31.5">
      <c r="A37" s="665">
        <v>8</v>
      </c>
      <c r="B37" s="677"/>
      <c r="C37" s="567"/>
      <c r="D37" s="567"/>
      <c r="E37" s="567"/>
      <c r="F37" s="666"/>
      <c r="G37" s="567"/>
      <c r="H37" s="670"/>
      <c r="I37" s="670"/>
      <c r="J37" s="670"/>
      <c r="K37" s="670"/>
      <c r="L37" s="683" t="s">
        <v>512</v>
      </c>
      <c r="M37" s="669"/>
      <c r="N37" s="689"/>
      <c r="O37" s="567"/>
      <c r="P37" s="567"/>
      <c r="Q37" s="626"/>
      <c r="R37" s="568"/>
      <c r="T37" s="700">
        <f t="shared" si="0"/>
        <v>0</v>
      </c>
      <c r="U37" s="217"/>
      <c r="AE37" s="217"/>
      <c r="AF37" s="217"/>
      <c r="AG37" s="217"/>
      <c r="AH37" s="217"/>
      <c r="AI37" s="217"/>
      <c r="AJ37" s="217"/>
      <c r="AK37" s="217"/>
      <c r="AL37" s="217"/>
      <c r="AM37" s="217"/>
      <c r="AN37" s="217"/>
      <c r="AO37" s="217"/>
      <c r="AP37" s="217"/>
      <c r="AQ37" s="217"/>
      <c r="AR37" s="217"/>
    </row>
    <row r="38" spans="1:44" ht="16.5">
      <c r="A38" s="665">
        <v>9</v>
      </c>
      <c r="B38" s="679" t="s">
        <v>502</v>
      </c>
      <c r="C38" s="567"/>
      <c r="D38" s="567"/>
      <c r="E38" s="567"/>
      <c r="F38" s="666"/>
      <c r="G38" s="567"/>
      <c r="H38" s="670">
        <v>995424</v>
      </c>
      <c r="I38" s="674" t="s">
        <v>450</v>
      </c>
      <c r="J38" s="668">
        <v>0.18</v>
      </c>
      <c r="K38" s="674" t="s">
        <v>450</v>
      </c>
      <c r="L38" s="687" t="s">
        <v>483</v>
      </c>
      <c r="M38" s="669" t="s">
        <v>443</v>
      </c>
      <c r="N38" s="689">
        <v>4</v>
      </c>
      <c r="O38" s="567">
        <v>688.23</v>
      </c>
      <c r="P38" s="567">
        <f>O38+O38*O$52</f>
        <v>688.23</v>
      </c>
      <c r="Q38" s="626">
        <f t="shared" si="1"/>
        <v>2752.92</v>
      </c>
      <c r="R38" s="568">
        <f t="shared" si="2"/>
        <v>2752.92</v>
      </c>
      <c r="T38" s="700">
        <f t="shared" si="0"/>
        <v>495.53</v>
      </c>
      <c r="U38" s="217"/>
      <c r="AE38" s="217"/>
      <c r="AF38" s="217"/>
      <c r="AG38" s="217"/>
      <c r="AH38" s="217"/>
      <c r="AI38" s="217"/>
      <c r="AJ38" s="217"/>
      <c r="AK38" s="217"/>
      <c r="AL38" s="217"/>
      <c r="AM38" s="217"/>
      <c r="AN38" s="217"/>
      <c r="AO38" s="217"/>
      <c r="AP38" s="217"/>
      <c r="AQ38" s="217"/>
      <c r="AR38" s="217"/>
    </row>
    <row r="39" spans="1:44" ht="16.5">
      <c r="A39" s="665">
        <v>10</v>
      </c>
      <c r="B39" s="679" t="s">
        <v>503</v>
      </c>
      <c r="C39" s="567"/>
      <c r="D39" s="567"/>
      <c r="E39" s="567"/>
      <c r="F39" s="666"/>
      <c r="G39" s="567"/>
      <c r="H39" s="671">
        <v>995424</v>
      </c>
      <c r="I39" s="674" t="s">
        <v>450</v>
      </c>
      <c r="J39" s="668">
        <v>0.18</v>
      </c>
      <c r="K39" s="674" t="s">
        <v>450</v>
      </c>
      <c r="L39" s="687" t="s">
        <v>484</v>
      </c>
      <c r="M39" s="669" t="s">
        <v>443</v>
      </c>
      <c r="N39" s="689">
        <v>4</v>
      </c>
      <c r="O39" s="567">
        <v>913.47</v>
      </c>
      <c r="P39" s="567">
        <f>O39+O39*O$52</f>
        <v>913.47</v>
      </c>
      <c r="Q39" s="626">
        <f t="shared" si="1"/>
        <v>3653.88</v>
      </c>
      <c r="R39" s="568">
        <f t="shared" si="2"/>
        <v>3653.88</v>
      </c>
      <c r="T39" s="700">
        <f t="shared" si="0"/>
        <v>657.7</v>
      </c>
      <c r="U39" s="217"/>
      <c r="AE39" s="217"/>
      <c r="AF39" s="217"/>
      <c r="AG39" s="217"/>
      <c r="AH39" s="217"/>
      <c r="AI39" s="217"/>
      <c r="AJ39" s="217"/>
      <c r="AK39" s="217"/>
      <c r="AL39" s="217"/>
      <c r="AM39" s="217"/>
      <c r="AN39" s="217"/>
      <c r="AO39" s="217"/>
      <c r="AP39" s="217"/>
      <c r="AQ39" s="217"/>
      <c r="AR39" s="217"/>
    </row>
    <row r="40" spans="1:44" ht="16.5">
      <c r="A40" s="665">
        <v>11</v>
      </c>
      <c r="B40" s="679" t="s">
        <v>504</v>
      </c>
      <c r="C40" s="567"/>
      <c r="D40" s="567"/>
      <c r="E40" s="567"/>
      <c r="F40" s="666"/>
      <c r="G40" s="567"/>
      <c r="H40" s="670">
        <v>995424</v>
      </c>
      <c r="I40" s="674" t="s">
        <v>450</v>
      </c>
      <c r="J40" s="668">
        <v>0.18</v>
      </c>
      <c r="K40" s="674" t="s">
        <v>450</v>
      </c>
      <c r="L40" s="687" t="s">
        <v>513</v>
      </c>
      <c r="M40" s="669" t="s">
        <v>443</v>
      </c>
      <c r="N40" s="689">
        <v>10</v>
      </c>
      <c r="O40" s="567">
        <v>1135.23</v>
      </c>
      <c r="P40" s="567">
        <f>O40+O40*O$52</f>
        <v>1135.23</v>
      </c>
      <c r="Q40" s="626">
        <f t="shared" si="1"/>
        <v>11352.3</v>
      </c>
      <c r="R40" s="568">
        <f t="shared" si="2"/>
        <v>11352.3</v>
      </c>
      <c r="T40" s="700">
        <f t="shared" si="0"/>
        <v>2043.41</v>
      </c>
      <c r="U40" s="217"/>
      <c r="AE40" s="217"/>
      <c r="AF40" s="217"/>
      <c r="AG40" s="217"/>
      <c r="AH40" s="217"/>
      <c r="AI40" s="217"/>
      <c r="AJ40" s="217"/>
      <c r="AK40" s="217"/>
      <c r="AL40" s="217"/>
      <c r="AM40" s="217"/>
      <c r="AN40" s="217"/>
      <c r="AO40" s="217"/>
      <c r="AP40" s="217"/>
      <c r="AQ40" s="217"/>
      <c r="AR40" s="217"/>
    </row>
    <row r="41" spans="1:44" ht="16.5">
      <c r="A41" s="665">
        <v>12</v>
      </c>
      <c r="B41" s="679" t="s">
        <v>505</v>
      </c>
      <c r="C41" s="567"/>
      <c r="D41" s="567"/>
      <c r="E41" s="567"/>
      <c r="F41" s="666"/>
      <c r="G41" s="567"/>
      <c r="H41" s="670">
        <v>995424</v>
      </c>
      <c r="I41" s="674" t="s">
        <v>450</v>
      </c>
      <c r="J41" s="668">
        <v>0.18</v>
      </c>
      <c r="K41" s="674" t="s">
        <v>450</v>
      </c>
      <c r="L41" s="687" t="s">
        <v>485</v>
      </c>
      <c r="M41" s="669" t="s">
        <v>443</v>
      </c>
      <c r="N41" s="689">
        <v>5</v>
      </c>
      <c r="O41" s="567">
        <v>2880.01</v>
      </c>
      <c r="P41" s="567">
        <f>O41+O41*O$52</f>
        <v>2880.01</v>
      </c>
      <c r="Q41" s="626">
        <f t="shared" si="1"/>
        <v>14400.05</v>
      </c>
      <c r="R41" s="568">
        <f t="shared" si="2"/>
        <v>14400.05</v>
      </c>
      <c r="T41" s="700">
        <f t="shared" si="0"/>
        <v>2592.0100000000002</v>
      </c>
      <c r="U41" s="217"/>
      <c r="AE41" s="217"/>
      <c r="AF41" s="217"/>
      <c r="AG41" s="217"/>
      <c r="AH41" s="217"/>
      <c r="AI41" s="217"/>
      <c r="AJ41" s="217"/>
      <c r="AK41" s="217"/>
      <c r="AL41" s="217"/>
      <c r="AM41" s="217"/>
      <c r="AN41" s="217"/>
      <c r="AO41" s="217"/>
      <c r="AP41" s="217"/>
      <c r="AQ41" s="217"/>
      <c r="AR41" s="217"/>
    </row>
    <row r="42" spans="1:44" ht="33">
      <c r="A42" s="665">
        <v>13</v>
      </c>
      <c r="B42" s="680" t="s">
        <v>506</v>
      </c>
      <c r="C42" s="567"/>
      <c r="D42" s="567"/>
      <c r="E42" s="567"/>
      <c r="F42" s="666"/>
      <c r="G42" s="567"/>
      <c r="H42" s="670"/>
      <c r="I42" s="670"/>
      <c r="J42" s="670"/>
      <c r="K42" s="670"/>
      <c r="L42" s="676" t="s">
        <v>486</v>
      </c>
      <c r="M42" s="669"/>
      <c r="N42" s="689"/>
      <c r="O42" s="567"/>
      <c r="P42" s="567"/>
      <c r="Q42" s="626"/>
      <c r="R42" s="568"/>
      <c r="T42" s="700">
        <f t="shared" si="0"/>
        <v>0</v>
      </c>
      <c r="U42" s="217"/>
      <c r="AE42" s="217"/>
      <c r="AF42" s="217"/>
      <c r="AG42" s="217"/>
      <c r="AH42" s="217"/>
      <c r="AI42" s="217"/>
      <c r="AJ42" s="217"/>
      <c r="AK42" s="217"/>
      <c r="AL42" s="217"/>
      <c r="AM42" s="217"/>
      <c r="AN42" s="217"/>
      <c r="AO42" s="217"/>
      <c r="AP42" s="217"/>
      <c r="AQ42" s="217"/>
      <c r="AR42" s="217"/>
    </row>
    <row r="43" spans="1:44" ht="16.5">
      <c r="A43" s="665">
        <v>14</v>
      </c>
      <c r="B43" s="679" t="s">
        <v>507</v>
      </c>
      <c r="C43" s="567"/>
      <c r="D43" s="567"/>
      <c r="E43" s="567"/>
      <c r="F43" s="666"/>
      <c r="G43" s="567"/>
      <c r="H43" s="670">
        <v>995424</v>
      </c>
      <c r="I43" s="674" t="s">
        <v>450</v>
      </c>
      <c r="J43" s="668">
        <v>0.18</v>
      </c>
      <c r="K43" s="674" t="s">
        <v>450</v>
      </c>
      <c r="L43" s="682" t="s">
        <v>487</v>
      </c>
      <c r="M43" s="669" t="s">
        <v>440</v>
      </c>
      <c r="N43" s="689">
        <v>166</v>
      </c>
      <c r="O43" s="567">
        <v>20.29</v>
      </c>
      <c r="P43" s="567">
        <f>O43+O43*O$52</f>
        <v>20.29</v>
      </c>
      <c r="Q43" s="626">
        <f t="shared" si="1"/>
        <v>3368.14</v>
      </c>
      <c r="R43" s="568">
        <f t="shared" si="2"/>
        <v>3368.14</v>
      </c>
      <c r="T43" s="700">
        <f t="shared" si="0"/>
        <v>606.27</v>
      </c>
      <c r="U43" s="217"/>
      <c r="AE43" s="217"/>
      <c r="AF43" s="217"/>
      <c r="AG43" s="217"/>
      <c r="AH43" s="217"/>
      <c r="AI43" s="217"/>
      <c r="AJ43" s="217"/>
      <c r="AK43" s="217"/>
      <c r="AL43" s="217"/>
      <c r="AM43" s="217"/>
      <c r="AN43" s="217"/>
      <c r="AO43" s="217"/>
      <c r="AP43" s="217"/>
      <c r="AQ43" s="217"/>
      <c r="AR43" s="217"/>
    </row>
    <row r="44" spans="1:44" ht="16.5">
      <c r="A44" s="665">
        <v>15</v>
      </c>
      <c r="B44" s="679" t="s">
        <v>508</v>
      </c>
      <c r="C44" s="567"/>
      <c r="D44" s="567"/>
      <c r="E44" s="567"/>
      <c r="F44" s="666"/>
      <c r="G44" s="567"/>
      <c r="H44" s="670">
        <v>995424</v>
      </c>
      <c r="I44" s="674" t="s">
        <v>450</v>
      </c>
      <c r="J44" s="668">
        <v>0.18</v>
      </c>
      <c r="K44" s="674" t="s">
        <v>450</v>
      </c>
      <c r="L44" s="682" t="s">
        <v>488</v>
      </c>
      <c r="M44" s="669" t="s">
        <v>440</v>
      </c>
      <c r="N44" s="689">
        <v>93</v>
      </c>
      <c r="O44" s="567">
        <v>27.92</v>
      </c>
      <c r="P44" s="567">
        <f>O44+O44*O$52</f>
        <v>27.92</v>
      </c>
      <c r="Q44" s="626">
        <f t="shared" si="1"/>
        <v>2596.56</v>
      </c>
      <c r="R44" s="568">
        <f t="shared" si="2"/>
        <v>2596.56</v>
      </c>
      <c r="T44" s="700">
        <f t="shared" si="0"/>
        <v>467.38</v>
      </c>
      <c r="U44" s="217"/>
      <c r="AE44" s="217"/>
      <c r="AF44" s="217"/>
      <c r="AG44" s="217"/>
      <c r="AH44" s="217"/>
      <c r="AI44" s="217"/>
      <c r="AJ44" s="217"/>
      <c r="AK44" s="217"/>
      <c r="AL44" s="217"/>
      <c r="AM44" s="217"/>
      <c r="AN44" s="217"/>
      <c r="AO44" s="217"/>
      <c r="AP44" s="217"/>
      <c r="AQ44" s="217"/>
      <c r="AR44" s="217"/>
    </row>
    <row r="45" spans="1:44" ht="16.5">
      <c r="A45" s="665">
        <v>16</v>
      </c>
      <c r="B45" s="679" t="s">
        <v>509</v>
      </c>
      <c r="C45" s="567"/>
      <c r="D45" s="567"/>
      <c r="E45" s="567"/>
      <c r="F45" s="666"/>
      <c r="G45" s="567"/>
      <c r="H45" s="670">
        <v>995424</v>
      </c>
      <c r="I45" s="674" t="s">
        <v>450</v>
      </c>
      <c r="J45" s="668">
        <v>0.18</v>
      </c>
      <c r="K45" s="674" t="s">
        <v>450</v>
      </c>
      <c r="L45" s="682" t="s">
        <v>489</v>
      </c>
      <c r="M45" s="669" t="s">
        <v>440</v>
      </c>
      <c r="N45" s="689">
        <v>581</v>
      </c>
      <c r="O45" s="567">
        <v>33.729999999999997</v>
      </c>
      <c r="P45" s="567">
        <f>O45+O45*O$52</f>
        <v>33.729999999999997</v>
      </c>
      <c r="Q45" s="626">
        <f t="shared" si="1"/>
        <v>19597.13</v>
      </c>
      <c r="R45" s="568">
        <f t="shared" si="2"/>
        <v>19597.13</v>
      </c>
      <c r="T45" s="700">
        <f t="shared" si="0"/>
        <v>3527.48</v>
      </c>
      <c r="U45" s="217"/>
      <c r="AE45" s="217"/>
      <c r="AF45" s="217"/>
      <c r="AG45" s="217"/>
      <c r="AH45" s="217"/>
      <c r="AI45" s="217"/>
      <c r="AJ45" s="217"/>
      <c r="AK45" s="217"/>
      <c r="AL45" s="217"/>
      <c r="AM45" s="217"/>
      <c r="AN45" s="217"/>
      <c r="AO45" s="217"/>
      <c r="AP45" s="217"/>
      <c r="AQ45" s="217"/>
      <c r="AR45" s="217"/>
    </row>
    <row r="46" spans="1:44" ht="16.5">
      <c r="A46" s="665">
        <v>17</v>
      </c>
      <c r="B46" s="679" t="s">
        <v>510</v>
      </c>
      <c r="C46" s="567"/>
      <c r="D46" s="567"/>
      <c r="E46" s="567"/>
      <c r="F46" s="666"/>
      <c r="G46" s="567"/>
      <c r="H46" s="670">
        <v>995424</v>
      </c>
      <c r="I46" s="674" t="s">
        <v>450</v>
      </c>
      <c r="J46" s="668">
        <v>0.18</v>
      </c>
      <c r="K46" s="674" t="s">
        <v>450</v>
      </c>
      <c r="L46" s="682" t="s">
        <v>490</v>
      </c>
      <c r="M46" s="669" t="s">
        <v>440</v>
      </c>
      <c r="N46" s="689">
        <v>1131</v>
      </c>
      <c r="O46" s="567">
        <v>48.65</v>
      </c>
      <c r="P46" s="567">
        <f>O46+O46*O$52</f>
        <v>48.65</v>
      </c>
      <c r="Q46" s="626">
        <f t="shared" si="1"/>
        <v>55023.15</v>
      </c>
      <c r="R46" s="568">
        <f t="shared" si="2"/>
        <v>55023.15</v>
      </c>
      <c r="T46" s="700">
        <f t="shared" si="0"/>
        <v>9904.17</v>
      </c>
      <c r="U46" s="217"/>
      <c r="AE46" s="217"/>
      <c r="AF46" s="217"/>
      <c r="AG46" s="217"/>
      <c r="AH46" s="217"/>
      <c r="AI46" s="217"/>
      <c r="AJ46" s="217"/>
      <c r="AK46" s="217"/>
      <c r="AL46" s="217"/>
      <c r="AM46" s="217"/>
      <c r="AN46" s="217"/>
      <c r="AO46" s="217"/>
      <c r="AP46" s="217"/>
      <c r="AQ46" s="217"/>
      <c r="AR46" s="217"/>
    </row>
    <row r="47" spans="1:44" ht="33">
      <c r="A47" s="665">
        <v>18</v>
      </c>
      <c r="B47" s="679"/>
      <c r="C47" s="567"/>
      <c r="D47" s="567"/>
      <c r="E47" s="567"/>
      <c r="F47" s="666"/>
      <c r="G47" s="567"/>
      <c r="H47" s="670"/>
      <c r="I47" s="670"/>
      <c r="J47" s="670"/>
      <c r="K47" s="670"/>
      <c r="L47" s="685" t="s">
        <v>491</v>
      </c>
      <c r="M47" s="669"/>
      <c r="N47" s="689"/>
      <c r="O47" s="567"/>
      <c r="P47" s="567"/>
      <c r="Q47" s="626"/>
      <c r="R47" s="568"/>
      <c r="T47" s="700">
        <f t="shared" si="0"/>
        <v>0</v>
      </c>
      <c r="U47" s="217"/>
      <c r="AE47" s="217"/>
      <c r="AF47" s="217"/>
      <c r="AG47" s="217"/>
      <c r="AH47" s="217"/>
      <c r="AI47" s="217"/>
      <c r="AJ47" s="217"/>
      <c r="AK47" s="217"/>
      <c r="AL47" s="217"/>
      <c r="AM47" s="217"/>
      <c r="AN47" s="217"/>
      <c r="AO47" s="217"/>
      <c r="AP47" s="217"/>
      <c r="AQ47" s="217"/>
      <c r="AR47" s="217"/>
    </row>
    <row r="48" spans="1:44" ht="16.5">
      <c r="A48" s="665">
        <v>19</v>
      </c>
      <c r="B48" s="679" t="s">
        <v>452</v>
      </c>
      <c r="C48" s="567"/>
      <c r="D48" s="567"/>
      <c r="E48" s="567"/>
      <c r="F48" s="666"/>
      <c r="G48" s="567"/>
      <c r="H48" s="670">
        <v>995454</v>
      </c>
      <c r="I48" s="674" t="s">
        <v>450</v>
      </c>
      <c r="J48" s="668">
        <v>0.18</v>
      </c>
      <c r="K48" s="674" t="s">
        <v>450</v>
      </c>
      <c r="L48" s="685" t="s">
        <v>492</v>
      </c>
      <c r="M48" s="669" t="s">
        <v>442</v>
      </c>
      <c r="N48" s="689">
        <v>353.13</v>
      </c>
      <c r="O48" s="567">
        <v>119.26</v>
      </c>
      <c r="P48" s="567">
        <f>O48+O48*O$52</f>
        <v>119.26</v>
      </c>
      <c r="Q48" s="626">
        <f t="shared" si="1"/>
        <v>42114.28</v>
      </c>
      <c r="R48" s="568">
        <f t="shared" si="2"/>
        <v>42114.28</v>
      </c>
      <c r="T48" s="700">
        <f t="shared" si="0"/>
        <v>7580.57</v>
      </c>
      <c r="U48" s="217"/>
      <c r="AE48" s="217"/>
      <c r="AF48" s="217"/>
      <c r="AG48" s="217"/>
      <c r="AH48" s="217"/>
      <c r="AI48" s="217"/>
      <c r="AJ48" s="217"/>
      <c r="AK48" s="217"/>
      <c r="AL48" s="217"/>
      <c r="AM48" s="217"/>
      <c r="AN48" s="217"/>
      <c r="AO48" s="217"/>
      <c r="AP48" s="217"/>
      <c r="AQ48" s="217"/>
      <c r="AR48" s="217"/>
    </row>
    <row r="49" spans="1:44" ht="33">
      <c r="A49" s="665">
        <v>20</v>
      </c>
      <c r="B49" s="679">
        <v>2.25</v>
      </c>
      <c r="C49" s="567"/>
      <c r="D49" s="567"/>
      <c r="E49" s="567"/>
      <c r="F49" s="666"/>
      <c r="G49" s="567"/>
      <c r="H49" s="670">
        <v>995433</v>
      </c>
      <c r="I49" s="674" t="s">
        <v>450</v>
      </c>
      <c r="J49" s="668">
        <v>0.18</v>
      </c>
      <c r="K49" s="674" t="s">
        <v>450</v>
      </c>
      <c r="L49" s="685" t="s">
        <v>493</v>
      </c>
      <c r="M49" s="669" t="s">
        <v>441</v>
      </c>
      <c r="N49" s="689">
        <v>18.382999999999999</v>
      </c>
      <c r="O49" s="567">
        <v>216.73</v>
      </c>
      <c r="P49" s="567">
        <f>O49+O49*O$52</f>
        <v>216.73</v>
      </c>
      <c r="Q49" s="626">
        <f t="shared" si="1"/>
        <v>3984.15</v>
      </c>
      <c r="R49" s="568">
        <f t="shared" si="2"/>
        <v>3984.15</v>
      </c>
      <c r="T49" s="700">
        <f t="shared" si="0"/>
        <v>717.15</v>
      </c>
      <c r="U49" s="217"/>
      <c r="AE49" s="217"/>
      <c r="AF49" s="217"/>
      <c r="AG49" s="217"/>
      <c r="AH49" s="217"/>
      <c r="AI49" s="217"/>
      <c r="AJ49" s="217"/>
      <c r="AK49" s="217"/>
      <c r="AL49" s="217"/>
      <c r="AM49" s="217"/>
      <c r="AN49" s="217"/>
      <c r="AO49" s="217"/>
      <c r="AP49" s="217"/>
      <c r="AQ49" s="217"/>
      <c r="AR49" s="217"/>
    </row>
    <row r="50" spans="1:44" s="663" customFormat="1" ht="33" customHeight="1">
      <c r="H50" s="664"/>
      <c r="L50" s="672" t="s">
        <v>445</v>
      </c>
      <c r="Q50" s="673">
        <f>ROUND(SUM(Q19:Q49),2)</f>
        <v>2918664</v>
      </c>
      <c r="R50" s="673">
        <f>SUM(R19:R49)</f>
        <v>2918663.9999999995</v>
      </c>
      <c r="T50" s="701">
        <f>SUM(T20:T49)</f>
        <v>525359.53</v>
      </c>
      <c r="U50" s="675"/>
    </row>
    <row r="51" spans="1:44" s="569" customFormat="1" ht="31.5" customHeight="1">
      <c r="A51" s="780" t="s">
        <v>458</v>
      </c>
      <c r="B51" s="780"/>
      <c r="C51" s="780"/>
      <c r="D51" s="780"/>
      <c r="E51" s="780"/>
      <c r="F51" s="780"/>
      <c r="G51" s="780"/>
      <c r="H51" s="780"/>
      <c r="I51" s="780"/>
      <c r="J51" s="780"/>
      <c r="K51" s="780"/>
      <c r="L51" s="780"/>
      <c r="M51" s="780"/>
      <c r="N51" s="780"/>
      <c r="O51" s="623"/>
      <c r="P51" s="623" t="s">
        <v>437</v>
      </c>
      <c r="Q51" s="756">
        <f>Q50</f>
        <v>2918664</v>
      </c>
      <c r="R51" s="756"/>
      <c r="T51" s="702"/>
      <c r="U51" s="570"/>
      <c r="AB51" s="571"/>
      <c r="AE51" s="572"/>
      <c r="AF51" s="572"/>
      <c r="AG51" s="572"/>
      <c r="AH51" s="572"/>
      <c r="AI51" s="572"/>
      <c r="AJ51" s="572"/>
      <c r="AK51" s="572"/>
      <c r="AL51" s="572"/>
      <c r="AM51" s="572"/>
      <c r="AN51" s="572"/>
      <c r="AO51" s="572"/>
      <c r="AP51" s="572"/>
      <c r="AQ51" s="572"/>
      <c r="AR51" s="572"/>
    </row>
    <row r="52" spans="1:44" s="569" customFormat="1" ht="31.5" customHeight="1">
      <c r="A52" s="776" t="s">
        <v>457</v>
      </c>
      <c r="B52" s="776"/>
      <c r="C52" s="776"/>
      <c r="D52" s="776"/>
      <c r="E52" s="776"/>
      <c r="F52" s="776"/>
      <c r="G52" s="776"/>
      <c r="H52" s="776"/>
      <c r="I52" s="776"/>
      <c r="J52" s="776"/>
      <c r="K52" s="776"/>
      <c r="L52" s="776"/>
      <c r="M52" s="776"/>
      <c r="N52" s="776"/>
      <c r="O52" s="761">
        <v>0</v>
      </c>
      <c r="P52" s="762"/>
      <c r="Q52" s="762"/>
      <c r="R52" s="762"/>
      <c r="T52" s="702"/>
      <c r="U52" s="570"/>
      <c r="AB52" s="571"/>
      <c r="AE52" s="572"/>
      <c r="AF52" s="572"/>
      <c r="AG52" s="572"/>
      <c r="AH52" s="572"/>
      <c r="AI52" s="572"/>
      <c r="AJ52" s="572"/>
      <c r="AK52" s="572"/>
      <c r="AL52" s="572"/>
      <c r="AM52" s="572"/>
      <c r="AN52" s="572"/>
      <c r="AO52" s="572"/>
      <c r="AP52" s="572"/>
      <c r="AQ52" s="572"/>
      <c r="AR52" s="572"/>
    </row>
    <row r="53" spans="1:44" s="569" customFormat="1" ht="31.5" customHeight="1">
      <c r="A53" s="777" t="s">
        <v>455</v>
      </c>
      <c r="B53" s="777"/>
      <c r="C53" s="777"/>
      <c r="D53" s="777"/>
      <c r="E53" s="777"/>
      <c r="F53" s="777"/>
      <c r="G53" s="777"/>
      <c r="H53" s="777"/>
      <c r="I53" s="777"/>
      <c r="J53" s="777"/>
      <c r="K53" s="777"/>
      <c r="L53" s="777"/>
      <c r="M53" s="777"/>
      <c r="N53" s="777"/>
      <c r="O53" s="778">
        <f>R50-Q50</f>
        <v>0</v>
      </c>
      <c r="P53" s="779"/>
      <c r="Q53" s="779"/>
      <c r="R53" s="779"/>
      <c r="T53" s="702"/>
      <c r="U53" s="570"/>
      <c r="AB53" s="571"/>
      <c r="AE53" s="572"/>
      <c r="AF53" s="572"/>
      <c r="AG53" s="572"/>
      <c r="AH53" s="572"/>
      <c r="AI53" s="572"/>
      <c r="AJ53" s="572"/>
      <c r="AK53" s="572"/>
      <c r="AL53" s="572"/>
      <c r="AM53" s="572"/>
      <c r="AN53" s="572"/>
      <c r="AO53" s="572"/>
      <c r="AP53" s="572"/>
      <c r="AQ53" s="572"/>
      <c r="AR53" s="572"/>
    </row>
    <row r="54" spans="1:44" s="569" customFormat="1" ht="31.5" customHeight="1">
      <c r="A54" s="777" t="s">
        <v>456</v>
      </c>
      <c r="B54" s="777"/>
      <c r="C54" s="777"/>
      <c r="D54" s="777"/>
      <c r="E54" s="777"/>
      <c r="F54" s="777"/>
      <c r="G54" s="777"/>
      <c r="H54" s="777"/>
      <c r="I54" s="777"/>
      <c r="J54" s="777"/>
      <c r="K54" s="777"/>
      <c r="L54" s="777"/>
      <c r="M54" s="777"/>
      <c r="N54" s="777"/>
      <c r="O54" s="778">
        <f>R50</f>
        <v>2918663.9999999995</v>
      </c>
      <c r="P54" s="779"/>
      <c r="Q54" s="779"/>
      <c r="R54" s="779"/>
      <c r="T54" s="702"/>
      <c r="U54" s="570"/>
      <c r="AB54" s="571"/>
      <c r="AE54" s="572"/>
      <c r="AF54" s="572"/>
      <c r="AG54" s="572"/>
      <c r="AH54" s="572"/>
      <c r="AI54" s="572"/>
      <c r="AJ54" s="572"/>
      <c r="AK54" s="572"/>
      <c r="AL54" s="572"/>
      <c r="AM54" s="572"/>
      <c r="AN54" s="572"/>
      <c r="AO54" s="572"/>
      <c r="AP54" s="572"/>
      <c r="AQ54" s="572"/>
      <c r="AR54" s="572"/>
    </row>
    <row r="55" spans="1:44" ht="16.5">
      <c r="A55" s="759"/>
      <c r="B55" s="759"/>
      <c r="C55" s="759"/>
      <c r="D55" s="759"/>
      <c r="E55" s="759"/>
      <c r="F55" s="759"/>
      <c r="G55" s="759"/>
      <c r="H55" s="759"/>
      <c r="I55" s="759"/>
      <c r="J55" s="759"/>
      <c r="K55" s="759"/>
      <c r="L55" s="759"/>
      <c r="M55" s="759"/>
      <c r="N55" s="759"/>
      <c r="O55" s="759"/>
      <c r="P55" s="759"/>
      <c r="Q55" s="759"/>
      <c r="R55" s="759"/>
      <c r="S55" s="554"/>
      <c r="T55" s="703"/>
      <c r="V55" s="554"/>
      <c r="W55" s="546"/>
    </row>
    <row r="56" spans="1:44" ht="21" customHeight="1">
      <c r="A56" s="573"/>
      <c r="B56" s="774" t="s">
        <v>421</v>
      </c>
      <c r="C56" s="774"/>
      <c r="D56" s="774"/>
      <c r="E56" s="774"/>
      <c r="F56" s="774"/>
      <c r="G56" s="774"/>
      <c r="H56" s="774"/>
      <c r="I56" s="774"/>
      <c r="J56" s="774"/>
      <c r="K56" s="774"/>
      <c r="L56" s="774"/>
      <c r="M56" s="774"/>
      <c r="N56" s="774"/>
      <c r="O56" s="774"/>
      <c r="P56" s="774"/>
      <c r="Q56" s="774"/>
      <c r="R56" s="774"/>
      <c r="S56" s="554"/>
      <c r="T56" s="703"/>
      <c r="V56" s="554"/>
      <c r="W56" s="546"/>
    </row>
    <row r="57" spans="1:44" ht="21.75" customHeight="1">
      <c r="B57" s="755" t="s">
        <v>459</v>
      </c>
      <c r="C57" s="755"/>
      <c r="D57" s="755"/>
      <c r="E57" s="755"/>
      <c r="F57" s="755"/>
      <c r="G57" s="755"/>
      <c r="H57" s="755"/>
      <c r="I57" s="755"/>
      <c r="J57" s="755"/>
      <c r="K57" s="755"/>
      <c r="L57" s="755"/>
      <c r="M57" s="755"/>
      <c r="N57" s="755"/>
      <c r="O57" s="755"/>
      <c r="P57" s="755"/>
      <c r="Q57" s="755"/>
      <c r="R57" s="574"/>
      <c r="S57" s="532"/>
      <c r="T57" s="704"/>
      <c r="V57" s="532"/>
      <c r="W57" s="532"/>
      <c r="Y57" s="526"/>
      <c r="Z57" s="770"/>
      <c r="AA57" s="770"/>
    </row>
    <row r="58" spans="1:44">
      <c r="A58" s="529" t="s">
        <v>347</v>
      </c>
      <c r="B58" s="526" t="str">
        <f>'Names of Bidder'!D32</f>
        <v>2/Dec/2024</v>
      </c>
      <c r="D58" s="760" t="str">
        <f>'Names of Bidder'!D27&amp;"-"&amp; 'Names of Bidder'!E27&amp;"-" &amp;'Names of Bidder'!F27</f>
        <v>2-Dec-2024</v>
      </c>
      <c r="E58" s="760"/>
      <c r="M58" s="575"/>
      <c r="N58" s="530" t="s">
        <v>349</v>
      </c>
      <c r="O58" s="217">
        <f>'Names of Bidder'!D24</f>
        <v>0</v>
      </c>
      <c r="S58" s="532"/>
      <c r="T58" s="704"/>
      <c r="V58" s="532"/>
      <c r="W58" s="532"/>
      <c r="Y58" s="526"/>
    </row>
    <row r="59" spans="1:44">
      <c r="A59" s="529" t="s">
        <v>348</v>
      </c>
      <c r="B59" s="526">
        <f>'Names of Bidder'!D28</f>
        <v>0</v>
      </c>
      <c r="D59" s="760" t="str">
        <f>IF('Names of Bidder'!D28=0, "", 'Names of Bidder'!D28)</f>
        <v/>
      </c>
      <c r="E59" s="760"/>
      <c r="M59" s="217"/>
      <c r="N59" s="530" t="s">
        <v>350</v>
      </c>
      <c r="O59" s="217">
        <f>'Names of Bidder'!D25</f>
        <v>0</v>
      </c>
      <c r="S59" s="532"/>
      <c r="T59" s="704"/>
      <c r="V59" s="532"/>
      <c r="W59" s="532"/>
      <c r="Y59" s="526"/>
    </row>
    <row r="60" spans="1:44">
      <c r="A60" s="577"/>
      <c r="B60" s="577"/>
      <c r="C60" s="577"/>
      <c r="D60" s="577"/>
      <c r="E60" s="577"/>
      <c r="F60" s="577"/>
      <c r="G60" s="577"/>
      <c r="H60" s="624"/>
      <c r="I60" s="577"/>
      <c r="J60" s="639"/>
      <c r="K60" s="577"/>
      <c r="L60" s="578"/>
      <c r="M60" s="525"/>
      <c r="O60" s="217" t="str">
        <f>IF('Names of Bidder'!D25=0, "", 'Names of Bidder'!D25)</f>
        <v/>
      </c>
      <c r="R60" s="525"/>
      <c r="S60" s="532"/>
      <c r="T60" s="704"/>
      <c r="V60" s="532"/>
      <c r="W60" s="532"/>
      <c r="Y60" s="526"/>
    </row>
    <row r="61" spans="1:44">
      <c r="A61" s="577"/>
      <c r="B61" s="577"/>
      <c r="C61" s="577"/>
      <c r="D61" s="577"/>
      <c r="E61" s="577"/>
      <c r="F61" s="577"/>
      <c r="G61" s="577"/>
      <c r="H61" s="624"/>
      <c r="I61" s="577"/>
      <c r="J61" s="639"/>
      <c r="K61" s="577"/>
      <c r="L61" s="578"/>
      <c r="M61" s="525"/>
      <c r="N61" s="576"/>
      <c r="O61" s="525"/>
      <c r="P61" s="525"/>
      <c r="Q61" s="525"/>
      <c r="R61" s="525"/>
      <c r="S61" s="532"/>
      <c r="T61" s="704"/>
      <c r="V61" s="532"/>
      <c r="W61" s="532"/>
      <c r="Y61" s="526"/>
    </row>
    <row r="62" spans="1:44">
      <c r="A62" s="577"/>
      <c r="B62" s="577"/>
      <c r="C62" s="577"/>
      <c r="D62" s="577"/>
      <c r="E62" s="577"/>
      <c r="F62" s="577"/>
      <c r="G62" s="577"/>
      <c r="H62" s="624"/>
      <c r="I62" s="577"/>
      <c r="J62" s="639"/>
      <c r="K62" s="577"/>
      <c r="L62" s="578"/>
      <c r="M62" s="577"/>
      <c r="N62" s="579"/>
      <c r="O62" s="525"/>
      <c r="P62" s="525"/>
      <c r="Q62" s="525"/>
      <c r="R62" s="525"/>
      <c r="S62" s="532"/>
      <c r="T62" s="704"/>
      <c r="V62" s="532"/>
      <c r="W62" s="532"/>
      <c r="Y62" s="526"/>
    </row>
    <row r="63" spans="1:44">
      <c r="A63" s="577"/>
      <c r="B63" s="577"/>
      <c r="C63" s="577"/>
      <c r="D63" s="577"/>
      <c r="E63" s="577"/>
      <c r="F63" s="577"/>
      <c r="G63" s="577"/>
      <c r="H63" s="624"/>
      <c r="I63" s="577"/>
      <c r="J63" s="639"/>
      <c r="K63" s="577"/>
      <c r="L63" s="578"/>
      <c r="M63" s="577"/>
      <c r="N63" s="579"/>
      <c r="O63" s="525"/>
      <c r="P63" s="525"/>
      <c r="Q63" s="525"/>
      <c r="R63" s="525"/>
      <c r="S63" s="532"/>
      <c r="T63" s="704"/>
      <c r="V63" s="532"/>
      <c r="W63" s="532"/>
      <c r="Y63" s="526"/>
    </row>
    <row r="64" spans="1:44">
      <c r="A64" s="577"/>
      <c r="B64" s="577"/>
      <c r="C64" s="577"/>
      <c r="D64" s="577"/>
      <c r="E64" s="577"/>
      <c r="F64" s="577"/>
      <c r="G64" s="577"/>
      <c r="H64" s="624"/>
      <c r="I64" s="577"/>
      <c r="J64" s="639"/>
      <c r="K64" s="577"/>
      <c r="L64" s="578"/>
      <c r="M64" s="577"/>
      <c r="N64" s="579"/>
      <c r="O64" s="525"/>
      <c r="P64" s="525"/>
      <c r="Q64" s="525"/>
      <c r="R64" s="525"/>
      <c r="S64" s="532"/>
      <c r="T64" s="704"/>
      <c r="V64" s="532"/>
      <c r="W64" s="532"/>
      <c r="Y64" s="526"/>
    </row>
    <row r="65" spans="1:25">
      <c r="A65" s="577"/>
      <c r="B65" s="577"/>
      <c r="C65" s="577"/>
      <c r="D65" s="577"/>
      <c r="E65" s="577"/>
      <c r="F65" s="577"/>
      <c r="G65" s="577"/>
      <c r="H65" s="624"/>
      <c r="I65" s="577"/>
      <c r="J65" s="639"/>
      <c r="K65" s="577"/>
      <c r="L65" s="578"/>
      <c r="M65" s="577"/>
      <c r="N65" s="579"/>
      <c r="O65" s="525"/>
      <c r="P65" s="525"/>
      <c r="Q65" s="525"/>
      <c r="R65" s="525"/>
      <c r="S65" s="532"/>
      <c r="T65" s="704"/>
      <c r="V65" s="532"/>
      <c r="W65" s="532"/>
      <c r="Y65" s="526"/>
    </row>
    <row r="66" spans="1:25">
      <c r="A66" s="577"/>
      <c r="B66" s="577"/>
      <c r="C66" s="577"/>
      <c r="D66" s="577"/>
      <c r="E66" s="577"/>
      <c r="F66" s="577"/>
      <c r="G66" s="577"/>
      <c r="H66" s="624"/>
      <c r="I66" s="577"/>
      <c r="J66" s="639"/>
      <c r="K66" s="577"/>
      <c r="L66" s="578"/>
      <c r="M66" s="577"/>
      <c r="N66" s="579"/>
      <c r="O66" s="525"/>
      <c r="P66" s="525"/>
      <c r="Q66" s="525"/>
      <c r="R66" s="525"/>
      <c r="S66" s="532"/>
      <c r="T66" s="704"/>
      <c r="V66" s="532"/>
      <c r="W66" s="532"/>
      <c r="Y66" s="526"/>
    </row>
    <row r="67" spans="1:25">
      <c r="A67" s="577"/>
      <c r="B67" s="577"/>
      <c r="C67" s="577"/>
      <c r="D67" s="577"/>
      <c r="E67" s="577"/>
      <c r="F67" s="577"/>
      <c r="G67" s="577"/>
      <c r="H67" s="624"/>
      <c r="I67" s="577"/>
      <c r="J67" s="639"/>
      <c r="K67" s="577"/>
      <c r="L67" s="578"/>
      <c r="M67" s="577"/>
      <c r="N67" s="579"/>
      <c r="O67" s="525"/>
      <c r="P67" s="525"/>
      <c r="Q67" s="525"/>
      <c r="R67" s="525"/>
      <c r="S67" s="532"/>
      <c r="T67" s="704"/>
      <c r="V67" s="532"/>
      <c r="W67" s="532"/>
      <c r="Y67" s="526"/>
    </row>
    <row r="68" spans="1:25">
      <c r="A68" s="577"/>
      <c r="B68" s="577"/>
      <c r="C68" s="577"/>
      <c r="D68" s="577"/>
      <c r="E68" s="577"/>
      <c r="F68" s="577"/>
      <c r="G68" s="577"/>
      <c r="H68" s="624"/>
      <c r="I68" s="577"/>
      <c r="J68" s="639"/>
      <c r="K68" s="577"/>
      <c r="L68" s="578"/>
      <c r="M68" s="577"/>
      <c r="N68" s="579"/>
      <c r="O68" s="525"/>
      <c r="P68" s="525"/>
      <c r="Q68" s="525"/>
      <c r="R68" s="525"/>
      <c r="S68" s="532"/>
      <c r="T68" s="704"/>
      <c r="V68" s="532"/>
      <c r="W68" s="532"/>
      <c r="Y68" s="526"/>
    </row>
    <row r="69" spans="1:25">
      <c r="A69" s="577"/>
      <c r="B69" s="577"/>
      <c r="C69" s="577"/>
      <c r="D69" s="577"/>
      <c r="E69" s="577"/>
      <c r="F69" s="577"/>
      <c r="G69" s="577"/>
      <c r="H69" s="624"/>
      <c r="I69" s="577"/>
      <c r="J69" s="639"/>
      <c r="K69" s="577"/>
      <c r="L69" s="578"/>
      <c r="M69" s="577"/>
      <c r="N69" s="579"/>
      <c r="O69" s="525"/>
      <c r="P69" s="525"/>
      <c r="Q69" s="525"/>
      <c r="R69" s="525"/>
      <c r="S69" s="532"/>
      <c r="T69" s="704"/>
      <c r="V69" s="532"/>
      <c r="W69" s="532"/>
      <c r="Y69" s="526"/>
    </row>
    <row r="70" spans="1:25">
      <c r="A70" s="577"/>
      <c r="B70" s="577"/>
      <c r="C70" s="577"/>
      <c r="D70" s="577"/>
      <c r="E70" s="577"/>
      <c r="F70" s="577"/>
      <c r="G70" s="577"/>
      <c r="H70" s="624"/>
      <c r="I70" s="577"/>
      <c r="J70" s="639"/>
      <c r="K70" s="577"/>
      <c r="L70" s="578"/>
      <c r="M70" s="577"/>
      <c r="N70" s="579"/>
      <c r="O70" s="525"/>
      <c r="P70" s="525"/>
      <c r="Q70" s="525"/>
      <c r="R70" s="525"/>
      <c r="S70" s="532"/>
      <c r="T70" s="705"/>
      <c r="V70" s="532"/>
      <c r="W70" s="580"/>
      <c r="Y70" s="526"/>
    </row>
    <row r="71" spans="1:25">
      <c r="A71" s="577"/>
      <c r="B71" s="577"/>
      <c r="C71" s="577"/>
      <c r="D71" s="577"/>
      <c r="E71" s="577"/>
      <c r="F71" s="577"/>
      <c r="G71" s="577"/>
      <c r="H71" s="624"/>
      <c r="I71" s="577"/>
      <c r="J71" s="639"/>
      <c r="K71" s="577"/>
      <c r="L71" s="578"/>
      <c r="M71" s="577"/>
      <c r="N71" s="579"/>
      <c r="O71" s="525"/>
      <c r="P71" s="525"/>
      <c r="Q71" s="525"/>
      <c r="R71" s="525"/>
      <c r="S71" s="532"/>
      <c r="T71" s="705"/>
      <c r="V71" s="532"/>
      <c r="W71" s="580"/>
      <c r="Y71" s="526"/>
    </row>
    <row r="72" spans="1:25">
      <c r="A72" s="577"/>
      <c r="B72" s="577"/>
      <c r="C72" s="577"/>
      <c r="D72" s="577"/>
      <c r="E72" s="577"/>
      <c r="F72" s="577"/>
      <c r="G72" s="577"/>
      <c r="H72" s="624"/>
      <c r="I72" s="577"/>
      <c r="J72" s="639"/>
      <c r="K72" s="577"/>
      <c r="L72" s="578"/>
      <c r="M72" s="577"/>
      <c r="N72" s="579"/>
      <c r="O72" s="525"/>
      <c r="P72" s="525"/>
      <c r="Q72" s="525"/>
      <c r="R72" s="525"/>
      <c r="S72" s="532"/>
      <c r="T72" s="704"/>
      <c r="V72" s="532"/>
      <c r="W72" s="532"/>
      <c r="Y72" s="526"/>
    </row>
    <row r="73" spans="1:25">
      <c r="A73" s="577"/>
      <c r="B73" s="577"/>
      <c r="C73" s="577"/>
      <c r="D73" s="577"/>
      <c r="E73" s="577"/>
      <c r="F73" s="577"/>
      <c r="G73" s="577"/>
      <c r="H73" s="624"/>
      <c r="I73" s="577"/>
      <c r="J73" s="639"/>
      <c r="K73" s="577"/>
      <c r="L73" s="578"/>
      <c r="M73" s="577"/>
      <c r="N73" s="579"/>
      <c r="O73" s="525"/>
      <c r="P73" s="525"/>
      <c r="Q73" s="525"/>
      <c r="R73" s="525"/>
      <c r="S73" s="532"/>
      <c r="T73" s="704"/>
      <c r="V73" s="532"/>
      <c r="W73" s="532"/>
      <c r="Y73" s="526"/>
    </row>
    <row r="74" spans="1:25">
      <c r="A74" s="577"/>
      <c r="B74" s="577"/>
      <c r="C74" s="577"/>
      <c r="D74" s="577"/>
      <c r="E74" s="577"/>
      <c r="F74" s="577"/>
      <c r="G74" s="577"/>
      <c r="H74" s="624"/>
      <c r="I74" s="577"/>
      <c r="J74" s="639"/>
      <c r="K74" s="577"/>
      <c r="L74" s="578"/>
      <c r="M74" s="577"/>
      <c r="N74" s="579"/>
      <c r="O74" s="525"/>
      <c r="P74" s="525"/>
      <c r="Q74" s="525"/>
      <c r="R74" s="525"/>
      <c r="S74" s="532"/>
      <c r="T74" s="704"/>
      <c r="V74" s="532"/>
      <c r="W74" s="532"/>
      <c r="Y74" s="526"/>
    </row>
    <row r="75" spans="1:25">
      <c r="A75" s="577"/>
      <c r="B75" s="577"/>
      <c r="C75" s="577"/>
      <c r="D75" s="577"/>
      <c r="E75" s="577"/>
      <c r="F75" s="577"/>
      <c r="G75" s="577"/>
      <c r="H75" s="624"/>
      <c r="I75" s="577"/>
      <c r="J75" s="639"/>
      <c r="K75" s="577"/>
      <c r="L75" s="578"/>
      <c r="M75" s="577"/>
      <c r="N75" s="579"/>
      <c r="O75" s="525"/>
      <c r="P75" s="525"/>
      <c r="Q75" s="525"/>
      <c r="R75" s="525"/>
      <c r="S75" s="532"/>
      <c r="T75" s="704"/>
      <c r="V75" s="532"/>
      <c r="W75" s="532"/>
      <c r="Y75" s="526"/>
    </row>
    <row r="76" spans="1:25">
      <c r="A76" s="577"/>
      <c r="B76" s="577"/>
      <c r="C76" s="577"/>
      <c r="D76" s="577"/>
      <c r="E76" s="577"/>
      <c r="F76" s="577"/>
      <c r="G76" s="577"/>
      <c r="H76" s="624"/>
      <c r="I76" s="577"/>
      <c r="J76" s="639"/>
      <c r="K76" s="577"/>
      <c r="L76" s="578"/>
      <c r="M76" s="577"/>
      <c r="N76" s="579"/>
      <c r="O76" s="525"/>
      <c r="P76" s="525"/>
      <c r="Q76" s="525"/>
      <c r="R76" s="525"/>
      <c r="S76" s="532"/>
      <c r="T76" s="704"/>
      <c r="V76" s="532"/>
      <c r="W76" s="532"/>
      <c r="Y76" s="526"/>
    </row>
    <row r="77" spans="1:25">
      <c r="A77" s="577"/>
      <c r="B77" s="577"/>
      <c r="C77" s="577"/>
      <c r="D77" s="577"/>
      <c r="E77" s="577"/>
      <c r="F77" s="577"/>
      <c r="G77" s="577"/>
      <c r="H77" s="624"/>
      <c r="I77" s="577"/>
      <c r="J77" s="639"/>
      <c r="K77" s="577"/>
      <c r="L77" s="578"/>
      <c r="M77" s="577"/>
      <c r="N77" s="579"/>
      <c r="O77" s="525"/>
      <c r="P77" s="525"/>
      <c r="Q77" s="525"/>
      <c r="R77" s="525"/>
      <c r="S77" s="532"/>
      <c r="T77" s="704"/>
      <c r="V77" s="532"/>
      <c r="W77" s="532"/>
      <c r="Y77" s="526"/>
    </row>
    <row r="78" spans="1:25">
      <c r="A78" s="577"/>
      <c r="B78" s="577"/>
      <c r="C78" s="577"/>
      <c r="D78" s="577"/>
      <c r="E78" s="577"/>
      <c r="F78" s="577"/>
      <c r="G78" s="577"/>
      <c r="H78" s="624"/>
      <c r="I78" s="577"/>
      <c r="J78" s="639"/>
      <c r="K78" s="577"/>
      <c r="L78" s="578"/>
      <c r="M78" s="577"/>
      <c r="N78" s="579"/>
      <c r="O78" s="525"/>
      <c r="P78" s="525"/>
      <c r="Q78" s="525"/>
      <c r="R78" s="525"/>
      <c r="S78" s="532"/>
      <c r="T78" s="704"/>
      <c r="V78" s="532"/>
      <c r="W78" s="532"/>
      <c r="Y78" s="526"/>
    </row>
    <row r="79" spans="1:25">
      <c r="A79" s="577"/>
      <c r="B79" s="577"/>
      <c r="C79" s="577"/>
      <c r="D79" s="577"/>
      <c r="E79" s="577"/>
      <c r="F79" s="577"/>
      <c r="G79" s="577"/>
      <c r="H79" s="624"/>
      <c r="I79" s="577"/>
      <c r="J79" s="639"/>
      <c r="K79" s="577"/>
      <c r="L79" s="578"/>
      <c r="M79" s="577"/>
      <c r="N79" s="579"/>
      <c r="O79" s="525"/>
      <c r="P79" s="525"/>
      <c r="Q79" s="525"/>
      <c r="R79" s="525"/>
      <c r="S79" s="532"/>
      <c r="T79" s="705"/>
      <c r="V79" s="532"/>
      <c r="W79" s="580"/>
      <c r="Y79" s="526"/>
    </row>
    <row r="80" spans="1:25">
      <c r="A80" s="577"/>
      <c r="B80" s="577"/>
      <c r="C80" s="577"/>
      <c r="D80" s="577"/>
      <c r="E80" s="577"/>
      <c r="F80" s="577"/>
      <c r="G80" s="577"/>
      <c r="H80" s="624"/>
      <c r="I80" s="577"/>
      <c r="J80" s="639"/>
      <c r="K80" s="577"/>
      <c r="L80" s="578"/>
      <c r="M80" s="577"/>
      <c r="N80" s="579"/>
      <c r="O80" s="525"/>
      <c r="P80" s="525"/>
      <c r="Q80" s="525"/>
      <c r="R80" s="525"/>
      <c r="S80" s="532"/>
      <c r="T80" s="705"/>
      <c r="V80" s="532"/>
      <c r="W80" s="580"/>
      <c r="Y80" s="526"/>
    </row>
    <row r="81" spans="1:25">
      <c r="A81" s="577"/>
      <c r="B81" s="577"/>
      <c r="C81" s="577"/>
      <c r="D81" s="577"/>
      <c r="E81" s="577"/>
      <c r="F81" s="577"/>
      <c r="G81" s="577"/>
      <c r="H81" s="624"/>
      <c r="I81" s="577"/>
      <c r="J81" s="639"/>
      <c r="K81" s="577"/>
      <c r="L81" s="578"/>
      <c r="M81" s="577"/>
      <c r="N81" s="579"/>
      <c r="O81" s="525"/>
      <c r="P81" s="525"/>
      <c r="Q81" s="525"/>
      <c r="R81" s="525"/>
      <c r="S81" s="532"/>
      <c r="T81" s="704"/>
      <c r="V81" s="532"/>
      <c r="W81" s="532"/>
      <c r="Y81" s="526"/>
    </row>
    <row r="82" spans="1:25">
      <c r="A82" s="577"/>
      <c r="B82" s="577"/>
      <c r="C82" s="577"/>
      <c r="D82" s="577"/>
      <c r="E82" s="577"/>
      <c r="F82" s="577"/>
      <c r="G82" s="577"/>
      <c r="H82" s="624"/>
      <c r="I82" s="577"/>
      <c r="J82" s="639"/>
      <c r="K82" s="577"/>
      <c r="L82" s="578"/>
      <c r="M82" s="577"/>
      <c r="N82" s="579"/>
      <c r="O82" s="525"/>
      <c r="P82" s="525"/>
      <c r="Q82" s="525"/>
      <c r="R82" s="525"/>
      <c r="S82" s="532"/>
      <c r="T82" s="704"/>
      <c r="V82" s="532"/>
      <c r="W82" s="532"/>
      <c r="Y82" s="526"/>
    </row>
    <row r="83" spans="1:25">
      <c r="A83" s="577"/>
      <c r="B83" s="577"/>
      <c r="C83" s="577"/>
      <c r="D83" s="577"/>
      <c r="E83" s="577"/>
      <c r="F83" s="577"/>
      <c r="G83" s="577"/>
      <c r="H83" s="624"/>
      <c r="I83" s="577"/>
      <c r="J83" s="639"/>
      <c r="K83" s="577"/>
      <c r="L83" s="578"/>
      <c r="M83" s="577"/>
      <c r="N83" s="579"/>
      <c r="O83" s="525"/>
      <c r="P83" s="525"/>
      <c r="Q83" s="525"/>
      <c r="R83" s="525"/>
      <c r="S83" s="532"/>
      <c r="T83" s="704"/>
      <c r="V83" s="532"/>
      <c r="W83" s="532"/>
      <c r="Y83" s="526"/>
    </row>
    <row r="84" spans="1:25">
      <c r="A84" s="577"/>
      <c r="B84" s="577"/>
      <c r="C84" s="577"/>
      <c r="D84" s="577"/>
      <c r="E84" s="577"/>
      <c r="F84" s="577"/>
      <c r="G84" s="577"/>
      <c r="H84" s="624"/>
      <c r="I84" s="577"/>
      <c r="J84" s="639"/>
      <c r="K84" s="577"/>
      <c r="L84" s="578"/>
      <c r="M84" s="577"/>
      <c r="N84" s="579"/>
      <c r="O84" s="525"/>
      <c r="P84" s="525"/>
      <c r="Q84" s="525"/>
      <c r="R84" s="525"/>
      <c r="S84" s="532"/>
      <c r="T84" s="704"/>
      <c r="V84" s="532"/>
      <c r="W84" s="532"/>
      <c r="Y84" s="526"/>
    </row>
    <row r="85" spans="1:25">
      <c r="A85" s="577"/>
      <c r="B85" s="577"/>
      <c r="C85" s="577"/>
      <c r="D85" s="577"/>
      <c r="E85" s="577"/>
      <c r="F85" s="577"/>
      <c r="G85" s="577"/>
      <c r="H85" s="624"/>
      <c r="I85" s="577"/>
      <c r="J85" s="639"/>
      <c r="K85" s="577"/>
      <c r="L85" s="578"/>
      <c r="M85" s="577"/>
      <c r="N85" s="579"/>
      <c r="O85" s="525"/>
      <c r="P85" s="525"/>
      <c r="Q85" s="525"/>
      <c r="R85" s="525"/>
      <c r="S85" s="532"/>
      <c r="T85" s="704"/>
      <c r="V85" s="532"/>
      <c r="W85" s="532"/>
      <c r="Y85" s="526"/>
    </row>
    <row r="86" spans="1:25" ht="16.5">
      <c r="A86" s="553"/>
      <c r="B86" s="553"/>
      <c r="C86" s="553"/>
      <c r="D86" s="553"/>
      <c r="E86" s="553"/>
      <c r="F86" s="553"/>
      <c r="G86" s="553"/>
      <c r="H86" s="628"/>
      <c r="I86" s="553"/>
      <c r="J86" s="640"/>
      <c r="K86" s="553"/>
      <c r="L86" s="578"/>
      <c r="M86" s="581"/>
      <c r="N86" s="582"/>
      <c r="O86" s="583"/>
      <c r="P86" s="583"/>
      <c r="Q86" s="583"/>
      <c r="R86" s="583"/>
      <c r="S86" s="532"/>
      <c r="T86" s="704"/>
      <c r="V86" s="532"/>
      <c r="W86" s="532"/>
      <c r="Y86" s="526"/>
    </row>
    <row r="87" spans="1:25">
      <c r="A87" s="577"/>
      <c r="B87" s="577"/>
      <c r="C87" s="577"/>
      <c r="D87" s="577"/>
      <c r="E87" s="577"/>
      <c r="F87" s="577"/>
      <c r="G87" s="577"/>
      <c r="H87" s="624"/>
      <c r="I87" s="577"/>
      <c r="J87" s="639"/>
      <c r="K87" s="577"/>
      <c r="L87" s="578"/>
      <c r="M87" s="584"/>
      <c r="N87" s="585"/>
      <c r="O87" s="525"/>
      <c r="P87" s="525"/>
      <c r="Q87" s="525"/>
      <c r="R87" s="525"/>
      <c r="S87" s="532"/>
      <c r="T87" s="704"/>
      <c r="V87" s="532"/>
      <c r="W87" s="532"/>
      <c r="Y87" s="526"/>
    </row>
    <row r="88" spans="1:25" ht="16.5">
      <c r="A88" s="771"/>
      <c r="B88" s="771"/>
      <c r="C88" s="771"/>
      <c r="D88" s="771"/>
      <c r="E88" s="771"/>
      <c r="F88" s="771"/>
      <c r="G88" s="771"/>
      <c r="H88" s="771"/>
      <c r="I88" s="771"/>
      <c r="J88" s="771"/>
      <c r="K88" s="771"/>
      <c r="L88" s="771"/>
      <c r="M88" s="771"/>
      <c r="N88" s="771"/>
      <c r="O88" s="771"/>
      <c r="P88" s="771"/>
      <c r="Q88" s="771"/>
      <c r="R88" s="771"/>
      <c r="S88" s="532"/>
      <c r="T88" s="704"/>
      <c r="V88" s="532"/>
      <c r="W88" s="532"/>
      <c r="Y88" s="526"/>
    </row>
    <row r="89" spans="1:25" ht="16.5">
      <c r="A89" s="757"/>
      <c r="B89" s="757"/>
      <c r="C89" s="757"/>
      <c r="D89" s="757"/>
      <c r="E89" s="757"/>
      <c r="F89" s="757"/>
      <c r="G89" s="757"/>
      <c r="H89" s="757"/>
      <c r="I89" s="757"/>
      <c r="J89" s="757"/>
      <c r="K89" s="757"/>
      <c r="L89" s="757"/>
      <c r="M89" s="757"/>
      <c r="N89" s="757"/>
      <c r="O89" s="757"/>
      <c r="P89" s="757"/>
      <c r="Q89" s="757"/>
      <c r="R89" s="757"/>
      <c r="S89" s="532"/>
      <c r="T89" s="704"/>
      <c r="V89" s="532"/>
      <c r="W89" s="532"/>
      <c r="Y89" s="526"/>
    </row>
    <row r="90" spans="1:25">
      <c r="A90" s="577"/>
      <c r="B90" s="577"/>
      <c r="C90" s="577"/>
      <c r="D90" s="577"/>
      <c r="E90" s="577"/>
      <c r="F90" s="577"/>
      <c r="G90" s="577"/>
      <c r="H90" s="624"/>
      <c r="I90" s="577"/>
      <c r="J90" s="639"/>
      <c r="K90" s="577"/>
      <c r="L90" s="578"/>
      <c r="M90" s="577"/>
      <c r="N90" s="579"/>
      <c r="O90" s="525"/>
      <c r="P90" s="525"/>
      <c r="Q90" s="525"/>
      <c r="R90" s="525"/>
      <c r="S90" s="532"/>
      <c r="T90" s="704"/>
      <c r="V90" s="532"/>
      <c r="W90" s="532"/>
      <c r="Y90" s="526"/>
    </row>
    <row r="91" spans="1:25" ht="16.5">
      <c r="A91" s="587"/>
      <c r="B91" s="587"/>
      <c r="C91" s="587"/>
      <c r="D91" s="587"/>
      <c r="E91" s="587"/>
      <c r="F91" s="587"/>
      <c r="G91" s="587"/>
      <c r="H91" s="629"/>
      <c r="I91" s="587"/>
      <c r="J91" s="641"/>
      <c r="K91" s="587"/>
      <c r="L91" s="588"/>
      <c r="M91" s="589"/>
      <c r="N91" s="590"/>
      <c r="O91" s="525"/>
      <c r="P91" s="525"/>
      <c r="Q91" s="525"/>
      <c r="R91" s="525"/>
      <c r="S91" s="532"/>
      <c r="T91" s="704"/>
      <c r="V91" s="532"/>
      <c r="W91" s="532"/>
      <c r="Y91" s="526"/>
    </row>
    <row r="92" spans="1:25" ht="16.5">
      <c r="A92" s="758"/>
      <c r="B92" s="758"/>
      <c r="C92" s="758"/>
      <c r="D92" s="758"/>
      <c r="E92" s="758"/>
      <c r="F92" s="758"/>
      <c r="G92" s="758"/>
      <c r="H92" s="758"/>
      <c r="I92" s="758"/>
      <c r="J92" s="758"/>
      <c r="K92" s="758"/>
      <c r="L92" s="758"/>
      <c r="M92" s="758"/>
      <c r="N92" s="758"/>
      <c r="O92" s="592"/>
      <c r="P92" s="592"/>
      <c r="Q92" s="592"/>
      <c r="R92" s="525"/>
      <c r="S92" s="532"/>
      <c r="T92" s="704"/>
      <c r="V92" s="532"/>
      <c r="W92" s="532"/>
      <c r="Y92" s="526"/>
    </row>
    <row r="93" spans="1:25" ht="16.5">
      <c r="A93" s="587"/>
      <c r="B93" s="587"/>
      <c r="C93" s="587"/>
      <c r="D93" s="587"/>
      <c r="E93" s="587"/>
      <c r="F93" s="587"/>
      <c r="G93" s="587"/>
      <c r="H93" s="629"/>
      <c r="I93" s="587"/>
      <c r="J93" s="641"/>
      <c r="K93" s="587"/>
      <c r="L93" s="783"/>
      <c r="M93" s="783"/>
      <c r="N93" s="783"/>
      <c r="O93" s="592"/>
      <c r="P93" s="592"/>
      <c r="Q93" s="592"/>
      <c r="R93" s="525"/>
      <c r="S93" s="532"/>
      <c r="T93" s="704"/>
      <c r="V93" s="532"/>
      <c r="W93" s="532"/>
      <c r="Y93" s="526"/>
    </row>
    <row r="94" spans="1:25" ht="16.5">
      <c r="A94" s="587"/>
      <c r="B94" s="587"/>
      <c r="C94" s="587"/>
      <c r="D94" s="587"/>
      <c r="E94" s="587"/>
      <c r="F94" s="587"/>
      <c r="G94" s="587"/>
      <c r="H94" s="629"/>
      <c r="I94" s="587"/>
      <c r="J94" s="641"/>
      <c r="K94" s="587"/>
      <c r="L94" s="783"/>
      <c r="M94" s="783"/>
      <c r="N94" s="783"/>
      <c r="O94" s="592"/>
      <c r="P94" s="592"/>
      <c r="Q94" s="592"/>
      <c r="R94" s="525"/>
      <c r="S94" s="532"/>
      <c r="T94" s="704"/>
      <c r="V94" s="532"/>
      <c r="W94" s="532"/>
      <c r="Y94" s="526"/>
    </row>
    <row r="95" spans="1:25">
      <c r="A95" s="593"/>
      <c r="B95" s="593"/>
      <c r="C95" s="593"/>
      <c r="D95" s="593"/>
      <c r="E95" s="593"/>
      <c r="F95" s="593"/>
      <c r="G95" s="593"/>
      <c r="H95" s="630"/>
      <c r="I95" s="593"/>
      <c r="J95" s="642"/>
      <c r="K95" s="593"/>
      <c r="L95" s="783"/>
      <c r="M95" s="783"/>
      <c r="N95" s="783"/>
      <c r="O95" s="592"/>
      <c r="P95" s="592"/>
      <c r="Q95" s="592"/>
      <c r="R95" s="525"/>
      <c r="S95" s="532"/>
      <c r="T95" s="704"/>
      <c r="V95" s="532"/>
      <c r="W95" s="532"/>
      <c r="Y95" s="526"/>
    </row>
    <row r="96" spans="1:25">
      <c r="A96" s="593"/>
      <c r="B96" s="593"/>
      <c r="C96" s="593"/>
      <c r="D96" s="593"/>
      <c r="E96" s="593"/>
      <c r="F96" s="593"/>
      <c r="G96" s="593"/>
      <c r="H96" s="630"/>
      <c r="I96" s="593"/>
      <c r="J96" s="642"/>
      <c r="K96" s="593"/>
      <c r="L96" s="783"/>
      <c r="M96" s="783"/>
      <c r="N96" s="783"/>
      <c r="O96" s="592"/>
      <c r="P96" s="592"/>
      <c r="Q96" s="592"/>
      <c r="R96" s="525"/>
      <c r="S96" s="532"/>
      <c r="T96" s="704"/>
      <c r="V96" s="532"/>
      <c r="W96" s="532"/>
      <c r="Y96" s="526"/>
    </row>
    <row r="97" spans="1:25" ht="16.5">
      <c r="A97" s="593"/>
      <c r="B97" s="593"/>
      <c r="C97" s="593"/>
      <c r="D97" s="593"/>
      <c r="E97" s="593"/>
      <c r="F97" s="593"/>
      <c r="G97" s="593"/>
      <c r="H97" s="630"/>
      <c r="I97" s="593"/>
      <c r="J97" s="642"/>
      <c r="K97" s="593"/>
      <c r="L97" s="588"/>
      <c r="M97" s="592"/>
      <c r="N97" s="594"/>
      <c r="O97" s="589"/>
      <c r="P97" s="589"/>
      <c r="Q97" s="589"/>
      <c r="R97" s="525"/>
      <c r="S97" s="532"/>
      <c r="T97" s="704"/>
      <c r="V97" s="532"/>
      <c r="W97" s="532"/>
      <c r="Y97" s="526"/>
    </row>
    <row r="98" spans="1:25">
      <c r="A98" s="785"/>
      <c r="B98" s="785"/>
      <c r="C98" s="785"/>
      <c r="D98" s="785"/>
      <c r="E98" s="785"/>
      <c r="F98" s="785"/>
      <c r="G98" s="785"/>
      <c r="H98" s="785"/>
      <c r="I98" s="785"/>
      <c r="J98" s="785"/>
      <c r="K98" s="785"/>
      <c r="L98" s="785"/>
      <c r="M98" s="785"/>
      <c r="N98" s="785"/>
      <c r="O98" s="785"/>
      <c r="P98" s="785"/>
      <c r="Q98" s="785"/>
      <c r="R98" s="785"/>
      <c r="S98" s="532"/>
      <c r="T98" s="704"/>
      <c r="V98" s="532"/>
      <c r="W98" s="532"/>
      <c r="Y98" s="526"/>
    </row>
    <row r="99" spans="1:25" ht="16.5">
      <c r="A99" s="577"/>
      <c r="B99" s="577"/>
      <c r="C99" s="577"/>
      <c r="D99" s="577"/>
      <c r="E99" s="577"/>
      <c r="F99" s="577"/>
      <c r="G99" s="577"/>
      <c r="H99" s="624"/>
      <c r="I99" s="577"/>
      <c r="J99" s="639"/>
      <c r="K99" s="577"/>
      <c r="L99" s="578"/>
      <c r="M99" s="577"/>
      <c r="N99" s="579"/>
      <c r="O99" s="583"/>
      <c r="P99" s="583"/>
      <c r="Q99" s="583"/>
      <c r="R99" s="583"/>
      <c r="S99" s="532"/>
      <c r="T99" s="704"/>
      <c r="V99" s="532"/>
      <c r="W99" s="532"/>
      <c r="Y99" s="526"/>
    </row>
    <row r="100" spans="1:25" ht="16.5">
      <c r="A100" s="586"/>
      <c r="B100" s="586"/>
      <c r="C100" s="586"/>
      <c r="D100" s="586"/>
      <c r="E100" s="586"/>
      <c r="F100" s="586"/>
      <c r="G100" s="586"/>
      <c r="H100" s="631"/>
      <c r="I100" s="586"/>
      <c r="J100" s="643"/>
      <c r="K100" s="586"/>
      <c r="L100" s="591"/>
      <c r="M100" s="553"/>
      <c r="N100" s="595"/>
      <c r="O100" s="596"/>
      <c r="P100" s="596"/>
      <c r="Q100" s="596"/>
      <c r="R100" s="596"/>
      <c r="S100" s="526"/>
      <c r="T100" s="704"/>
      <c r="V100" s="526"/>
      <c r="W100" s="532"/>
      <c r="Y100" s="526"/>
    </row>
    <row r="101" spans="1:25" ht="16.5">
      <c r="A101" s="553"/>
      <c r="B101" s="553"/>
      <c r="C101" s="553"/>
      <c r="D101" s="553"/>
      <c r="E101" s="553"/>
      <c r="F101" s="553"/>
      <c r="G101" s="553"/>
      <c r="H101" s="628"/>
      <c r="I101" s="553"/>
      <c r="J101" s="640"/>
      <c r="K101" s="553"/>
      <c r="L101" s="597"/>
      <c r="M101" s="553"/>
      <c r="N101" s="595"/>
      <c r="O101" s="583"/>
      <c r="P101" s="583"/>
      <c r="Q101" s="583"/>
      <c r="R101" s="583"/>
      <c r="S101" s="526"/>
      <c r="T101" s="704"/>
      <c r="V101" s="526"/>
      <c r="W101" s="532"/>
    </row>
    <row r="102" spans="1:25" ht="16.5">
      <c r="A102" s="598"/>
      <c r="B102" s="598"/>
      <c r="C102" s="598"/>
      <c r="D102" s="598"/>
      <c r="E102" s="598"/>
      <c r="F102" s="598"/>
      <c r="G102" s="598"/>
      <c r="H102" s="632"/>
      <c r="I102" s="598"/>
      <c r="J102" s="644"/>
      <c r="K102" s="598"/>
      <c r="L102" s="599"/>
      <c r="M102" s="600"/>
      <c r="N102" s="601"/>
      <c r="O102" s="602"/>
      <c r="P102" s="602"/>
      <c r="Q102" s="602"/>
      <c r="R102" s="603"/>
      <c r="S102" s="526"/>
      <c r="T102" s="704"/>
      <c r="V102" s="526"/>
      <c r="W102" s="532"/>
      <c r="Y102" s="604"/>
    </row>
    <row r="103" spans="1:25">
      <c r="A103" s="605"/>
      <c r="B103" s="605"/>
      <c r="C103" s="605"/>
      <c r="D103" s="605"/>
      <c r="E103" s="605"/>
      <c r="F103" s="605"/>
      <c r="G103" s="605"/>
      <c r="H103" s="633"/>
      <c r="I103" s="605"/>
      <c r="J103" s="645"/>
      <c r="K103" s="605"/>
      <c r="L103" s="606"/>
      <c r="M103" s="600"/>
      <c r="N103" s="607"/>
      <c r="O103" s="608"/>
      <c r="P103" s="608"/>
      <c r="Q103" s="608"/>
      <c r="R103" s="602"/>
    </row>
    <row r="104" spans="1:25">
      <c r="A104" s="605"/>
      <c r="B104" s="605"/>
      <c r="C104" s="605"/>
      <c r="D104" s="605"/>
      <c r="E104" s="605"/>
      <c r="F104" s="605"/>
      <c r="G104" s="605"/>
      <c r="H104" s="633"/>
      <c r="I104" s="605"/>
      <c r="J104" s="645"/>
      <c r="K104" s="605"/>
      <c r="L104" s="609"/>
      <c r="M104" s="600"/>
      <c r="N104" s="607"/>
      <c r="O104" s="610"/>
      <c r="P104" s="610"/>
      <c r="Q104" s="610"/>
      <c r="R104" s="603"/>
    </row>
    <row r="105" spans="1:25">
      <c r="A105" s="611"/>
      <c r="B105" s="611"/>
      <c r="C105" s="611"/>
      <c r="D105" s="611"/>
      <c r="E105" s="611"/>
      <c r="F105" s="611"/>
      <c r="G105" s="611"/>
      <c r="H105" s="634"/>
      <c r="I105" s="611"/>
      <c r="J105" s="646"/>
      <c r="K105" s="611"/>
      <c r="L105" s="606"/>
      <c r="M105" s="600"/>
      <c r="N105" s="601"/>
      <c r="O105" s="602"/>
      <c r="P105" s="602"/>
      <c r="Q105" s="602"/>
      <c r="R105" s="603"/>
    </row>
    <row r="106" spans="1:25">
      <c r="A106" s="611"/>
      <c r="B106" s="611"/>
      <c r="C106" s="611"/>
      <c r="D106" s="611"/>
      <c r="E106" s="611"/>
      <c r="F106" s="611"/>
      <c r="G106" s="611"/>
      <c r="H106" s="634"/>
      <c r="I106" s="611"/>
      <c r="J106" s="646"/>
      <c r="K106" s="611"/>
      <c r="L106" s="606"/>
      <c r="M106" s="600"/>
      <c r="N106" s="601"/>
      <c r="O106" s="602"/>
      <c r="P106" s="602"/>
      <c r="Q106" s="602"/>
      <c r="R106" s="603"/>
    </row>
    <row r="107" spans="1:25">
      <c r="A107" s="605"/>
      <c r="B107" s="605"/>
      <c r="C107" s="605"/>
      <c r="D107" s="605"/>
      <c r="E107" s="605"/>
      <c r="F107" s="605"/>
      <c r="G107" s="605"/>
      <c r="H107" s="633"/>
      <c r="I107" s="605"/>
      <c r="J107" s="645"/>
      <c r="K107" s="605"/>
      <c r="L107" s="606"/>
      <c r="M107" s="600"/>
      <c r="N107" s="601"/>
      <c r="O107" s="602"/>
      <c r="P107" s="602"/>
      <c r="Q107" s="602"/>
      <c r="R107" s="603"/>
    </row>
    <row r="108" spans="1:25">
      <c r="A108" s="605"/>
      <c r="B108" s="605"/>
      <c r="C108" s="605"/>
      <c r="D108" s="605"/>
      <c r="E108" s="605"/>
      <c r="F108" s="605"/>
      <c r="G108" s="605"/>
      <c r="H108" s="633"/>
      <c r="I108" s="605"/>
      <c r="J108" s="645"/>
      <c r="K108" s="605"/>
      <c r="L108" s="609"/>
      <c r="M108" s="600"/>
      <c r="N108" s="601"/>
      <c r="O108" s="602"/>
      <c r="P108" s="602"/>
      <c r="Q108" s="602"/>
      <c r="R108" s="603"/>
    </row>
    <row r="109" spans="1:25">
      <c r="A109" s="605"/>
      <c r="B109" s="605"/>
      <c r="C109" s="605"/>
      <c r="D109" s="605"/>
      <c r="E109" s="605"/>
      <c r="F109" s="605"/>
      <c r="G109" s="605"/>
      <c r="H109" s="633"/>
      <c r="I109" s="605"/>
      <c r="J109" s="645"/>
      <c r="K109" s="605"/>
      <c r="L109" s="606"/>
      <c r="M109" s="600"/>
      <c r="N109" s="601"/>
      <c r="O109" s="602"/>
      <c r="P109" s="602"/>
      <c r="Q109" s="602"/>
      <c r="R109" s="603"/>
    </row>
    <row r="110" spans="1:25">
      <c r="A110" s="605"/>
      <c r="B110" s="605"/>
      <c r="C110" s="605"/>
      <c r="D110" s="605"/>
      <c r="E110" s="605"/>
      <c r="F110" s="605"/>
      <c r="G110" s="605"/>
      <c r="H110" s="633"/>
      <c r="I110" s="605"/>
      <c r="J110" s="645"/>
      <c r="K110" s="605"/>
      <c r="L110" s="606"/>
      <c r="M110" s="600"/>
      <c r="N110" s="601"/>
      <c r="O110" s="602"/>
      <c r="P110" s="602"/>
      <c r="Q110" s="602"/>
      <c r="R110" s="603"/>
    </row>
    <row r="111" spans="1:25">
      <c r="A111" s="605"/>
      <c r="B111" s="605"/>
      <c r="C111" s="605"/>
      <c r="D111" s="605"/>
      <c r="E111" s="605"/>
      <c r="F111" s="605"/>
      <c r="G111" s="605"/>
      <c r="H111" s="633"/>
      <c r="I111" s="605"/>
      <c r="J111" s="645"/>
      <c r="K111" s="605"/>
      <c r="L111" s="606"/>
      <c r="M111" s="600"/>
      <c r="N111" s="607"/>
      <c r="O111" s="602"/>
      <c r="P111" s="602"/>
      <c r="Q111" s="602"/>
      <c r="R111" s="603"/>
    </row>
    <row r="112" spans="1:25">
      <c r="A112" s="605"/>
      <c r="B112" s="605"/>
      <c r="C112" s="605"/>
      <c r="D112" s="605"/>
      <c r="E112" s="605"/>
      <c r="F112" s="605"/>
      <c r="G112" s="605"/>
      <c r="H112" s="633"/>
      <c r="I112" s="605"/>
      <c r="J112" s="645"/>
      <c r="K112" s="605"/>
      <c r="L112" s="609"/>
      <c r="M112" s="600"/>
      <c r="N112" s="607"/>
      <c r="O112" s="612"/>
      <c r="P112" s="612"/>
      <c r="Q112" s="612"/>
      <c r="R112" s="603"/>
    </row>
    <row r="113" spans="1:18">
      <c r="A113" s="611"/>
      <c r="B113" s="611"/>
      <c r="C113" s="611"/>
      <c r="D113" s="611"/>
      <c r="E113" s="611"/>
      <c r="F113" s="611"/>
      <c r="G113" s="611"/>
      <c r="H113" s="634"/>
      <c r="I113" s="611"/>
      <c r="J113" s="646"/>
      <c r="K113" s="611"/>
      <c r="L113" s="613"/>
      <c r="M113" s="600"/>
      <c r="N113" s="601"/>
      <c r="O113" s="602"/>
      <c r="P113" s="602"/>
      <c r="Q113" s="602"/>
      <c r="R113" s="603"/>
    </row>
    <row r="114" spans="1:18">
      <c r="A114" s="611"/>
      <c r="B114" s="611"/>
      <c r="C114" s="611"/>
      <c r="D114" s="611"/>
      <c r="E114" s="611"/>
      <c r="F114" s="611"/>
      <c r="G114" s="611"/>
      <c r="H114" s="634"/>
      <c r="I114" s="611"/>
      <c r="J114" s="646"/>
      <c r="K114" s="611"/>
      <c r="L114" s="614"/>
      <c r="M114" s="600"/>
      <c r="N114" s="601"/>
      <c r="O114" s="612"/>
      <c r="P114" s="612"/>
      <c r="Q114" s="612"/>
      <c r="R114" s="603"/>
    </row>
    <row r="115" spans="1:18">
      <c r="A115" s="611"/>
      <c r="B115" s="611"/>
      <c r="C115" s="611"/>
      <c r="D115" s="611"/>
      <c r="E115" s="611"/>
      <c r="F115" s="611"/>
      <c r="G115" s="611"/>
      <c r="H115" s="634"/>
      <c r="I115" s="611"/>
      <c r="J115" s="646"/>
      <c r="K115" s="611"/>
      <c r="L115" s="614"/>
      <c r="M115" s="600"/>
      <c r="N115" s="601"/>
      <c r="O115" s="612"/>
      <c r="P115" s="612"/>
      <c r="Q115" s="612"/>
      <c r="R115" s="603"/>
    </row>
    <row r="116" spans="1:18" ht="16.5">
      <c r="A116" s="598"/>
      <c r="B116" s="598"/>
      <c r="C116" s="598"/>
      <c r="D116" s="598"/>
      <c r="E116" s="598"/>
      <c r="F116" s="598"/>
      <c r="G116" s="598"/>
      <c r="H116" s="632"/>
      <c r="I116" s="598"/>
      <c r="J116" s="644"/>
      <c r="K116" s="598"/>
      <c r="L116" s="615"/>
      <c r="M116" s="600"/>
      <c r="N116" s="601"/>
      <c r="O116" s="602"/>
      <c r="P116" s="602"/>
      <c r="Q116" s="602"/>
      <c r="R116" s="603"/>
    </row>
    <row r="117" spans="1:18">
      <c r="A117" s="611"/>
      <c r="B117" s="611"/>
      <c r="C117" s="611"/>
      <c r="D117" s="611"/>
      <c r="E117" s="611"/>
      <c r="F117" s="611"/>
      <c r="G117" s="611"/>
      <c r="H117" s="634"/>
      <c r="I117" s="611"/>
      <c r="J117" s="646"/>
      <c r="K117" s="611"/>
      <c r="L117" s="616"/>
      <c r="M117" s="600"/>
      <c r="N117" s="601"/>
      <c r="O117" s="602"/>
      <c r="P117" s="602"/>
      <c r="Q117" s="602"/>
      <c r="R117" s="603"/>
    </row>
    <row r="118" spans="1:18">
      <c r="A118" s="605"/>
      <c r="B118" s="605"/>
      <c r="C118" s="605"/>
      <c r="D118" s="605"/>
      <c r="E118" s="605"/>
      <c r="F118" s="605"/>
      <c r="G118" s="605"/>
      <c r="H118" s="633"/>
      <c r="I118" s="605"/>
      <c r="J118" s="645"/>
      <c r="K118" s="605"/>
      <c r="L118" s="606"/>
      <c r="M118" s="600"/>
      <c r="N118" s="601"/>
      <c r="O118" s="602"/>
      <c r="P118" s="602"/>
      <c r="Q118" s="602"/>
      <c r="R118" s="603"/>
    </row>
    <row r="119" spans="1:18">
      <c r="A119" s="611"/>
      <c r="B119" s="611"/>
      <c r="C119" s="611"/>
      <c r="D119" s="611"/>
      <c r="E119" s="611"/>
      <c r="F119" s="611"/>
      <c r="G119" s="611"/>
      <c r="H119" s="634"/>
      <c r="I119" s="611"/>
      <c r="J119" s="646"/>
      <c r="K119" s="611"/>
      <c r="L119" s="614"/>
      <c r="M119" s="600"/>
      <c r="N119" s="601"/>
      <c r="O119" s="612"/>
      <c r="P119" s="612"/>
      <c r="Q119" s="612"/>
      <c r="R119" s="603"/>
    </row>
    <row r="120" spans="1:18" ht="16.5">
      <c r="A120" s="598"/>
      <c r="B120" s="598"/>
      <c r="C120" s="598"/>
      <c r="D120" s="598"/>
      <c r="E120" s="598"/>
      <c r="F120" s="598"/>
      <c r="G120" s="598"/>
      <c r="H120" s="632"/>
      <c r="I120" s="598"/>
      <c r="J120" s="644"/>
      <c r="K120" s="598"/>
      <c r="L120" s="599"/>
      <c r="M120" s="600"/>
      <c r="N120" s="601"/>
      <c r="O120" s="602"/>
      <c r="P120" s="602"/>
      <c r="Q120" s="602"/>
      <c r="R120" s="603"/>
    </row>
    <row r="121" spans="1:18">
      <c r="A121" s="605"/>
      <c r="B121" s="605"/>
      <c r="C121" s="605"/>
      <c r="D121" s="605"/>
      <c r="E121" s="605"/>
      <c r="F121" s="605"/>
      <c r="G121" s="605"/>
      <c r="H121" s="633"/>
      <c r="I121" s="605"/>
      <c r="J121" s="645"/>
      <c r="K121" s="605"/>
      <c r="L121" s="606"/>
      <c r="M121" s="600"/>
      <c r="N121" s="607"/>
      <c r="O121" s="612"/>
      <c r="P121" s="612"/>
      <c r="Q121" s="612"/>
      <c r="R121" s="603"/>
    </row>
    <row r="122" spans="1:18">
      <c r="A122" s="605"/>
      <c r="B122" s="605"/>
      <c r="C122" s="605"/>
      <c r="D122" s="605"/>
      <c r="E122" s="605"/>
      <c r="F122" s="605"/>
      <c r="G122" s="605"/>
      <c r="H122" s="633"/>
      <c r="I122" s="605"/>
      <c r="J122" s="645"/>
      <c r="K122" s="605"/>
      <c r="L122" s="606"/>
      <c r="M122" s="611"/>
      <c r="N122" s="601"/>
      <c r="O122" s="612"/>
      <c r="P122" s="612"/>
      <c r="Q122" s="612"/>
      <c r="R122" s="603"/>
    </row>
    <row r="123" spans="1:18">
      <c r="A123" s="611"/>
      <c r="B123" s="611"/>
      <c r="C123" s="611"/>
      <c r="D123" s="611"/>
      <c r="E123" s="611"/>
      <c r="F123" s="611"/>
      <c r="G123" s="611"/>
      <c r="H123" s="634"/>
      <c r="I123" s="611"/>
      <c r="J123" s="646"/>
      <c r="K123" s="611"/>
      <c r="L123" s="606"/>
      <c r="M123" s="611"/>
      <c r="N123" s="601"/>
      <c r="O123" s="612"/>
      <c r="P123" s="612"/>
      <c r="Q123" s="612"/>
      <c r="R123" s="603"/>
    </row>
    <row r="124" spans="1:18">
      <c r="A124" s="611"/>
      <c r="B124" s="611"/>
      <c r="C124" s="611"/>
      <c r="D124" s="611"/>
      <c r="E124" s="611"/>
      <c r="F124" s="611"/>
      <c r="G124" s="611"/>
      <c r="H124" s="634"/>
      <c r="I124" s="611"/>
      <c r="J124" s="646"/>
      <c r="K124" s="611"/>
      <c r="L124" s="606"/>
      <c r="M124" s="611"/>
      <c r="N124" s="601"/>
      <c r="O124" s="612"/>
      <c r="P124" s="612"/>
      <c r="Q124" s="612"/>
      <c r="R124" s="603"/>
    </row>
    <row r="125" spans="1:18">
      <c r="A125" s="611"/>
      <c r="B125" s="611"/>
      <c r="C125" s="611"/>
      <c r="D125" s="611"/>
      <c r="E125" s="611"/>
      <c r="F125" s="611"/>
      <c r="G125" s="611"/>
      <c r="H125" s="634"/>
      <c r="I125" s="611"/>
      <c r="J125" s="646"/>
      <c r="K125" s="611"/>
      <c r="L125" s="606"/>
      <c r="M125" s="611"/>
      <c r="N125" s="601"/>
      <c r="O125" s="612"/>
      <c r="P125" s="612"/>
      <c r="Q125" s="612"/>
      <c r="R125" s="603"/>
    </row>
    <row r="126" spans="1:18">
      <c r="A126" s="611"/>
      <c r="B126" s="611"/>
      <c r="C126" s="611"/>
      <c r="D126" s="611"/>
      <c r="E126" s="611"/>
      <c r="F126" s="611"/>
      <c r="G126" s="611"/>
      <c r="H126" s="634"/>
      <c r="I126" s="611"/>
      <c r="J126" s="646"/>
      <c r="K126" s="611"/>
      <c r="L126" s="606"/>
      <c r="M126" s="611"/>
      <c r="N126" s="601"/>
      <c r="O126" s="612"/>
      <c r="P126" s="612"/>
      <c r="Q126" s="612"/>
      <c r="R126" s="603"/>
    </row>
    <row r="127" spans="1:18">
      <c r="A127" s="611"/>
      <c r="B127" s="611"/>
      <c r="C127" s="611"/>
      <c r="D127" s="611"/>
      <c r="E127" s="611"/>
      <c r="F127" s="611"/>
      <c r="G127" s="611"/>
      <c r="H127" s="634"/>
      <c r="I127" s="611"/>
      <c r="J127" s="646"/>
      <c r="K127" s="611"/>
      <c r="L127" s="606"/>
      <c r="M127" s="611"/>
      <c r="N127" s="601"/>
      <c r="O127" s="612"/>
      <c r="P127" s="612"/>
      <c r="Q127" s="612"/>
      <c r="R127" s="603"/>
    </row>
    <row r="128" spans="1:18">
      <c r="A128" s="611"/>
      <c r="B128" s="611"/>
      <c r="C128" s="611"/>
      <c r="D128" s="611"/>
      <c r="E128" s="611"/>
      <c r="F128" s="611"/>
      <c r="G128" s="611"/>
      <c r="H128" s="634"/>
      <c r="I128" s="611"/>
      <c r="J128" s="646"/>
      <c r="K128" s="611"/>
      <c r="L128" s="606"/>
      <c r="M128" s="611"/>
      <c r="N128" s="601"/>
      <c r="O128" s="612"/>
      <c r="P128" s="612"/>
      <c r="Q128" s="612"/>
      <c r="R128" s="603"/>
    </row>
    <row r="129" spans="1:18" ht="16.5">
      <c r="A129" s="598"/>
      <c r="B129" s="598"/>
      <c r="C129" s="598"/>
      <c r="D129" s="598"/>
      <c r="E129" s="598"/>
      <c r="F129" s="598"/>
      <c r="G129" s="598"/>
      <c r="H129" s="632"/>
      <c r="I129" s="598"/>
      <c r="J129" s="644"/>
      <c r="K129" s="598"/>
      <c r="L129" s="599"/>
      <c r="M129" s="600"/>
      <c r="N129" s="601"/>
      <c r="O129" s="602"/>
      <c r="P129" s="602"/>
      <c r="Q129" s="602"/>
      <c r="R129" s="603"/>
    </row>
    <row r="130" spans="1:18">
      <c r="A130" s="605"/>
      <c r="B130" s="605"/>
      <c r="C130" s="605"/>
      <c r="D130" s="605"/>
      <c r="E130" s="605"/>
      <c r="F130" s="605"/>
      <c r="G130" s="605"/>
      <c r="H130" s="633"/>
      <c r="I130" s="605"/>
      <c r="J130" s="645"/>
      <c r="K130" s="605"/>
      <c r="L130" s="617"/>
      <c r="M130" s="600"/>
      <c r="N130" s="601"/>
      <c r="O130" s="612"/>
      <c r="P130" s="612"/>
      <c r="Q130" s="612"/>
      <c r="R130" s="603"/>
    </row>
    <row r="131" spans="1:18">
      <c r="A131" s="605"/>
      <c r="B131" s="605"/>
      <c r="C131" s="605"/>
      <c r="D131" s="605"/>
      <c r="E131" s="605"/>
      <c r="F131" s="605"/>
      <c r="G131" s="605"/>
      <c r="H131" s="633"/>
      <c r="I131" s="605"/>
      <c r="J131" s="645"/>
      <c r="K131" s="605"/>
      <c r="L131" s="606"/>
      <c r="M131" s="611"/>
      <c r="N131" s="618"/>
      <c r="O131" s="612"/>
      <c r="P131" s="612"/>
      <c r="Q131" s="612"/>
      <c r="R131" s="603"/>
    </row>
    <row r="132" spans="1:18" ht="16.5">
      <c r="A132" s="605"/>
      <c r="B132" s="605"/>
      <c r="C132" s="605"/>
      <c r="D132" s="605"/>
      <c r="E132" s="605"/>
      <c r="F132" s="605"/>
      <c r="G132" s="605"/>
      <c r="H132" s="633"/>
      <c r="I132" s="605"/>
      <c r="J132" s="645"/>
      <c r="K132" s="605"/>
      <c r="L132" s="599"/>
      <c r="M132" s="600"/>
      <c r="N132" s="601"/>
      <c r="O132" s="602"/>
      <c r="P132" s="602"/>
      <c r="Q132" s="602"/>
      <c r="R132" s="603"/>
    </row>
    <row r="133" spans="1:18" ht="16.5">
      <c r="A133" s="598"/>
      <c r="B133" s="598"/>
      <c r="C133" s="598"/>
      <c r="D133" s="598"/>
      <c r="E133" s="598"/>
      <c r="F133" s="598"/>
      <c r="G133" s="598"/>
      <c r="H133" s="632"/>
      <c r="I133" s="598"/>
      <c r="J133" s="644"/>
      <c r="K133" s="598"/>
      <c r="L133" s="619"/>
      <c r="M133" s="611"/>
      <c r="N133" s="601"/>
      <c r="O133" s="603"/>
      <c r="P133" s="603"/>
      <c r="Q133" s="603"/>
      <c r="R133" s="603"/>
    </row>
    <row r="134" spans="1:18" ht="16.5">
      <c r="A134" s="598"/>
      <c r="B134" s="598"/>
      <c r="C134" s="598"/>
      <c r="D134" s="598"/>
      <c r="E134" s="598"/>
      <c r="F134" s="598"/>
      <c r="G134" s="598"/>
      <c r="H134" s="632"/>
      <c r="I134" s="598"/>
      <c r="J134" s="644"/>
      <c r="K134" s="598"/>
      <c r="L134" s="619"/>
      <c r="M134" s="611"/>
      <c r="N134" s="601"/>
      <c r="O134" s="602"/>
      <c r="P134" s="602"/>
      <c r="Q134" s="602"/>
      <c r="R134" s="603"/>
    </row>
    <row r="135" spans="1:18" ht="16.5">
      <c r="A135" s="598"/>
      <c r="B135" s="598"/>
      <c r="C135" s="598"/>
      <c r="D135" s="598"/>
      <c r="E135" s="598"/>
      <c r="F135" s="598"/>
      <c r="G135" s="598"/>
      <c r="H135" s="632"/>
      <c r="I135" s="598"/>
      <c r="J135" s="644"/>
      <c r="K135" s="598"/>
      <c r="L135" s="619"/>
      <c r="M135" s="611"/>
      <c r="N135" s="601"/>
      <c r="O135" s="603"/>
      <c r="P135" s="603"/>
      <c r="Q135" s="603"/>
      <c r="R135" s="603"/>
    </row>
    <row r="136" spans="1:18" ht="16.5">
      <c r="A136" s="598"/>
      <c r="B136" s="598"/>
      <c r="C136" s="598"/>
      <c r="D136" s="598"/>
      <c r="E136" s="598"/>
      <c r="F136" s="598"/>
      <c r="G136" s="598"/>
      <c r="H136" s="632"/>
      <c r="I136" s="598"/>
      <c r="J136" s="644"/>
      <c r="K136" s="598"/>
      <c r="L136" s="619"/>
      <c r="M136" s="611"/>
      <c r="N136" s="601"/>
      <c r="O136" s="603"/>
      <c r="P136" s="603"/>
      <c r="Q136" s="603"/>
      <c r="R136" s="603"/>
    </row>
    <row r="137" spans="1:18" ht="16.5">
      <c r="A137" s="598"/>
      <c r="B137" s="598"/>
      <c r="C137" s="598"/>
      <c r="D137" s="598"/>
      <c r="E137" s="598"/>
      <c r="F137" s="598"/>
      <c r="G137" s="598"/>
      <c r="H137" s="632"/>
      <c r="I137" s="598"/>
      <c r="J137" s="644"/>
      <c r="K137" s="598"/>
      <c r="L137" s="606"/>
      <c r="M137" s="611"/>
      <c r="N137" s="601"/>
      <c r="O137" s="603"/>
      <c r="P137" s="603"/>
      <c r="Q137" s="603"/>
      <c r="R137" s="603"/>
    </row>
    <row r="138" spans="1:18" ht="16.5">
      <c r="A138" s="598"/>
      <c r="B138" s="598"/>
      <c r="C138" s="598"/>
      <c r="D138" s="598"/>
      <c r="E138" s="598"/>
      <c r="F138" s="598"/>
      <c r="G138" s="598"/>
      <c r="H138" s="632"/>
      <c r="I138" s="598"/>
      <c r="J138" s="644"/>
      <c r="K138" s="598"/>
      <c r="L138" s="606"/>
      <c r="M138" s="611"/>
      <c r="N138" s="601"/>
      <c r="O138" s="603"/>
      <c r="P138" s="603"/>
      <c r="Q138" s="603"/>
      <c r="R138" s="603"/>
    </row>
    <row r="139" spans="1:18" ht="16.5">
      <c r="A139" s="598"/>
      <c r="B139" s="598"/>
      <c r="C139" s="598"/>
      <c r="D139" s="598"/>
      <c r="E139" s="598"/>
      <c r="F139" s="598"/>
      <c r="G139" s="598"/>
      <c r="H139" s="632"/>
      <c r="I139" s="598"/>
      <c r="J139" s="644"/>
      <c r="K139" s="598"/>
      <c r="L139" s="599"/>
      <c r="M139" s="600"/>
      <c r="N139" s="601"/>
      <c r="O139" s="602"/>
      <c r="P139" s="602"/>
      <c r="Q139" s="602"/>
      <c r="R139" s="603"/>
    </row>
    <row r="140" spans="1:18">
      <c r="A140" s="605"/>
      <c r="B140" s="605"/>
      <c r="C140" s="605"/>
      <c r="D140" s="605"/>
      <c r="E140" s="605"/>
      <c r="F140" s="605"/>
      <c r="G140" s="605"/>
      <c r="H140" s="633"/>
      <c r="I140" s="605"/>
      <c r="J140" s="645"/>
      <c r="K140" s="605"/>
      <c r="L140" s="619"/>
      <c r="M140" s="611"/>
      <c r="N140" s="601"/>
      <c r="O140" s="603"/>
      <c r="P140" s="603"/>
      <c r="Q140" s="603"/>
      <c r="R140" s="603"/>
    </row>
    <row r="141" spans="1:18">
      <c r="A141" s="605"/>
      <c r="B141" s="605"/>
      <c r="C141" s="605"/>
      <c r="D141" s="605"/>
      <c r="E141" s="605"/>
      <c r="F141" s="605"/>
      <c r="G141" s="605"/>
      <c r="H141" s="633"/>
      <c r="I141" s="605"/>
      <c r="J141" s="645"/>
      <c r="K141" s="605"/>
      <c r="L141" s="619"/>
      <c r="M141" s="611"/>
      <c r="N141" s="601"/>
      <c r="O141" s="603"/>
      <c r="P141" s="603"/>
      <c r="Q141" s="603"/>
      <c r="R141" s="603"/>
    </row>
    <row r="142" spans="1:18">
      <c r="A142" s="605"/>
      <c r="B142" s="605"/>
      <c r="C142" s="605"/>
      <c r="D142" s="605"/>
      <c r="E142" s="605"/>
      <c r="F142" s="605"/>
      <c r="G142" s="605"/>
      <c r="H142" s="633"/>
      <c r="I142" s="605"/>
      <c r="J142" s="645"/>
      <c r="K142" s="605"/>
      <c r="L142" s="619"/>
      <c r="M142" s="611"/>
      <c r="N142" s="601"/>
      <c r="O142" s="603"/>
      <c r="P142" s="603"/>
      <c r="Q142" s="603"/>
      <c r="R142" s="603"/>
    </row>
    <row r="143" spans="1:18">
      <c r="A143" s="605"/>
      <c r="B143" s="605"/>
      <c r="C143" s="605"/>
      <c r="D143" s="605"/>
      <c r="E143" s="605"/>
      <c r="F143" s="605"/>
      <c r="G143" s="605"/>
      <c r="H143" s="633"/>
      <c r="I143" s="605"/>
      <c r="J143" s="645"/>
      <c r="K143" s="605"/>
      <c r="L143" s="619"/>
      <c r="M143" s="611"/>
      <c r="N143" s="601"/>
      <c r="O143" s="603"/>
      <c r="P143" s="603"/>
      <c r="Q143" s="603"/>
      <c r="R143" s="603"/>
    </row>
    <row r="144" spans="1:18" ht="16.5">
      <c r="A144" s="620"/>
      <c r="B144" s="620"/>
      <c r="C144" s="620"/>
      <c r="D144" s="620"/>
      <c r="E144" s="620"/>
      <c r="F144" s="620"/>
      <c r="G144" s="620"/>
      <c r="H144" s="635"/>
      <c r="I144" s="620"/>
      <c r="J144" s="647"/>
      <c r="K144" s="620"/>
      <c r="L144" s="599"/>
      <c r="M144" s="600"/>
      <c r="N144" s="601"/>
      <c r="O144" s="602"/>
      <c r="P144" s="602"/>
      <c r="Q144" s="602"/>
      <c r="R144" s="603"/>
    </row>
    <row r="145" spans="1:18">
      <c r="A145" s="621"/>
      <c r="B145" s="621"/>
      <c r="C145" s="621"/>
      <c r="D145" s="621"/>
      <c r="E145" s="621"/>
      <c r="F145" s="621"/>
      <c r="G145" s="621"/>
      <c r="H145" s="636"/>
      <c r="I145" s="621"/>
      <c r="J145" s="648"/>
      <c r="K145" s="621"/>
      <c r="L145" s="619"/>
      <c r="M145" s="621"/>
      <c r="N145" s="622"/>
      <c r="O145" s="603"/>
      <c r="P145" s="603"/>
      <c r="Q145" s="603"/>
      <c r="R145" s="603"/>
    </row>
    <row r="146" spans="1:18">
      <c r="A146" s="621"/>
      <c r="B146" s="621"/>
      <c r="C146" s="621"/>
      <c r="D146" s="621"/>
      <c r="E146" s="621"/>
      <c r="F146" s="621"/>
      <c r="G146" s="621"/>
      <c r="H146" s="636"/>
      <c r="I146" s="621"/>
      <c r="J146" s="648"/>
      <c r="K146" s="621"/>
      <c r="L146" s="619"/>
      <c r="M146" s="621"/>
      <c r="N146" s="622"/>
      <c r="O146" s="603"/>
      <c r="P146" s="603"/>
      <c r="Q146" s="603"/>
      <c r="R146" s="603"/>
    </row>
    <row r="147" spans="1:18">
      <c r="A147" s="621"/>
      <c r="B147" s="621"/>
      <c r="C147" s="621"/>
      <c r="D147" s="621"/>
      <c r="E147" s="621"/>
      <c r="F147" s="621"/>
      <c r="G147" s="621"/>
      <c r="H147" s="636"/>
      <c r="I147" s="621"/>
      <c r="J147" s="648"/>
      <c r="K147" s="621"/>
      <c r="L147" s="619"/>
      <c r="M147" s="621"/>
      <c r="N147" s="622"/>
      <c r="O147" s="603"/>
      <c r="P147" s="603"/>
      <c r="Q147" s="603"/>
      <c r="R147" s="603"/>
    </row>
    <row r="148" spans="1:18">
      <c r="A148" s="621"/>
      <c r="B148" s="621"/>
      <c r="C148" s="621"/>
      <c r="D148" s="621"/>
      <c r="E148" s="621"/>
      <c r="F148" s="621"/>
      <c r="G148" s="621"/>
      <c r="H148" s="636"/>
      <c r="I148" s="621"/>
      <c r="J148" s="648"/>
      <c r="K148" s="621"/>
      <c r="L148" s="619"/>
      <c r="M148" s="621"/>
      <c r="N148" s="622"/>
      <c r="O148" s="603"/>
      <c r="P148" s="603"/>
      <c r="Q148" s="603"/>
      <c r="R148" s="603"/>
    </row>
    <row r="149" spans="1:18">
      <c r="A149" s="621"/>
      <c r="B149" s="621"/>
      <c r="C149" s="621"/>
      <c r="D149" s="621"/>
      <c r="E149" s="621"/>
      <c r="F149" s="621"/>
      <c r="G149" s="621"/>
      <c r="H149" s="636"/>
      <c r="I149" s="621"/>
      <c r="J149" s="648"/>
      <c r="K149" s="621"/>
      <c r="L149" s="619"/>
      <c r="M149" s="621"/>
      <c r="N149" s="622"/>
      <c r="O149" s="603"/>
      <c r="P149" s="603"/>
      <c r="Q149" s="603"/>
      <c r="R149" s="603"/>
    </row>
    <row r="150" spans="1:18" ht="16.5">
      <c r="A150" s="611"/>
      <c r="B150" s="611"/>
      <c r="C150" s="611"/>
      <c r="D150" s="611"/>
      <c r="E150" s="611"/>
      <c r="F150" s="611"/>
      <c r="G150" s="611"/>
      <c r="H150" s="634"/>
      <c r="I150" s="611"/>
      <c r="J150" s="646"/>
      <c r="K150" s="611"/>
      <c r="L150" s="784"/>
      <c r="M150" s="784"/>
      <c r="N150" s="784"/>
      <c r="O150" s="603"/>
      <c r="P150" s="603"/>
      <c r="Q150" s="603"/>
      <c r="R150" s="603"/>
    </row>
    <row r="151" spans="1:18" ht="16.5">
      <c r="A151" s="621"/>
      <c r="B151" s="621"/>
      <c r="C151" s="621"/>
      <c r="D151" s="621"/>
      <c r="E151" s="621"/>
      <c r="F151" s="621"/>
      <c r="G151" s="621"/>
      <c r="H151" s="636"/>
      <c r="I151" s="621"/>
      <c r="J151" s="648"/>
      <c r="K151" s="621"/>
      <c r="L151" s="781"/>
      <c r="M151" s="781"/>
      <c r="N151" s="781"/>
      <c r="O151" s="603"/>
      <c r="P151" s="603"/>
      <c r="Q151" s="603"/>
      <c r="R151" s="603"/>
    </row>
    <row r="152" spans="1:18" ht="16.5">
      <c r="A152" s="621"/>
      <c r="B152" s="621"/>
      <c r="C152" s="621"/>
      <c r="D152" s="621"/>
      <c r="E152" s="621"/>
      <c r="F152" s="621"/>
      <c r="G152" s="621"/>
      <c r="H152" s="636"/>
      <c r="I152" s="621"/>
      <c r="J152" s="648"/>
      <c r="K152" s="621"/>
      <c r="L152" s="782"/>
      <c r="M152" s="782"/>
      <c r="N152" s="782"/>
      <c r="O152" s="603"/>
      <c r="P152" s="603"/>
      <c r="Q152" s="603"/>
      <c r="R152" s="603"/>
    </row>
    <row r="153" spans="1:18">
      <c r="A153" s="577"/>
      <c r="B153" s="577"/>
      <c r="C153" s="577"/>
      <c r="D153" s="577"/>
      <c r="E153" s="577"/>
      <c r="F153" s="577"/>
      <c r="G153" s="577"/>
      <c r="H153" s="624"/>
      <c r="I153" s="577"/>
      <c r="J153" s="639"/>
      <c r="K153" s="577"/>
      <c r="L153" s="578"/>
      <c r="M153" s="577"/>
      <c r="N153" s="579"/>
      <c r="O153" s="525"/>
      <c r="P153" s="525"/>
      <c r="Q153" s="525"/>
      <c r="R153" s="525"/>
    </row>
    <row r="154" spans="1:18">
      <c r="A154" s="577"/>
      <c r="B154" s="577"/>
      <c r="C154" s="577"/>
      <c r="D154" s="577"/>
      <c r="E154" s="577"/>
      <c r="F154" s="577"/>
      <c r="G154" s="577"/>
      <c r="H154" s="624"/>
      <c r="I154" s="577"/>
      <c r="J154" s="639"/>
      <c r="K154" s="577"/>
      <c r="L154" s="578"/>
      <c r="M154" s="577"/>
      <c r="N154" s="579"/>
      <c r="O154" s="525"/>
      <c r="P154" s="525"/>
      <c r="Q154" s="525"/>
      <c r="R154" s="525"/>
    </row>
    <row r="155" spans="1:18">
      <c r="A155" s="577"/>
      <c r="B155" s="577"/>
      <c r="C155" s="577"/>
      <c r="D155" s="577"/>
      <c r="E155" s="577"/>
      <c r="F155" s="577"/>
      <c r="G155" s="577"/>
      <c r="H155" s="624"/>
      <c r="I155" s="577"/>
      <c r="J155" s="639"/>
      <c r="K155" s="577"/>
      <c r="L155" s="578"/>
      <c r="M155" s="577"/>
      <c r="N155" s="579"/>
      <c r="O155" s="525"/>
      <c r="P155" s="525"/>
      <c r="Q155" s="525"/>
      <c r="R155" s="525"/>
    </row>
    <row r="156" spans="1:18">
      <c r="A156" s="577"/>
      <c r="B156" s="577"/>
      <c r="C156" s="577"/>
      <c r="D156" s="577"/>
      <c r="E156" s="577"/>
      <c r="F156" s="577"/>
      <c r="G156" s="577"/>
      <c r="H156" s="624"/>
      <c r="I156" s="577"/>
      <c r="J156" s="639"/>
      <c r="K156" s="577"/>
      <c r="L156" s="578"/>
      <c r="M156" s="577"/>
      <c r="N156" s="579"/>
      <c r="O156" s="525"/>
      <c r="P156" s="525"/>
      <c r="Q156" s="525"/>
      <c r="R156" s="525"/>
    </row>
    <row r="157" spans="1:18">
      <c r="A157" s="577"/>
      <c r="B157" s="577"/>
      <c r="C157" s="577"/>
      <c r="D157" s="577"/>
      <c r="E157" s="577"/>
      <c r="F157" s="577"/>
      <c r="G157" s="577"/>
      <c r="H157" s="624"/>
      <c r="I157" s="577"/>
      <c r="J157" s="639"/>
      <c r="K157" s="577"/>
      <c r="L157" s="578"/>
      <c r="M157" s="577"/>
      <c r="N157" s="579"/>
      <c r="O157" s="525"/>
      <c r="P157" s="525"/>
      <c r="Q157" s="525"/>
      <c r="R157" s="525"/>
    </row>
    <row r="158" spans="1:18">
      <c r="A158" s="577"/>
      <c r="B158" s="577"/>
      <c r="C158" s="577"/>
      <c r="D158" s="577"/>
      <c r="E158" s="577"/>
      <c r="F158" s="577"/>
      <c r="G158" s="577"/>
      <c r="H158" s="624"/>
      <c r="I158" s="577"/>
      <c r="J158" s="639"/>
      <c r="K158" s="577"/>
      <c r="L158" s="578"/>
      <c r="M158" s="577"/>
      <c r="N158" s="579"/>
      <c r="O158" s="525"/>
      <c r="P158" s="525"/>
      <c r="Q158" s="525"/>
      <c r="R158" s="525"/>
    </row>
    <row r="159" spans="1:18">
      <c r="A159" s="577"/>
      <c r="B159" s="577"/>
      <c r="C159" s="577"/>
      <c r="D159" s="577"/>
      <c r="E159" s="577"/>
      <c r="F159" s="577"/>
      <c r="G159" s="577"/>
      <c r="H159" s="624"/>
      <c r="I159" s="577"/>
      <c r="J159" s="639"/>
      <c r="K159" s="577"/>
      <c r="L159" s="578"/>
      <c r="M159" s="577"/>
      <c r="N159" s="579"/>
      <c r="O159" s="525"/>
      <c r="P159" s="525"/>
      <c r="Q159" s="525"/>
      <c r="R159" s="525"/>
    </row>
    <row r="160" spans="1:18">
      <c r="A160" s="577"/>
      <c r="B160" s="577"/>
      <c r="C160" s="577"/>
      <c r="D160" s="577"/>
      <c r="E160" s="577"/>
      <c r="F160" s="577"/>
      <c r="G160" s="577"/>
      <c r="H160" s="624"/>
      <c r="I160" s="577"/>
      <c r="J160" s="639"/>
      <c r="K160" s="577"/>
      <c r="L160" s="578"/>
      <c r="M160" s="577"/>
      <c r="N160" s="579"/>
      <c r="O160" s="525"/>
      <c r="P160" s="525"/>
      <c r="Q160" s="525"/>
      <c r="R160" s="525"/>
    </row>
  </sheetData>
  <sheetProtection password="CD7E" sheet="1" objects="1" scenarios="1" formatCells="0" formatColumns="0" formatRows="0" selectLockedCells="1" sort="0"/>
  <dataConsolidate/>
  <customSheetViews>
    <customSheetView guid="{93F2FEDA-AB07-4652-9895-BE34975CD6CE}" scale="70" showPageBreaks="1" fitToPage="1" printArea="1" hiddenRows="1" hiddenColumns="1" view="pageBreakPreview">
      <selection activeCell="K25" sqref="K25"/>
      <pageMargins left="0.31496062992126" right="0.31496062992126" top="0.43110236200000002" bottom="0.261811024" header="0.70866141732283505" footer="0.31496062992126"/>
      <printOptions horizontalCentered="1"/>
      <pageSetup paperSize="9" scale="44" fitToHeight="0" orientation="landscape" r:id="rId1"/>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31496062992126" right="0.31496062992126" top="0.43110236200000002" bottom="0.261811024" header="0.70866141732283505" footer="0.31496062992126"/>
      <printOptions horizontalCentered="1"/>
      <pageSetup paperSize="9" scale="44" fitToHeight="0" orientation="landscape" r:id="rId2"/>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3"/>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4"/>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5"/>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31496062992125984" right="0.31496062992125984" top="1.1811023622047245" bottom="0.51181102362204722" header="0.70866141732283472" footer="0.31496062992125984"/>
      <printOptions horizontalCentered="1"/>
      <pageSetup paperSize="9" scale="47" fitToHeight="0" orientation="portrait" r:id="rId6"/>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31496062992125984" right="0.31496062992125984" top="1.1811023622047245" bottom="0.51181102362204722" header="0.70866141732283472" footer="0.31496062992125984"/>
      <printOptions horizontalCentered="1"/>
      <pageSetup paperSize="9" scale="51" fitToHeight="0" orientation="portrait" r:id="rId7"/>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31496062992125984" right="0.31496062992125984" top="1.1811023622047245" bottom="0.51181102362204722" header="0.70866141732283472" footer="0.31496062992125984"/>
      <printOptions horizontalCentered="1"/>
      <pageSetup paperSize="9" scale="70" fitToHeight="0" orientation="portrait" r:id="rId8"/>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3" right="0.3" top="1.2" bottom="0.5" header="0.7" footer="0.3"/>
      <printOptions horizontalCentered="1"/>
      <pageSetup paperSize="9" fitToHeight="0" orientation="landscape" r:id="rId9"/>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3" right="0.3" top="1.2" bottom="0.5" header="0.7" footer="0.3"/>
      <printOptions horizontalCentered="1"/>
      <pageSetup paperSize="9" fitToHeight="0" orientation="landscape" r:id="rId10"/>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3"/>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4"/>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5"/>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6"/>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7"/>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8"/>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3" right="0.27559055118110198" top="0.55000000000000004" bottom="0.55000000000000004" header="0.23622047244094499" footer="0.27559055118110198"/>
      <printOptions horizontalCentered="1"/>
      <pageSetup paperSize="9" fitToHeight="0" orientation="landscape" verticalDpi="300" r:id="rId19"/>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3" right="0.3" top="1.2" bottom="0.5" header="0.7" footer="0.3"/>
      <printOptions horizontalCentered="1"/>
      <pageSetup paperSize="9" fitToHeight="0" orientation="landscape" r:id="rId20"/>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31496062992125984" right="0.31496062992125984" top="1.1811023622047245" bottom="0.51181102362204722" header="0.70866141732283472" footer="0.31496062992125984"/>
      <printOptions horizontalCentered="1"/>
      <pageSetup paperSize="9" scale="51" fitToHeight="0" orientation="portrait" r:id="rId21"/>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22"/>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23"/>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31496062992126" right="0.31496062992126" top="0.43110236200000002" bottom="0.261811024" header="0.70866141732283505" footer="0.31496062992126"/>
      <printOptions horizontalCentered="1"/>
      <pageSetup paperSize="9" scale="50" fitToHeight="0" orientation="landscape" r:id="rId24"/>
      <headerFooter alignWithMargins="0">
        <oddFooter>&amp;R&amp;"Book Antiqua,Bold"&amp;10Schedule-1/ Page &amp;P of &amp;N</oddFooter>
      </headerFooter>
    </customSheetView>
    <customSheetView guid="{FC366365-2136-48B2-A9F6-DEB708B66B93}"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5"/>
      <headerFooter alignWithMargins="0">
        <oddFooter>&amp;R&amp;"Book Antiqua,Bold"&amp;10Schedule-1/ Page &amp;P of &amp;N</oddFooter>
      </headerFooter>
    </customSheetView>
    <customSheetView guid="{FCAAE906-744B-4580-8002-466CC408DAC9}" scale="70" showPageBreaks="1" fitToPage="1" printArea="1" hiddenRows="1" hiddenColumns="1" view="pageBreakPreview">
      <selection activeCell="K25" sqref="K25"/>
      <pageMargins left="0.31496062992126" right="0.31496062992126" top="0.43110236200000002" bottom="0.261811024" header="0.70866141732283505" footer="0.31496062992126"/>
      <printOptions horizontalCentered="1"/>
      <pageSetup paperSize="9" scale="44" fitToHeight="0" orientation="landscape" r:id="rId26"/>
      <headerFooter alignWithMargins="0">
        <oddFooter>&amp;R&amp;"Book Antiqua,Bold"&amp;10Schedule-1/ Page &amp;P of &amp;N</oddFooter>
      </headerFooter>
    </customSheetView>
  </customSheetViews>
  <mergeCells count="42">
    <mergeCell ref="L151:N151"/>
    <mergeCell ref="L152:N152"/>
    <mergeCell ref="L93:N93"/>
    <mergeCell ref="L94:N94"/>
    <mergeCell ref="L95:N95"/>
    <mergeCell ref="L96:N96"/>
    <mergeCell ref="L150:N150"/>
    <mergeCell ref="A98:R98"/>
    <mergeCell ref="Z3:AA3"/>
    <mergeCell ref="Z7:AA7"/>
    <mergeCell ref="Z11:AA11"/>
    <mergeCell ref="Z14:AA14"/>
    <mergeCell ref="A88:R88"/>
    <mergeCell ref="A3:R3"/>
    <mergeCell ref="Z57:AA57"/>
    <mergeCell ref="V14:W14"/>
    <mergeCell ref="B56:R56"/>
    <mergeCell ref="N16:R16"/>
    <mergeCell ref="A52:N52"/>
    <mergeCell ref="A53:N53"/>
    <mergeCell ref="O53:R53"/>
    <mergeCell ref="O54:R54"/>
    <mergeCell ref="A54:N54"/>
    <mergeCell ref="A51:N51"/>
    <mergeCell ref="A13:R13"/>
    <mergeCell ref="A1:L1"/>
    <mergeCell ref="A6:L6"/>
    <mergeCell ref="F8:H8"/>
    <mergeCell ref="F10:H10"/>
    <mergeCell ref="F11:H11"/>
    <mergeCell ref="A4:R4"/>
    <mergeCell ref="A7:N7"/>
    <mergeCell ref="F9:H9"/>
    <mergeCell ref="B57:Q57"/>
    <mergeCell ref="Q51:R51"/>
    <mergeCell ref="A89:R89"/>
    <mergeCell ref="A92:N92"/>
    <mergeCell ref="S14:T14"/>
    <mergeCell ref="A55:R55"/>
    <mergeCell ref="D58:E58"/>
    <mergeCell ref="D59:E59"/>
    <mergeCell ref="O52:R52"/>
  </mergeCells>
  <phoneticPr fontId="5" type="noConversion"/>
  <conditionalFormatting sqref="I20:I23 K31:K32 I25 I27 I29 K34 K36 K38:K41 K43:K46 K48:K49">
    <cfRule type="expression" dxfId="17" priority="18" stopIfTrue="1">
      <formula>H20&gt;0</formula>
    </cfRule>
    <cfRule type="cellIs" dxfId="16" priority="19" operator="equal">
      <formula>"a"</formula>
    </cfRule>
  </conditionalFormatting>
  <conditionalFormatting sqref="I31:I32 I34 I36 I38:I41 I43:I46 I48:I49">
    <cfRule type="expression" dxfId="15" priority="8" stopIfTrue="1">
      <formula>H31&gt;0</formula>
    </cfRule>
    <cfRule type="cellIs" dxfId="14" priority="9" stopIfTrue="1" operator="equal">
      <formula>"a"</formula>
    </cfRule>
  </conditionalFormatting>
  <conditionalFormatting sqref="K20:K23 K25 K27 K29">
    <cfRule type="expression" dxfId="13" priority="16" stopIfTrue="1">
      <formula>J20&gt;0</formula>
    </cfRule>
    <cfRule type="cellIs" dxfId="12" priority="17" operator="equal">
      <formula>"a"</formula>
    </cfRule>
  </conditionalFormatting>
  <conditionalFormatting sqref="O52:Q52">
    <cfRule type="expression" dxfId="11" priority="1" stopIfTrue="1">
      <formula>I53&gt;0</formula>
    </cfRule>
  </conditionalFormatting>
  <conditionalFormatting sqref="O52:Q54">
    <cfRule type="expression" dxfId="10" priority="760" stopIfTrue="1">
      <formula>N52&gt;0</formula>
    </cfRule>
    <cfRule type="cellIs" dxfId="9" priority="761" stopIfTrue="1" operator="equal">
      <formula>"a"</formula>
    </cfRule>
  </conditionalFormatting>
  <conditionalFormatting sqref="W30:W49 T57:T65 W57:W65 T68:T69 W68:W69 T72:T78 W72:W78 T81 W81 T83:T93 W83:W93 T95:T99 W95:W99">
    <cfRule type="cellIs" dxfId="8" priority="764" stopIfTrue="1" operator="equal">
      <formula>#REF!</formula>
    </cfRule>
  </conditionalFormatting>
  <conditionalFormatting sqref="T70:T71 W70:W71 T79:T80 W79:W80 O112:Q112 O119:Q119 O121:Q128 O130:Q131">
    <cfRule type="cellIs" dxfId="7" priority="763" stopIfTrue="1" operator="equal">
      <formula>"a"</formula>
    </cfRule>
  </conditionalFormatting>
  <dataValidations xWindow="1191" yWindow="586" count="2">
    <dataValidation operator="greaterThan" allowBlank="1" showInputMessage="1" showErrorMessage="1" error="Enter only Numeric Value greater than zero or leave the cell blank !" sqref="I17:I18 K17:K18" xr:uid="{00000000-0002-0000-0400-000003000000}"/>
    <dataValidation type="list" allowBlank="1" showInputMessage="1" showErrorMessage="1" sqref="K20:K23 K25 K27 K29 K31:K32 K34 K36 K38:K41 K43:K46 K48:K49" xr:uid="{6488490A-AC79-4ED7-AFDF-B71DA1AD7694}">
      <formula1>"0%,5%,12%,18%,28%,Confirmed"</formula1>
    </dataValidation>
  </dataValidations>
  <printOptions horizontalCentered="1"/>
  <pageMargins left="0.31496062992126" right="0.31496062992126" top="0.43110236200000002" bottom="0.8" header="0.70866141732283505" footer="0.43"/>
  <pageSetup paperSize="9" scale="46" fitToHeight="0" orientation="landscape" r:id="rId27"/>
  <headerFooter alignWithMargins="0">
    <oddFooter>&amp;R&amp;"Book Antiqua,Bold"&amp;10Schedule-1/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6.5"/>
  <cols>
    <col min="1" max="1" width="8.875" style="430" customWidth="1"/>
    <col min="2" max="2" width="74.625" style="410" customWidth="1"/>
    <col min="3" max="3" width="7.625" style="365" customWidth="1"/>
    <col min="4" max="4" width="11.5" style="365" customWidth="1"/>
    <col min="5" max="5" width="17.875" style="366" customWidth="1"/>
    <col min="6" max="6" width="20" style="366" customWidth="1"/>
    <col min="7" max="7" width="19" style="151" customWidth="1"/>
    <col min="8" max="8" width="8.875" style="375" customWidth="1"/>
    <col min="9" max="9" width="13.875" style="154" hidden="1" customWidth="1"/>
    <col min="10" max="10" width="9" style="154" customWidth="1"/>
    <col min="11" max="11" width="14.25" style="215" customWidth="1"/>
    <col min="12" max="12" width="24.125" style="215" customWidth="1"/>
    <col min="13" max="13" width="11.125" style="366" customWidth="1"/>
    <col min="14" max="14" width="12.75" style="366" customWidth="1"/>
    <col min="15" max="15" width="11.375" style="390" customWidth="1"/>
    <col min="16" max="16" width="10.375" style="215" hidden="1" customWidth="1"/>
    <col min="17" max="17" width="17.75" style="215" hidden="1" customWidth="1"/>
    <col min="18" max="18" width="10.5" style="215" hidden="1" customWidth="1"/>
    <col min="19" max="19" width="12.375" style="215" hidden="1" customWidth="1"/>
    <col min="20" max="21" width="0" style="366" hidden="1" customWidth="1"/>
    <col min="22" max="22" width="10.875" style="215" hidden="1" customWidth="1"/>
    <col min="23" max="23" width="18.75" style="215" hidden="1" customWidth="1"/>
    <col min="24" max="24" width="0" style="215" hidden="1" customWidth="1"/>
    <col min="25" max="26" width="0" style="154" hidden="1" customWidth="1"/>
    <col min="27" max="38" width="9" style="154"/>
    <col min="39" max="16384" width="9" style="215"/>
  </cols>
  <sheetData>
    <row r="1" spans="1:24" ht="18" customHeight="1">
      <c r="A1" s="798" t="str">
        <f>Cover!B3</f>
        <v>NESH/CSM/PRANIT/OTE/G1/1500-1369/NIT</v>
      </c>
      <c r="B1" s="798"/>
      <c r="C1" s="63"/>
      <c r="D1" s="63"/>
      <c r="E1" s="66"/>
      <c r="F1" s="67" t="s">
        <v>359</v>
      </c>
      <c r="Q1" s="391" t="s">
        <v>237</v>
      </c>
      <c r="R1" s="392" t="e">
        <f>SUMIF(#REF!, "Direct",F20:F91)</f>
        <v>#REF!</v>
      </c>
      <c r="W1" s="392" t="str">
        <f>'Names of Bidder'!D6</f>
        <v>Sole Bidder</v>
      </c>
      <c r="X1" s="215" t="s">
        <v>238</v>
      </c>
    </row>
    <row r="2" spans="1:24" ht="14.1" customHeight="1">
      <c r="A2" s="447"/>
      <c r="C2" s="385"/>
      <c r="D2" s="385"/>
      <c r="N2" s="365"/>
      <c r="Q2" s="391" t="s">
        <v>239</v>
      </c>
      <c r="R2" s="393" t="e">
        <f>#REF!-R1</f>
        <v>#REF!</v>
      </c>
      <c r="S2" s="394"/>
      <c r="W2" s="392">
        <f>'Names of Bidder'!AA6</f>
        <v>0</v>
      </c>
    </row>
    <row r="3" spans="1:24" ht="64.900000000000006" customHeight="1">
      <c r="A3" s="799" t="str">
        <f>Cover!$B$2</f>
        <v>Providing over head External water supply lines from Existing Deep tube well to Over head tank and over head tank to residential/non-residential Buildings at POWERGRID, RHQ,Complex, Lapalang, Shillong.</v>
      </c>
      <c r="B3" s="799"/>
      <c r="C3" s="799"/>
      <c r="D3" s="799"/>
      <c r="E3" s="799"/>
      <c r="F3" s="799"/>
      <c r="L3" s="385"/>
      <c r="M3" s="395"/>
      <c r="N3" s="395"/>
      <c r="O3" s="395"/>
      <c r="Q3" s="385"/>
      <c r="R3" s="366"/>
      <c r="T3" s="793"/>
      <c r="U3" s="793"/>
    </row>
    <row r="4" spans="1:24" ht="21.95" customHeight="1">
      <c r="A4" s="800" t="s">
        <v>386</v>
      </c>
      <c r="B4" s="800"/>
      <c r="C4" s="800"/>
      <c r="D4" s="800"/>
      <c r="E4" s="800"/>
      <c r="F4" s="800"/>
      <c r="L4" s="385"/>
      <c r="M4" s="395"/>
      <c r="N4" s="395"/>
      <c r="O4" s="395"/>
      <c r="Q4" s="385"/>
      <c r="R4" s="396"/>
      <c r="S4" s="394"/>
    </row>
    <row r="5" spans="1:24" ht="14.1" customHeight="1">
      <c r="A5" s="429"/>
      <c r="L5" s="385"/>
      <c r="M5" s="395"/>
      <c r="N5" s="395"/>
      <c r="O5" s="395"/>
      <c r="Q5" s="385"/>
    </row>
    <row r="6" spans="1:24" ht="18" customHeight="1">
      <c r="A6" s="801" t="str">
        <f>"Bidder’s Name and Address (" &amp; MID('Names of Bidder'!B9,9, 20) &amp; ") :"</f>
        <v>Bidder’s Name and Address (Sole Bidder) :</v>
      </c>
      <c r="B6" s="801"/>
      <c r="C6" s="23"/>
      <c r="D6" s="23"/>
      <c r="E6" s="397" t="s">
        <v>341</v>
      </c>
      <c r="L6" s="385"/>
      <c r="M6" s="395"/>
      <c r="N6" s="395"/>
      <c r="O6" s="395"/>
      <c r="Q6" s="385"/>
      <c r="R6" s="398"/>
    </row>
    <row r="7" spans="1:24" ht="35.25" customHeight="1">
      <c r="A7" s="797" t="str">
        <f>IF('Names of Bidder'!D9="", "", IF('Names of Bidder'!D6= "JV (Joint Venture)", "JV of " &amp; W8, ""))</f>
        <v/>
      </c>
      <c r="B7" s="797"/>
      <c r="C7" s="797"/>
      <c r="D7" s="797"/>
      <c r="E7" s="399" t="s">
        <v>342</v>
      </c>
      <c r="L7" s="151"/>
      <c r="M7" s="376"/>
      <c r="N7" s="376"/>
      <c r="O7" s="376"/>
      <c r="T7" s="793"/>
      <c r="U7" s="793"/>
    </row>
    <row r="8" spans="1:24" ht="18" customHeight="1">
      <c r="A8" s="448" t="s">
        <v>389</v>
      </c>
      <c r="B8" s="802" t="str">
        <f>IF('Names of Bidder'!D9=0, "", 'Names of Bidder'!D9)</f>
        <v>aa</v>
      </c>
      <c r="C8" s="802"/>
      <c r="D8" s="802"/>
      <c r="E8" s="399" t="s">
        <v>343</v>
      </c>
      <c r="L8" s="385"/>
      <c r="M8" s="400"/>
      <c r="N8" s="400"/>
      <c r="O8" s="400"/>
      <c r="W8" s="392" t="str">
        <f>IF('Names of Bidder'!D7=1,'Names of Bidder'!D9&amp;" &amp; "&amp;'Names of Bidder'!D14,IF('Names of Bidder'!D7="2 or More",'Names of Bidder'!D9&amp;" , "&amp;'Names of Bidder'!D14&amp;" &amp; "&amp;'Names of Bidder'!D19,""))</f>
        <v xml:space="preserve">aa ,  &amp; </v>
      </c>
    </row>
    <row r="9" spans="1:24" ht="18" customHeight="1">
      <c r="A9" s="448" t="s">
        <v>352</v>
      </c>
      <c r="B9" s="802" t="str">
        <f>IF('Names of Bidder'!D10=0, "", 'Names of Bidder'!D10)</f>
        <v>bb</v>
      </c>
      <c r="C9" s="802"/>
      <c r="D9" s="802"/>
      <c r="E9" s="399" t="s">
        <v>344</v>
      </c>
      <c r="L9" s="385"/>
      <c r="M9" s="400"/>
      <c r="N9" s="400"/>
      <c r="O9" s="400"/>
    </row>
    <row r="10" spans="1:24" ht="18" customHeight="1">
      <c r="A10" s="449"/>
      <c r="B10" s="802" t="str">
        <f>IF('Names of Bidder'!D11=0, "", 'Names of Bidder'!D11)</f>
        <v>cc</v>
      </c>
      <c r="C10" s="802"/>
      <c r="D10" s="802"/>
      <c r="E10" s="399" t="s">
        <v>267</v>
      </c>
      <c r="L10" s="151"/>
      <c r="M10" s="249"/>
      <c r="N10" s="395"/>
      <c r="O10" s="401"/>
    </row>
    <row r="11" spans="1:24" ht="18" customHeight="1">
      <c r="A11" s="449"/>
      <c r="B11" s="802" t="str">
        <f>IF('Names of Bidder'!D12=0, "", 'Names of Bidder'!D12)</f>
        <v>dd</v>
      </c>
      <c r="C11" s="802"/>
      <c r="D11" s="802"/>
      <c r="E11" s="399" t="s">
        <v>345</v>
      </c>
      <c r="T11" s="793"/>
      <c r="U11" s="793"/>
    </row>
    <row r="12" spans="1:24" ht="14.1" customHeight="1">
      <c r="A12" s="449"/>
      <c r="B12" s="426"/>
      <c r="C12" s="386"/>
      <c r="D12" s="386"/>
      <c r="E12" s="23"/>
      <c r="V12" s="402"/>
    </row>
    <row r="13" spans="1:24" ht="40.5" customHeight="1">
      <c r="A13" s="797" t="s">
        <v>400</v>
      </c>
      <c r="B13" s="797"/>
      <c r="C13" s="797"/>
      <c r="D13" s="797"/>
      <c r="E13" s="797"/>
      <c r="F13" s="797"/>
      <c r="G13" s="377"/>
      <c r="H13" s="378"/>
      <c r="I13" s="180"/>
      <c r="J13" s="180"/>
      <c r="N13" s="365"/>
      <c r="R13" s="215" t="s">
        <v>360</v>
      </c>
      <c r="V13" s="402"/>
    </row>
    <row r="14" spans="1:24" ht="21.6" customHeight="1">
      <c r="A14" s="450"/>
      <c r="B14" s="432"/>
      <c r="C14" s="409"/>
      <c r="D14" s="409"/>
      <c r="E14" s="66" t="s">
        <v>257</v>
      </c>
      <c r="F14" s="66"/>
      <c r="M14" s="791"/>
      <c r="N14" s="791"/>
      <c r="P14" s="792"/>
      <c r="Q14" s="792"/>
      <c r="R14" s="215" t="s">
        <v>59</v>
      </c>
      <c r="T14" s="793"/>
      <c r="U14" s="793"/>
    </row>
    <row r="15" spans="1:24" ht="50.45" customHeight="1">
      <c r="A15" s="471" t="s">
        <v>320</v>
      </c>
      <c r="B15" s="478" t="s">
        <v>340</v>
      </c>
      <c r="C15" s="431" t="s">
        <v>313</v>
      </c>
      <c r="D15" s="476" t="s">
        <v>395</v>
      </c>
      <c r="E15" s="471" t="s">
        <v>396</v>
      </c>
      <c r="F15" s="471" t="s">
        <v>397</v>
      </c>
      <c r="I15" s="215" t="e">
        <f>Discount!N15</f>
        <v>#REF!</v>
      </c>
      <c r="M15" s="235"/>
      <c r="N15" s="235"/>
      <c r="P15" s="235"/>
      <c r="Q15" s="235"/>
    </row>
    <row r="16" spans="1:24" ht="18" customHeight="1">
      <c r="A16" s="430">
        <v>1</v>
      </c>
      <c r="B16" s="479">
        <v>2</v>
      </c>
      <c r="C16" s="430">
        <v>3</v>
      </c>
      <c r="D16" s="430">
        <v>4</v>
      </c>
      <c r="E16" s="430">
        <v>5</v>
      </c>
      <c r="F16" s="430" t="s">
        <v>346</v>
      </c>
      <c r="I16" s="215"/>
      <c r="M16" s="155"/>
      <c r="N16" s="155"/>
      <c r="P16" s="155"/>
      <c r="Q16" s="155"/>
    </row>
    <row r="17" spans="1:17" ht="19.149999999999999" customHeight="1">
      <c r="A17" s="431"/>
      <c r="B17" s="427"/>
      <c r="C17" s="357"/>
      <c r="D17" s="357"/>
      <c r="E17" s="357"/>
      <c r="F17" s="357"/>
      <c r="I17" s="215"/>
      <c r="M17" s="155"/>
      <c r="N17" s="155"/>
      <c r="P17" s="155"/>
      <c r="Q17" s="155"/>
    </row>
    <row r="18" spans="1:17" ht="28.15" customHeight="1">
      <c r="A18" s="503"/>
      <c r="B18" s="504"/>
      <c r="C18" s="505"/>
      <c r="D18" s="505"/>
      <c r="E18" s="505"/>
      <c r="F18" s="505"/>
      <c r="I18" s="215"/>
      <c r="M18" s="155"/>
      <c r="N18" s="155"/>
      <c r="P18" s="155"/>
      <c r="Q18" s="155"/>
    </row>
    <row r="19" spans="1:17" ht="49.15" customHeight="1">
      <c r="A19" s="388">
        <v>1</v>
      </c>
      <c r="B19" s="472" t="e">
        <f>'Sch-1'!#REF!</f>
        <v>#REF!</v>
      </c>
      <c r="C19" s="357" t="s">
        <v>312</v>
      </c>
      <c r="D19" s="469" t="e">
        <f>'Sch-1'!#REF!</f>
        <v>#REF!</v>
      </c>
      <c r="E19" s="357"/>
      <c r="F19" s="357"/>
      <c r="I19" s="215"/>
      <c r="M19" s="155"/>
      <c r="N19" s="155"/>
      <c r="P19" s="155"/>
      <c r="Q19" s="155"/>
    </row>
    <row r="20" spans="1:17" s="216" customFormat="1" ht="122.45" customHeight="1">
      <c r="A20" s="373">
        <v>1.1000000000000001</v>
      </c>
      <c r="B20" s="403" t="e">
        <f>'Sch-1'!#REF!</f>
        <v>#REF!</v>
      </c>
      <c r="C20" s="389"/>
      <c r="D20" s="404"/>
      <c r="E20" s="380"/>
      <c r="F20" s="381"/>
    </row>
    <row r="21" spans="1:17" s="216" customFormat="1" ht="23.45" customHeight="1">
      <c r="A21" s="373" t="s">
        <v>314</v>
      </c>
      <c r="B21" s="434" t="str">
        <f>'Sch-1'!L30</f>
        <v>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v>
      </c>
      <c r="C21" s="463" t="s">
        <v>391</v>
      </c>
      <c r="D21" s="469">
        <f>'Sch-1'!N30</f>
        <v>0</v>
      </c>
      <c r="E21" s="384" t="e">
        <f>'Sch-1'!#REF!</f>
        <v>#REF!</v>
      </c>
      <c r="F21" s="381" t="e">
        <f>IF(E21=0, "Included",IF(ISERROR(D21*E21), E21, D21*E21))</f>
        <v>#REF!</v>
      </c>
      <c r="I21" s="366" t="e">
        <f>E21*(1-$N$15)</f>
        <v>#REF!</v>
      </c>
    </row>
    <row r="22" spans="1:17" s="216" customFormat="1" ht="22.15" customHeight="1">
      <c r="A22" s="373"/>
      <c r="B22" s="434"/>
      <c r="C22" s="468"/>
      <c r="D22" s="470"/>
      <c r="E22" s="501"/>
      <c r="F22" s="480"/>
      <c r="I22" s="366">
        <f t="shared" ref="I22:I85" si="0">E22*(1-$N$15)</f>
        <v>0</v>
      </c>
    </row>
    <row r="23" spans="1:17" s="216" customFormat="1" ht="52.9" customHeight="1">
      <c r="A23" s="373">
        <v>1.2</v>
      </c>
      <c r="B23" s="403" t="e">
        <f>'Sch-1'!#REF!</f>
        <v>#REF!</v>
      </c>
      <c r="C23" s="465" t="s">
        <v>391</v>
      </c>
      <c r="D23" s="469" t="e">
        <f>'Sch-1'!#REF!</f>
        <v>#REF!</v>
      </c>
      <c r="E23" s="384" t="e">
        <f>'Sch-1'!#REF!</f>
        <v>#REF!</v>
      </c>
      <c r="F23" s="381" t="e">
        <f>IF(E23=0, "Included",IF(ISERROR(D23*E23), E23, D23*E23))</f>
        <v>#REF!</v>
      </c>
      <c r="I23" s="366" t="e">
        <f t="shared" si="0"/>
        <v>#REF!</v>
      </c>
    </row>
    <row r="24" spans="1:17" s="216" customFormat="1" ht="22.9" customHeight="1">
      <c r="A24" s="373"/>
      <c r="B24" s="434"/>
      <c r="C24" s="463"/>
      <c r="D24" s="469"/>
      <c r="E24" s="384"/>
      <c r="F24" s="381"/>
      <c r="I24" s="366">
        <f t="shared" si="0"/>
        <v>0</v>
      </c>
    </row>
    <row r="25" spans="1:17" s="216" customFormat="1" ht="68.45" customHeight="1">
      <c r="A25" s="373">
        <v>1.3</v>
      </c>
      <c r="B25" s="434" t="e">
        <f>'Sch-1'!#REF!</f>
        <v>#REF!</v>
      </c>
      <c r="C25" s="468" t="s">
        <v>392</v>
      </c>
      <c r="D25" s="469" t="e">
        <f>'Sch-1'!#REF!</f>
        <v>#REF!</v>
      </c>
      <c r="E25" s="384" t="e">
        <f>'Sch-1'!#REF!</f>
        <v>#REF!</v>
      </c>
      <c r="F25" s="381" t="e">
        <f>IF(E25=0, "Included",IF(ISERROR(D25*E25), E25, D25*E25))</f>
        <v>#REF!</v>
      </c>
      <c r="I25" s="366" t="e">
        <f t="shared" si="0"/>
        <v>#REF!</v>
      </c>
    </row>
    <row r="26" spans="1:17" s="216" customFormat="1" ht="22.9" customHeight="1">
      <c r="A26" s="373"/>
      <c r="B26" s="403"/>
      <c r="C26" s="466"/>
      <c r="D26" s="466"/>
      <c r="E26" s="384"/>
      <c r="F26" s="381"/>
      <c r="I26" s="366">
        <f t="shared" si="0"/>
        <v>0</v>
      </c>
    </row>
    <row r="27" spans="1:17" s="216" customFormat="1" ht="52.15" customHeight="1">
      <c r="A27" s="373">
        <v>1.4</v>
      </c>
      <c r="B27" s="403" t="e">
        <f>'Sch-1'!#REF!</f>
        <v>#REF!</v>
      </c>
      <c r="C27" s="468" t="s">
        <v>392</v>
      </c>
      <c r="D27" s="469" t="e">
        <f>'Sch-1'!#REF!</f>
        <v>#REF!</v>
      </c>
      <c r="E27" s="384" t="e">
        <f>'Sch-1'!#REF!</f>
        <v>#REF!</v>
      </c>
      <c r="F27" s="381" t="e">
        <f>IF(E27=0, "Included",IF(ISERROR(D27*E27), E27, D27*E27))</f>
        <v>#REF!</v>
      </c>
      <c r="I27" s="366" t="e">
        <f t="shared" si="0"/>
        <v>#REF!</v>
      </c>
    </row>
    <row r="28" spans="1:17" s="216" customFormat="1" ht="21.6" customHeight="1">
      <c r="A28" s="373"/>
      <c r="B28" s="434"/>
      <c r="C28" s="468"/>
      <c r="D28" s="470"/>
      <c r="E28" s="384"/>
      <c r="F28" s="381"/>
      <c r="I28" s="366">
        <f t="shared" si="0"/>
        <v>0</v>
      </c>
    </row>
    <row r="29" spans="1:17" s="216" customFormat="1" ht="64.900000000000006" customHeight="1">
      <c r="A29" s="373">
        <v>1.5</v>
      </c>
      <c r="B29" s="434" t="e">
        <f>'Sch-1'!#REF!</f>
        <v>#REF!</v>
      </c>
      <c r="C29" s="463" t="s">
        <v>393</v>
      </c>
      <c r="D29" s="469" t="e">
        <f>'Sch-1'!#REF!</f>
        <v>#REF!</v>
      </c>
      <c r="E29" s="384" t="e">
        <f>'Sch-1'!#REF!</f>
        <v>#REF!</v>
      </c>
      <c r="F29" s="381" t="e">
        <f>IF(E29=0, "Included",IF(ISERROR(D29*E29), E29, D29*E29))</f>
        <v>#REF!</v>
      </c>
      <c r="I29" s="366" t="e">
        <f t="shared" si="0"/>
        <v>#REF!</v>
      </c>
    </row>
    <row r="30" spans="1:17" s="216" customFormat="1" ht="19.899999999999999" customHeight="1">
      <c r="A30" s="373"/>
      <c r="B30" s="434"/>
      <c r="C30" s="465"/>
      <c r="D30" s="466"/>
      <c r="E30" s="384"/>
      <c r="F30" s="381"/>
      <c r="I30" s="366">
        <f t="shared" si="0"/>
        <v>0</v>
      </c>
    </row>
    <row r="31" spans="1:17" s="216" customFormat="1" ht="54" customHeight="1">
      <c r="A31" s="373">
        <v>1.6</v>
      </c>
      <c r="B31" s="403" t="e">
        <f>'Sch-1'!#REF!</f>
        <v>#REF!</v>
      </c>
      <c r="C31" s="463" t="s">
        <v>311</v>
      </c>
      <c r="D31" s="469" t="e">
        <f>'Sch-1'!#REF!</f>
        <v>#REF!</v>
      </c>
      <c r="E31" s="384" t="e">
        <f>'Sch-1'!#REF!</f>
        <v>#REF!</v>
      </c>
      <c r="F31" s="381" t="e">
        <f>IF(E31=0, "Included",IF(ISERROR(D31*E31), E31, D31*E31))</f>
        <v>#REF!</v>
      </c>
      <c r="I31" s="366" t="e">
        <f t="shared" si="0"/>
        <v>#REF!</v>
      </c>
    </row>
    <row r="32" spans="1:17" s="216" customFormat="1" ht="22.15" customHeight="1">
      <c r="A32" s="373"/>
      <c r="B32" s="403"/>
      <c r="C32" s="408"/>
      <c r="D32" s="404"/>
      <c r="E32" s="384"/>
      <c r="F32" s="381"/>
      <c r="I32" s="366">
        <f t="shared" si="0"/>
        <v>0</v>
      </c>
    </row>
    <row r="33" spans="1:17" s="216" customFormat="1" ht="93" customHeight="1">
      <c r="A33" s="373">
        <v>1.7</v>
      </c>
      <c r="B33" s="434" t="e">
        <f>'Sch-1'!#REF!</f>
        <v>#REF!</v>
      </c>
      <c r="C33" s="463" t="s">
        <v>394</v>
      </c>
      <c r="D33" s="469" t="e">
        <f>'Sch-1'!#REF!</f>
        <v>#REF!</v>
      </c>
      <c r="E33" s="384" t="e">
        <f>'Sch-1'!#REF!</f>
        <v>#REF!</v>
      </c>
      <c r="F33" s="381" t="e">
        <f>IF(E33=0, "Included",IF(ISERROR(D33*E33), E33, D33*E33))</f>
        <v>#REF!</v>
      </c>
      <c r="I33" s="366" t="e">
        <f t="shared" si="0"/>
        <v>#REF!</v>
      </c>
    </row>
    <row r="34" spans="1:17" s="216" customFormat="1" ht="22.15" customHeight="1">
      <c r="A34" s="373"/>
      <c r="B34" s="434"/>
      <c r="C34" s="468"/>
      <c r="D34" s="470"/>
      <c r="E34" s="474"/>
      <c r="F34" s="480"/>
      <c r="I34" s="366">
        <f t="shared" si="0"/>
        <v>0</v>
      </c>
    </row>
    <row r="35" spans="1:17" s="216" customFormat="1" ht="69" customHeight="1">
      <c r="A35" s="373">
        <v>1.8</v>
      </c>
      <c r="B35" s="403" t="e">
        <f>'Sch-1'!#REF!</f>
        <v>#REF!</v>
      </c>
      <c r="C35" s="465" t="s">
        <v>394</v>
      </c>
      <c r="D35" s="469" t="e">
        <f>'Sch-1'!#REF!</f>
        <v>#REF!</v>
      </c>
      <c r="E35" s="384" t="e">
        <f>'Sch-1'!#REF!</f>
        <v>#REF!</v>
      </c>
      <c r="F35" s="381" t="e">
        <f>IF(E35=0, "Included",IF(ISERROR(D35*E35), E35, D35*E35))</f>
        <v>#REF!</v>
      </c>
      <c r="I35" s="366" t="e">
        <f t="shared" si="0"/>
        <v>#REF!</v>
      </c>
    </row>
    <row r="36" spans="1:17" s="216" customFormat="1" ht="22.9" customHeight="1">
      <c r="A36" s="373"/>
      <c r="B36" s="434"/>
      <c r="C36" s="463"/>
      <c r="D36" s="469"/>
      <c r="E36" s="384"/>
      <c r="F36" s="381"/>
      <c r="I36" s="366">
        <f t="shared" si="0"/>
        <v>0</v>
      </c>
    </row>
    <row r="37" spans="1:17" s="216" customFormat="1" ht="51" customHeight="1">
      <c r="A37" s="373">
        <v>1.9</v>
      </c>
      <c r="B37" s="434" t="e">
        <f>'Sch-1'!#REF!</f>
        <v>#REF!</v>
      </c>
      <c r="C37" s="468" t="s">
        <v>312</v>
      </c>
      <c r="D37" s="469" t="e">
        <f>'Sch-1'!#REF!</f>
        <v>#REF!</v>
      </c>
      <c r="E37" s="384" t="e">
        <f>'Sch-1'!#REF!</f>
        <v>#REF!</v>
      </c>
      <c r="F37" s="381" t="e">
        <f>IF(E37=0, "Included",IF(ISERROR(D37*E37), E37, D37*E37))</f>
        <v>#REF!</v>
      </c>
      <c r="I37" s="366" t="e">
        <f t="shared" si="0"/>
        <v>#REF!</v>
      </c>
    </row>
    <row r="38" spans="1:17" s="216" customFormat="1" ht="22.15" customHeight="1">
      <c r="A38" s="373"/>
      <c r="B38" s="403"/>
      <c r="C38" s="466"/>
      <c r="D38" s="466"/>
      <c r="E38" s="384"/>
      <c r="F38" s="381"/>
      <c r="I38" s="366">
        <f t="shared" si="0"/>
        <v>0</v>
      </c>
    </row>
    <row r="39" spans="1:17" s="216" customFormat="1" ht="79.150000000000006" customHeight="1">
      <c r="A39" s="473">
        <v>1.1000000000000001</v>
      </c>
      <c r="B39" s="403" t="e">
        <f>'Sch-1'!#REF!</f>
        <v>#REF!</v>
      </c>
      <c r="C39" s="468" t="s">
        <v>311</v>
      </c>
      <c r="D39" s="469" t="e">
        <f>'Sch-1'!#REF!</f>
        <v>#REF!</v>
      </c>
      <c r="E39" s="384" t="e">
        <f>'Sch-1'!#REF!</f>
        <v>#REF!</v>
      </c>
      <c r="F39" s="381" t="e">
        <f>IF(E39=0, "Included",IF(ISERROR(D39*E39), E39, D39*E39))</f>
        <v>#REF!</v>
      </c>
      <c r="I39" s="366" t="e">
        <f t="shared" si="0"/>
        <v>#REF!</v>
      </c>
    </row>
    <row r="40" spans="1:17" s="216" customFormat="1" ht="21.6" customHeight="1">
      <c r="A40" s="373"/>
      <c r="B40" s="434"/>
      <c r="C40" s="468"/>
      <c r="D40" s="470"/>
      <c r="E40" s="384"/>
      <c r="F40" s="381"/>
      <c r="I40" s="366">
        <f t="shared" si="0"/>
        <v>0</v>
      </c>
    </row>
    <row r="41" spans="1:17" s="216" customFormat="1" ht="62.45" customHeight="1">
      <c r="A41" s="473">
        <v>1.1100000000000001</v>
      </c>
      <c r="B41" s="434" t="e">
        <f>'Sch-1'!#REF!</f>
        <v>#REF!</v>
      </c>
      <c r="C41" s="465" t="s">
        <v>47</v>
      </c>
      <c r="D41" s="469" t="e">
        <f>'Sch-1'!#REF!</f>
        <v>#REF!</v>
      </c>
      <c r="E41" s="384" t="e">
        <f>'Sch-1'!#REF!</f>
        <v>#REF!</v>
      </c>
      <c r="F41" s="381" t="e">
        <f>IF(E41=0, "Included",IF(ISERROR(D41*E41), E41, D41*E41))</f>
        <v>#REF!</v>
      </c>
      <c r="I41" s="366" t="e">
        <f t="shared" si="0"/>
        <v>#REF!</v>
      </c>
    </row>
    <row r="42" spans="1:17" s="216" customFormat="1" ht="23.45" customHeight="1">
      <c r="A42" s="373"/>
      <c r="B42" s="387"/>
      <c r="C42" s="465"/>
      <c r="D42" s="466"/>
      <c r="E42" s="384"/>
      <c r="F42" s="381"/>
      <c r="I42" s="366">
        <f t="shared" si="0"/>
        <v>0</v>
      </c>
    </row>
    <row r="43" spans="1:17" ht="40.15" customHeight="1">
      <c r="A43" s="503"/>
      <c r="B43" s="504"/>
      <c r="C43" s="505"/>
      <c r="D43" s="505"/>
      <c r="E43" s="505"/>
      <c r="F43" s="505"/>
      <c r="I43" s="366">
        <f t="shared" si="0"/>
        <v>0</v>
      </c>
      <c r="M43" s="155"/>
      <c r="N43" s="155"/>
      <c r="P43" s="155"/>
      <c r="Q43" s="155"/>
    </row>
    <row r="44" spans="1:17" ht="48.6" customHeight="1">
      <c r="A44" s="388">
        <v>2</v>
      </c>
      <c r="B44" s="472" t="e">
        <f>'Sch-1'!#REF!</f>
        <v>#REF!</v>
      </c>
      <c r="C44" s="357" t="s">
        <v>312</v>
      </c>
      <c r="D44" s="469" t="e">
        <f>'Sch-1'!#REF!</f>
        <v>#REF!</v>
      </c>
      <c r="E44" s="384" t="e">
        <f>'Sch-1'!#REF!</f>
        <v>#REF!</v>
      </c>
      <c r="F44" s="357"/>
      <c r="I44" s="366" t="e">
        <f t="shared" si="0"/>
        <v>#REF!</v>
      </c>
      <c r="M44" s="155"/>
      <c r="N44" s="155"/>
      <c r="P44" s="155"/>
      <c r="Q44" s="155"/>
    </row>
    <row r="45" spans="1:17" s="216" customFormat="1" ht="124.15" customHeight="1">
      <c r="A45" s="373">
        <v>2.1</v>
      </c>
      <c r="B45" s="482" t="e">
        <f>'Sch-1'!#REF!</f>
        <v>#REF!</v>
      </c>
      <c r="C45" s="389"/>
      <c r="D45" s="404"/>
      <c r="E45" s="357"/>
      <c r="F45" s="381"/>
      <c r="I45" s="366">
        <f t="shared" si="0"/>
        <v>0</v>
      </c>
    </row>
    <row r="46" spans="1:17" s="216" customFormat="1" ht="23.45" customHeight="1">
      <c r="A46" s="373" t="s">
        <v>314</v>
      </c>
      <c r="B46" s="387" t="e">
        <f>'Sch-1'!#REF!</f>
        <v>#REF!</v>
      </c>
      <c r="C46" s="463" t="s">
        <v>391</v>
      </c>
      <c r="D46" s="469" t="e">
        <f>'Sch-1'!#REF!</f>
        <v>#REF!</v>
      </c>
      <c r="E46" s="384" t="e">
        <f>'Sch-1'!#REF!</f>
        <v>#REF!</v>
      </c>
      <c r="F46" s="381" t="e">
        <f>IF(E46=0, "Included",IF(ISERROR(D46*E46), E46, D46*E46))</f>
        <v>#REF!</v>
      </c>
      <c r="I46" s="366" t="e">
        <f t="shared" si="0"/>
        <v>#REF!</v>
      </c>
    </row>
    <row r="47" spans="1:17" s="216" customFormat="1" ht="22.15" customHeight="1">
      <c r="A47" s="373"/>
      <c r="B47" s="434"/>
      <c r="C47" s="468"/>
      <c r="D47" s="470"/>
      <c r="E47" s="357"/>
      <c r="F47" s="381"/>
      <c r="I47" s="366">
        <f t="shared" si="0"/>
        <v>0</v>
      </c>
    </row>
    <row r="48" spans="1:17" s="216" customFormat="1" ht="53.45" customHeight="1">
      <c r="A48" s="373">
        <v>2.2000000000000002</v>
      </c>
      <c r="B48" s="403" t="e">
        <f>'Sch-1'!#REF!</f>
        <v>#REF!</v>
      </c>
      <c r="C48" s="465" t="s">
        <v>391</v>
      </c>
      <c r="D48" s="469" t="e">
        <f>'Sch-1'!#REF!</f>
        <v>#REF!</v>
      </c>
      <c r="E48" s="384" t="e">
        <f>'Sch-1'!#REF!</f>
        <v>#REF!</v>
      </c>
      <c r="F48" s="381" t="e">
        <f>IF(E48=0, "Included",IF(ISERROR(D48*E48), E48, D48*E48))</f>
        <v>#REF!</v>
      </c>
      <c r="I48" s="366" t="e">
        <f t="shared" si="0"/>
        <v>#REF!</v>
      </c>
    </row>
    <row r="49" spans="1:17" s="216" customFormat="1" ht="22.9" customHeight="1">
      <c r="A49" s="373"/>
      <c r="B49" s="434"/>
      <c r="C49" s="463"/>
      <c r="D49" s="469"/>
      <c r="E49" s="357"/>
      <c r="F49" s="381"/>
      <c r="I49" s="366">
        <f t="shared" si="0"/>
        <v>0</v>
      </c>
    </row>
    <row r="50" spans="1:17" s="216" customFormat="1" ht="70.150000000000006" customHeight="1">
      <c r="A50" s="373">
        <v>2.2999999999999998</v>
      </c>
      <c r="B50" s="434" t="e">
        <f>'Sch-1'!#REF!</f>
        <v>#REF!</v>
      </c>
      <c r="C50" s="468" t="s">
        <v>392</v>
      </c>
      <c r="D50" s="469" t="e">
        <f>'Sch-1'!#REF!</f>
        <v>#REF!</v>
      </c>
      <c r="E50" s="384" t="e">
        <f>'Sch-1'!#REF!</f>
        <v>#REF!</v>
      </c>
      <c r="F50" s="381" t="e">
        <f>IF(E50=0, "Included",IF(ISERROR(D50*E50), E50, D50*E50))</f>
        <v>#REF!</v>
      </c>
      <c r="I50" s="366" t="e">
        <f t="shared" si="0"/>
        <v>#REF!</v>
      </c>
    </row>
    <row r="51" spans="1:17" s="216" customFormat="1" ht="24" customHeight="1">
      <c r="A51" s="373"/>
      <c r="B51" s="403"/>
      <c r="C51" s="466"/>
      <c r="D51" s="466"/>
      <c r="E51" s="357"/>
      <c r="F51" s="381"/>
      <c r="I51" s="366">
        <f t="shared" si="0"/>
        <v>0</v>
      </c>
    </row>
    <row r="52" spans="1:17" s="216" customFormat="1" ht="53.45" customHeight="1">
      <c r="A52" s="373">
        <v>2.4</v>
      </c>
      <c r="B52" s="403" t="e">
        <f>'Sch-1'!#REF!</f>
        <v>#REF!</v>
      </c>
      <c r="C52" s="468" t="s">
        <v>392</v>
      </c>
      <c r="D52" s="469" t="e">
        <f>'Sch-1'!#REF!</f>
        <v>#REF!</v>
      </c>
      <c r="E52" s="384" t="e">
        <f>'Sch-1'!#REF!</f>
        <v>#REF!</v>
      </c>
      <c r="F52" s="381" t="e">
        <f>IF(E52=0, "Included",IF(ISERROR(D52*E52), E52, D52*E52))</f>
        <v>#REF!</v>
      </c>
      <c r="I52" s="366" t="e">
        <f t="shared" si="0"/>
        <v>#REF!</v>
      </c>
    </row>
    <row r="53" spans="1:17" s="216" customFormat="1" ht="21.6" customHeight="1">
      <c r="A53" s="373"/>
      <c r="B53" s="434"/>
      <c r="C53" s="468"/>
      <c r="D53" s="470"/>
      <c r="E53" s="357"/>
      <c r="F53" s="381"/>
      <c r="I53" s="366">
        <f t="shared" si="0"/>
        <v>0</v>
      </c>
    </row>
    <row r="54" spans="1:17" s="216" customFormat="1" ht="68.45" customHeight="1">
      <c r="A54" s="373">
        <v>2.5</v>
      </c>
      <c r="B54" s="434" t="e">
        <f>'Sch-1'!#REF!</f>
        <v>#REF!</v>
      </c>
      <c r="C54" s="465" t="s">
        <v>393</v>
      </c>
      <c r="D54" s="469" t="e">
        <f>'Sch-1'!#REF!</f>
        <v>#REF!</v>
      </c>
      <c r="E54" s="384" t="e">
        <f>'Sch-1'!#REF!</f>
        <v>#REF!</v>
      </c>
      <c r="F54" s="381" t="e">
        <f>IF(E54=0, "Included",IF(ISERROR(D54*E54), E54, D54*E54))</f>
        <v>#REF!</v>
      </c>
      <c r="I54" s="366" t="e">
        <f t="shared" si="0"/>
        <v>#REF!</v>
      </c>
    </row>
    <row r="55" spans="1:17" ht="22.9" customHeight="1">
      <c r="A55" s="388"/>
      <c r="B55" s="472"/>
      <c r="C55" s="357"/>
      <c r="D55" s="357"/>
      <c r="E55" s="357"/>
      <c r="F55" s="357"/>
      <c r="I55" s="366">
        <f t="shared" si="0"/>
        <v>0</v>
      </c>
      <c r="M55" s="155"/>
      <c r="N55" s="155"/>
      <c r="P55" s="155"/>
      <c r="Q55" s="155"/>
    </row>
    <row r="56" spans="1:17" s="216" customFormat="1" ht="51.6" customHeight="1">
      <c r="A56" s="373">
        <v>2.6</v>
      </c>
      <c r="B56" s="403" t="e">
        <f>'Sch-1'!#REF!</f>
        <v>#REF!</v>
      </c>
      <c r="C56" s="463" t="s">
        <v>311</v>
      </c>
      <c r="D56" s="469" t="e">
        <f>'Sch-1'!#REF!</f>
        <v>#REF!</v>
      </c>
      <c r="E56" s="384" t="e">
        <f>'Sch-1'!#REF!</f>
        <v>#REF!</v>
      </c>
      <c r="F56" s="381" t="e">
        <f>IF(E56=0, "Included",IF(ISERROR(D56*E56), E56, D56*E56))</f>
        <v>#REF!</v>
      </c>
      <c r="I56" s="366" t="e">
        <f t="shared" si="0"/>
        <v>#REF!</v>
      </c>
    </row>
    <row r="57" spans="1:17" s="216" customFormat="1" ht="22.15" customHeight="1">
      <c r="A57" s="373"/>
      <c r="B57" s="403"/>
      <c r="C57" s="408"/>
      <c r="D57" s="404"/>
      <c r="E57" s="357"/>
      <c r="F57" s="381"/>
      <c r="I57" s="366">
        <f t="shared" si="0"/>
        <v>0</v>
      </c>
    </row>
    <row r="58" spans="1:17" s="216" customFormat="1" ht="96" customHeight="1">
      <c r="A58" s="373">
        <v>2.7</v>
      </c>
      <c r="B58" s="434" t="e">
        <f>'Sch-1'!#REF!</f>
        <v>#REF!</v>
      </c>
      <c r="C58" s="463" t="s">
        <v>394</v>
      </c>
      <c r="D58" s="469" t="e">
        <f>'Sch-1'!#REF!</f>
        <v>#REF!</v>
      </c>
      <c r="E58" s="384" t="e">
        <f>'Sch-1'!#REF!</f>
        <v>#REF!</v>
      </c>
      <c r="F58" s="381" t="e">
        <f>IF(E58=0, "Included",IF(ISERROR(D58*E58), E58, D58*E58))</f>
        <v>#REF!</v>
      </c>
      <c r="I58" s="366" t="e">
        <f t="shared" si="0"/>
        <v>#REF!</v>
      </c>
    </row>
    <row r="59" spans="1:17" s="216" customFormat="1" ht="22.15" customHeight="1">
      <c r="A59" s="373"/>
      <c r="B59" s="434"/>
      <c r="C59" s="468"/>
      <c r="D59" s="470"/>
      <c r="E59" s="357"/>
      <c r="F59" s="381"/>
      <c r="I59" s="366">
        <f t="shared" si="0"/>
        <v>0</v>
      </c>
    </row>
    <row r="60" spans="1:17" s="216" customFormat="1" ht="69" customHeight="1">
      <c r="A60" s="373">
        <v>2.8</v>
      </c>
      <c r="B60" s="403" t="e">
        <f>'Sch-1'!#REF!</f>
        <v>#REF!</v>
      </c>
      <c r="C60" s="465" t="s">
        <v>394</v>
      </c>
      <c r="D60" s="469" t="e">
        <f>'Sch-1'!#REF!</f>
        <v>#REF!</v>
      </c>
      <c r="E60" s="384" t="e">
        <f>'Sch-1'!#REF!</f>
        <v>#REF!</v>
      </c>
      <c r="F60" s="381" t="e">
        <f>IF(E60=0, "Included",IF(ISERROR(D60*E60), E60, D60*E60))</f>
        <v>#REF!</v>
      </c>
      <c r="I60" s="366" t="e">
        <f t="shared" si="0"/>
        <v>#REF!</v>
      </c>
    </row>
    <row r="61" spans="1:17" s="216" customFormat="1" ht="22.9" customHeight="1">
      <c r="A61" s="373"/>
      <c r="B61" s="434"/>
      <c r="C61" s="463"/>
      <c r="D61" s="469"/>
      <c r="E61" s="357"/>
      <c r="F61" s="381"/>
      <c r="I61" s="366">
        <f t="shared" si="0"/>
        <v>0</v>
      </c>
    </row>
    <row r="62" spans="1:17" s="216" customFormat="1" ht="53.45" customHeight="1">
      <c r="A62" s="373">
        <v>2.9</v>
      </c>
      <c r="B62" s="434" t="e">
        <f>'Sch-1'!#REF!</f>
        <v>#REF!</v>
      </c>
      <c r="C62" s="468" t="s">
        <v>312</v>
      </c>
      <c r="D62" s="469" t="e">
        <f>'Sch-1'!#REF!</f>
        <v>#REF!</v>
      </c>
      <c r="E62" s="384" t="e">
        <f>'Sch-1'!#REF!</f>
        <v>#REF!</v>
      </c>
      <c r="F62" s="381" t="e">
        <f>IF(E62=0, "Included",IF(ISERROR(D62*E62), E62, D62*E62))</f>
        <v>#REF!</v>
      </c>
      <c r="I62" s="366" t="e">
        <f t="shared" si="0"/>
        <v>#REF!</v>
      </c>
    </row>
    <row r="63" spans="1:17" s="216" customFormat="1" ht="27" customHeight="1">
      <c r="A63" s="373"/>
      <c r="B63" s="403"/>
      <c r="C63" s="466"/>
      <c r="D63" s="466"/>
      <c r="E63" s="357"/>
      <c r="F63" s="381"/>
      <c r="I63" s="366">
        <f t="shared" si="0"/>
        <v>0</v>
      </c>
    </row>
    <row r="64" spans="1:17" s="216" customFormat="1" ht="78" customHeight="1">
      <c r="A64" s="473">
        <v>2.1</v>
      </c>
      <c r="B64" s="403" t="e">
        <f>'Sch-1'!#REF!</f>
        <v>#REF!</v>
      </c>
      <c r="C64" s="468" t="s">
        <v>311</v>
      </c>
      <c r="D64" s="469" t="e">
        <f>'Sch-1'!#REF!</f>
        <v>#REF!</v>
      </c>
      <c r="E64" s="384" t="e">
        <f>'Sch-1'!#REF!</f>
        <v>#REF!</v>
      </c>
      <c r="F64" s="381" t="e">
        <f>IF(E64=0, "Included",IF(ISERROR(D64*E64), E64, D64*E64))</f>
        <v>#REF!</v>
      </c>
      <c r="I64" s="366" t="e">
        <f t="shared" si="0"/>
        <v>#REF!</v>
      </c>
    </row>
    <row r="65" spans="1:17" s="216" customFormat="1" ht="21.6" customHeight="1">
      <c r="A65" s="373"/>
      <c r="B65" s="434"/>
      <c r="C65" s="468"/>
      <c r="D65" s="470"/>
      <c r="E65" s="357"/>
      <c r="F65" s="381"/>
      <c r="I65" s="366">
        <f t="shared" si="0"/>
        <v>0</v>
      </c>
    </row>
    <row r="66" spans="1:17" s="216" customFormat="1" ht="64.900000000000006" customHeight="1">
      <c r="A66" s="473">
        <v>2.11</v>
      </c>
      <c r="B66" s="434" t="e">
        <f>'Sch-1'!#REF!</f>
        <v>#REF!</v>
      </c>
      <c r="C66" s="465" t="s">
        <v>47</v>
      </c>
      <c r="D66" s="469" t="e">
        <f>'Sch-1'!#REF!</f>
        <v>#REF!</v>
      </c>
      <c r="E66" s="384" t="e">
        <f>'Sch-1'!#REF!</f>
        <v>#REF!</v>
      </c>
      <c r="F66" s="381" t="e">
        <f>IF(E66=0, "Included",IF(ISERROR(D66*E66), E66, D66*E66))</f>
        <v>#REF!</v>
      </c>
      <c r="I66" s="366" t="e">
        <f t="shared" si="0"/>
        <v>#REF!</v>
      </c>
    </row>
    <row r="67" spans="1:17" s="216" customFormat="1" ht="19.899999999999999" customHeight="1">
      <c r="A67" s="373"/>
      <c r="B67" s="428"/>
      <c r="C67" s="467"/>
      <c r="D67" s="466"/>
      <c r="E67" s="384"/>
      <c r="F67" s="381"/>
      <c r="I67" s="366">
        <f t="shared" si="0"/>
        <v>0</v>
      </c>
    </row>
    <row r="68" spans="1:17" ht="35.450000000000003" hidden="1" customHeight="1">
      <c r="A68" s="483"/>
      <c r="B68" s="484"/>
      <c r="C68" s="485"/>
      <c r="D68" s="485"/>
      <c r="E68" s="485"/>
      <c r="F68" s="485"/>
      <c r="I68" s="366">
        <f t="shared" si="0"/>
        <v>0</v>
      </c>
      <c r="M68" s="155"/>
      <c r="N68" s="155"/>
      <c r="P68" s="155"/>
      <c r="Q68" s="155"/>
    </row>
    <row r="69" spans="1:17" ht="52.9" hidden="1" customHeight="1">
      <c r="A69" s="388"/>
      <c r="B69" s="472"/>
      <c r="C69" s="357"/>
      <c r="D69" s="357"/>
      <c r="E69" s="384"/>
      <c r="F69" s="357"/>
      <c r="I69" s="366">
        <f t="shared" si="0"/>
        <v>0</v>
      </c>
      <c r="M69" s="155"/>
      <c r="N69" s="155"/>
      <c r="P69" s="155"/>
      <c r="Q69" s="155"/>
    </row>
    <row r="70" spans="1:17" s="216" customFormat="1" ht="128.44999999999999" hidden="1" customHeight="1">
      <c r="A70" s="373"/>
      <c r="B70" s="482"/>
      <c r="C70" s="389"/>
      <c r="D70" s="404"/>
      <c r="E70" s="357"/>
      <c r="F70" s="381"/>
      <c r="I70" s="366">
        <f t="shared" si="0"/>
        <v>0</v>
      </c>
    </row>
    <row r="71" spans="1:17" s="216" customFormat="1" ht="28.15" hidden="1" customHeight="1">
      <c r="A71" s="373"/>
      <c r="B71" s="387"/>
      <c r="C71" s="463"/>
      <c r="D71" s="469"/>
      <c r="E71" s="384"/>
      <c r="F71" s="381"/>
      <c r="I71" s="366">
        <f t="shared" si="0"/>
        <v>0</v>
      </c>
    </row>
    <row r="72" spans="1:17" s="216" customFormat="1" ht="22.15" hidden="1" customHeight="1">
      <c r="A72" s="373"/>
      <c r="B72" s="434"/>
      <c r="C72" s="468"/>
      <c r="D72" s="470"/>
      <c r="E72" s="357"/>
      <c r="F72" s="381"/>
      <c r="I72" s="366">
        <f t="shared" si="0"/>
        <v>0</v>
      </c>
    </row>
    <row r="73" spans="1:17" s="216" customFormat="1" ht="55.15" hidden="1" customHeight="1">
      <c r="A73" s="373"/>
      <c r="B73" s="403"/>
      <c r="C73" s="465"/>
      <c r="D73" s="481"/>
      <c r="E73" s="384"/>
      <c r="F73" s="381"/>
      <c r="I73" s="366">
        <f t="shared" si="0"/>
        <v>0</v>
      </c>
    </row>
    <row r="74" spans="1:17" s="216" customFormat="1" ht="22.9" hidden="1" customHeight="1">
      <c r="A74" s="373"/>
      <c r="B74" s="434"/>
      <c r="C74" s="463"/>
      <c r="D74" s="469"/>
      <c r="E74" s="357"/>
      <c r="F74" s="381"/>
      <c r="I74" s="366">
        <f t="shared" si="0"/>
        <v>0</v>
      </c>
    </row>
    <row r="75" spans="1:17" s="216" customFormat="1" ht="69" hidden="1" customHeight="1">
      <c r="A75" s="373"/>
      <c r="B75" s="434"/>
      <c r="C75" s="468"/>
      <c r="D75" s="470"/>
      <c r="E75" s="384"/>
      <c r="F75" s="381"/>
      <c r="I75" s="366">
        <f t="shared" si="0"/>
        <v>0</v>
      </c>
    </row>
    <row r="76" spans="1:17" s="216" customFormat="1" ht="22.15" hidden="1" customHeight="1">
      <c r="A76" s="373"/>
      <c r="B76" s="403"/>
      <c r="C76" s="466"/>
      <c r="D76" s="466"/>
      <c r="E76" s="357"/>
      <c r="F76" s="381"/>
      <c r="I76" s="366">
        <f t="shared" si="0"/>
        <v>0</v>
      </c>
    </row>
    <row r="77" spans="1:17" s="216" customFormat="1" ht="55.15" hidden="1" customHeight="1">
      <c r="A77" s="373"/>
      <c r="B77" s="403"/>
      <c r="C77" s="468"/>
      <c r="D77" s="470"/>
      <c r="E77" s="384"/>
      <c r="F77" s="381"/>
      <c r="I77" s="366">
        <f t="shared" si="0"/>
        <v>0</v>
      </c>
    </row>
    <row r="78" spans="1:17" s="216" customFormat="1" ht="21.6" hidden="1" customHeight="1">
      <c r="A78" s="373"/>
      <c r="B78" s="434"/>
      <c r="C78" s="468"/>
      <c r="D78" s="470"/>
      <c r="E78" s="357"/>
      <c r="F78" s="381"/>
      <c r="I78" s="366">
        <f t="shared" si="0"/>
        <v>0</v>
      </c>
    </row>
    <row r="79" spans="1:17" s="216" customFormat="1" ht="69" hidden="1" customHeight="1">
      <c r="A79" s="373"/>
      <c r="B79" s="434"/>
      <c r="C79" s="465"/>
      <c r="D79" s="466"/>
      <c r="E79" s="384"/>
      <c r="F79" s="381"/>
      <c r="I79" s="366">
        <f t="shared" si="0"/>
        <v>0</v>
      </c>
    </row>
    <row r="80" spans="1:17" s="216" customFormat="1" ht="19.899999999999999" hidden="1" customHeight="1">
      <c r="A80" s="373"/>
      <c r="B80" s="434"/>
      <c r="C80" s="465"/>
      <c r="D80" s="466"/>
      <c r="E80" s="357"/>
      <c r="F80" s="381"/>
      <c r="I80" s="366">
        <f t="shared" si="0"/>
        <v>0</v>
      </c>
    </row>
    <row r="81" spans="1:38" s="216" customFormat="1" ht="51" hidden="1" customHeight="1">
      <c r="A81" s="373"/>
      <c r="B81" s="403"/>
      <c r="C81" s="463"/>
      <c r="D81" s="464"/>
      <c r="E81" s="384"/>
      <c r="F81" s="381"/>
      <c r="I81" s="366">
        <f t="shared" si="0"/>
        <v>0</v>
      </c>
    </row>
    <row r="82" spans="1:38" s="216" customFormat="1" ht="22.15" hidden="1" customHeight="1">
      <c r="A82" s="373"/>
      <c r="B82" s="403"/>
      <c r="C82" s="408"/>
      <c r="D82" s="404"/>
      <c r="E82" s="357"/>
      <c r="F82" s="381"/>
      <c r="I82" s="366">
        <f t="shared" si="0"/>
        <v>0</v>
      </c>
    </row>
    <row r="83" spans="1:38" s="216" customFormat="1" ht="91.9" hidden="1" customHeight="1">
      <c r="A83" s="373"/>
      <c r="B83" s="434"/>
      <c r="C83" s="463"/>
      <c r="D83" s="469"/>
      <c r="E83" s="384"/>
      <c r="F83" s="381"/>
      <c r="I83" s="366">
        <f t="shared" si="0"/>
        <v>0</v>
      </c>
    </row>
    <row r="84" spans="1:38" s="216" customFormat="1" ht="22.15" hidden="1" customHeight="1">
      <c r="A84" s="373"/>
      <c r="B84" s="434"/>
      <c r="C84" s="468"/>
      <c r="D84" s="470"/>
      <c r="E84" s="357"/>
      <c r="F84" s="381"/>
      <c r="I84" s="366">
        <f t="shared" si="0"/>
        <v>0</v>
      </c>
    </row>
    <row r="85" spans="1:38" s="216" customFormat="1" ht="69" hidden="1" customHeight="1">
      <c r="A85" s="373"/>
      <c r="B85" s="403"/>
      <c r="C85" s="465"/>
      <c r="D85" s="481"/>
      <c r="E85" s="384"/>
      <c r="F85" s="381"/>
      <c r="I85" s="366">
        <f t="shared" si="0"/>
        <v>0</v>
      </c>
    </row>
    <row r="86" spans="1:38" s="216" customFormat="1" ht="22.9" hidden="1" customHeight="1">
      <c r="A86" s="373"/>
      <c r="B86" s="434"/>
      <c r="C86" s="463"/>
      <c r="D86" s="469"/>
      <c r="E86" s="357"/>
      <c r="F86" s="381"/>
      <c r="I86" s="366">
        <f t="shared" ref="I86:I91" si="1">E86*(1-$N$15)</f>
        <v>0</v>
      </c>
    </row>
    <row r="87" spans="1:38" s="216" customFormat="1" ht="55.15" hidden="1" customHeight="1">
      <c r="A87" s="373"/>
      <c r="B87" s="434"/>
      <c r="C87" s="468"/>
      <c r="D87" s="470"/>
      <c r="E87" s="384"/>
      <c r="F87" s="381"/>
      <c r="I87" s="366">
        <f t="shared" si="1"/>
        <v>0</v>
      </c>
    </row>
    <row r="88" spans="1:38" s="216" customFormat="1" ht="22.9" hidden="1" customHeight="1">
      <c r="A88" s="373"/>
      <c r="B88" s="403"/>
      <c r="C88" s="466"/>
      <c r="D88" s="466"/>
      <c r="E88" s="357"/>
      <c r="F88" s="381"/>
      <c r="I88" s="366">
        <f t="shared" si="1"/>
        <v>0</v>
      </c>
    </row>
    <row r="89" spans="1:38" s="216" customFormat="1" ht="79.150000000000006" hidden="1" customHeight="1">
      <c r="A89" s="473"/>
      <c r="B89" s="403"/>
      <c r="C89" s="468"/>
      <c r="D89" s="470"/>
      <c r="E89" s="384"/>
      <c r="F89" s="381"/>
      <c r="I89" s="366">
        <f t="shared" si="1"/>
        <v>0</v>
      </c>
    </row>
    <row r="90" spans="1:38" s="216" customFormat="1" ht="21.6" hidden="1" customHeight="1">
      <c r="A90" s="373"/>
      <c r="B90" s="434"/>
      <c r="C90" s="468"/>
      <c r="D90" s="470"/>
      <c r="E90" s="357"/>
      <c r="F90" s="381"/>
      <c r="I90" s="366">
        <f t="shared" si="1"/>
        <v>0</v>
      </c>
    </row>
    <row r="91" spans="1:38" s="216" customFormat="1" ht="69" hidden="1" customHeight="1">
      <c r="A91" s="473"/>
      <c r="B91" s="434"/>
      <c r="C91" s="465"/>
      <c r="D91" s="466"/>
      <c r="E91" s="384"/>
      <c r="F91" s="381"/>
      <c r="I91" s="366">
        <f t="shared" si="1"/>
        <v>0</v>
      </c>
    </row>
    <row r="92" spans="1:38" ht="18" customHeight="1">
      <c r="A92" s="379"/>
      <c r="B92" s="433"/>
      <c r="C92" s="408"/>
      <c r="D92" s="404"/>
      <c r="E92" s="384"/>
      <c r="F92" s="381"/>
      <c r="I92" s="366"/>
      <c r="T92" s="793"/>
      <c r="U92" s="793"/>
    </row>
    <row r="93" spans="1:38" s="491" customFormat="1" ht="18" customHeight="1">
      <c r="A93" s="486"/>
      <c r="B93" s="494" t="s">
        <v>398</v>
      </c>
      <c r="C93" s="495"/>
      <c r="D93" s="496"/>
      <c r="E93" s="497"/>
      <c r="F93" s="498" t="e">
        <f>SUM(F19:F67)</f>
        <v>#REF!</v>
      </c>
      <c r="G93" s="487"/>
      <c r="H93" s="488"/>
      <c r="I93" s="489"/>
      <c r="J93" s="490"/>
      <c r="M93" s="489"/>
      <c r="N93" s="489"/>
      <c r="O93" s="492"/>
      <c r="T93" s="489"/>
      <c r="U93" s="489"/>
      <c r="V93" s="493"/>
      <c r="Y93" s="490"/>
      <c r="Z93" s="490"/>
      <c r="AA93" s="490"/>
      <c r="AB93" s="490"/>
      <c r="AC93" s="490"/>
      <c r="AD93" s="490"/>
      <c r="AE93" s="490"/>
      <c r="AF93" s="490"/>
      <c r="AG93" s="490"/>
      <c r="AH93" s="490"/>
      <c r="AI93" s="490"/>
      <c r="AJ93" s="490"/>
      <c r="AK93" s="490"/>
      <c r="AL93" s="490"/>
    </row>
    <row r="94" spans="1:38" s="366" customFormat="1" ht="18" customHeight="1">
      <c r="A94" s="794"/>
      <c r="B94" s="794"/>
      <c r="C94" s="794"/>
      <c r="D94" s="794"/>
      <c r="E94" s="794"/>
      <c r="F94" s="794"/>
      <c r="G94" s="151"/>
      <c r="H94" s="160"/>
      <c r="I94" s="156"/>
      <c r="J94" s="156"/>
      <c r="M94" s="155"/>
      <c r="N94" s="249"/>
      <c r="O94" s="365"/>
      <c r="P94" s="155"/>
      <c r="Q94" s="249"/>
      <c r="Y94" s="156"/>
      <c r="Z94" s="156"/>
      <c r="AA94" s="156"/>
      <c r="AB94" s="156"/>
      <c r="AC94" s="156"/>
      <c r="AD94" s="156"/>
      <c r="AE94" s="156"/>
      <c r="AF94" s="156"/>
      <c r="AG94" s="156"/>
      <c r="AH94" s="156"/>
      <c r="AI94" s="156"/>
      <c r="AJ94" s="156"/>
      <c r="AK94" s="156"/>
      <c r="AL94" s="156"/>
    </row>
    <row r="95" spans="1:38">
      <c r="A95" s="429"/>
      <c r="B95" s="475"/>
      <c r="C95" s="477"/>
      <c r="D95" s="477"/>
      <c r="E95" s="477"/>
      <c r="F95" s="477"/>
      <c r="M95" s="405"/>
      <c r="N95" s="405"/>
      <c r="P95" s="405"/>
      <c r="Q95" s="405"/>
      <c r="S95" s="390"/>
      <c r="T95" s="793"/>
      <c r="U95" s="793"/>
    </row>
    <row r="96" spans="1:38" ht="21.95" customHeight="1">
      <c r="A96" s="429" t="s">
        <v>347</v>
      </c>
      <c r="B96" s="411" t="str">
        <f>'Names of Bidder'!D27&amp;"-"&amp; 'Names of Bidder'!E27&amp;"-" &amp;'Names of Bidder'!F27</f>
        <v>2-Dec-2024</v>
      </c>
      <c r="C96" s="383"/>
      <c r="D96" s="406"/>
      <c r="M96" s="405"/>
      <c r="N96" s="405"/>
      <c r="P96" s="405"/>
      <c r="Q96" s="405"/>
      <c r="S96" s="390"/>
    </row>
    <row r="97" spans="1:19" ht="21.95" customHeight="1">
      <c r="A97" s="429" t="s">
        <v>348</v>
      </c>
      <c r="B97" s="411" t="str">
        <f>IF('Names of Bidder'!D28=0, "", 'Names of Bidder'!D28)</f>
        <v/>
      </c>
      <c r="C97" s="366"/>
      <c r="D97" s="406" t="s">
        <v>349</v>
      </c>
      <c r="E97" s="366" t="str">
        <f>IF('Names of Bidder'!D24=0, "", 'Names of Bidder'!D24)</f>
        <v/>
      </c>
      <c r="M97" s="405"/>
      <c r="N97" s="405"/>
      <c r="P97" s="405"/>
      <c r="Q97" s="405"/>
      <c r="S97" s="390"/>
    </row>
    <row r="98" spans="1:19" ht="21.95" customHeight="1">
      <c r="A98" s="250"/>
      <c r="B98" s="251"/>
      <c r="C98" s="156"/>
      <c r="D98" s="406" t="s">
        <v>350</v>
      </c>
      <c r="E98" s="366" t="str">
        <f>IF('Names of Bidder'!D25=0, "", 'Names of Bidder'!D25)</f>
        <v/>
      </c>
      <c r="F98" s="156"/>
      <c r="M98" s="405"/>
      <c r="N98" s="405"/>
      <c r="P98" s="405"/>
      <c r="Q98" s="405"/>
      <c r="S98" s="390"/>
    </row>
    <row r="99" spans="1:19">
      <c r="A99" s="250"/>
      <c r="B99" s="251"/>
      <c r="C99" s="156"/>
      <c r="D99" s="406"/>
      <c r="E99" s="202"/>
      <c r="F99" s="156"/>
      <c r="M99" s="405"/>
      <c r="N99" s="405"/>
      <c r="P99" s="405"/>
      <c r="Q99" s="405"/>
      <c r="S99" s="390"/>
    </row>
    <row r="100" spans="1:19" ht="21.95" customHeight="1">
      <c r="A100" s="250"/>
      <c r="B100" s="251"/>
      <c r="C100" s="160"/>
      <c r="D100" s="160"/>
      <c r="E100" s="156"/>
      <c r="F100" s="156"/>
      <c r="M100" s="405"/>
      <c r="N100" s="405"/>
      <c r="P100" s="405"/>
      <c r="Q100" s="405"/>
      <c r="S100" s="390"/>
    </row>
    <row r="101" spans="1:19" ht="35.1" customHeight="1">
      <c r="A101" s="250"/>
      <c r="B101" s="251"/>
      <c r="C101" s="160"/>
      <c r="D101" s="160"/>
      <c r="E101" s="156"/>
      <c r="F101" s="156"/>
      <c r="K101" s="385"/>
      <c r="M101" s="405"/>
      <c r="N101" s="405"/>
      <c r="P101" s="405"/>
      <c r="Q101" s="405"/>
      <c r="S101" s="390"/>
    </row>
    <row r="102" spans="1:19" ht="21.95" customHeight="1">
      <c r="A102" s="250"/>
      <c r="B102" s="251"/>
      <c r="C102" s="160"/>
      <c r="D102" s="160"/>
      <c r="E102" s="156"/>
      <c r="F102" s="156"/>
      <c r="K102" s="385"/>
      <c r="M102" s="405"/>
      <c r="N102" s="405"/>
      <c r="P102" s="405"/>
      <c r="Q102" s="405"/>
      <c r="S102" s="390"/>
    </row>
    <row r="103" spans="1:19" ht="21.95" customHeight="1">
      <c r="A103" s="250"/>
      <c r="B103" s="251"/>
      <c r="C103" s="160"/>
      <c r="D103" s="160"/>
      <c r="E103" s="156"/>
      <c r="F103" s="156"/>
      <c r="K103" s="385"/>
      <c r="M103" s="405"/>
      <c r="N103" s="405"/>
      <c r="P103" s="405"/>
      <c r="Q103" s="405"/>
      <c r="S103" s="390"/>
    </row>
    <row r="104" spans="1:19" ht="24" customHeight="1">
      <c r="A104" s="250"/>
      <c r="B104" s="251"/>
      <c r="C104" s="160"/>
      <c r="D104" s="160"/>
      <c r="E104" s="156"/>
      <c r="F104" s="156"/>
      <c r="I104" s="156"/>
      <c r="J104" s="156"/>
      <c r="K104" s="366"/>
      <c r="L104" s="366"/>
      <c r="M104" s="405"/>
      <c r="N104" s="405"/>
      <c r="O104" s="365"/>
      <c r="P104" s="405"/>
      <c r="Q104" s="405"/>
      <c r="R104" s="366"/>
      <c r="S104" s="365"/>
    </row>
    <row r="105" spans="1:19" ht="24" customHeight="1">
      <c r="A105" s="250"/>
      <c r="B105" s="251"/>
      <c r="C105" s="160"/>
      <c r="D105" s="160"/>
      <c r="E105" s="156"/>
      <c r="F105" s="156"/>
      <c r="M105" s="405"/>
      <c r="N105" s="405"/>
      <c r="P105" s="405"/>
      <c r="Q105" s="405"/>
      <c r="S105" s="390"/>
    </row>
    <row r="106" spans="1:19" ht="24" customHeight="1">
      <c r="A106" s="250"/>
      <c r="B106" s="251"/>
      <c r="C106" s="160"/>
      <c r="D106" s="160"/>
      <c r="E106" s="156"/>
      <c r="F106" s="156"/>
      <c r="M106" s="405"/>
      <c r="N106" s="405"/>
      <c r="P106" s="405"/>
      <c r="Q106" s="405"/>
      <c r="S106" s="390"/>
    </row>
    <row r="107" spans="1:19" ht="24" customHeight="1">
      <c r="A107" s="250"/>
      <c r="B107" s="251"/>
      <c r="C107" s="160"/>
      <c r="D107" s="160"/>
      <c r="E107" s="156"/>
      <c r="F107" s="156"/>
      <c r="M107" s="405"/>
      <c r="N107" s="405"/>
      <c r="P107" s="405"/>
      <c r="Q107" s="405"/>
      <c r="S107" s="390"/>
    </row>
    <row r="108" spans="1:19" ht="24" customHeight="1">
      <c r="A108" s="250"/>
      <c r="B108" s="251"/>
      <c r="C108" s="160"/>
      <c r="D108" s="160"/>
      <c r="E108" s="156"/>
      <c r="F108" s="156"/>
      <c r="I108" s="156"/>
      <c r="J108" s="156"/>
      <c r="K108" s="366"/>
      <c r="L108" s="366"/>
      <c r="M108" s="405"/>
      <c r="N108" s="407"/>
      <c r="O108" s="365"/>
      <c r="P108" s="405"/>
      <c r="Q108" s="407"/>
      <c r="R108" s="366"/>
      <c r="S108" s="365"/>
    </row>
    <row r="109" spans="1:19" ht="35.1" customHeight="1">
      <c r="A109" s="250"/>
      <c r="B109" s="251"/>
      <c r="C109" s="160"/>
      <c r="D109" s="160"/>
      <c r="E109" s="156"/>
      <c r="F109" s="156"/>
      <c r="M109" s="405"/>
      <c r="N109" s="407"/>
      <c r="P109" s="405"/>
      <c r="Q109" s="407"/>
      <c r="S109" s="390"/>
    </row>
    <row r="110" spans="1:19" ht="24" customHeight="1">
      <c r="A110" s="250"/>
      <c r="B110" s="251"/>
      <c r="C110" s="160"/>
      <c r="D110" s="160"/>
      <c r="E110" s="156"/>
      <c r="F110" s="156"/>
      <c r="M110" s="405"/>
      <c r="N110" s="405"/>
      <c r="P110" s="405"/>
      <c r="Q110" s="405"/>
      <c r="S110" s="390"/>
    </row>
    <row r="111" spans="1:19" ht="24" customHeight="1">
      <c r="A111" s="250"/>
      <c r="B111" s="251"/>
      <c r="C111" s="160"/>
      <c r="D111" s="160"/>
      <c r="E111" s="156"/>
      <c r="F111" s="156"/>
      <c r="M111" s="405"/>
      <c r="N111" s="405"/>
      <c r="P111" s="405"/>
      <c r="Q111" s="405"/>
      <c r="S111" s="390"/>
    </row>
    <row r="112" spans="1:19" ht="24" customHeight="1">
      <c r="A112" s="250"/>
      <c r="B112" s="251"/>
      <c r="C112" s="160"/>
      <c r="D112" s="160"/>
      <c r="E112" s="156"/>
      <c r="F112" s="156"/>
      <c r="M112" s="405"/>
      <c r="N112" s="405"/>
      <c r="P112" s="405"/>
      <c r="Q112" s="405"/>
      <c r="S112" s="390"/>
    </row>
    <row r="113" spans="1:19" ht="24" customHeight="1">
      <c r="A113" s="250"/>
      <c r="B113" s="251"/>
      <c r="C113" s="160"/>
      <c r="D113" s="160"/>
      <c r="E113" s="156"/>
      <c r="F113" s="156"/>
      <c r="M113" s="405"/>
      <c r="N113" s="405"/>
      <c r="P113" s="405"/>
      <c r="Q113" s="405"/>
      <c r="S113" s="390"/>
    </row>
    <row r="114" spans="1:19" ht="24" customHeight="1">
      <c r="A114" s="250"/>
      <c r="B114" s="251"/>
      <c r="C114" s="160"/>
      <c r="D114" s="160"/>
      <c r="E114" s="156"/>
      <c r="F114" s="156"/>
      <c r="M114" s="405"/>
      <c r="N114" s="405"/>
      <c r="P114" s="405"/>
      <c r="Q114" s="405"/>
      <c r="S114" s="390"/>
    </row>
    <row r="115" spans="1:19" ht="24" customHeight="1">
      <c r="A115" s="250"/>
      <c r="B115" s="251"/>
      <c r="C115" s="160"/>
      <c r="D115" s="160"/>
      <c r="E115" s="156"/>
      <c r="F115" s="156"/>
      <c r="M115" s="405"/>
      <c r="N115" s="405"/>
      <c r="P115" s="405"/>
      <c r="Q115" s="405"/>
      <c r="S115" s="390"/>
    </row>
    <row r="116" spans="1:19" ht="24" customHeight="1">
      <c r="A116" s="250"/>
      <c r="B116" s="251"/>
      <c r="C116" s="160"/>
      <c r="D116" s="160"/>
      <c r="E116" s="156"/>
      <c r="F116" s="156"/>
      <c r="M116" s="405"/>
      <c r="N116" s="405"/>
      <c r="P116" s="405"/>
      <c r="Q116" s="405"/>
      <c r="S116" s="390"/>
    </row>
    <row r="117" spans="1:19" ht="35.1" customHeight="1">
      <c r="A117" s="250"/>
      <c r="B117" s="251"/>
      <c r="C117" s="160"/>
      <c r="D117" s="160"/>
      <c r="E117" s="156"/>
      <c r="F117" s="156"/>
      <c r="M117" s="405"/>
      <c r="N117" s="407"/>
      <c r="P117" s="405"/>
      <c r="Q117" s="407"/>
      <c r="S117" s="390"/>
    </row>
    <row r="118" spans="1:19" ht="24" customHeight="1">
      <c r="A118" s="250"/>
      <c r="B118" s="251"/>
      <c r="C118" s="160"/>
      <c r="D118" s="160"/>
      <c r="E118" s="156"/>
      <c r="F118" s="156"/>
      <c r="M118" s="405"/>
      <c r="N118" s="407"/>
      <c r="P118" s="405"/>
      <c r="Q118" s="407"/>
      <c r="S118" s="390"/>
    </row>
    <row r="119" spans="1:19" ht="24" customHeight="1">
      <c r="A119" s="250"/>
      <c r="B119" s="251"/>
      <c r="C119" s="160"/>
      <c r="D119" s="160"/>
      <c r="E119" s="156"/>
      <c r="F119" s="156"/>
      <c r="M119" s="405"/>
      <c r="N119" s="405"/>
      <c r="P119" s="405"/>
      <c r="Q119" s="405"/>
      <c r="S119" s="390"/>
    </row>
    <row r="120" spans="1:19" ht="35.1" customHeight="1">
      <c r="A120" s="250"/>
      <c r="B120" s="251"/>
      <c r="C120" s="160"/>
      <c r="D120" s="160"/>
      <c r="E120" s="156"/>
      <c r="F120" s="156"/>
      <c r="M120" s="405"/>
      <c r="N120" s="405"/>
      <c r="P120" s="405"/>
      <c r="Q120" s="405"/>
      <c r="S120" s="390"/>
    </row>
    <row r="121" spans="1:19" ht="24" customHeight="1">
      <c r="A121" s="250"/>
      <c r="B121" s="251"/>
      <c r="C121" s="160"/>
      <c r="D121" s="160"/>
      <c r="E121" s="156"/>
      <c r="F121" s="156"/>
      <c r="M121" s="405"/>
      <c r="N121" s="405"/>
      <c r="P121" s="405"/>
      <c r="Q121" s="405"/>
      <c r="S121" s="390"/>
    </row>
    <row r="122" spans="1:19" ht="24" customHeight="1">
      <c r="A122" s="250"/>
      <c r="B122" s="251"/>
      <c r="C122" s="160"/>
      <c r="D122" s="160"/>
      <c r="E122" s="156"/>
      <c r="F122" s="156"/>
      <c r="M122" s="405"/>
      <c r="N122" s="405"/>
      <c r="P122" s="405"/>
      <c r="Q122" s="405"/>
      <c r="S122" s="390"/>
    </row>
    <row r="123" spans="1:19" ht="24" customHeight="1">
      <c r="A123" s="250"/>
      <c r="B123" s="251"/>
      <c r="C123" s="160"/>
      <c r="D123" s="160"/>
      <c r="E123" s="156"/>
      <c r="F123" s="156"/>
      <c r="M123" s="405"/>
      <c r="N123" s="405"/>
      <c r="P123" s="405"/>
      <c r="Q123" s="405"/>
      <c r="S123" s="390"/>
    </row>
    <row r="124" spans="1:19" ht="24" customHeight="1">
      <c r="A124" s="451"/>
      <c r="B124" s="251"/>
      <c r="C124" s="164"/>
      <c r="D124" s="164"/>
      <c r="E124" s="165"/>
      <c r="F124" s="165"/>
      <c r="M124" s="405"/>
      <c r="N124" s="405"/>
      <c r="P124" s="405"/>
      <c r="Q124" s="405"/>
      <c r="S124" s="390"/>
    </row>
    <row r="125" spans="1:19" ht="35.1" customHeight="1">
      <c r="A125" s="250"/>
      <c r="B125" s="251"/>
      <c r="C125" s="158"/>
      <c r="D125" s="158"/>
      <c r="E125" s="156"/>
      <c r="F125" s="156"/>
      <c r="M125" s="405"/>
      <c r="N125" s="405"/>
      <c r="P125" s="405"/>
      <c r="Q125" s="405"/>
      <c r="S125" s="390"/>
    </row>
    <row r="126" spans="1:19" ht="30" customHeight="1">
      <c r="A126" s="795"/>
      <c r="B126" s="795"/>
      <c r="C126" s="795"/>
      <c r="D126" s="795"/>
      <c r="E126" s="795"/>
      <c r="F126" s="795"/>
      <c r="M126" s="405"/>
      <c r="N126" s="405"/>
      <c r="P126" s="405"/>
      <c r="Q126" s="405"/>
      <c r="S126" s="390"/>
    </row>
    <row r="127" spans="1:19" ht="26.1" customHeight="1">
      <c r="A127" s="791"/>
      <c r="B127" s="791"/>
      <c r="C127" s="791"/>
      <c r="D127" s="791"/>
      <c r="E127" s="791"/>
      <c r="F127" s="791"/>
      <c r="I127" s="156"/>
      <c r="J127" s="156"/>
      <c r="K127" s="366"/>
      <c r="L127" s="366"/>
      <c r="M127" s="405"/>
      <c r="N127" s="405"/>
      <c r="O127" s="365"/>
      <c r="P127" s="405"/>
      <c r="Q127" s="405"/>
      <c r="R127" s="366"/>
      <c r="S127" s="365"/>
    </row>
    <row r="128" spans="1:19" ht="30" customHeight="1">
      <c r="A128" s="250"/>
      <c r="B128" s="251"/>
      <c r="C128" s="160"/>
      <c r="D128" s="160"/>
      <c r="E128" s="156"/>
      <c r="F128" s="156"/>
      <c r="M128" s="405"/>
      <c r="N128" s="405"/>
      <c r="P128" s="405"/>
      <c r="Q128" s="405"/>
      <c r="S128" s="390"/>
    </row>
    <row r="129" spans="1:19" ht="30" customHeight="1">
      <c r="A129" s="452"/>
      <c r="B129" s="435"/>
      <c r="C129" s="163"/>
      <c r="D129" s="163"/>
      <c r="E129" s="161"/>
      <c r="F129" s="156"/>
      <c r="M129" s="405"/>
      <c r="N129" s="405"/>
      <c r="P129" s="405"/>
      <c r="Q129" s="405"/>
      <c r="S129" s="390"/>
    </row>
    <row r="130" spans="1:19" ht="30" customHeight="1">
      <c r="A130" s="796"/>
      <c r="B130" s="796"/>
      <c r="C130" s="796"/>
      <c r="D130" s="796"/>
      <c r="E130" s="162"/>
      <c r="F130" s="156"/>
      <c r="M130" s="405"/>
      <c r="N130" s="405"/>
      <c r="P130" s="405"/>
      <c r="Q130" s="405"/>
      <c r="S130" s="390"/>
    </row>
    <row r="131" spans="1:19" ht="30" customHeight="1">
      <c r="A131" s="452"/>
      <c r="B131" s="786"/>
      <c r="C131" s="786"/>
      <c r="D131" s="786"/>
      <c r="E131" s="162"/>
      <c r="F131" s="156"/>
      <c r="M131" s="405"/>
      <c r="N131" s="405"/>
      <c r="P131" s="405"/>
      <c r="Q131" s="405"/>
      <c r="S131" s="390"/>
    </row>
    <row r="132" spans="1:19" ht="33" customHeight="1">
      <c r="A132" s="453"/>
      <c r="B132" s="786"/>
      <c r="C132" s="786"/>
      <c r="D132" s="786"/>
      <c r="E132" s="162"/>
      <c r="F132" s="156"/>
      <c r="M132" s="405"/>
      <c r="N132" s="405"/>
      <c r="P132" s="405"/>
      <c r="Q132" s="405"/>
      <c r="S132" s="390"/>
    </row>
    <row r="133" spans="1:19" ht="24" customHeight="1">
      <c r="A133" s="454"/>
      <c r="B133" s="786"/>
      <c r="C133" s="786"/>
      <c r="D133" s="786"/>
      <c r="E133" s="162"/>
      <c r="F133" s="156"/>
      <c r="M133" s="405"/>
      <c r="N133" s="405"/>
      <c r="P133" s="405"/>
      <c r="Q133" s="405"/>
      <c r="S133" s="390"/>
    </row>
    <row r="134" spans="1:19" ht="24" customHeight="1">
      <c r="A134" s="454"/>
      <c r="B134" s="786"/>
      <c r="C134" s="786"/>
      <c r="D134" s="786"/>
      <c r="E134" s="162"/>
      <c r="F134" s="156"/>
      <c r="M134" s="405"/>
      <c r="N134" s="405"/>
      <c r="P134" s="405"/>
      <c r="Q134" s="405"/>
      <c r="S134" s="390"/>
    </row>
    <row r="135" spans="1:19" ht="24" customHeight="1">
      <c r="A135" s="454"/>
      <c r="B135" s="435"/>
      <c r="C135" s="166"/>
      <c r="D135" s="166"/>
      <c r="E135" s="163"/>
      <c r="F135" s="156"/>
      <c r="M135" s="405"/>
      <c r="N135" s="405"/>
      <c r="P135" s="405"/>
      <c r="Q135" s="405"/>
      <c r="S135" s="390"/>
    </row>
    <row r="136" spans="1:19" ht="24" customHeight="1">
      <c r="A136" s="787"/>
      <c r="B136" s="787"/>
      <c r="C136" s="787"/>
      <c r="D136" s="787"/>
      <c r="E136" s="787"/>
      <c r="F136" s="787"/>
      <c r="M136" s="405"/>
      <c r="N136" s="405"/>
      <c r="P136" s="405"/>
      <c r="Q136" s="405"/>
      <c r="S136" s="390"/>
    </row>
    <row r="137" spans="1:19" ht="24" customHeight="1">
      <c r="A137" s="455"/>
      <c r="B137" s="251"/>
      <c r="C137" s="160"/>
      <c r="D137" s="160"/>
      <c r="E137" s="165"/>
      <c r="F137" s="165"/>
      <c r="M137" s="405"/>
      <c r="N137" s="405"/>
      <c r="P137" s="405"/>
      <c r="Q137" s="405"/>
      <c r="S137" s="390"/>
    </row>
    <row r="138" spans="1:19" ht="26.1" customHeight="1">
      <c r="A138" s="456"/>
      <c r="B138" s="436"/>
      <c r="C138" s="157"/>
      <c r="D138" s="157"/>
      <c r="E138" s="170"/>
      <c r="F138" s="170"/>
      <c r="H138" s="160"/>
      <c r="I138" s="156"/>
      <c r="J138" s="156"/>
      <c r="K138" s="366"/>
      <c r="L138" s="366"/>
      <c r="M138" s="365"/>
      <c r="N138" s="405"/>
      <c r="O138" s="365"/>
      <c r="P138" s="365"/>
      <c r="Q138" s="405"/>
      <c r="R138" s="366"/>
      <c r="S138" s="365"/>
    </row>
    <row r="139" spans="1:19" ht="26.1" customHeight="1">
      <c r="A139" s="457"/>
      <c r="B139" s="437"/>
      <c r="C139" s="157"/>
      <c r="D139" s="157"/>
      <c r="E139" s="157"/>
      <c r="F139" s="157"/>
      <c r="H139" s="160"/>
      <c r="I139" s="156"/>
      <c r="J139" s="156"/>
      <c r="K139" s="366"/>
      <c r="L139" s="366"/>
      <c r="M139" s="365"/>
      <c r="N139" s="405"/>
      <c r="O139" s="365"/>
      <c r="P139" s="365"/>
      <c r="Q139" s="405"/>
      <c r="R139" s="366"/>
      <c r="S139" s="366"/>
    </row>
    <row r="140" spans="1:19" ht="26.1" customHeight="1">
      <c r="A140" s="458"/>
      <c r="B140" s="438"/>
      <c r="C140" s="167"/>
      <c r="D140" s="175"/>
      <c r="E140" s="176"/>
      <c r="F140" s="177"/>
      <c r="H140" s="160"/>
      <c r="I140" s="156"/>
      <c r="J140" s="156"/>
      <c r="K140" s="366"/>
      <c r="L140" s="366"/>
      <c r="M140" s="365"/>
      <c r="N140" s="405"/>
      <c r="O140" s="365"/>
      <c r="P140" s="365"/>
      <c r="Q140" s="405"/>
      <c r="R140" s="366"/>
      <c r="S140" s="406"/>
    </row>
    <row r="141" spans="1:19">
      <c r="A141" s="459"/>
      <c r="B141" s="439"/>
      <c r="C141" s="167"/>
      <c r="D141" s="167"/>
      <c r="E141" s="178"/>
      <c r="F141" s="179"/>
    </row>
    <row r="142" spans="1:19">
      <c r="A142" s="459"/>
      <c r="B142" s="440"/>
      <c r="C142" s="167"/>
      <c r="D142" s="167"/>
      <c r="E142" s="181"/>
      <c r="F142" s="182"/>
    </row>
    <row r="143" spans="1:19">
      <c r="A143" s="460"/>
      <c r="B143" s="439"/>
      <c r="C143" s="167"/>
      <c r="D143" s="175"/>
      <c r="E143" s="176"/>
      <c r="F143" s="177"/>
    </row>
    <row r="144" spans="1:19">
      <c r="A144" s="460"/>
      <c r="B144" s="439"/>
      <c r="C144" s="167"/>
      <c r="D144" s="175"/>
      <c r="E144" s="176"/>
      <c r="F144" s="177"/>
    </row>
    <row r="145" spans="1:6">
      <c r="A145" s="459"/>
      <c r="B145" s="439"/>
      <c r="C145" s="167"/>
      <c r="D145" s="175"/>
      <c r="E145" s="176"/>
      <c r="F145" s="177"/>
    </row>
    <row r="146" spans="1:6">
      <c r="A146" s="459"/>
      <c r="B146" s="440"/>
      <c r="C146" s="167"/>
      <c r="D146" s="175"/>
      <c r="E146" s="176"/>
      <c r="F146" s="177"/>
    </row>
    <row r="147" spans="1:6">
      <c r="A147" s="459"/>
      <c r="B147" s="439"/>
      <c r="C147" s="167"/>
      <c r="D147" s="175"/>
      <c r="E147" s="176"/>
      <c r="F147" s="177"/>
    </row>
    <row r="148" spans="1:6">
      <c r="A148" s="459"/>
      <c r="B148" s="439"/>
      <c r="C148" s="167"/>
      <c r="D148" s="175"/>
      <c r="E148" s="176"/>
      <c r="F148" s="177"/>
    </row>
    <row r="149" spans="1:6">
      <c r="A149" s="459"/>
      <c r="B149" s="439"/>
      <c r="C149" s="167"/>
      <c r="D149" s="167"/>
      <c r="E149" s="176"/>
      <c r="F149" s="177"/>
    </row>
    <row r="150" spans="1:6">
      <c r="A150" s="459"/>
      <c r="B150" s="440"/>
      <c r="C150" s="167"/>
      <c r="D150" s="167"/>
      <c r="E150" s="183"/>
      <c r="F150" s="177"/>
    </row>
    <row r="151" spans="1:6">
      <c r="A151" s="460"/>
      <c r="B151" s="441"/>
      <c r="C151" s="167"/>
      <c r="D151" s="175"/>
      <c r="E151" s="176"/>
      <c r="F151" s="177"/>
    </row>
    <row r="152" spans="1:6">
      <c r="A152" s="460"/>
      <c r="B152" s="442"/>
      <c r="C152" s="167"/>
      <c r="D152" s="175"/>
      <c r="E152" s="183"/>
      <c r="F152" s="177"/>
    </row>
    <row r="153" spans="1:6">
      <c r="A153" s="460"/>
      <c r="B153" s="442"/>
      <c r="C153" s="167"/>
      <c r="D153" s="175"/>
      <c r="E153" s="183"/>
      <c r="F153" s="177"/>
    </row>
    <row r="154" spans="1:6">
      <c r="A154" s="458"/>
      <c r="B154" s="443"/>
      <c r="C154" s="167"/>
      <c r="D154" s="175"/>
      <c r="E154" s="176"/>
      <c r="F154" s="177"/>
    </row>
    <row r="155" spans="1:6">
      <c r="A155" s="460"/>
      <c r="B155" s="444"/>
      <c r="C155" s="167"/>
      <c r="D155" s="175"/>
      <c r="E155" s="176"/>
      <c r="F155" s="177"/>
    </row>
    <row r="156" spans="1:6">
      <c r="A156" s="459"/>
      <c r="B156" s="439"/>
      <c r="C156" s="167"/>
      <c r="D156" s="175"/>
      <c r="E156" s="176"/>
      <c r="F156" s="177"/>
    </row>
    <row r="157" spans="1:6">
      <c r="A157" s="460"/>
      <c r="B157" s="442"/>
      <c r="C157" s="167"/>
      <c r="D157" s="175"/>
      <c r="E157" s="183"/>
      <c r="F157" s="177"/>
    </row>
    <row r="158" spans="1:6">
      <c r="A158" s="458"/>
      <c r="B158" s="438"/>
      <c r="C158" s="167"/>
      <c r="D158" s="175"/>
      <c r="E158" s="176"/>
      <c r="F158" s="177"/>
    </row>
    <row r="159" spans="1:6">
      <c r="A159" s="459"/>
      <c r="B159" s="439"/>
      <c r="C159" s="167"/>
      <c r="D159" s="167"/>
      <c r="E159" s="183"/>
      <c r="F159" s="177"/>
    </row>
    <row r="160" spans="1:6">
      <c r="A160" s="459"/>
      <c r="B160" s="439"/>
      <c r="C160" s="168"/>
      <c r="D160" s="175"/>
      <c r="E160" s="183"/>
      <c r="F160" s="177"/>
    </row>
    <row r="161" spans="1:6">
      <c r="A161" s="460"/>
      <c r="B161" s="439"/>
      <c r="C161" s="168"/>
      <c r="D161" s="175"/>
      <c r="E161" s="183"/>
      <c r="F161" s="177"/>
    </row>
    <row r="162" spans="1:6">
      <c r="A162" s="460"/>
      <c r="B162" s="439"/>
      <c r="C162" s="168"/>
      <c r="D162" s="175"/>
      <c r="E162" s="183"/>
      <c r="F162" s="177"/>
    </row>
    <row r="163" spans="1:6">
      <c r="A163" s="460"/>
      <c r="B163" s="439"/>
      <c r="C163" s="168"/>
      <c r="D163" s="175"/>
      <c r="E163" s="183"/>
      <c r="F163" s="177"/>
    </row>
    <row r="164" spans="1:6">
      <c r="A164" s="460"/>
      <c r="B164" s="439"/>
      <c r="C164" s="168"/>
      <c r="D164" s="175"/>
      <c r="E164" s="183"/>
      <c r="F164" s="177"/>
    </row>
    <row r="165" spans="1:6">
      <c r="A165" s="460"/>
      <c r="B165" s="439"/>
      <c r="C165" s="168"/>
      <c r="D165" s="175"/>
      <c r="E165" s="183"/>
      <c r="F165" s="177"/>
    </row>
    <row r="166" spans="1:6">
      <c r="A166" s="460"/>
      <c r="B166" s="439"/>
      <c r="C166" s="168"/>
      <c r="D166" s="175"/>
      <c r="E166" s="183"/>
      <c r="F166" s="177"/>
    </row>
    <row r="167" spans="1:6">
      <c r="A167" s="458"/>
      <c r="B167" s="438"/>
      <c r="C167" s="167"/>
      <c r="D167" s="175"/>
      <c r="E167" s="176"/>
      <c r="F167" s="177"/>
    </row>
    <row r="168" spans="1:6">
      <c r="A168" s="459"/>
      <c r="B168" s="445"/>
      <c r="C168" s="167"/>
      <c r="D168" s="175"/>
      <c r="E168" s="183"/>
      <c r="F168" s="177"/>
    </row>
    <row r="169" spans="1:6">
      <c r="A169" s="459"/>
      <c r="B169" s="439"/>
      <c r="C169" s="168"/>
      <c r="D169" s="169"/>
      <c r="E169" s="183"/>
      <c r="F169" s="177"/>
    </row>
    <row r="170" spans="1:6">
      <c r="A170" s="459"/>
      <c r="B170" s="438"/>
      <c r="C170" s="167"/>
      <c r="D170" s="175"/>
      <c r="E170" s="176"/>
      <c r="F170" s="177"/>
    </row>
    <row r="171" spans="1:6">
      <c r="A171" s="458"/>
      <c r="B171" s="446"/>
      <c r="C171" s="168"/>
      <c r="D171" s="175"/>
      <c r="E171" s="177"/>
      <c r="F171" s="177"/>
    </row>
    <row r="172" spans="1:6">
      <c r="A172" s="458"/>
      <c r="B172" s="446"/>
      <c r="C172" s="168"/>
      <c r="D172" s="175"/>
      <c r="E172" s="176"/>
      <c r="F172" s="177"/>
    </row>
    <row r="173" spans="1:6">
      <c r="A173" s="458"/>
      <c r="B173" s="446"/>
      <c r="C173" s="168"/>
      <c r="D173" s="175"/>
      <c r="E173" s="177"/>
      <c r="F173" s="177"/>
    </row>
    <row r="174" spans="1:6">
      <c r="A174" s="458"/>
      <c r="B174" s="446"/>
      <c r="C174" s="168"/>
      <c r="D174" s="175"/>
      <c r="E174" s="177"/>
      <c r="F174" s="177"/>
    </row>
    <row r="175" spans="1:6">
      <c r="A175" s="458"/>
      <c r="B175" s="439"/>
      <c r="C175" s="168"/>
      <c r="D175" s="175"/>
      <c r="E175" s="177"/>
      <c r="F175" s="177"/>
    </row>
    <row r="176" spans="1:6">
      <c r="A176" s="458"/>
      <c r="B176" s="439"/>
      <c r="C176" s="168"/>
      <c r="D176" s="175"/>
      <c r="E176" s="177"/>
      <c r="F176" s="177"/>
    </row>
    <row r="177" spans="1:6">
      <c r="A177" s="458"/>
      <c r="B177" s="438"/>
      <c r="C177" s="167"/>
      <c r="D177" s="175"/>
      <c r="E177" s="176"/>
      <c r="F177" s="177"/>
    </row>
    <row r="178" spans="1:6">
      <c r="A178" s="459"/>
      <c r="B178" s="446"/>
      <c r="C178" s="168"/>
      <c r="D178" s="184"/>
      <c r="E178" s="177"/>
      <c r="F178" s="177"/>
    </row>
    <row r="179" spans="1:6">
      <c r="A179" s="459"/>
      <c r="B179" s="446"/>
      <c r="C179" s="168"/>
      <c r="D179" s="184"/>
      <c r="E179" s="177"/>
      <c r="F179" s="177"/>
    </row>
    <row r="180" spans="1:6">
      <c r="A180" s="459"/>
      <c r="B180" s="446"/>
      <c r="C180" s="168"/>
      <c r="D180" s="184"/>
      <c r="E180" s="177"/>
      <c r="F180" s="177"/>
    </row>
    <row r="181" spans="1:6">
      <c r="A181" s="459"/>
      <c r="B181" s="446"/>
      <c r="C181" s="168"/>
      <c r="D181" s="184"/>
      <c r="E181" s="177"/>
      <c r="F181" s="177"/>
    </row>
    <row r="182" spans="1:6">
      <c r="A182" s="461"/>
      <c r="B182" s="438"/>
      <c r="C182" s="167"/>
      <c r="D182" s="175"/>
      <c r="E182" s="176"/>
      <c r="F182" s="177"/>
    </row>
    <row r="183" spans="1:6">
      <c r="A183" s="462"/>
      <c r="B183" s="446"/>
      <c r="C183" s="185"/>
      <c r="D183" s="186"/>
      <c r="E183" s="177"/>
      <c r="F183" s="177"/>
    </row>
    <row r="184" spans="1:6">
      <c r="A184" s="462"/>
      <c r="B184" s="446"/>
      <c r="C184" s="185"/>
      <c r="D184" s="186"/>
      <c r="E184" s="177"/>
      <c r="F184" s="177"/>
    </row>
    <row r="185" spans="1:6">
      <c r="A185" s="462"/>
      <c r="B185" s="446"/>
      <c r="C185" s="185"/>
      <c r="D185" s="186"/>
      <c r="E185" s="177"/>
      <c r="F185" s="177"/>
    </row>
    <row r="186" spans="1:6">
      <c r="A186" s="462"/>
      <c r="B186" s="446"/>
      <c r="C186" s="185"/>
      <c r="D186" s="186"/>
      <c r="E186" s="177"/>
      <c r="F186" s="177"/>
    </row>
    <row r="187" spans="1:6">
      <c r="A187" s="462"/>
      <c r="B187" s="446"/>
      <c r="C187" s="185"/>
      <c r="D187" s="186"/>
      <c r="E187" s="177"/>
      <c r="F187" s="177"/>
    </row>
    <row r="188" spans="1:6">
      <c r="A188" s="460"/>
      <c r="B188" s="788"/>
      <c r="C188" s="788"/>
      <c r="D188" s="788"/>
      <c r="E188" s="177"/>
      <c r="F188" s="177"/>
    </row>
    <row r="189" spans="1:6">
      <c r="A189" s="462"/>
      <c r="B189" s="789"/>
      <c r="C189" s="789"/>
      <c r="D189" s="789"/>
      <c r="E189" s="177"/>
      <c r="F189" s="177"/>
    </row>
    <row r="190" spans="1:6">
      <c r="A190" s="462"/>
      <c r="B190" s="790"/>
      <c r="C190" s="790"/>
      <c r="D190" s="790"/>
      <c r="E190" s="177"/>
      <c r="F190" s="177"/>
    </row>
    <row r="191" spans="1:6">
      <c r="A191" s="455"/>
      <c r="B191" s="251"/>
      <c r="C191" s="160"/>
      <c r="D191" s="160"/>
      <c r="E191" s="156"/>
      <c r="F191" s="156"/>
    </row>
    <row r="192" spans="1:6">
      <c r="A192" s="455"/>
      <c r="B192" s="251"/>
      <c r="C192" s="160"/>
      <c r="D192" s="160"/>
      <c r="E192" s="156"/>
      <c r="F192" s="156"/>
    </row>
    <row r="193" spans="1:6">
      <c r="A193" s="455"/>
      <c r="B193" s="251"/>
      <c r="C193" s="160"/>
      <c r="D193" s="160"/>
      <c r="E193" s="156"/>
      <c r="F193" s="156"/>
    </row>
    <row r="194" spans="1:6">
      <c r="A194" s="455"/>
      <c r="B194" s="251"/>
      <c r="C194" s="160"/>
      <c r="D194" s="160"/>
      <c r="E194" s="156"/>
      <c r="F194" s="156"/>
    </row>
    <row r="195" spans="1:6">
      <c r="A195" s="455"/>
      <c r="B195" s="251"/>
      <c r="C195" s="160"/>
      <c r="D195" s="160"/>
      <c r="E195" s="156"/>
      <c r="F195" s="156"/>
    </row>
    <row r="196" spans="1:6">
      <c r="A196" s="455"/>
      <c r="B196" s="251"/>
      <c r="C196" s="160"/>
      <c r="D196" s="160"/>
      <c r="E196" s="156"/>
      <c r="F196" s="156"/>
    </row>
    <row r="197" spans="1:6">
      <c r="A197" s="455"/>
      <c r="B197" s="251"/>
      <c r="C197" s="160"/>
      <c r="D197" s="160"/>
      <c r="E197" s="156"/>
      <c r="F197" s="156"/>
    </row>
    <row r="198" spans="1:6">
      <c r="A198" s="455"/>
      <c r="B198" s="251"/>
      <c r="C198" s="160"/>
      <c r="D198" s="160"/>
      <c r="E198" s="156"/>
      <c r="F198" s="156"/>
    </row>
  </sheetData>
  <sheetProtection password="CD7E" sheet="1" objects="1" scenarios="1" formatCells="0" formatColumns="0" formatRows="0" selectLockedCells="1" sort="0"/>
  <customSheetViews>
    <customSheetView guid="{93F2FEDA-AB07-4652-9895-BE34975CD6CE}"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3"/>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4"/>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5"/>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6"/>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7"/>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8"/>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9"/>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0"/>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3"/>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8"/>
      <headerFooter alignWithMargins="0">
        <oddFooter>&amp;R&amp;"Book Antiqua,Bold"&amp;10Schedule-1/ Page &amp;P of &amp;N</oddFooter>
      </headerFooter>
    </customSheetView>
    <customSheetView guid="{FCAAE906-744B-4580-8002-466CC408DAC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9"/>
      <headerFooter alignWithMargins="0">
        <oddFooter>&amp;R&amp;"Book Antiqua,Bold"&amp;10Schedule-1/ Page &amp;P of &amp;N</oddFooter>
      </headerFooter>
    </customSheetView>
  </customSheetViews>
  <mergeCells count="30">
    <mergeCell ref="A13:F13"/>
    <mergeCell ref="A1:B1"/>
    <mergeCell ref="A3:F3"/>
    <mergeCell ref="T3:U3"/>
    <mergeCell ref="A4:F4"/>
    <mergeCell ref="A6:B6"/>
    <mergeCell ref="A7:D7"/>
    <mergeCell ref="T7:U7"/>
    <mergeCell ref="B8:D8"/>
    <mergeCell ref="B9:D9"/>
    <mergeCell ref="B10:D10"/>
    <mergeCell ref="B11:D11"/>
    <mergeCell ref="T11:U11"/>
    <mergeCell ref="B133:D133"/>
    <mergeCell ref="M14:N14"/>
    <mergeCell ref="P14:Q14"/>
    <mergeCell ref="T14:U14"/>
    <mergeCell ref="T92:U92"/>
    <mergeCell ref="A94:F94"/>
    <mergeCell ref="T95:U95"/>
    <mergeCell ref="A126:F126"/>
    <mergeCell ref="A127:F127"/>
    <mergeCell ref="A130:D130"/>
    <mergeCell ref="B131:D131"/>
    <mergeCell ref="B132:D132"/>
    <mergeCell ref="B134:D134"/>
    <mergeCell ref="A136:F136"/>
    <mergeCell ref="B188:D188"/>
    <mergeCell ref="B189:D189"/>
    <mergeCell ref="B190:D190"/>
  </mergeCells>
  <conditionalFormatting sqref="E21:E44 E46 E48 E50 E52 E54 E56 E58 E60 E62 E64 E66:E69 E71 E73 E75 E77 E79 E81 E83 E85 E87 E89 E91:E93">
    <cfRule type="expression" dxfId="6" priority="1" stopIfTrue="1">
      <formula>D21&gt;0</formula>
    </cfRule>
    <cfRule type="cellIs" dxfId="5" priority="2" stopIfTrue="1" operator="equal">
      <formula>"a"</formula>
    </cfRule>
  </conditionalFormatting>
  <conditionalFormatting sqref="N20:N91 Q20:Q91 N95:N103 Q95:Q103 N106:N107 Q106:Q107 N110:N116 Q110:Q116 N119 Q119 N121:N131 Q121:Q131 N133:N137 Q133:Q137">
    <cfRule type="cellIs" dxfId="4" priority="3" stopIfTrue="1" operator="equal">
      <formula>#REF!</formula>
    </cfRule>
  </conditionalFormatting>
  <conditionalFormatting sqref="N108:N109 Q108:Q109 N117:N118 Q117:Q118 E150 E157 E159:E166 E168:E169">
    <cfRule type="cellIs" dxfId="3" priority="4" stopIfTrue="1" operator="equal">
      <formula>"a"</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20"/>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D15" sqref="D15:E16"/>
    </sheetView>
  </sheetViews>
  <sheetFormatPr defaultColWidth="10" defaultRowHeight="16.5"/>
  <cols>
    <col min="1" max="1" width="10.375" style="29" customWidth="1"/>
    <col min="2" max="2" width="40.875" style="29" customWidth="1"/>
    <col min="3" max="3" width="17.5" style="29" customWidth="1"/>
    <col min="4" max="4" width="20.5" style="29" customWidth="1"/>
    <col min="5" max="5" width="20" style="29" customWidth="1"/>
    <col min="6" max="8" width="10" style="123" customWidth="1"/>
    <col min="9" max="9" width="12.25" style="123" hidden="1" customWidth="1"/>
    <col min="10" max="10" width="12.625" style="123" hidden="1" customWidth="1"/>
    <col min="11" max="11" width="15" style="123" hidden="1" customWidth="1"/>
    <col min="12" max="13" width="10" style="123" hidden="1" customWidth="1"/>
    <col min="14" max="14" width="18.625" style="123" hidden="1" customWidth="1"/>
    <col min="15" max="15" width="16" style="123" hidden="1" customWidth="1"/>
    <col min="16" max="16" width="10" style="123" hidden="1" customWidth="1"/>
    <col min="17" max="17" width="10" style="123" customWidth="1"/>
    <col min="18" max="18" width="10" style="26" customWidth="1"/>
    <col min="19" max="24" width="10" style="123" customWidth="1"/>
    <col min="25" max="16384" width="10" style="26"/>
  </cols>
  <sheetData>
    <row r="1" spans="1:15" ht="18" customHeight="1">
      <c r="A1" s="48" t="str">
        <f>Cover!B3</f>
        <v>NESH/CSM/PRANIT/OTE/G1/1500-1369/NIT</v>
      </c>
      <c r="B1" s="49"/>
      <c r="C1" s="50"/>
      <c r="D1" s="50"/>
      <c r="E1" s="4" t="s">
        <v>361</v>
      </c>
    </row>
    <row r="2" spans="1:15" ht="8.1" customHeight="1">
      <c r="A2" s="2"/>
      <c r="B2" s="5"/>
      <c r="C2" s="3"/>
      <c r="D2" s="3"/>
      <c r="E2" s="1"/>
      <c r="F2" s="156"/>
    </row>
    <row r="3" spans="1:15" ht="39.950000000000003" customHeight="1">
      <c r="A3" s="836" t="str">
        <f>Cover!$B$2</f>
        <v>Providing over head External water supply lines from Existing Deep tube well to Over head tank and over head tank to residential/non-residential Buildings at POWERGRID, RHQ,Complex, Lapalang, Shillong.</v>
      </c>
      <c r="B3" s="836"/>
      <c r="C3" s="836"/>
      <c r="D3" s="836"/>
      <c r="E3" s="836"/>
    </row>
    <row r="4" spans="1:15" ht="21.95" customHeight="1">
      <c r="A4" s="837" t="s">
        <v>353</v>
      </c>
      <c r="B4" s="837"/>
      <c r="C4" s="837"/>
      <c r="D4" s="837"/>
      <c r="E4" s="837"/>
    </row>
    <row r="5" spans="1:15" ht="12" customHeight="1">
      <c r="A5" s="32"/>
      <c r="B5" s="27"/>
      <c r="C5" s="27"/>
      <c r="D5" s="27"/>
      <c r="E5" s="27"/>
    </row>
    <row r="6" spans="1:15" ht="18" customHeight="1">
      <c r="A6" s="23" t="str">
        <f>'Sch-1'!A6</f>
        <v>Bidder’s Name and Address (Sole Bidder) :</v>
      </c>
      <c r="D6" s="53" t="s">
        <v>341</v>
      </c>
    </row>
    <row r="7" spans="1:15" ht="18" customHeight="1">
      <c r="A7" s="147" t="str">
        <f>'Sch-1'!A7</f>
        <v/>
      </c>
      <c r="D7" s="54" t="str">
        <f>'Sch-1'!O7</f>
        <v>Contracts and Material</v>
      </c>
    </row>
    <row r="8" spans="1:15" ht="18" customHeight="1">
      <c r="A8" s="30" t="s">
        <v>351</v>
      </c>
      <c r="B8" s="835" t="str">
        <f>IF('Sch-1'!F8=0, "", 'Sch-1'!F8)</f>
        <v/>
      </c>
      <c r="C8" s="835"/>
      <c r="D8" s="54" t="str">
        <f>'Sch-1'!O8</f>
        <v>Power Grid Corporation of India Ltd.,</v>
      </c>
    </row>
    <row r="9" spans="1:15" ht="18" customHeight="1">
      <c r="A9" s="30" t="s">
        <v>352</v>
      </c>
      <c r="B9" s="835" t="str">
        <f>IF('Sch-1'!F9=0, "", 'Sch-1'!F9)</f>
        <v/>
      </c>
      <c r="C9" s="835"/>
      <c r="D9" s="54" t="str">
        <f>'Sch-1'!O9</f>
        <v>North Eastern Region Transmission System</v>
      </c>
    </row>
    <row r="10" spans="1:15" ht="18" customHeight="1">
      <c r="A10" s="31"/>
      <c r="B10" s="835" t="str">
        <f>IF('Sch-1'!F10=0, "", 'Sch-1'!F10)</f>
        <v/>
      </c>
      <c r="C10" s="835"/>
      <c r="D10" s="54" t="str">
        <f>'Sch-1'!O10</f>
        <v>Dongtieh, Lower Nongrah,</v>
      </c>
    </row>
    <row r="11" spans="1:15" ht="18" customHeight="1">
      <c r="A11" s="31"/>
      <c r="B11" s="835" t="str">
        <f>IF('Sch-1'!F11=0, "", 'Sch-1'!F11)</f>
        <v/>
      </c>
      <c r="C11" s="835"/>
      <c r="D11" s="54" t="str">
        <f>'Sch-1'!O11</f>
        <v xml:space="preserve">Lapalang, Shillong – 793 006 (Meghalaya)     </v>
      </c>
    </row>
    <row r="12" spans="1:15" ht="8.1" customHeight="1"/>
    <row r="13" spans="1:15" ht="21.95" customHeight="1">
      <c r="A13" s="59" t="s">
        <v>324</v>
      </c>
      <c r="B13" s="829" t="s">
        <v>325</v>
      </c>
      <c r="C13" s="830"/>
      <c r="D13" s="831" t="s">
        <v>326</v>
      </c>
      <c r="E13" s="832"/>
      <c r="I13" s="827" t="s">
        <v>240</v>
      </c>
      <c r="J13" s="827"/>
      <c r="K13" s="827"/>
      <c r="M13" s="827" t="s">
        <v>268</v>
      </c>
      <c r="N13" s="827"/>
      <c r="O13" s="827"/>
    </row>
    <row r="14" spans="1:15" ht="18" customHeight="1">
      <c r="A14" s="33" t="s">
        <v>327</v>
      </c>
      <c r="B14" s="804" t="s">
        <v>328</v>
      </c>
      <c r="C14" s="828"/>
      <c r="D14" s="806" t="e">
        <f>#REF!*C16</f>
        <v>#REF!</v>
      </c>
      <c r="E14" s="807"/>
      <c r="I14" s="197" t="s">
        <v>215</v>
      </c>
      <c r="K14" s="197" t="e">
        <f>ROUND('Sch-1'!X3*C16,0)</f>
        <v>#REF!</v>
      </c>
      <c r="M14" s="197" t="s">
        <v>215</v>
      </c>
      <c r="O14" s="197" t="e">
        <f>ROUND('Sch-1'!X5*C16,0)</f>
        <v>#REF!</v>
      </c>
    </row>
    <row r="15" spans="1:15" ht="75.75" customHeight="1">
      <c r="A15" s="34"/>
      <c r="B15" s="820" t="s">
        <v>58</v>
      </c>
      <c r="C15" s="820"/>
      <c r="D15" s="833"/>
      <c r="E15" s="833"/>
    </row>
    <row r="16" spans="1:15" ht="36" customHeight="1">
      <c r="A16" s="34"/>
      <c r="B16" s="35" t="s">
        <v>354</v>
      </c>
      <c r="C16" s="370" t="e">
        <f>#REF!</f>
        <v>#REF!</v>
      </c>
      <c r="D16" s="833"/>
      <c r="E16" s="833"/>
    </row>
    <row r="17" spans="1:15" ht="18" customHeight="1">
      <c r="A17" s="33" t="s">
        <v>329</v>
      </c>
      <c r="B17" s="804" t="s">
        <v>53</v>
      </c>
      <c r="C17" s="805"/>
      <c r="D17" s="834" t="e">
        <f>ROUND((C19+C20)*C21,0)</f>
        <v>#REF!</v>
      </c>
      <c r="E17" s="834"/>
      <c r="I17" s="197" t="s">
        <v>241</v>
      </c>
      <c r="K17" s="198">
        <f>IF(ISERROR(ROUND((J19+J20)*C21,0)),0, ROUND((J19+J20)*C21,0))</f>
        <v>0</v>
      </c>
      <c r="M17" s="197" t="s">
        <v>241</v>
      </c>
      <c r="O17" s="198">
        <f>IF(ISERROR(ROUND((N19+N20)*C21,0)),0, ROUND((N19+N20)*C21,0))</f>
        <v>0</v>
      </c>
    </row>
    <row r="18" spans="1:15" ht="72.75" customHeight="1">
      <c r="A18" s="34"/>
      <c r="B18" s="820" t="s">
        <v>57</v>
      </c>
      <c r="C18" s="820"/>
      <c r="D18" s="821"/>
      <c r="E18" s="822"/>
      <c r="I18" s="199" t="e">
        <f>C19/'Sch-1'!X1</f>
        <v>#REF!</v>
      </c>
      <c r="K18" s="123">
        <f>'Sch-1'!X3</f>
        <v>0</v>
      </c>
      <c r="M18" s="199" t="e">
        <f>I18</f>
        <v>#REF!</v>
      </c>
      <c r="O18" s="123">
        <f>'Sch-1'!X5</f>
        <v>0</v>
      </c>
    </row>
    <row r="19" spans="1:15" ht="35.25" customHeight="1">
      <c r="A19" s="34"/>
      <c r="B19" s="35" t="s">
        <v>258</v>
      </c>
      <c r="C19" s="371" t="e">
        <f>#REF!*(1-'Sch-1'!#REF!)</f>
        <v>#REF!</v>
      </c>
      <c r="D19" s="823"/>
      <c r="E19" s="824"/>
      <c r="I19" s="200" t="s">
        <v>260</v>
      </c>
      <c r="J19" s="123" t="e">
        <f>I18*K18</f>
        <v>#REF!</v>
      </c>
      <c r="M19" s="200" t="s">
        <v>260</v>
      </c>
      <c r="N19" s="123" t="e">
        <f>M18*O18</f>
        <v>#REF!</v>
      </c>
    </row>
    <row r="20" spans="1:15" ht="20.25" customHeight="1">
      <c r="A20" s="34"/>
      <c r="B20" s="35" t="e">
        <f>"Excise duty on this amount @ " &amp; C16*100 &amp; "%"</f>
        <v>#REF!</v>
      </c>
      <c r="C20" s="152" t="e">
        <f>C16*C19</f>
        <v>#REF!</v>
      </c>
      <c r="D20" s="823"/>
      <c r="E20" s="824"/>
      <c r="I20" s="200" t="s">
        <v>261</v>
      </c>
      <c r="J20" s="123" t="e">
        <f>J19*C16</f>
        <v>#REF!</v>
      </c>
      <c r="M20" s="200" t="s">
        <v>261</v>
      </c>
      <c r="N20" s="123" t="e">
        <f>N19*C16</f>
        <v>#REF!</v>
      </c>
    </row>
    <row r="21" spans="1:15" ht="18" customHeight="1">
      <c r="A21" s="34"/>
      <c r="B21" s="35" t="s">
        <v>55</v>
      </c>
      <c r="C21" s="370" t="e">
        <f>#REF!</f>
        <v>#REF!</v>
      </c>
      <c r="D21" s="825"/>
      <c r="E21" s="826"/>
      <c r="I21" s="200"/>
      <c r="M21" s="200"/>
    </row>
    <row r="22" spans="1:15" ht="18" customHeight="1">
      <c r="A22" s="33" t="s">
        <v>330</v>
      </c>
      <c r="B22" s="804" t="s">
        <v>54</v>
      </c>
      <c r="C22" s="805"/>
      <c r="D22" s="806" t="e">
        <f>ROUND((C24+C25)*C26,0)</f>
        <v>#REF!</v>
      </c>
      <c r="E22" s="807"/>
      <c r="I22" s="197" t="s">
        <v>242</v>
      </c>
      <c r="K22" s="197">
        <f>IF(ISERROR(ROUND((J24+J25)*C26,0)),0, ROUND((J24+J25)*C26,0))</f>
        <v>0</v>
      </c>
      <c r="M22" s="197" t="s">
        <v>242</v>
      </c>
      <c r="O22" s="197">
        <f>IF(ISERROR(ROUND((N24+N25)*C26,0)),0, ROUND((N24+N25)*C26,0))</f>
        <v>0</v>
      </c>
    </row>
    <row r="23" spans="1:15" ht="69" customHeight="1">
      <c r="A23" s="34"/>
      <c r="B23" s="820" t="s">
        <v>56</v>
      </c>
      <c r="C23" s="820"/>
      <c r="D23" s="821"/>
      <c r="E23" s="822"/>
      <c r="I23" s="199" t="e">
        <f>C24/'Sch-1'!X1</f>
        <v>#REF!</v>
      </c>
      <c r="K23" s="123">
        <f>K18</f>
        <v>0</v>
      </c>
      <c r="M23" s="199" t="e">
        <f>I23</f>
        <v>#REF!</v>
      </c>
      <c r="O23" s="123">
        <f>O18</f>
        <v>0</v>
      </c>
    </row>
    <row r="24" spans="1:15" ht="34.5" customHeight="1">
      <c r="A24" s="34"/>
      <c r="B24" s="35" t="s">
        <v>259</v>
      </c>
      <c r="C24" s="293" t="e">
        <f>#REF!-C19</f>
        <v>#REF!</v>
      </c>
      <c r="D24" s="823"/>
      <c r="E24" s="824"/>
      <c r="I24" s="200" t="s">
        <v>260</v>
      </c>
      <c r="J24" s="123" t="e">
        <f>I23*K23</f>
        <v>#REF!</v>
      </c>
      <c r="M24" s="200" t="s">
        <v>260</v>
      </c>
      <c r="N24" s="123" t="e">
        <f>M23*O23</f>
        <v>#REF!</v>
      </c>
    </row>
    <row r="25" spans="1:15" ht="23.25" customHeight="1">
      <c r="A25" s="34"/>
      <c r="B25" s="35" t="e">
        <f>"Excise duty on this amount @ " &amp; C16*100 &amp; "%"</f>
        <v>#REF!</v>
      </c>
      <c r="C25" s="233" t="e">
        <f>C24*C16</f>
        <v>#REF!</v>
      </c>
      <c r="D25" s="823"/>
      <c r="E25" s="824"/>
      <c r="I25" s="200" t="s">
        <v>261</v>
      </c>
      <c r="J25" s="123" t="e">
        <f>J24*C16</f>
        <v>#REF!</v>
      </c>
      <c r="M25" s="200" t="s">
        <v>261</v>
      </c>
      <c r="N25" s="123" t="e">
        <f>N24*C16</f>
        <v>#REF!</v>
      </c>
    </row>
    <row r="26" spans="1:15" ht="22.5" customHeight="1">
      <c r="A26" s="34"/>
      <c r="B26" s="35" t="s">
        <v>251</v>
      </c>
      <c r="C26" s="252" t="e">
        <f>#REF!</f>
        <v>#REF!</v>
      </c>
      <c r="D26" s="825"/>
      <c r="E26" s="826"/>
    </row>
    <row r="27" spans="1:15" ht="18" customHeight="1">
      <c r="A27" s="33" t="s">
        <v>331</v>
      </c>
      <c r="B27" s="804" t="s">
        <v>367</v>
      </c>
      <c r="C27" s="805"/>
      <c r="D27" s="806" t="e">
        <f>#REF!</f>
        <v>#REF!</v>
      </c>
      <c r="E27" s="807"/>
    </row>
    <row r="28" spans="1:15" ht="50.1" customHeight="1">
      <c r="A28" s="34"/>
      <c r="B28" s="819" t="s">
        <v>42</v>
      </c>
      <c r="C28" s="820"/>
      <c r="D28" s="810"/>
      <c r="E28" s="810"/>
    </row>
    <row r="29" spans="1:15" ht="26.25" customHeight="1">
      <c r="A29" s="34"/>
      <c r="B29" s="234" t="s">
        <v>61</v>
      </c>
      <c r="C29" s="368" t="s">
        <v>44</v>
      </c>
      <c r="D29" s="810"/>
      <c r="E29" s="810"/>
    </row>
    <row r="30" spans="1:15" ht="18" customHeight="1">
      <c r="A30" s="33" t="s">
        <v>336</v>
      </c>
      <c r="B30" s="804" t="s">
        <v>368</v>
      </c>
      <c r="C30" s="805"/>
      <c r="D30" s="806" t="e">
        <f>#REF!</f>
        <v>#REF!</v>
      </c>
      <c r="E30" s="807"/>
    </row>
    <row r="31" spans="1:15" ht="50.1" customHeight="1">
      <c r="A31" s="34"/>
      <c r="B31" s="819" t="s">
        <v>43</v>
      </c>
      <c r="C31" s="820"/>
      <c r="D31" s="810"/>
      <c r="E31" s="810"/>
    </row>
    <row r="32" spans="1:15" ht="26.25" customHeight="1">
      <c r="A32" s="34"/>
      <c r="B32" s="234" t="s">
        <v>369</v>
      </c>
      <c r="C32" s="368" t="s">
        <v>45</v>
      </c>
      <c r="D32" s="810"/>
      <c r="E32" s="810"/>
    </row>
    <row r="33" spans="1:15" ht="18" customHeight="1">
      <c r="A33" s="33" t="s">
        <v>338</v>
      </c>
      <c r="B33" s="804" t="s">
        <v>332</v>
      </c>
      <c r="C33" s="805"/>
      <c r="D33" s="806" t="e">
        <f>#REF!</f>
        <v>#REF!</v>
      </c>
      <c r="E33" s="807"/>
    </row>
    <row r="34" spans="1:15" ht="60" customHeight="1">
      <c r="A34" s="34"/>
      <c r="B34" s="808" t="s">
        <v>60</v>
      </c>
      <c r="C34" s="809"/>
      <c r="D34" s="810"/>
      <c r="E34" s="810"/>
    </row>
    <row r="35" spans="1:15" ht="36" customHeight="1">
      <c r="A35" s="34"/>
      <c r="B35" s="234" t="s">
        <v>370</v>
      </c>
      <c r="C35" s="368" t="s">
        <v>46</v>
      </c>
      <c r="D35" s="810"/>
      <c r="E35" s="810"/>
    </row>
    <row r="36" spans="1:15" ht="18" customHeight="1">
      <c r="A36" s="811"/>
      <c r="B36" s="812" t="s">
        <v>262</v>
      </c>
      <c r="C36" s="813"/>
      <c r="D36" s="814" t="e">
        <f>SUM(D14,D17,D22)</f>
        <v>#REF!</v>
      </c>
      <c r="E36" s="814"/>
      <c r="I36" s="123" t="s">
        <v>266</v>
      </c>
      <c r="K36" s="201" t="e">
        <f>K14+K17+K22</f>
        <v>#REF!</v>
      </c>
      <c r="M36" s="123" t="s">
        <v>269</v>
      </c>
      <c r="O36" s="201" t="e">
        <f>O14+O17+O22</f>
        <v>#REF!</v>
      </c>
    </row>
    <row r="37" spans="1:15" ht="50.1" customHeight="1">
      <c r="A37" s="811"/>
      <c r="B37" s="815" t="s">
        <v>263</v>
      </c>
      <c r="C37" s="816"/>
      <c r="D37" s="817" t="s">
        <v>264</v>
      </c>
      <c r="E37" s="818"/>
    </row>
    <row r="38" spans="1:15" ht="18" customHeight="1">
      <c r="B38" s="37"/>
      <c r="C38" s="37"/>
      <c r="D38" s="38"/>
      <c r="E38" s="38"/>
    </row>
    <row r="39" spans="1:15" ht="99" customHeight="1">
      <c r="A39" s="58" t="s">
        <v>51</v>
      </c>
      <c r="B39" s="803" t="s">
        <v>383</v>
      </c>
      <c r="C39" s="803"/>
      <c r="D39" s="803"/>
      <c r="E39" s="803"/>
    </row>
    <row r="40" spans="1:15" ht="18" customHeight="1">
      <c r="A40" s="39"/>
      <c r="B40" s="39"/>
      <c r="C40" s="39"/>
      <c r="D40" s="39"/>
      <c r="E40" s="39"/>
    </row>
    <row r="41" spans="1:15" ht="30" customHeight="1">
      <c r="A41" s="39"/>
      <c r="B41" s="39"/>
      <c r="C41" s="25"/>
      <c r="D41" s="39"/>
      <c r="E41" s="39"/>
    </row>
    <row r="42" spans="1:15" ht="30" customHeight="1">
      <c r="A42" s="24" t="s">
        <v>62</v>
      </c>
      <c r="B42" s="77" t="str">
        <f>IF('Sch-1'!D58=0,"", 'Sch-1'!D58)</f>
        <v>2-Dec-2024</v>
      </c>
      <c r="C42" s="25" t="s">
        <v>349</v>
      </c>
      <c r="D42" s="75" t="str">
        <f>IF('Sch-1'!O59=0,"",'Sch-1'!O59)</f>
        <v/>
      </c>
      <c r="F42" s="202"/>
    </row>
    <row r="43" spans="1:15" ht="30" customHeight="1">
      <c r="A43" s="24" t="s">
        <v>384</v>
      </c>
      <c r="B43" s="74" t="str">
        <f>IF('Sch-1'!D59=0,"", 'Sch-1'!D59)</f>
        <v/>
      </c>
      <c r="C43" s="25" t="s">
        <v>350</v>
      </c>
      <c r="D43" s="75" t="str">
        <f>IF('Sch-1'!O60=0,"",'Sch-1'!O60)</f>
        <v/>
      </c>
      <c r="F43" s="202"/>
    </row>
    <row r="44" spans="1:15" ht="30" customHeight="1">
      <c r="A44" s="160"/>
      <c r="B44" s="159"/>
      <c r="C44" s="25"/>
      <c r="D44" s="123"/>
      <c r="E44" s="123"/>
      <c r="F44" s="202"/>
    </row>
    <row r="45" spans="1:15" ht="33" customHeight="1">
      <c r="A45" s="160"/>
      <c r="B45" s="159"/>
      <c r="C45" s="156"/>
      <c r="D45" s="174"/>
      <c r="E45" s="171"/>
      <c r="F45" s="202"/>
    </row>
    <row r="46" spans="1:15" ht="21.95" customHeight="1">
      <c r="A46" s="172"/>
      <c r="B46" s="172"/>
      <c r="C46" s="172"/>
      <c r="D46" s="172"/>
      <c r="E46" s="173"/>
    </row>
    <row r="47" spans="1:15" ht="21.95" customHeight="1">
      <c r="A47" s="172"/>
      <c r="B47" s="172"/>
      <c r="C47" s="172"/>
      <c r="D47" s="172"/>
      <c r="E47" s="173"/>
    </row>
    <row r="48" spans="1:15" ht="21.95" customHeight="1">
      <c r="A48" s="172"/>
      <c r="B48" s="172"/>
      <c r="C48" s="172"/>
      <c r="D48" s="172"/>
      <c r="E48" s="173"/>
    </row>
    <row r="49" spans="1:5" ht="21.95" customHeight="1">
      <c r="A49" s="172"/>
      <c r="B49" s="172"/>
      <c r="C49" s="172"/>
      <c r="D49" s="172"/>
      <c r="E49" s="173"/>
    </row>
    <row r="50" spans="1:5" ht="21.95" customHeight="1">
      <c r="A50" s="172"/>
      <c r="B50" s="172"/>
      <c r="C50" s="172"/>
      <c r="D50" s="172"/>
      <c r="E50" s="173"/>
    </row>
    <row r="51" spans="1:5" ht="21.95" customHeight="1">
      <c r="A51" s="172"/>
      <c r="B51" s="172"/>
      <c r="C51" s="172"/>
      <c r="D51" s="172"/>
      <c r="E51" s="173"/>
    </row>
    <row r="52" spans="1:5" ht="24.95" customHeight="1">
      <c r="A52" s="171"/>
      <c r="B52" s="171"/>
      <c r="C52" s="171"/>
      <c r="D52" s="171"/>
      <c r="E52" s="171"/>
    </row>
    <row r="53" spans="1:5" ht="24.95" customHeight="1">
      <c r="A53" s="171"/>
      <c r="B53" s="171"/>
      <c r="C53" s="171"/>
      <c r="D53" s="171"/>
      <c r="E53" s="171"/>
    </row>
    <row r="54" spans="1:5" ht="24.95" customHeight="1">
      <c r="A54" s="171"/>
      <c r="B54" s="171"/>
      <c r="C54" s="171"/>
      <c r="D54" s="171"/>
      <c r="E54" s="171"/>
    </row>
    <row r="55" spans="1:5" ht="24.95" customHeight="1">
      <c r="A55" s="171"/>
      <c r="B55" s="171"/>
      <c r="C55" s="171"/>
      <c r="D55" s="171"/>
      <c r="E55" s="171"/>
    </row>
    <row r="56" spans="1:5" ht="24.95" customHeight="1">
      <c r="A56" s="171"/>
      <c r="B56" s="171"/>
      <c r="C56" s="171"/>
      <c r="D56" s="171"/>
      <c r="E56" s="171"/>
    </row>
    <row r="57" spans="1:5" ht="24.95" customHeight="1">
      <c r="A57" s="171"/>
      <c r="B57" s="171"/>
      <c r="C57" s="171"/>
      <c r="D57" s="171"/>
      <c r="E57" s="171"/>
    </row>
    <row r="58" spans="1:5" ht="24.95" customHeight="1">
      <c r="A58" s="171"/>
      <c r="B58" s="171"/>
      <c r="C58" s="171"/>
      <c r="D58" s="171"/>
      <c r="E58" s="171"/>
    </row>
    <row r="59" spans="1:5" ht="24.95" customHeight="1">
      <c r="A59" s="171"/>
      <c r="B59" s="171"/>
      <c r="C59" s="171"/>
      <c r="D59" s="171"/>
      <c r="E59" s="171"/>
    </row>
    <row r="60" spans="1:5" ht="24.95" customHeight="1">
      <c r="A60" s="171"/>
      <c r="B60" s="171"/>
      <c r="C60" s="171"/>
      <c r="D60" s="171"/>
      <c r="E60" s="171"/>
    </row>
    <row r="61" spans="1:5" ht="24.95" customHeight="1">
      <c r="A61" s="171"/>
      <c r="B61" s="171"/>
      <c r="C61" s="171"/>
      <c r="D61" s="171"/>
      <c r="E61" s="171"/>
    </row>
    <row r="62" spans="1:5" ht="24.95" customHeight="1">
      <c r="A62" s="171"/>
      <c r="B62" s="171"/>
      <c r="C62" s="171"/>
      <c r="D62" s="171"/>
      <c r="E62" s="171"/>
    </row>
    <row r="63" spans="1:5" ht="24.95" customHeight="1">
      <c r="A63" s="171"/>
      <c r="B63" s="171"/>
      <c r="C63" s="171"/>
      <c r="D63" s="171"/>
      <c r="E63" s="171"/>
    </row>
    <row r="64" spans="1:5" ht="24.95" customHeight="1">
      <c r="A64" s="171"/>
      <c r="B64" s="171"/>
      <c r="C64" s="171"/>
      <c r="D64" s="171"/>
      <c r="E64" s="171"/>
    </row>
    <row r="65" spans="1:5" ht="24.95" customHeight="1">
      <c r="A65" s="171"/>
      <c r="B65" s="171"/>
      <c r="C65" s="171"/>
      <c r="D65" s="171"/>
      <c r="E65" s="171"/>
    </row>
    <row r="66" spans="1:5" ht="24.95" customHeight="1">
      <c r="A66" s="171"/>
      <c r="B66" s="171"/>
      <c r="C66" s="171"/>
      <c r="D66" s="171"/>
      <c r="E66" s="171"/>
    </row>
    <row r="67" spans="1:5" ht="24.95" customHeight="1">
      <c r="A67" s="171"/>
      <c r="B67" s="171"/>
      <c r="C67" s="171"/>
      <c r="D67" s="171"/>
      <c r="E67" s="171"/>
    </row>
    <row r="68" spans="1:5" ht="24.95" customHeight="1">
      <c r="A68" s="171"/>
      <c r="B68" s="171"/>
      <c r="C68" s="171"/>
      <c r="D68" s="171"/>
      <c r="E68" s="171"/>
    </row>
    <row r="69" spans="1:5" ht="24.95" customHeight="1">
      <c r="A69" s="171"/>
      <c r="B69" s="171"/>
      <c r="C69" s="171"/>
      <c r="D69" s="171"/>
      <c r="E69" s="171"/>
    </row>
    <row r="70" spans="1:5" ht="24.95" customHeight="1">
      <c r="A70" s="171"/>
      <c r="B70" s="171"/>
      <c r="C70" s="171"/>
      <c r="D70" s="171"/>
      <c r="E70" s="171"/>
    </row>
    <row r="71" spans="1:5" ht="24.95" customHeight="1">
      <c r="A71" s="171"/>
      <c r="B71" s="171"/>
      <c r="C71" s="171"/>
      <c r="D71" s="171"/>
      <c r="E71" s="171"/>
    </row>
    <row r="72" spans="1:5" ht="24.95" customHeight="1">
      <c r="A72" s="171"/>
      <c r="B72" s="171"/>
      <c r="C72" s="171"/>
      <c r="D72" s="171"/>
      <c r="E72" s="171"/>
    </row>
    <row r="73" spans="1:5" ht="24.95" customHeight="1">
      <c r="A73" s="171"/>
      <c r="B73" s="171"/>
      <c r="C73" s="171"/>
      <c r="D73" s="171"/>
      <c r="E73" s="171"/>
    </row>
    <row r="74" spans="1:5" ht="24.95" customHeight="1">
      <c r="A74" s="171"/>
      <c r="B74" s="171"/>
      <c r="C74" s="171"/>
      <c r="D74" s="171"/>
      <c r="E74" s="171"/>
    </row>
    <row r="75" spans="1:5">
      <c r="A75" s="171"/>
      <c r="B75" s="171"/>
      <c r="C75" s="171"/>
      <c r="D75" s="171"/>
      <c r="E75" s="171"/>
    </row>
    <row r="76" spans="1:5">
      <c r="A76" s="171"/>
      <c r="B76" s="171"/>
      <c r="C76" s="171"/>
      <c r="D76" s="171"/>
      <c r="E76" s="171"/>
    </row>
    <row r="77" spans="1:5">
      <c r="A77" s="171"/>
      <c r="B77" s="171"/>
      <c r="C77" s="171"/>
      <c r="D77" s="171"/>
      <c r="E77" s="171"/>
    </row>
    <row r="78" spans="1:5">
      <c r="A78" s="171"/>
      <c r="B78" s="171"/>
      <c r="C78" s="171"/>
      <c r="D78" s="171"/>
      <c r="E78" s="171"/>
    </row>
    <row r="79" spans="1:5">
      <c r="A79" s="171"/>
      <c r="B79" s="171"/>
      <c r="C79" s="171"/>
      <c r="D79" s="171"/>
      <c r="E79" s="171"/>
    </row>
    <row r="80" spans="1:5">
      <c r="A80" s="171"/>
      <c r="B80" s="171"/>
      <c r="C80" s="171"/>
      <c r="D80" s="171"/>
      <c r="E80" s="171"/>
    </row>
    <row r="81" spans="1:5">
      <c r="A81" s="171"/>
      <c r="B81" s="171"/>
      <c r="C81" s="171"/>
      <c r="D81" s="171"/>
      <c r="E81" s="171"/>
    </row>
    <row r="82" spans="1:5">
      <c r="A82" s="171"/>
      <c r="B82" s="171"/>
      <c r="C82" s="171"/>
      <c r="D82" s="171"/>
      <c r="E82" s="171"/>
    </row>
    <row r="83" spans="1:5">
      <c r="A83" s="171"/>
      <c r="B83" s="171"/>
      <c r="C83" s="171"/>
      <c r="D83" s="171"/>
      <c r="E83" s="171"/>
    </row>
    <row r="84" spans="1:5">
      <c r="A84" s="171"/>
      <c r="B84" s="171"/>
      <c r="C84" s="171"/>
      <c r="D84" s="171"/>
      <c r="E84" s="171"/>
    </row>
    <row r="85" spans="1:5">
      <c r="A85" s="171"/>
      <c r="B85" s="171"/>
      <c r="C85" s="171"/>
      <c r="D85" s="171"/>
      <c r="E85" s="171"/>
    </row>
    <row r="86" spans="1:5">
      <c r="A86" s="171"/>
      <c r="B86" s="171"/>
      <c r="C86" s="171"/>
      <c r="D86" s="171"/>
      <c r="E86" s="171"/>
    </row>
    <row r="87" spans="1:5">
      <c r="A87" s="171"/>
      <c r="B87" s="171"/>
      <c r="C87" s="171"/>
      <c r="D87" s="171"/>
      <c r="E87" s="171"/>
    </row>
    <row r="88" spans="1:5">
      <c r="A88" s="171"/>
      <c r="B88" s="171"/>
      <c r="C88" s="171"/>
      <c r="D88" s="171"/>
      <c r="E88" s="171"/>
    </row>
    <row r="89" spans="1:5">
      <c r="A89" s="171"/>
      <c r="B89" s="171"/>
      <c r="C89" s="171"/>
      <c r="D89" s="171"/>
      <c r="E89" s="171"/>
    </row>
    <row r="90" spans="1:5">
      <c r="A90" s="171"/>
      <c r="B90" s="171"/>
      <c r="C90" s="171"/>
      <c r="D90" s="171"/>
      <c r="E90" s="171"/>
    </row>
    <row r="91" spans="1:5">
      <c r="A91" s="171"/>
      <c r="B91" s="171"/>
      <c r="C91" s="171"/>
      <c r="D91" s="171"/>
      <c r="E91" s="171"/>
    </row>
    <row r="92" spans="1:5">
      <c r="A92" s="171"/>
      <c r="B92" s="171"/>
      <c r="C92" s="171"/>
      <c r="D92" s="171"/>
      <c r="E92" s="171"/>
    </row>
  </sheetData>
  <sheetProtection password="CD7E" sheet="1" objects="1" scenarios="1" formatCells="0" formatColumns="0" formatRows="0" selectLockedCells="1" sort="0"/>
  <dataConsolidate/>
  <customSheetViews>
    <customSheetView guid="{93F2FEDA-AB07-4652-9895-BE34975CD6CE}" scale="90" hiddenColumns="1" state="hidden" topLeftCell="A34">
      <selection activeCell="H8" sqref="H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31" right="0.25" top="0.52" bottom="0.67" header="0.23" footer="0.24"/>
      <printOptions horizontalCentered="1"/>
      <pageSetup paperSize="9" scale="90" fitToHeight="0" orientation="portrait" r:id="rId6"/>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31" right="0.25" top="0.52" bottom="0.67" header="0.23" footer="0.24"/>
      <printOptions horizontalCentered="1"/>
      <pageSetup paperSize="9" scale="90" fitToHeight="0" orientation="portrait" r:id="rId7"/>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31" right="0.25" top="0.52" bottom="0.67" header="0.23" footer="0.24"/>
      <printOptions horizontalCentered="1"/>
      <pageSetup paperSize="9" scale="90" fitToHeight="0" orientation="portrait" r:id="rId8"/>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31" right="0.25" top="0.52" bottom="0.67" header="0.23" footer="0.24"/>
      <printOptions horizontalCentered="1"/>
      <pageSetup paperSize="9" scale="90" fitToHeight="0" orientation="portrait" r:id="rId11"/>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31" right="0.25" top="0.52" bottom="0.67" header="0.23" footer="0.24"/>
      <printOptions horizontalCentered="1"/>
      <pageSetup paperSize="9" scale="90" fitToHeight="0" orientation="portrait" r:id="rId16"/>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31" right="0.25" top="0.52" bottom="0.67" header="0.23" footer="0.24"/>
      <printOptions horizontalCentered="1"/>
      <pageSetup paperSize="9" scale="90" fitToHeight="0" orientation="portrait" r:id="rId18"/>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31" right="0.25" top="0.52" bottom="0.67" header="0.23" footer="0.24"/>
      <printOptions horizontalCentered="1"/>
      <pageSetup paperSize="9" scale="90" fitToHeight="0" orientation="portrait" r:id="rId19"/>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31" right="0.25" top="0.52" bottom="0.67" header="0.23" footer="0.24"/>
      <printOptions horizontalCentered="1"/>
      <pageSetup paperSize="9" scale="90" fitToHeight="0" orientation="portrait" r:id="rId20"/>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31" right="0.25" top="0.52" bottom="0.67" header="0.23" footer="0.24"/>
      <printOptions horizontalCentered="1"/>
      <pageSetup paperSize="9" scale="90" fitToHeight="0" orientation="portrait" r:id="rId21"/>
      <headerFooter alignWithMargins="0">
        <oddFooter>&amp;R&amp;"Book Antiqua,Bold"&amp;10Schedule-5/ Page &amp;P of &amp;N</oddFooter>
      </headerFooter>
    </customSheetView>
    <customSheetView guid="{FC366365-2136-48B2-A9F6-DEB708B66B93}" scale="90" hiddenColumns="1" state="hidden" topLeftCell="A34">
      <selection activeCell="H8" sqref="H8"/>
      <pageMargins left="0.31" right="0.25" top="0.52" bottom="0.67" header="0.23" footer="0.24"/>
      <printOptions horizontalCentered="1"/>
      <pageSetup paperSize="9" scale="90" fitToHeight="0" orientation="portrait" r:id="rId22"/>
      <headerFooter alignWithMargins="0">
        <oddFooter>&amp;R&amp;"Book Antiqua,Bold"&amp;10Schedule-5/ Page &amp;P of &amp;N</oddFooter>
      </headerFooter>
    </customSheetView>
    <customSheetView guid="{FCAAE906-744B-4580-8002-466CC408DAC9}" scale="90" hiddenColumns="1" state="hidden" topLeftCell="A34">
      <selection activeCell="H8" sqref="H8"/>
      <pageMargins left="0.31" right="0.25" top="0.52" bottom="0.67" header="0.23" footer="0.24"/>
      <printOptions horizontalCentered="1"/>
      <pageSetup paperSize="9" scale="90" fitToHeight="0" orientation="portrait" r:id="rId23"/>
      <headerFooter alignWithMargins="0">
        <oddFooter>&amp;R&amp;"Book Antiqua,Bold"&amp;10Schedule-5/ Page &amp;P of &amp;N</oddFooter>
      </headerFooter>
    </customSheetView>
  </customSheetViews>
  <mergeCells count="40">
    <mergeCell ref="B10:C10"/>
    <mergeCell ref="B11:C11"/>
    <mergeCell ref="A3:E3"/>
    <mergeCell ref="A4:E4"/>
    <mergeCell ref="B8:C8"/>
    <mergeCell ref="B9:C9"/>
    <mergeCell ref="I13:K13"/>
    <mergeCell ref="M13:O13"/>
    <mergeCell ref="B14:C14"/>
    <mergeCell ref="D14:E14"/>
    <mergeCell ref="B18:C18"/>
    <mergeCell ref="D18:E21"/>
    <mergeCell ref="B13:C13"/>
    <mergeCell ref="D13:E13"/>
    <mergeCell ref="B15:C15"/>
    <mergeCell ref="D15:E16"/>
    <mergeCell ref="B17:C17"/>
    <mergeCell ref="D17:E17"/>
    <mergeCell ref="B31:C31"/>
    <mergeCell ref="D31:E32"/>
    <mergeCell ref="B22:C22"/>
    <mergeCell ref="D22:E22"/>
    <mergeCell ref="B23:C23"/>
    <mergeCell ref="D23:E26"/>
    <mergeCell ref="B27:C27"/>
    <mergeCell ref="D27:E27"/>
    <mergeCell ref="B28:C28"/>
    <mergeCell ref="D28:E29"/>
    <mergeCell ref="B30:C30"/>
    <mergeCell ref="D30:E30"/>
    <mergeCell ref="A36:A37"/>
    <mergeCell ref="B36:C36"/>
    <mergeCell ref="D36:E36"/>
    <mergeCell ref="B37:C37"/>
    <mergeCell ref="D37:E37"/>
    <mergeCell ref="B39:E39"/>
    <mergeCell ref="B33:C33"/>
    <mergeCell ref="D33:E33"/>
    <mergeCell ref="B34:C34"/>
    <mergeCell ref="D34:E35"/>
  </mergeCells>
  <phoneticPr fontId="30"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4"/>
  <headerFooter alignWithMargins="0">
    <oddFooter>&amp;R&amp;"Book Antiqua,Bold"&amp;10Schedule-5/ Page &amp;P of &amp;N</oddFooter>
  </headerFooter>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G15" sqref="G15"/>
    </sheetView>
  </sheetViews>
  <sheetFormatPr defaultColWidth="10" defaultRowHeight="16.5"/>
  <cols>
    <col min="1" max="1" width="10.625" style="29" customWidth="1"/>
    <col min="2" max="2" width="27.5" style="29" customWidth="1"/>
    <col min="3" max="3" width="21" style="29" customWidth="1"/>
    <col min="4" max="4" width="34.375" style="29" customWidth="1"/>
    <col min="5" max="16384" width="10" style="26"/>
  </cols>
  <sheetData>
    <row r="1" spans="1:6" ht="18" customHeight="1">
      <c r="A1" s="63" t="str">
        <f>Cover!B3</f>
        <v>NESH/CSM/PRANIT/OTE/G1/1500-1369/NIT</v>
      </c>
      <c r="B1" s="64"/>
      <c r="C1" s="66"/>
      <c r="D1" s="67" t="s">
        <v>425</v>
      </c>
    </row>
    <row r="2" spans="1:6" ht="18" customHeight="1">
      <c r="A2" s="55"/>
      <c r="B2" s="68"/>
      <c r="C2" s="70"/>
      <c r="D2" s="70"/>
    </row>
    <row r="3" spans="1:6" ht="46.5" customHeight="1">
      <c r="A3" s="845" t="str">
        <f>Cover!$B$2</f>
        <v>Providing over head External water supply lines from Existing Deep tube well to Over head tank and over head tank to residential/non-residential Buildings at POWERGRID, RHQ,Complex, Lapalang, Shillong.</v>
      </c>
      <c r="B3" s="845"/>
      <c r="C3" s="845"/>
      <c r="D3" s="845"/>
      <c r="E3" s="41"/>
      <c r="F3" s="41"/>
    </row>
    <row r="4" spans="1:6" ht="21.95" customHeight="1">
      <c r="A4" s="837" t="s">
        <v>387</v>
      </c>
      <c r="B4" s="837"/>
      <c r="C4" s="837"/>
      <c r="D4" s="837"/>
    </row>
    <row r="5" spans="1:6" ht="18" customHeight="1">
      <c r="A5" s="28"/>
    </row>
    <row r="6" spans="1:6" ht="18" customHeight="1">
      <c r="A6" s="23" t="str">
        <f>'Sch-1'!A6</f>
        <v>Bidder’s Name and Address (Sole Bidder) :</v>
      </c>
      <c r="D6" s="53" t="s">
        <v>341</v>
      </c>
    </row>
    <row r="7" spans="1:6" ht="36" customHeight="1">
      <c r="A7" s="846" t="str">
        <f>'Sch-1'!A7</f>
        <v/>
      </c>
      <c r="B7" s="846"/>
      <c r="C7" s="846"/>
      <c r="D7" s="54" t="str">
        <f>'Sch-1'!O7</f>
        <v>Contracts and Material</v>
      </c>
    </row>
    <row r="8" spans="1:6" ht="18" customHeight="1">
      <c r="A8" s="30" t="s">
        <v>351</v>
      </c>
      <c r="B8" s="835" t="str">
        <f>IF('Sch-1'!F8=0, "", 'Sch-1'!F8)</f>
        <v/>
      </c>
      <c r="C8" s="835"/>
      <c r="D8" s="54" t="str">
        <f>'Sch-1'!O8</f>
        <v>Power Grid Corporation of India Ltd.,</v>
      </c>
    </row>
    <row r="9" spans="1:6" ht="18" customHeight="1">
      <c r="A9" s="30" t="s">
        <v>352</v>
      </c>
      <c r="B9" s="835" t="str">
        <f>IF('Sch-1'!F9=0, "", 'Sch-1'!F9)</f>
        <v/>
      </c>
      <c r="C9" s="835"/>
      <c r="D9" s="54" t="str">
        <f>'Sch-1'!O9</f>
        <v>North Eastern Region Transmission System</v>
      </c>
    </row>
    <row r="10" spans="1:6" ht="18" customHeight="1">
      <c r="A10" s="31"/>
      <c r="B10" s="835" t="str">
        <f>IF('Sch-1'!F10=0, "", 'Sch-1'!F10)</f>
        <v/>
      </c>
      <c r="C10" s="835"/>
      <c r="D10" s="54" t="str">
        <f>'Sch-1'!O10</f>
        <v>Dongtieh, Lower Nongrah,</v>
      </c>
    </row>
    <row r="11" spans="1:6" ht="18" customHeight="1">
      <c r="A11" s="31"/>
      <c r="B11" s="835" t="str">
        <f>IF('Sch-1'!F11=0, "", 'Sch-1'!F11)</f>
        <v/>
      </c>
      <c r="C11" s="835"/>
      <c r="D11" s="54" t="str">
        <f>'Sch-1'!O11</f>
        <v xml:space="preserve">Lapalang, Shillong – 793 006 (Meghalaya)     </v>
      </c>
    </row>
    <row r="12" spans="1:6" ht="18" customHeight="1">
      <c r="A12" s="42"/>
      <c r="B12" s="42"/>
      <c r="C12" s="42"/>
      <c r="D12" s="53"/>
    </row>
    <row r="13" spans="1:6" ht="21.95" customHeight="1">
      <c r="A13" s="43" t="s">
        <v>324</v>
      </c>
      <c r="B13" s="831" t="s">
        <v>321</v>
      </c>
      <c r="C13" s="832"/>
      <c r="D13" s="44" t="s">
        <v>326</v>
      </c>
    </row>
    <row r="14" spans="1:6" ht="21.95" customHeight="1">
      <c r="A14" s="499" t="s">
        <v>327</v>
      </c>
      <c r="B14" s="842" t="s">
        <v>355</v>
      </c>
      <c r="C14" s="842"/>
      <c r="D14" s="515" t="e">
        <f>'Sch-1'!O54+#REF!</f>
        <v>#REF!</v>
      </c>
    </row>
    <row r="15" spans="1:6" ht="21.95" customHeight="1">
      <c r="A15" s="514" t="s">
        <v>329</v>
      </c>
      <c r="B15" s="516" t="s">
        <v>356</v>
      </c>
      <c r="C15" s="511" t="s">
        <v>423</v>
      </c>
      <c r="D15" s="513" t="e">
        <f>'Sch-1'!#REF!</f>
        <v>#REF!</v>
      </c>
    </row>
    <row r="16" spans="1:6" ht="35.1" customHeight="1">
      <c r="A16" s="45"/>
      <c r="B16" s="843" t="s">
        <v>424</v>
      </c>
      <c r="C16" s="844"/>
      <c r="D16" s="512" t="e">
        <f>D14+D15</f>
        <v>#REF!</v>
      </c>
    </row>
    <row r="17" spans="1:6" ht="21.95" hidden="1" customHeight="1">
      <c r="A17" s="33" t="s">
        <v>329</v>
      </c>
      <c r="B17" s="838" t="s">
        <v>356</v>
      </c>
      <c r="C17" s="838"/>
      <c r="D17" s="56" t="e">
        <f>#REF!</f>
        <v>#REF!</v>
      </c>
    </row>
    <row r="18" spans="1:6" ht="35.1" hidden="1" customHeight="1">
      <c r="A18" s="45"/>
      <c r="B18" s="839" t="s">
        <v>333</v>
      </c>
      <c r="C18" s="840"/>
      <c r="D18" s="36"/>
    </row>
    <row r="19" spans="1:6" ht="21.95" hidden="1" customHeight="1">
      <c r="A19" s="33" t="s">
        <v>330</v>
      </c>
      <c r="B19" s="838" t="s">
        <v>357</v>
      </c>
      <c r="C19" s="838"/>
      <c r="D19" s="56" t="e">
        <f>#REF!</f>
        <v>#REF!</v>
      </c>
    </row>
    <row r="20" spans="1:6" ht="30" hidden="1" customHeight="1">
      <c r="A20" s="45"/>
      <c r="B20" s="839" t="s">
        <v>334</v>
      </c>
      <c r="C20" s="840"/>
      <c r="D20" s="36"/>
    </row>
    <row r="21" spans="1:6" ht="21.95" hidden="1" customHeight="1">
      <c r="A21" s="33" t="s">
        <v>331</v>
      </c>
      <c r="B21" s="838" t="s">
        <v>358</v>
      </c>
      <c r="C21" s="838"/>
      <c r="D21" s="188" t="s">
        <v>366</v>
      </c>
    </row>
    <row r="22" spans="1:6" ht="30" hidden="1" customHeight="1">
      <c r="A22" s="45"/>
      <c r="B22" s="839" t="s">
        <v>335</v>
      </c>
      <c r="C22" s="840"/>
      <c r="D22" s="36"/>
    </row>
    <row r="23" spans="1:6" ht="30" hidden="1" customHeight="1">
      <c r="A23" s="33">
        <v>5</v>
      </c>
      <c r="B23" s="838" t="s">
        <v>364</v>
      </c>
      <c r="C23" s="838"/>
      <c r="D23" s="56" t="e">
        <f>'Sch-5 Dis'!D36:E36</f>
        <v>#REF!</v>
      </c>
    </row>
    <row r="24" spans="1:6" ht="51" hidden="1" customHeight="1">
      <c r="A24" s="45"/>
      <c r="B24" s="839" t="s">
        <v>337</v>
      </c>
      <c r="C24" s="840"/>
      <c r="D24" s="187" t="s">
        <v>265</v>
      </c>
    </row>
    <row r="25" spans="1:6" ht="21.95" hidden="1" customHeight="1">
      <c r="A25" s="33" t="s">
        <v>338</v>
      </c>
      <c r="B25" s="838" t="s">
        <v>365</v>
      </c>
      <c r="C25" s="838"/>
      <c r="D25" s="188" t="e">
        <f>#REF!</f>
        <v>#REF!</v>
      </c>
    </row>
    <row r="26" spans="1:6" ht="35.1" hidden="1" customHeight="1">
      <c r="A26" s="45"/>
      <c r="B26" s="839" t="s">
        <v>52</v>
      </c>
      <c r="C26" s="840"/>
      <c r="D26" s="36"/>
    </row>
    <row r="27" spans="1:6" ht="28.5" hidden="1" customHeight="1">
      <c r="A27" s="811"/>
      <c r="B27" s="841" t="s">
        <v>339</v>
      </c>
      <c r="C27" s="841"/>
      <c r="D27" s="57" t="e">
        <f>SUM(D14,D17,D19,D21,D23)</f>
        <v>#REF!</v>
      </c>
    </row>
    <row r="28" spans="1:6" ht="60.75" hidden="1" customHeight="1">
      <c r="A28" s="811"/>
      <c r="B28" s="841"/>
      <c r="C28" s="841"/>
      <c r="D28" s="153" t="str">
        <f>D24</f>
        <v>Plus Octroi, Entry Tax , Other Taxes &amp; Duties quoted by bidder at Sl. No. 4,5 &amp; 6 of Sch-5</v>
      </c>
    </row>
    <row r="29" spans="1:6" ht="18.75" customHeight="1">
      <c r="A29" s="60"/>
      <c r="B29" s="61"/>
      <c r="C29" s="61"/>
      <c r="D29" s="62"/>
    </row>
    <row r="30" spans="1:6" ht="27.95" customHeight="1">
      <c r="A30" s="60"/>
      <c r="B30" s="61"/>
      <c r="C30" s="72"/>
      <c r="D30" s="62"/>
    </row>
    <row r="31" spans="1:6" ht="27.95" customHeight="1">
      <c r="A31" s="71" t="s">
        <v>347</v>
      </c>
      <c r="B31" s="78" t="str">
        <f>IF('Sch-1'!D58=0,"", 'Sch-1'!D58)</f>
        <v>2-Dec-2024</v>
      </c>
      <c r="C31" s="72" t="s">
        <v>349</v>
      </c>
      <c r="D31" s="76" t="str">
        <f>IF('Sch-1'!O59=0,"",'Sch-1'!O59)</f>
        <v/>
      </c>
      <c r="F31" s="73"/>
    </row>
    <row r="32" spans="1:6" ht="27.95" customHeight="1">
      <c r="A32" s="71" t="s">
        <v>348</v>
      </c>
      <c r="B32" s="78" t="str">
        <f>IF('Sch-1'!D59=0,"", 'Sch-1'!D59)</f>
        <v/>
      </c>
      <c r="C32" s="72" t="s">
        <v>350</v>
      </c>
      <c r="D32" s="76" t="str">
        <f>IF('Sch-1'!O60=0,"",'Sch-1'!O60)</f>
        <v/>
      </c>
      <c r="F32" s="55"/>
    </row>
    <row r="33" spans="1:6" ht="27.95" customHeight="1">
      <c r="A33" s="69"/>
      <c r="B33" s="68"/>
      <c r="C33" s="72"/>
      <c r="F33" s="55"/>
    </row>
    <row r="34" spans="1:6" ht="30" customHeight="1">
      <c r="A34" s="69"/>
      <c r="B34" s="68"/>
      <c r="C34" s="72"/>
      <c r="D34" s="69"/>
      <c r="F34" s="73"/>
    </row>
    <row r="35" spans="1:6" ht="30" customHeight="1">
      <c r="A35" s="40"/>
      <c r="B35" s="40"/>
      <c r="C35" s="46"/>
      <c r="E35" s="47"/>
    </row>
  </sheetData>
  <sheetProtection password="CD7E" sheet="1" objects="1" scenarios="1" formatCells="0" formatColumns="0" formatRows="0" selectLockedCells="1" sort="0"/>
  <customSheetViews>
    <customSheetView guid="{93F2FEDA-AB07-4652-9895-BE34975CD6CE}" showPageBreaks="1" printArea="1" hiddenRows="1" view="pageBreakPreview">
      <selection activeCell="B31" sqref="B31"/>
      <pageMargins left="0.5" right="0.38" top="0.56999999999999995" bottom="0.48" header="0.38" footer="0.24"/>
      <printOptions horizontalCentered="1"/>
      <pageSetup paperSize="9" scale="85" fitToHeight="0" orientation="portrait" r:id="rId1"/>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5" right="0.38" top="0.56999999999999995" bottom="0.48" header="0.38" footer="0.24"/>
      <printOptions horizontalCentered="1"/>
      <pageSetup paperSize="9" scale="85" fitToHeight="0" orientation="portrait" r:id="rId2"/>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5" right="0.38" top="0.56999999999999995" bottom="0.48" header="0.38" footer="0.24"/>
      <printOptions horizontalCentered="1"/>
      <pageSetup paperSize="9" scale="85" fitToHeight="0" orientation="portrait" r:id="rId3"/>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4"/>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5"/>
      <headerFooter alignWithMargins="0">
        <oddFooter>&amp;R&amp;"Book Antiqua,Bold"&amp;10Schedule-6/ Page &amp;P of &amp;N</oddFooter>
      </headerFooter>
    </customSheetView>
    <customSheetView guid="{D4A148BB-8D25-43B9-8797-A9D3AE767B49}" hiddenRows="1">
      <selection activeCell="D2" sqref="D2"/>
      <pageMargins left="0.5" right="0.38" top="0.56999999999999995" bottom="0.48" header="0.38" footer="0.24"/>
      <printOptions horizontalCentered="1"/>
      <pageSetup paperSize="9" scale="85" fitToHeight="0" orientation="portrait" r:id="rId6"/>
      <headerFooter alignWithMargins="0">
        <oddFooter>&amp;R&amp;"Book Antiqua,Bold"&amp;10Schedule-6/ Page &amp;P of &amp;N</oddFooter>
      </headerFooter>
    </customSheetView>
    <customSheetView guid="{714760DF-5EB1-4543-9C04-C1A23AAE4384}" hiddenRows="1" topLeftCell="A13">
      <selection activeCell="D29" sqref="D29"/>
      <pageMargins left="0.5" right="0.38" top="0.56999999999999995" bottom="0.48" header="0.38" footer="0.24"/>
      <printOptions horizontalCentered="1"/>
      <pageSetup paperSize="9" scale="85" fitToHeight="0" orientation="portrait" r:id="rId7"/>
      <headerFooter alignWithMargins="0">
        <oddFooter>&amp;R&amp;"Book Antiqua,Bold"&amp;10Schedule-6/ Page &amp;P of &amp;N</oddFooter>
      </headerFooter>
    </customSheetView>
    <customSheetView guid="{BE0CEA4D-1A4E-4C32-BF92-B8DA3D3423E5}" hiddenRows="1" topLeftCell="A7">
      <selection activeCell="D29" sqref="D29"/>
      <pageMargins left="0.5" right="0.38" top="0.56999999999999995" bottom="0.48" header="0.38" footer="0.24"/>
      <printOptions horizontalCentered="1"/>
      <pageSetup paperSize="9" scale="85" fitToHeight="0" orientation="portrait" r:id="rId8"/>
      <headerFooter alignWithMargins="0">
        <oddFooter>&amp;R&amp;"Book Antiqua,Bold"&amp;10Schedule-6/ Page &amp;P of &amp;N</oddFooter>
      </headerFooter>
    </customSheetView>
    <customSheetView guid="{3DA0B320-DAF7-4F4A-921A-9FCFD188E8C7}" hiddenRows="1" topLeftCell="A6">
      <selection activeCell="D29" sqref="D29"/>
      <pageMargins left="0.5" right="0.38" top="0.56999999999999995" bottom="0.48" header="0.38" footer="0.24"/>
      <printOptions horizontalCentered="1"/>
      <pageSetup paperSize="9" scale="85" fitToHeight="0" orientation="portrait" r:id="rId9"/>
      <headerFooter alignWithMargins="0">
        <oddFooter>&amp;R&amp;"Book Antiqua,Bold"&amp;10Schedule-6/ Page &amp;P of &amp;N</oddFooter>
      </headerFooter>
    </customSheetView>
    <customSheetView guid="{8C0E2163-61BB-48DF-AFAF-5E75147ED450}" hiddenRows="1" topLeftCell="A4">
      <selection activeCell="D29" sqref="D29"/>
      <pageMargins left="0.5" right="0.38" top="0.56999999999999995" bottom="0.48" header="0.38" footer="0.24"/>
      <printOptions horizontalCentered="1"/>
      <pageSetup paperSize="9" scale="85" fitToHeight="0" orientation="portrait" r:id="rId10"/>
      <headerFooter alignWithMargins="0">
        <oddFooter>&amp;R&amp;"Book Antiqua,Bold"&amp;10Schedule-6/ Page &amp;P of &amp;N</oddFooter>
      </headerFooter>
    </customSheetView>
    <customSheetView guid="{FD7F7BE1-8CB1-460B-98AB-D33E15FD14E6}" hiddenRows="1" topLeftCell="A9">
      <selection activeCell="D14" sqref="D14"/>
      <pageMargins left="0.5" right="0.38" top="0.56999999999999995" bottom="0.48" header="0.38" footer="0.24"/>
      <printOptions horizontalCentered="1"/>
      <pageSetup paperSize="9" scale="85" fitToHeight="0" orientation="portrait" r:id="rId11"/>
      <headerFooter alignWithMargins="0">
        <oddFooter>&amp;R&amp;"Book Antiqua,Bold"&amp;10Schedule-6/ Page &amp;P of &amp;N</oddFooter>
      </headerFooter>
    </customSheetView>
    <customSheetView guid="{1F4837C2-36FF-4422-95DC-EAAD1B4FAC2F}" hiddenRows="1" topLeftCell="A4">
      <selection activeCell="D14" sqref="D14"/>
      <pageMargins left="0.5" right="0.38" top="0.56999999999999995" bottom="0.48" header="0.38" footer="0.24"/>
      <printOptions horizontalCentered="1"/>
      <pageSetup paperSize="9" scale="85" fitToHeight="0" orientation="portrait" r:id="rId12"/>
      <headerFooter alignWithMargins="0">
        <oddFooter>&amp;R&amp;"Book Antiqua,Bold"&amp;10Schedule-6/ Page &amp;P of &amp;N</oddFooter>
      </headerFooter>
    </customSheetView>
    <customSheetView guid="{27A45B7A-04F2-4516-B80B-5ED0825D4ED3}" topLeftCell="A28">
      <selection activeCell="E13" sqref="E13"/>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091A6405-72DB-46E0-B81A-EC53A5C58396}">
      <selection activeCell="D17" sqref="D17"/>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EEE4E2D7-4BFE-4C24-8B93-9FD441A50336}" topLeftCell="A8">
      <selection activeCell="E13" sqref="E13"/>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E2E57CA5-082B-4C11-AB34-2A298199576B}" topLeftCell="A13">
      <selection activeCell="D24" sqref="D24"/>
      <pageMargins left="0.5" right="0.38" top="0.56999999999999995" bottom="0.48" header="0.38" footer="0.24"/>
      <printOptions horizontalCentered="1"/>
      <pageSetup paperSize="9" scale="85" fitToHeight="0" orientation="portrait" r:id="rId16"/>
      <headerFooter alignWithMargins="0">
        <oddFooter>&amp;R&amp;"Book Antiqua,Bold"&amp;10Schedule-6/ Page &amp;P of &amp;N</oddFooter>
      </headerFooter>
    </customSheetView>
    <customSheetView guid="{E8B8E0BD-9CB3-4C7D-9BC6-088FDFCB0B45}" hiddenRows="1">
      <selection activeCell="D29" sqref="D29"/>
      <pageMargins left="0.5" right="0.38" top="0.56999999999999995" bottom="0.48" header="0.38" footer="0.24"/>
      <printOptions horizontalCentered="1"/>
      <pageSetup paperSize="9" scale="85" fitToHeight="0" orientation="portrait" r:id="rId17"/>
      <headerFooter alignWithMargins="0">
        <oddFooter>&amp;R&amp;"Book Antiqua,Bold"&amp;10Schedule-6/ Page &amp;P of &amp;N</oddFooter>
      </headerFooter>
    </customSheetView>
    <customSheetView guid="{CB39F8EE-FAD8-4C4E-B5E9-5EC27AC08528}" hiddenRows="1">
      <selection activeCell="D29" sqref="D29"/>
      <pageMargins left="0.5" right="0.38" top="0.56999999999999995" bottom="0.48" header="0.38" footer="0.24"/>
      <printOptions horizontalCentered="1"/>
      <pageSetup paperSize="9" scale="85" fitToHeight="0" orientation="portrait" r:id="rId18"/>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19"/>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20"/>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5" right="0.38" top="0.56999999999999995" bottom="0.48" header="0.38" footer="0.24"/>
      <printOptions horizontalCentered="1"/>
      <pageSetup paperSize="9" scale="85" fitToHeight="0" orientation="portrait" r:id="rId21"/>
      <headerFooter alignWithMargins="0">
        <oddFooter>&amp;R&amp;"Book Antiqua,Bold"&amp;10Schedule-6/ Page &amp;P of &amp;N</oddFooter>
      </headerFooter>
    </customSheetView>
    <customSheetView guid="{FC366365-2136-48B2-A9F6-DEB708B66B93}" showPageBreaks="1" printArea="1" hiddenRows="1" view="pageBreakPreview">
      <selection activeCell="D15" sqref="D15"/>
      <pageMargins left="0.5" right="0.38" top="0.56999999999999995" bottom="0.48" header="0.38" footer="0.24"/>
      <printOptions horizontalCentered="1"/>
      <pageSetup paperSize="9" scale="85" fitToHeight="0" orientation="portrait" r:id="rId22"/>
      <headerFooter alignWithMargins="0">
        <oddFooter>&amp;R&amp;"Book Antiqua,Bold"&amp;10Schedule-6/ Page &amp;P of &amp;N</oddFooter>
      </headerFooter>
    </customSheetView>
    <customSheetView guid="{FCAAE906-744B-4580-8002-466CC408DAC9}" showPageBreaks="1" printArea="1" hiddenRows="1" view="pageBreakPreview">
      <selection activeCell="B31" sqref="B31"/>
      <pageMargins left="0.5" right="0.38" top="0.56999999999999995" bottom="0.48" header="0.38" footer="0.24"/>
      <printOptions horizontalCentered="1"/>
      <pageSetup paperSize="9" scale="85" fitToHeight="0" orientation="portrait" r:id="rId23"/>
      <headerFooter alignWithMargins="0">
        <oddFooter>&amp;R&amp;"Book Antiqua,Bold"&amp;10Schedule-6/ Page &amp;P of &amp;N</oddFooter>
      </headerFooter>
    </customSheetView>
  </customSheetViews>
  <mergeCells count="22">
    <mergeCell ref="B9:C9"/>
    <mergeCell ref="B10:C10"/>
    <mergeCell ref="A3:D3"/>
    <mergeCell ref="A4:D4"/>
    <mergeCell ref="A7:C7"/>
    <mergeCell ref="B8:C8"/>
    <mergeCell ref="B22:C22"/>
    <mergeCell ref="B19:C19"/>
    <mergeCell ref="B20:C20"/>
    <mergeCell ref="B11:C11"/>
    <mergeCell ref="B13:C13"/>
    <mergeCell ref="B14:C14"/>
    <mergeCell ref="B16:C16"/>
    <mergeCell ref="B17:C17"/>
    <mergeCell ref="B18:C18"/>
    <mergeCell ref="B21:C21"/>
    <mergeCell ref="B25:C25"/>
    <mergeCell ref="B26:C26"/>
    <mergeCell ref="A27:A28"/>
    <mergeCell ref="B27:C28"/>
    <mergeCell ref="B23:C23"/>
    <mergeCell ref="B24:C24"/>
  </mergeCells>
  <phoneticPr fontId="30" type="noConversion"/>
  <printOptions horizontalCentered="1"/>
  <pageMargins left="0.5" right="0.38" top="0.56999999999999995" bottom="0.48" header="0.38" footer="0.24"/>
  <pageSetup paperSize="9" scale="85" fitToHeight="0" orientation="portrait" r:id="rId24"/>
  <headerFooter alignWithMargins="0">
    <oddFooter>&amp;R&amp;"Book Antiqua,Bold"&amp;10Schedule-6/ Page &amp;P of &amp;N</oddFooter>
  </headerFooter>
  <ignoredErrors>
    <ignoredError sqref="A14:A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zoomScaleSheetLayoutView="100" workbookViewId="0">
      <selection activeCell="G15" sqref="G15"/>
    </sheetView>
  </sheetViews>
  <sheetFormatPr defaultColWidth="9" defaultRowHeight="16.5"/>
  <cols>
    <col min="1" max="2" width="6.625" style="306" customWidth="1"/>
    <col min="3" max="3" width="21.625" style="306" customWidth="1"/>
    <col min="4" max="4" width="13.375" style="306" customWidth="1"/>
    <col min="5" max="5" width="23.625" style="306" customWidth="1"/>
    <col min="6" max="6" width="11.875" style="306" customWidth="1"/>
    <col min="7" max="7" width="14.375" style="306" customWidth="1"/>
    <col min="8" max="8" width="14.25" style="298" customWidth="1"/>
    <col min="9" max="9" width="14.25" style="299" hidden="1" customWidth="1"/>
    <col min="10" max="10" width="20" style="300" hidden="1" customWidth="1"/>
    <col min="11" max="11" width="0.125" style="300" hidden="1" customWidth="1"/>
    <col min="12" max="13" width="14.25" style="300" hidden="1" customWidth="1"/>
    <col min="14" max="14" width="21.125" style="300" hidden="1" customWidth="1"/>
    <col min="15" max="15" width="21.25" style="300" customWidth="1"/>
    <col min="16" max="17" width="14.25" style="300" customWidth="1"/>
    <col min="18" max="19" width="9" style="300" customWidth="1"/>
    <col min="20" max="23" width="9" style="300"/>
    <col min="24" max="16384" width="9" style="301"/>
  </cols>
  <sheetData>
    <row r="1" spans="1:23" s="297" customFormat="1" ht="39.950000000000003" customHeight="1">
      <c r="A1" s="847" t="s">
        <v>0</v>
      </c>
      <c r="B1" s="847"/>
      <c r="C1" s="847"/>
      <c r="D1" s="847"/>
      <c r="E1" s="847"/>
      <c r="F1" s="847"/>
      <c r="G1" s="847"/>
      <c r="H1" s="294"/>
      <c r="I1" s="295"/>
      <c r="J1" s="296"/>
      <c r="K1" s="296"/>
      <c r="L1" s="296"/>
      <c r="M1" s="296"/>
      <c r="N1" s="296"/>
      <c r="O1" s="296"/>
      <c r="P1" s="296"/>
      <c r="Q1" s="296"/>
      <c r="R1" s="296"/>
      <c r="S1" s="296"/>
      <c r="T1" s="296"/>
      <c r="U1" s="296"/>
      <c r="V1" s="296"/>
      <c r="W1" s="296"/>
    </row>
    <row r="2" spans="1:23" ht="18" customHeight="1">
      <c r="A2" s="63" t="str">
        <f>Cover!B3</f>
        <v>NESH/CSM/PRANIT/OTE/G1/1500-1369/NIT</v>
      </c>
      <c r="B2" s="63"/>
      <c r="C2" s="64"/>
      <c r="D2" s="65"/>
      <c r="E2" s="65"/>
      <c r="F2" s="65"/>
      <c r="G2" s="67" t="s">
        <v>1</v>
      </c>
    </row>
    <row r="3" spans="1:23" ht="10.5" customHeight="1">
      <c r="A3" s="55"/>
      <c r="B3" s="55"/>
      <c r="C3" s="68"/>
      <c r="D3" s="69"/>
      <c r="E3" s="69"/>
      <c r="F3" s="69"/>
      <c r="G3" s="70"/>
    </row>
    <row r="4" spans="1:23" ht="15">
      <c r="A4" s="792" t="s">
        <v>2</v>
      </c>
      <c r="B4" s="792"/>
      <c r="C4" s="792"/>
      <c r="D4" s="792"/>
      <c r="E4" s="792"/>
      <c r="F4" s="792"/>
      <c r="G4" s="792"/>
    </row>
    <row r="5" spans="1:23">
      <c r="A5" s="52" t="s">
        <v>341</v>
      </c>
      <c r="B5" s="52"/>
      <c r="C5" s="155"/>
      <c r="D5" s="155"/>
      <c r="E5" s="155"/>
      <c r="F5" s="155"/>
      <c r="G5" s="155"/>
    </row>
    <row r="6" spans="1:23">
      <c r="A6" s="51" t="s">
        <v>342</v>
      </c>
      <c r="B6" s="51"/>
      <c r="C6" s="155"/>
      <c r="D6" s="155"/>
      <c r="E6" s="155"/>
      <c r="F6" s="155"/>
      <c r="G6" s="155"/>
    </row>
    <row r="7" spans="1:23">
      <c r="A7" s="51" t="s">
        <v>343</v>
      </c>
      <c r="B7" s="51"/>
      <c r="C7" s="155"/>
      <c r="D7" s="155"/>
      <c r="E7" s="155"/>
      <c r="F7" s="155"/>
      <c r="G7" s="155"/>
    </row>
    <row r="8" spans="1:23">
      <c r="A8" s="51" t="s">
        <v>344</v>
      </c>
      <c r="B8" s="51"/>
      <c r="C8" s="155"/>
      <c r="D8" s="155"/>
      <c r="E8" s="155"/>
      <c r="F8" s="155"/>
      <c r="G8" s="155"/>
    </row>
    <row r="9" spans="1:23">
      <c r="A9" s="51" t="s">
        <v>3</v>
      </c>
      <c r="B9" s="51"/>
      <c r="C9" s="155"/>
      <c r="D9" s="155"/>
      <c r="E9" s="155"/>
      <c r="F9" s="155"/>
      <c r="G9" s="155"/>
    </row>
    <row r="10" spans="1:23">
      <c r="A10" s="399" t="s">
        <v>436</v>
      </c>
      <c r="B10" s="51"/>
      <c r="C10" s="155"/>
      <c r="D10" s="155"/>
      <c r="E10" s="155"/>
      <c r="F10" s="155"/>
      <c r="G10" s="155"/>
    </row>
    <row r="11" spans="1:23" ht="15">
      <c r="A11" s="155"/>
      <c r="B11" s="155"/>
      <c r="C11" s="155"/>
      <c r="D11" s="155"/>
      <c r="E11" s="155"/>
      <c r="F11" s="155"/>
      <c r="G11" s="155"/>
    </row>
    <row r="12" spans="1:23" ht="51" customHeight="1">
      <c r="A12" s="302" t="s">
        <v>4</v>
      </c>
      <c r="B12" s="302"/>
      <c r="C12" s="848" t="str">
        <f>Cover!$B$2</f>
        <v>Providing over head External water supply lines from Existing Deep tube well to Over head tank and over head tank to residential/non-residential Buildings at POWERGRID, RHQ,Complex, Lapalang, Shillong.</v>
      </c>
      <c r="D12" s="848"/>
      <c r="E12" s="848"/>
      <c r="F12" s="848"/>
      <c r="G12" s="848"/>
    </row>
    <row r="13" spans="1:23" ht="23.25" customHeight="1">
      <c r="A13" s="303" t="s">
        <v>5</v>
      </c>
      <c r="B13" s="303"/>
      <c r="C13" s="304"/>
      <c r="D13" s="303"/>
      <c r="E13" s="303"/>
      <c r="F13" s="303"/>
      <c r="G13" s="303"/>
    </row>
    <row r="14" spans="1:23" ht="41.25" customHeight="1">
      <c r="A14" s="849" t="s">
        <v>6</v>
      </c>
      <c r="B14" s="849"/>
      <c r="C14" s="849"/>
      <c r="D14" s="849"/>
      <c r="E14" s="849"/>
      <c r="F14" s="849"/>
      <c r="G14" s="849"/>
      <c r="J14" s="850" t="s">
        <v>7</v>
      </c>
      <c r="K14" s="850"/>
      <c r="L14" s="850"/>
      <c r="M14" s="850"/>
      <c r="N14" s="305" t="s">
        <v>8</v>
      </c>
    </row>
    <row r="15" spans="1:23" ht="31.5" customHeight="1">
      <c r="B15" s="307">
        <v>1</v>
      </c>
      <c r="C15" s="851" t="s">
        <v>409</v>
      </c>
      <c r="D15" s="852"/>
      <c r="E15" s="852"/>
      <c r="F15" s="853"/>
      <c r="G15" s="308"/>
      <c r="I15" s="309" t="e">
        <f>'Sch-1'!#REF!</f>
        <v>#REF!</v>
      </c>
      <c r="J15" s="310" t="e">
        <f>IF(I15=0,0,G15/I15)</f>
        <v>#REF!</v>
      </c>
      <c r="N15" s="500" t="e">
        <f>J15+J16</f>
        <v>#REF!</v>
      </c>
    </row>
    <row r="16" spans="1:23" ht="34.15" customHeight="1">
      <c r="B16" s="307">
        <v>2</v>
      </c>
      <c r="C16" s="851" t="s">
        <v>408</v>
      </c>
      <c r="D16" s="852"/>
      <c r="E16" s="852"/>
      <c r="F16" s="853"/>
      <c r="G16" s="311"/>
      <c r="I16" s="309" t="e">
        <f>'Sch-1'!#REF!</f>
        <v>#REF!</v>
      </c>
      <c r="J16" s="312">
        <f>G16</f>
        <v>0</v>
      </c>
    </row>
    <row r="17" spans="1:23" s="313" customFormat="1" ht="54.95" hidden="1" customHeight="1">
      <c r="B17" s="314">
        <v>3</v>
      </c>
      <c r="C17" s="855" t="s">
        <v>9</v>
      </c>
      <c r="D17" s="856"/>
      <c r="E17" s="856"/>
      <c r="F17" s="857"/>
      <c r="G17" s="315"/>
      <c r="H17" s="298"/>
      <c r="I17" s="298"/>
      <c r="J17" s="316"/>
      <c r="K17" s="316"/>
      <c r="L17" s="316"/>
      <c r="M17" s="316"/>
      <c r="N17" s="316"/>
      <c r="O17" s="316"/>
      <c r="P17" s="316"/>
      <c r="Q17" s="316"/>
      <c r="R17" s="316"/>
      <c r="S17" s="316"/>
      <c r="T17" s="316"/>
      <c r="U17" s="316"/>
      <c r="V17" s="316"/>
      <c r="W17" s="316"/>
    </row>
    <row r="18" spans="1:23" s="313" customFormat="1" ht="21" hidden="1" customHeight="1">
      <c r="B18" s="317"/>
      <c r="C18" s="318" t="s">
        <v>10</v>
      </c>
      <c r="D18" s="319"/>
      <c r="E18" s="320"/>
      <c r="F18" s="321" t="s">
        <v>11</v>
      </c>
      <c r="G18" s="322"/>
      <c r="H18" s="298"/>
      <c r="I18" s="323" t="e">
        <f>'Sch-1'!#REF!</f>
        <v>#REF!</v>
      </c>
      <c r="J18" s="324" t="e">
        <f>IF(I18=0,0,G18/I18)</f>
        <v>#REF!</v>
      </c>
      <c r="K18" s="316"/>
      <c r="L18" s="316"/>
      <c r="M18" s="316"/>
      <c r="N18" s="325" t="s">
        <v>12</v>
      </c>
      <c r="O18" s="324" t="e">
        <f>J15+J16+J18+J24+J29+J30</f>
        <v>#REF!</v>
      </c>
      <c r="P18" s="316"/>
      <c r="Q18" s="316"/>
      <c r="R18" s="316"/>
      <c r="S18" s="316"/>
      <c r="T18" s="316"/>
      <c r="U18" s="316"/>
      <c r="V18" s="316"/>
      <c r="W18" s="316"/>
    </row>
    <row r="19" spans="1:23" s="313" customFormat="1" ht="21" hidden="1" customHeight="1">
      <c r="B19" s="317"/>
      <c r="C19" s="318" t="s">
        <v>13</v>
      </c>
      <c r="D19" s="319"/>
      <c r="E19" s="320"/>
      <c r="F19" s="321" t="s">
        <v>11</v>
      </c>
      <c r="G19" s="322"/>
      <c r="H19" s="298"/>
      <c r="I19" s="323" t="e">
        <f>'Sch-1'!#REF!</f>
        <v>#REF!</v>
      </c>
      <c r="J19" s="324" t="e">
        <f>IF(I19=0,0,G19/I19)</f>
        <v>#REF!</v>
      </c>
      <c r="K19" s="316"/>
      <c r="L19" s="316"/>
      <c r="M19" s="316"/>
      <c r="N19" s="325" t="s">
        <v>14</v>
      </c>
      <c r="O19" s="324" t="e">
        <f>J15+J16+J19+J25+J29+J30</f>
        <v>#REF!</v>
      </c>
      <c r="P19" s="316"/>
      <c r="Q19" s="316"/>
      <c r="R19" s="316"/>
      <c r="S19" s="316"/>
      <c r="T19" s="316"/>
      <c r="U19" s="316"/>
      <c r="V19" s="316"/>
      <c r="W19" s="316"/>
    </row>
    <row r="20" spans="1:23" s="313" customFormat="1" ht="21" hidden="1" customHeight="1">
      <c r="B20" s="317"/>
      <c r="C20" s="318" t="s">
        <v>15</v>
      </c>
      <c r="D20" s="319"/>
      <c r="E20" s="320"/>
      <c r="F20" s="321" t="s">
        <v>11</v>
      </c>
      <c r="G20" s="322"/>
      <c r="H20" s="298"/>
      <c r="I20" s="323" t="e">
        <f>#REF!</f>
        <v>#REF!</v>
      </c>
      <c r="J20" s="324" t="e">
        <f>IF(I20=0,0,G20/I20)</f>
        <v>#REF!</v>
      </c>
      <c r="K20" s="316"/>
      <c r="L20" s="316"/>
      <c r="M20" s="316"/>
      <c r="N20" s="318" t="s">
        <v>15</v>
      </c>
      <c r="O20" s="324" t="e">
        <f>J15+J16+J20+J26+J29+J30</f>
        <v>#REF!</v>
      </c>
      <c r="P20" s="316"/>
      <c r="Q20" s="316"/>
      <c r="R20" s="316"/>
      <c r="S20" s="316"/>
      <c r="T20" s="316"/>
      <c r="U20" s="316"/>
      <c r="V20" s="316"/>
      <c r="W20" s="316"/>
    </row>
    <row r="21" spans="1:23" s="313" customFormat="1" ht="21" hidden="1" customHeight="1">
      <c r="B21" s="317"/>
      <c r="C21" s="318" t="s">
        <v>16</v>
      </c>
      <c r="D21" s="319"/>
      <c r="E21" s="320"/>
      <c r="F21" s="321" t="s">
        <v>11</v>
      </c>
      <c r="G21" s="322"/>
      <c r="H21" s="298"/>
      <c r="I21" s="323" t="e">
        <f>#REF!</f>
        <v>#REF!</v>
      </c>
      <c r="J21" s="324" t="e">
        <f>IF(I21=0,0,G21/I21)</f>
        <v>#REF!</v>
      </c>
      <c r="K21" s="316"/>
      <c r="L21" s="316"/>
      <c r="M21" s="316"/>
      <c r="N21" s="318" t="s">
        <v>16</v>
      </c>
      <c r="O21" s="324" t="e">
        <f>J15+J16+J21+J27+J29+J30</f>
        <v>#REF!</v>
      </c>
      <c r="P21" s="316"/>
      <c r="Q21" s="316"/>
      <c r="R21" s="316"/>
      <c r="S21" s="316"/>
      <c r="T21" s="316"/>
      <c r="U21" s="316"/>
      <c r="V21" s="316"/>
      <c r="W21" s="316"/>
    </row>
    <row r="22" spans="1:23" s="313" customFormat="1" ht="21" hidden="1" customHeight="1">
      <c r="B22" s="326"/>
      <c r="C22" s="327" t="s">
        <v>48</v>
      </c>
      <c r="D22" s="328"/>
      <c r="E22" s="320"/>
      <c r="F22" s="329" t="s">
        <v>11</v>
      </c>
      <c r="G22" s="330"/>
      <c r="H22" s="298"/>
      <c r="I22" s="323" t="e">
        <f>#REF!</f>
        <v>#REF!</v>
      </c>
      <c r="J22" s="324" t="e">
        <f>IF(I22=0,0,G22/I22)</f>
        <v>#REF!</v>
      </c>
      <c r="K22" s="316"/>
      <c r="L22" s="316"/>
      <c r="M22" s="316"/>
      <c r="N22" s="327" t="s">
        <v>17</v>
      </c>
      <c r="O22" s="324" t="e">
        <f>J15+J16+J22+J28+J29+J30</f>
        <v>#REF!</v>
      </c>
      <c r="P22" s="316"/>
      <c r="Q22" s="316"/>
      <c r="R22" s="316"/>
      <c r="S22" s="316"/>
      <c r="T22" s="316"/>
      <c r="U22" s="316"/>
      <c r="V22" s="316"/>
      <c r="W22" s="316"/>
    </row>
    <row r="23" spans="1:23" s="313" customFormat="1" ht="54.95" hidden="1" customHeight="1">
      <c r="B23" s="314">
        <v>4</v>
      </c>
      <c r="C23" s="858" t="s">
        <v>18</v>
      </c>
      <c r="D23" s="859"/>
      <c r="E23" s="859"/>
      <c r="F23" s="860"/>
      <c r="G23" s="315"/>
      <c r="H23" s="298"/>
      <c r="I23" s="298"/>
      <c r="J23" s="316"/>
      <c r="K23" s="316"/>
      <c r="L23" s="316"/>
      <c r="M23" s="316"/>
      <c r="N23" s="316"/>
      <c r="O23" s="316"/>
      <c r="P23" s="316"/>
      <c r="Q23" s="316"/>
      <c r="R23" s="316"/>
      <c r="S23" s="316"/>
      <c r="T23" s="316"/>
      <c r="U23" s="316"/>
      <c r="V23" s="316"/>
      <c r="W23" s="316"/>
    </row>
    <row r="24" spans="1:23" s="313" customFormat="1" ht="21" hidden="1" customHeight="1">
      <c r="A24" s="331"/>
      <c r="B24" s="317"/>
      <c r="C24" s="318" t="s">
        <v>10</v>
      </c>
      <c r="D24" s="319"/>
      <c r="E24" s="332"/>
      <c r="F24" s="321" t="s">
        <v>19</v>
      </c>
      <c r="G24" s="333"/>
      <c r="H24" s="298"/>
      <c r="I24" s="323" t="e">
        <f>'Sch-1'!#REF!</f>
        <v>#REF!</v>
      </c>
      <c r="J24" s="334">
        <f>G24</f>
        <v>0</v>
      </c>
      <c r="K24" s="316"/>
      <c r="L24" s="316"/>
      <c r="M24" s="316"/>
      <c r="N24" s="316"/>
      <c r="O24" s="316"/>
      <c r="P24" s="316"/>
      <c r="Q24" s="316"/>
      <c r="R24" s="316"/>
      <c r="S24" s="316"/>
      <c r="T24" s="316"/>
      <c r="U24" s="316"/>
      <c r="V24" s="316"/>
      <c r="W24" s="316"/>
    </row>
    <row r="25" spans="1:23" s="313" customFormat="1" ht="21" hidden="1" customHeight="1">
      <c r="A25" s="331"/>
      <c r="B25" s="317"/>
      <c r="C25" s="318" t="s">
        <v>13</v>
      </c>
      <c r="D25" s="319"/>
      <c r="E25" s="332"/>
      <c r="F25" s="321" t="s">
        <v>19</v>
      </c>
      <c r="G25" s="333"/>
      <c r="H25" s="298"/>
      <c r="I25" s="323" t="e">
        <f>'Sch-1'!#REF!</f>
        <v>#REF!</v>
      </c>
      <c r="J25" s="334">
        <f>G25</f>
        <v>0</v>
      </c>
      <c r="K25" s="316"/>
      <c r="L25" s="316"/>
      <c r="M25" s="316"/>
      <c r="N25" s="316"/>
      <c r="O25" s="316"/>
      <c r="P25" s="316"/>
      <c r="Q25" s="316"/>
      <c r="R25" s="316"/>
      <c r="S25" s="316"/>
      <c r="T25" s="316"/>
      <c r="U25" s="316"/>
      <c r="V25" s="316"/>
      <c r="W25" s="316"/>
    </row>
    <row r="26" spans="1:23" s="313" customFormat="1" ht="21" hidden="1" customHeight="1">
      <c r="A26" s="331"/>
      <c r="B26" s="317"/>
      <c r="C26" s="318" t="s">
        <v>15</v>
      </c>
      <c r="D26" s="319"/>
      <c r="E26" s="332"/>
      <c r="F26" s="321" t="s">
        <v>19</v>
      </c>
      <c r="G26" s="333"/>
      <c r="H26" s="298"/>
      <c r="I26" s="323" t="e">
        <f>#REF!</f>
        <v>#REF!</v>
      </c>
      <c r="J26" s="334">
        <f>G26</f>
        <v>0</v>
      </c>
      <c r="K26" s="316"/>
      <c r="L26" s="316"/>
      <c r="M26" s="316"/>
      <c r="N26" s="316"/>
      <c r="O26" s="316"/>
      <c r="P26" s="316"/>
      <c r="Q26" s="316"/>
      <c r="R26" s="316"/>
      <c r="S26" s="316"/>
      <c r="T26" s="316"/>
      <c r="U26" s="316"/>
      <c r="V26" s="316"/>
      <c r="W26" s="316"/>
    </row>
    <row r="27" spans="1:23" s="313" customFormat="1" ht="21" hidden="1" customHeight="1">
      <c r="A27" s="331"/>
      <c r="B27" s="317"/>
      <c r="C27" s="318" t="s">
        <v>16</v>
      </c>
      <c r="D27" s="319"/>
      <c r="E27" s="332"/>
      <c r="F27" s="321" t="s">
        <v>19</v>
      </c>
      <c r="G27" s="333"/>
      <c r="H27" s="298"/>
      <c r="I27" s="323" t="e">
        <f>#REF!</f>
        <v>#REF!</v>
      </c>
      <c r="J27" s="334">
        <f>G27</f>
        <v>0</v>
      </c>
      <c r="K27" s="316"/>
      <c r="L27" s="316"/>
      <c r="M27" s="316"/>
      <c r="N27" s="316"/>
      <c r="O27" s="316"/>
      <c r="P27" s="316"/>
      <c r="Q27" s="316"/>
      <c r="R27" s="316"/>
      <c r="S27" s="316"/>
      <c r="T27" s="316"/>
      <c r="U27" s="316"/>
      <c r="V27" s="316"/>
      <c r="W27" s="316"/>
    </row>
    <row r="28" spans="1:23" s="313" customFormat="1" ht="21" hidden="1" customHeight="1">
      <c r="A28" s="331"/>
      <c r="B28" s="326"/>
      <c r="C28" s="327" t="s">
        <v>48</v>
      </c>
      <c r="D28" s="328"/>
      <c r="E28" s="335"/>
      <c r="F28" s="329" t="s">
        <v>19</v>
      </c>
      <c r="G28" s="336"/>
      <c r="H28" s="298"/>
      <c r="I28" s="323" t="e">
        <f>#REF!</f>
        <v>#REF!</v>
      </c>
      <c r="J28" s="334">
        <f>G28</f>
        <v>0</v>
      </c>
      <c r="K28" s="316"/>
      <c r="L28" s="316"/>
      <c r="M28" s="316"/>
      <c r="N28" s="316"/>
      <c r="O28" s="316"/>
      <c r="P28" s="316"/>
      <c r="Q28" s="316"/>
      <c r="R28" s="316"/>
      <c r="S28" s="316"/>
      <c r="T28" s="316"/>
      <c r="U28" s="316"/>
      <c r="V28" s="316"/>
      <c r="W28" s="316"/>
    </row>
    <row r="29" spans="1:23" s="313" customFormat="1" ht="99.75" hidden="1" customHeight="1">
      <c r="A29" s="331"/>
      <c r="B29" s="307">
        <v>5</v>
      </c>
      <c r="C29" s="851" t="s">
        <v>50</v>
      </c>
      <c r="D29" s="852"/>
      <c r="E29" s="852"/>
      <c r="F29" s="853"/>
      <c r="G29" s="308"/>
      <c r="H29" s="298"/>
      <c r="I29" s="323" t="e">
        <f>'Sch-1'!#REF!+#REF!+#REF!+#REF!</f>
        <v>#REF!</v>
      </c>
      <c r="J29" s="324" t="e">
        <f>IF(I29=0,0,G29/I29)</f>
        <v>#REF!</v>
      </c>
      <c r="K29" s="316"/>
      <c r="L29" s="316"/>
      <c r="M29" s="316"/>
      <c r="N29" s="316"/>
      <c r="O29" s="316"/>
      <c r="P29" s="316"/>
      <c r="Q29" s="316"/>
      <c r="R29" s="316"/>
      <c r="S29" s="316"/>
      <c r="T29" s="316"/>
      <c r="U29" s="316"/>
      <c r="V29" s="316"/>
      <c r="W29" s="316"/>
    </row>
    <row r="30" spans="1:23" s="313" customFormat="1" ht="99.75" hidden="1" customHeight="1">
      <c r="A30" s="331"/>
      <c r="B30" s="307">
        <v>3</v>
      </c>
      <c r="C30" s="851" t="s">
        <v>49</v>
      </c>
      <c r="D30" s="852"/>
      <c r="E30" s="852"/>
      <c r="F30" s="853"/>
      <c r="G30" s="311"/>
      <c r="H30" s="298"/>
      <c r="I30" s="323" t="e">
        <f>'Sch-1'!#REF!+#REF!+#REF!+#REF!</f>
        <v>#REF!</v>
      </c>
      <c r="J30" s="334">
        <f>G30</f>
        <v>0</v>
      </c>
      <c r="K30" s="316"/>
      <c r="L30" s="316"/>
      <c r="M30" s="316"/>
      <c r="N30" s="316"/>
      <c r="O30" s="316"/>
      <c r="P30" s="316"/>
      <c r="Q30" s="316"/>
      <c r="R30" s="316"/>
      <c r="S30" s="316"/>
      <c r="T30" s="316"/>
      <c r="U30" s="316"/>
      <c r="V30" s="316"/>
      <c r="W30" s="316"/>
    </row>
    <row r="31" spans="1:23" s="313" customFormat="1" ht="36.75" customHeight="1">
      <c r="A31" s="331"/>
      <c r="B31" s="337"/>
      <c r="C31" s="861" t="s">
        <v>399</v>
      </c>
      <c r="D31" s="862"/>
      <c r="E31" s="862"/>
      <c r="F31" s="862"/>
      <c r="G31" s="862"/>
      <c r="H31" s="298"/>
      <c r="I31" s="298"/>
      <c r="J31" s="316"/>
      <c r="K31" s="316"/>
      <c r="L31" s="316"/>
      <c r="M31" s="316"/>
      <c r="N31" s="316"/>
      <c r="O31" s="316"/>
      <c r="P31" s="316"/>
      <c r="Q31" s="316"/>
      <c r="R31" s="316"/>
      <c r="S31" s="316"/>
      <c r="T31" s="316"/>
      <c r="U31" s="316"/>
      <c r="V31" s="316"/>
      <c r="W31" s="316"/>
    </row>
    <row r="32" spans="1:23" s="510" customFormat="1" ht="37.5" hidden="1" customHeight="1">
      <c r="A32" s="506"/>
      <c r="B32" s="507"/>
      <c r="C32" s="863"/>
      <c r="D32" s="864"/>
      <c r="E32" s="864"/>
      <c r="F32" s="864"/>
      <c r="G32" s="864"/>
      <c r="H32" s="508"/>
      <c r="I32" s="508"/>
      <c r="J32" s="509"/>
      <c r="K32" s="509"/>
      <c r="L32" s="509"/>
      <c r="M32" s="509"/>
      <c r="N32" s="509"/>
      <c r="O32" s="509"/>
      <c r="P32" s="509"/>
      <c r="Q32" s="509"/>
      <c r="R32" s="509"/>
      <c r="S32" s="509"/>
      <c r="T32" s="509"/>
      <c r="U32" s="509"/>
      <c r="V32" s="509"/>
      <c r="W32" s="509"/>
    </row>
    <row r="33" spans="1:23" s="510" customFormat="1" ht="10.5" customHeight="1">
      <c r="A33" s="517"/>
      <c r="B33" s="518"/>
      <c r="C33" s="865"/>
      <c r="D33" s="866"/>
      <c r="E33" s="866"/>
      <c r="F33" s="866"/>
      <c r="G33" s="867"/>
      <c r="H33" s="508"/>
      <c r="I33" s="508"/>
      <c r="J33" s="509"/>
      <c r="K33" s="509"/>
      <c r="L33" s="509"/>
      <c r="M33" s="509"/>
      <c r="N33" s="509"/>
      <c r="O33" s="509"/>
      <c r="P33" s="509"/>
      <c r="Q33" s="509"/>
      <c r="R33" s="509"/>
      <c r="S33" s="509"/>
      <c r="T33" s="509"/>
      <c r="U33" s="509"/>
      <c r="V33" s="509"/>
      <c r="W33" s="509"/>
    </row>
    <row r="34" spans="1:23" s="313" customFormat="1">
      <c r="A34" s="303" t="s">
        <v>20</v>
      </c>
      <c r="B34" s="338"/>
      <c r="C34" s="339"/>
      <c r="E34" s="340"/>
      <c r="F34" s="340"/>
      <c r="G34" s="341"/>
      <c r="H34" s="298"/>
      <c r="I34" s="298"/>
      <c r="J34" s="316"/>
      <c r="K34" s="316"/>
      <c r="L34" s="316"/>
      <c r="M34" s="316"/>
      <c r="N34" s="316"/>
      <c r="O34" s="316"/>
      <c r="P34" s="316"/>
      <c r="Q34" s="316"/>
      <c r="R34" s="316"/>
      <c r="S34" s="316"/>
      <c r="T34" s="316"/>
      <c r="U34" s="316"/>
      <c r="V34" s="316"/>
      <c r="W34" s="316"/>
    </row>
    <row r="35" spans="1:23" s="313" customFormat="1">
      <c r="A35" s="70" t="s">
        <v>68</v>
      </c>
      <c r="B35" s="338"/>
      <c r="C35" s="339"/>
      <c r="E35" s="340"/>
      <c r="F35" s="340"/>
      <c r="G35" s="341"/>
      <c r="H35" s="298"/>
      <c r="I35" s="298"/>
      <c r="J35" s="316"/>
      <c r="K35" s="316"/>
      <c r="L35" s="316"/>
      <c r="M35" s="316"/>
      <c r="N35" s="316"/>
      <c r="O35" s="316"/>
      <c r="P35" s="316"/>
      <c r="Q35" s="316"/>
      <c r="R35" s="316"/>
      <c r="S35" s="316"/>
      <c r="T35" s="316"/>
      <c r="U35" s="316"/>
      <c r="V35" s="316"/>
      <c r="W35" s="316"/>
    </row>
    <row r="36" spans="1:23" s="313" customFormat="1" ht="15" customHeight="1">
      <c r="B36" s="70"/>
      <c r="D36" s="215"/>
      <c r="E36" s="68"/>
      <c r="F36" s="68"/>
      <c r="G36" s="68"/>
      <c r="H36" s="342"/>
      <c r="I36" s="298"/>
      <c r="J36" s="316"/>
      <c r="K36" s="316"/>
      <c r="L36" s="316"/>
      <c r="M36" s="316"/>
      <c r="N36" s="316"/>
      <c r="O36" s="316"/>
      <c r="P36" s="316"/>
      <c r="Q36" s="316"/>
      <c r="R36" s="316"/>
      <c r="S36" s="316"/>
      <c r="T36" s="316"/>
      <c r="U36" s="316"/>
      <c r="V36" s="316"/>
      <c r="W36" s="316"/>
    </row>
    <row r="37" spans="1:23">
      <c r="A37" s="343"/>
      <c r="B37" s="343"/>
      <c r="C37" s="344"/>
      <c r="D37" s="68"/>
      <c r="E37" s="70"/>
      <c r="F37" s="70"/>
      <c r="G37" s="73" t="s">
        <v>69</v>
      </c>
      <c r="H37" s="300"/>
    </row>
    <row r="38" spans="1:23">
      <c r="A38" s="343"/>
      <c r="B38" s="343"/>
      <c r="C38" s="344"/>
      <c r="D38" s="68"/>
      <c r="E38" s="70"/>
      <c r="F38" s="70"/>
      <c r="G38" s="73" t="str">
        <f>"For and on behalf of " &amp; 'Sch-1'!F8</f>
        <v xml:space="preserve">For and on behalf of </v>
      </c>
      <c r="H38" s="300"/>
    </row>
    <row r="39" spans="1:23" ht="7.5" customHeight="1">
      <c r="A39" s="345"/>
      <c r="B39" s="345"/>
      <c r="C39" s="345"/>
      <c r="D39" s="346"/>
      <c r="E39" s="347"/>
      <c r="F39" s="347"/>
      <c r="G39" s="301"/>
      <c r="H39" s="348"/>
    </row>
    <row r="40" spans="1:23" ht="15">
      <c r="A40" s="349" t="s">
        <v>235</v>
      </c>
      <c r="B40" s="349"/>
      <c r="C40" s="346" t="str">
        <f>IF('Sch-1'!D58=0,"", 'Sch-1'!D58)</f>
        <v>2-Dec-2024</v>
      </c>
      <c r="D40" s="346"/>
      <c r="E40" s="347" t="s">
        <v>70</v>
      </c>
      <c r="F40" s="854">
        <f>'Sch-1'!O59</f>
        <v>0</v>
      </c>
      <c r="G40" s="854"/>
      <c r="H40" s="300"/>
    </row>
    <row r="41" spans="1:23">
      <c r="A41" s="349" t="s">
        <v>236</v>
      </c>
      <c r="B41" s="349"/>
      <c r="C41" s="346" t="str">
        <f>IF('Sch-1'!D59=0,"", 'Sch-1'!D59)</f>
        <v/>
      </c>
      <c r="D41" s="350"/>
      <c r="E41" s="347" t="s">
        <v>71</v>
      </c>
      <c r="F41" s="854" t="str">
        <f>'Sch-1'!O60</f>
        <v/>
      </c>
      <c r="G41" s="854"/>
      <c r="H41" s="300"/>
    </row>
    <row r="42" spans="1:23">
      <c r="A42" s="343"/>
      <c r="B42" s="343"/>
      <c r="C42" s="343"/>
      <c r="D42" s="343"/>
      <c r="E42" s="347"/>
      <c r="F42" s="347"/>
      <c r="G42" s="301"/>
      <c r="H42" s="351"/>
    </row>
  </sheetData>
  <sheetProtection password="CD7E" sheet="1" objects="1" scenarios="1" formatCells="0" formatColumns="0" formatRows="0" selectLockedCells="1" sort="0"/>
  <customSheetViews>
    <customSheetView guid="{93F2FEDA-AB07-4652-9895-BE34975CD6CE}" showPageBreaks="1" zeroValues="0" printArea="1" hiddenRows="1" hiddenColumns="1" view="pageBreakPreview">
      <selection activeCell="G15" sqref="G15"/>
      <pageMargins left="0.72" right="0.49" top="0.62" bottom="0.52" header="0.32" footer="0.27"/>
      <pageSetup scale="93" orientation="portrait" r:id="rId1"/>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72" right="0.49" top="0.62" bottom="0.52" header="0.32" footer="0.27"/>
      <pageSetup scale="93" orientation="portrait" r:id="rId2"/>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72" right="0.49" top="0.62" bottom="0.52" header="0.32" footer="0.27"/>
      <pageSetup scale="93" orientation="portrait" r:id="rId3"/>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72" right="0.49" top="0.62" bottom="0.52" header="0.32" footer="0.27"/>
      <pageSetup scale="93" orientation="portrait" r:id="rId4"/>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72" right="0.49" top="0.62" bottom="0.52" header="0.32" footer="0.27"/>
      <pageSetup scale="93" orientation="portrait" r:id="rId5"/>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72" right="0.49" top="0.62" bottom="0.52" header="0.32" footer="0.27"/>
      <pageSetup scale="93" orientation="portrait" r:id="rId6"/>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72" right="0.49" top="0.62" bottom="0.52" header="0.32" footer="0.27"/>
      <pageSetup scale="93" orientation="portrait" r:id="rId7"/>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72" right="0.49" top="0.62" bottom="0.52" header="0.32" footer="0.27"/>
      <pageSetup scale="93" orientation="portrait" r:id="rId8"/>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72" right="0.49" top="0.62" bottom="0.52" header="0.32" footer="0.27"/>
      <pageSetup scale="93" orientation="portrait" r:id="rId9"/>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72" right="0.49" top="0.62" bottom="0.52" header="0.32" footer="0.27"/>
      <pageSetup scale="93" orientation="portrait" r:id="rId10"/>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72" right="0.49" top="0.62" bottom="0.52" header="0.32" footer="0.27"/>
      <pageSetup scale="93" orientation="portrait" r:id="rId11"/>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72" right="0.49" top="0.62" bottom="0.52" header="0.32" footer="0.27"/>
      <pageSetup scale="93" orientation="portrait" r:id="rId12"/>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72" right="0.49" top="0.62" bottom="0.52" header="0.32" footer="0.27"/>
      <pageSetup scale="96" orientation="portrait" r:id="rId13"/>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72" right="0.49" top="0.62" bottom="0.52" header="0.32" footer="0.27"/>
      <pageSetup scale="96" orientation="portrait" r:id="rId14"/>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72" right="0.49" top="0.62" bottom="0.52" header="0.32" footer="0.27"/>
      <pageSetup scale="96" orientation="portrait" r:id="rId15"/>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72" right="0.49" top="0.62" bottom="0.52" header="0.32" footer="0.27"/>
      <pageSetup scale="93" orientation="portrait" r:id="rId16"/>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72" right="0.49" top="0.62" bottom="0.52" header="0.32" footer="0.27"/>
      <pageSetup scale="93" orientation="portrait" r:id="rId17"/>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72" right="0.49" top="0.62" bottom="0.52" header="0.32" footer="0.27"/>
      <pageSetup scale="93" orientation="portrait" r:id="rId18"/>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72" right="0.49" top="0.62" bottom="0.52" header="0.32" footer="0.27"/>
      <pageSetup scale="93" orientation="portrait" r:id="rId19"/>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72" right="0.49" top="0.62" bottom="0.52" header="0.32" footer="0.27"/>
      <pageSetup scale="93" orientation="portrait" r:id="rId20"/>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72" right="0.49" top="0.62" bottom="0.52" header="0.32" footer="0.27"/>
      <pageSetup scale="93" orientation="portrait" r:id="rId21"/>
      <headerFooter alignWithMargins="0">
        <oddFooter>&amp;R&amp;"Book Antiqua,Bold"&amp;10Letter of Discount  / Page &amp;P of &amp;N</oddFooter>
      </headerFooter>
    </customSheetView>
    <customSheetView guid="{FC366365-2136-48B2-A9F6-DEB708B66B93}" showPageBreaks="1" zeroValues="0" printArea="1" hiddenRows="1" hiddenColumns="1" view="pageBreakPreview">
      <selection activeCell="G15" sqref="G15"/>
      <pageMargins left="0.72" right="0.49" top="0.62" bottom="0.52" header="0.32" footer="0.27"/>
      <pageSetup scale="93" orientation="portrait" r:id="rId22"/>
      <headerFooter alignWithMargins="0">
        <oddFooter>&amp;R&amp;"Book Antiqua,Bold"&amp;10Letter of Discount  / Page &amp;P of &amp;N</oddFooter>
      </headerFooter>
    </customSheetView>
    <customSheetView guid="{FCAAE906-744B-4580-8002-466CC408DAC9}" showPageBreaks="1" zeroValues="0" printArea="1" hiddenRows="1" hiddenColumns="1" view="pageBreakPreview">
      <selection activeCell="G15" sqref="G15"/>
      <pageMargins left="0.72" right="0.49" top="0.62" bottom="0.52" header="0.32" footer="0.27"/>
      <pageSetup scale="93" orientation="portrait" r:id="rId23"/>
      <headerFooter alignWithMargins="0">
        <oddFooter>&amp;R&amp;"Book Antiqua,Bold"&amp;10Letter of Discount  / Page &amp;P of &amp;N</oddFooter>
      </headerFooter>
    </customSheetView>
  </customSheetViews>
  <mergeCells count="16">
    <mergeCell ref="C15:F15"/>
    <mergeCell ref="F40:G40"/>
    <mergeCell ref="F41:G41"/>
    <mergeCell ref="C16:F16"/>
    <mergeCell ref="C17:F17"/>
    <mergeCell ref="C23:F23"/>
    <mergeCell ref="C29:F29"/>
    <mergeCell ref="C30:F30"/>
    <mergeCell ref="C31:G31"/>
    <mergeCell ref="C32:G32"/>
    <mergeCell ref="C33:G33"/>
    <mergeCell ref="A1:G1"/>
    <mergeCell ref="A4:G4"/>
    <mergeCell ref="C12:G12"/>
    <mergeCell ref="A14:G14"/>
    <mergeCell ref="J14:M14"/>
  </mergeCells>
  <phoneticPr fontId="30"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4"/>
  <headerFooter alignWithMargins="0">
    <oddFooter>&amp;R&amp;"Book Antiqua,Bold"&amp;10Letter of Discount  / Page &amp;P of &amp;N</oddFooter>
  </headerFooter>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Basic</vt:lpstr>
      <vt:lpstr>Cover</vt:lpstr>
      <vt:lpstr>Instructions</vt:lpstr>
      <vt:lpstr>Names of Bidder</vt:lpstr>
      <vt:lpstr>Sch-1</vt:lpstr>
      <vt:lpstr>Sch-1(Disc)</vt:lpstr>
      <vt:lpstr>Sch-5 Dis</vt:lpstr>
      <vt:lpstr>Sch-3 After Discount</vt:lpstr>
      <vt:lpstr>Discount</vt:lpstr>
      <vt:lpstr>Octroi</vt:lpstr>
      <vt:lpstr>Entry Tax</vt:lpstr>
      <vt:lpstr>Other Taxes &amp; Duties</vt:lpstr>
      <vt:lpstr>Sch-2</vt:lpstr>
      <vt:lpstr>Bid Form 2nd Envelope</vt:lpstr>
      <vt:lpstr>Q &amp; C</vt:lpstr>
      <vt:lpstr>N to W</vt:lpstr>
      <vt:lpstr>Sheet1</vt:lpstr>
      <vt:lpstr>Sheet2</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 After Discount'!Print_Area</vt:lpstr>
      <vt:lpstr>'Sch-5 Dis'!Print_Area</vt:lpstr>
      <vt:lpstr>'Sch-1'!Print_Titles</vt:lpstr>
      <vt:lpstr>'Sch-1(Disc)'!Print_Titles</vt:lpstr>
      <vt:lpstr>'Sch-2'!Print_Titles</vt:lpstr>
      <vt:lpstr>'Sch-3 After Discount'!Print_Titles</vt:lpstr>
      <vt:lpstr>'Sch-5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Niraj Mishra </cp:lastModifiedBy>
  <cp:lastPrinted>2024-10-24T04:25:21Z</cp:lastPrinted>
  <dcterms:created xsi:type="dcterms:W3CDTF">2001-07-26T10:23:15Z</dcterms:created>
  <dcterms:modified xsi:type="dcterms:W3CDTF">2025-02-28T12:52:17Z</dcterms:modified>
</cp:coreProperties>
</file>