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hidePivotFieldList="1" defaultThemeVersion="124226"/>
  <mc:AlternateContent xmlns:mc="http://schemas.openxmlformats.org/markup-compatibility/2006">
    <mc:Choice Requires="x15">
      <x15ac:absPath xmlns:x15ac="http://schemas.microsoft.com/office/spreadsheetml/2010/11/ac" url="G:\Full Report\55_C1 &amp; C2 Township Work_NERPSIP\Package-C2\03_Bidding Documents\Volume-III\"/>
    </mc:Choice>
  </mc:AlternateContent>
  <xr:revisionPtr revIDLastSave="0" documentId="13_ncr:81_{AC0168AD-7F04-4D42-BECA-3D0BC7389221}" xr6:coauthVersionLast="36" xr6:coauthVersionMax="36" xr10:uidLastSave="{00000000-0000-0000-0000-000000000000}"/>
  <workbookProtection workbookAlgorithmName="SHA-512" workbookHashValue="W/ZUyWe+n2vOKeRHjSbrWttJuWqBXZpzsV5xbKpf99J7CcocUs2uBuuD+Q9Gz/M6hHcBDquTdGB6d1tKcZ3i5w==" workbookSaltValue="WOW2wQo9m/KzMbEfVAuylQ==" workbookSpinCount="100000" revisionsAlgorithmName="SHA-512" revisionsHashValue="UwsdEHizMBdChK8YXBzohfqBAtqE3/iLyYwQDohinf7j7zmlKxrsvBnErbbTb6jIrLT3r6T9VqPXCumKmZjG0g==" revisionsSaltValue="3BwexU0CCF4VAIb77uu1gQ==" revisionsSpinCount="100000" lockStructure="1" lockRevision="1"/>
  <bookViews>
    <workbookView xWindow="0" yWindow="0" windowWidth="20490" windowHeight="7755" tabRatio="617" firstSheet="1" activeTab="14" xr2:uid="{00000000-000D-0000-FFFF-FFFF00000000}"/>
  </bookViews>
  <sheets>
    <sheet name="Basic" sheetId="1" state="hidden" r:id="rId1"/>
    <sheet name="Cover" sheetId="2" r:id="rId2"/>
    <sheet name="Instructions" sheetId="3" r:id="rId3"/>
    <sheet name="Names of Bidder" sheetId="4" r:id="rId4"/>
    <sheet name="Sch-1" sheetId="5" r:id="rId5"/>
    <sheet name="Sch-1(Disc)" sheetId="6" state="hidden" r:id="rId6"/>
    <sheet name="Sch-2" sheetId="7" r:id="rId7"/>
    <sheet name="Sch-5 Dis" sheetId="8" state="hidden" r:id="rId8"/>
    <sheet name="Sch-3" sheetId="9" r:id="rId9"/>
    <sheet name="Sch-3 After Discount" sheetId="10" r:id="rId10"/>
    <sheet name="Discount" sheetId="11" r:id="rId11"/>
    <sheet name="Octroi" sheetId="12" state="hidden" r:id="rId12"/>
    <sheet name="Entry Tax" sheetId="13" state="hidden" r:id="rId13"/>
    <sheet name="Other Taxes &amp; Duties" sheetId="14" state="hidden" r:id="rId14"/>
    <sheet name="Bid Form 2nd Envelope" sheetId="15" r:id="rId15"/>
    <sheet name="Q &amp; C" sheetId="16" state="hidden" r:id="rId16"/>
    <sheet name="N to W" sheetId="17" state="hidden" r:id="rId17"/>
    <sheet name="Sheet1" sheetId="18" state="hidden" r:id="rId18"/>
    <sheet name="Sheet2" sheetId="19" state="hidden" r:id="rId19"/>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'Sch-1'!$A$18:$AX$107</definedName>
    <definedName name="_xlnm._FilterDatabase" localSheetId="5" hidden="1">'Sch-1(Disc)'!$A$20:$F$92</definedName>
    <definedName name="ab">#REF!</definedName>
    <definedName name="logo1">"Picture 7"</definedName>
    <definedName name="_xlnm.Print_Area" localSheetId="14">'Bid Form 2nd Envelope'!$A$1:$F$59</definedName>
    <definedName name="_xlnm.Print_Area" localSheetId="10">Discount!$A$2:$G$42</definedName>
    <definedName name="_xlnm.Print_Area" localSheetId="12">'Entry Tax'!$A$1:$E$16</definedName>
    <definedName name="_xlnm.Print_Area" localSheetId="2">Instructions!$A$1:$C$40</definedName>
    <definedName name="_xlnm.Print_Area" localSheetId="3">'Names of Bidder'!$B$1:$G$28</definedName>
    <definedName name="_xlnm.Print_Area" localSheetId="11">Octroi!$A$1:$E$16</definedName>
    <definedName name="_xlnm.Print_Area" localSheetId="13">'Other Taxes &amp; Duties'!$A$1:$F$16</definedName>
    <definedName name="_xlnm.Print_Area" localSheetId="15">'Q &amp; C'!$A$1:$F$38</definedName>
    <definedName name="_xlnm.Print_Area" localSheetId="4">'Sch-1'!$A$1:$P$115</definedName>
    <definedName name="_xlnm.Print_Area" localSheetId="5">'Sch-1(Disc)'!$A$1:$F$98</definedName>
    <definedName name="_xlnm.Print_Area" localSheetId="6">'Sch-2'!$A$1:$E$20</definedName>
    <definedName name="_xlnm.Print_Area" localSheetId="8">'Sch-3'!$A$1:$D$33</definedName>
    <definedName name="_xlnm.Print_Area" localSheetId="9">'Sch-3 After Discount'!$A$1:$D$33</definedName>
    <definedName name="_xlnm.Print_Area" localSheetId="7">'Sch-5 Dis'!$A$1:$E$44</definedName>
    <definedName name="_xlnm.Print_Titles" localSheetId="4">'Sch-1'!$17:$18</definedName>
    <definedName name="_xlnm.Print_Titles" localSheetId="5">'Sch-1(Disc)'!$14:$16</definedName>
    <definedName name="_xlnm.Print_Titles" localSheetId="6">'Sch-2'!$3:$13</definedName>
    <definedName name="_xlnm.Print_Titles" localSheetId="8">'Sch-3'!$3:$13</definedName>
    <definedName name="_xlnm.Print_Titles" localSheetId="9">'Sch-3 After Discount'!$3:$13</definedName>
    <definedName name="_xlnm.Print_Titles" localSheetId="7">'Sch-5 Dis'!$3:$13</definedName>
    <definedName name="_xlnm.Recorder">#REF!</definedName>
    <definedName name="TEST">#REF!</definedName>
    <definedName name="Z_01ACF2E1_8E61_4459_ABC1_B6C183DEED61_.wvu.PrintArea" localSheetId="14" hidden="1">'Bid Form 2nd Envelope'!$A$1:$F$61</definedName>
    <definedName name="Z_01ACF2E1_8E61_4459_ABC1_B6C183DEED61_.wvu.PrintArea" localSheetId="12" hidden="1">'Entry Tax'!$A$1:$E$16</definedName>
    <definedName name="Z_01ACF2E1_8E61_4459_ABC1_B6C183DEED61_.wvu.PrintArea" localSheetId="3" hidden="1">'Names of Bidder'!$B$1:$E$26</definedName>
    <definedName name="Z_01ACF2E1_8E61_4459_ABC1_B6C183DEED61_.wvu.PrintArea" localSheetId="11" hidden="1">Octroi!$A$1:$E$16</definedName>
    <definedName name="Z_01ACF2E1_8E61_4459_ABC1_B6C183DEED61_.wvu.PrintArea" localSheetId="13" hidden="1">'Other Taxes &amp; Duties'!$A$1:$F$16</definedName>
    <definedName name="Z_01ACF2E1_8E61_4459_ABC1_B6C183DEED61_.wvu.PrintArea" localSheetId="15" hidden="1">'Q &amp; C'!$A$1:$F$38</definedName>
    <definedName name="Z_01ACF2E1_8E61_4459_ABC1_B6C183DEED61_.wvu.PrintArea" localSheetId="4" hidden="1">'Sch-1'!$A$1:$P$116</definedName>
    <definedName name="Z_01ACF2E1_8E61_4459_ABC1_B6C183DEED61_.wvu.PrintArea" localSheetId="5" hidden="1">'Sch-1(Disc)'!$A$1:$F$99</definedName>
    <definedName name="Z_01ACF2E1_8E61_4459_ABC1_B6C183DEED61_.wvu.PrintArea" localSheetId="6" hidden="1">'Sch-2'!$A$1:$E$21</definedName>
    <definedName name="Z_01ACF2E1_8E61_4459_ABC1_B6C183DEED61_.wvu.PrintArea" localSheetId="8" hidden="1">'Sch-3'!$A$1:$D$34</definedName>
    <definedName name="Z_01ACF2E1_8E61_4459_ABC1_B6C183DEED61_.wvu.PrintArea" localSheetId="9" hidden="1">'Sch-3 After Discount'!$A$1:$D$34</definedName>
    <definedName name="Z_01ACF2E1_8E61_4459_ABC1_B6C183DEED61_.wvu.PrintArea" localSheetId="7" hidden="1">'Sch-5 Dis'!$A$1:$E$45</definedName>
    <definedName name="Z_01ACF2E1_8E61_4459_ABC1_B6C183DEED61_.wvu.PrintTitles" localSheetId="4" hidden="1">'Sch-1'!$14:$16</definedName>
    <definedName name="Z_01ACF2E1_8E61_4459_ABC1_B6C183DEED61_.wvu.PrintTitles" localSheetId="5" hidden="1">'Sch-1(Disc)'!$14:$16</definedName>
    <definedName name="Z_01ACF2E1_8E61_4459_ABC1_B6C183DEED61_.wvu.PrintTitles" localSheetId="6" hidden="1">'Sch-2'!$3:$13</definedName>
    <definedName name="Z_01ACF2E1_8E61_4459_ABC1_B6C183DEED61_.wvu.PrintTitles" localSheetId="8" hidden="1">'Sch-3'!$3:$13</definedName>
    <definedName name="Z_01ACF2E1_8E61_4459_ABC1_B6C183DEED61_.wvu.PrintTitles" localSheetId="9" hidden="1">'Sch-3 After Discount'!$3:$13</definedName>
    <definedName name="Z_01ACF2E1_8E61_4459_ABC1_B6C183DEED61_.wvu.PrintTitles" localSheetId="7" hidden="1">'Sch-5 Dis'!$3:$13</definedName>
    <definedName name="Z_091A6405_72DB_46E0_B81A_EC53A5C58396_.wvu.Cols" localSheetId="10" hidden="1">Discount!$J:$N</definedName>
    <definedName name="Z_091A6405_72DB_46E0_B81A_EC53A5C58396_.wvu.Cols" localSheetId="4" hidden="1">'Sch-1'!$T:$T</definedName>
    <definedName name="Z_091A6405_72DB_46E0_B81A_EC53A5C58396_.wvu.Cols" localSheetId="5" hidden="1">'Sch-1(Disc)'!$I:$I</definedName>
    <definedName name="Z_091A6405_72DB_46E0_B81A_EC53A5C58396_.wvu.Cols" localSheetId="6" hidden="1">'Sch-2'!$I:$P</definedName>
    <definedName name="Z_091A6405_72DB_46E0_B81A_EC53A5C58396_.wvu.Cols" localSheetId="7" hidden="1">'Sch-5 Dis'!$I:$P</definedName>
    <definedName name="Z_091A6405_72DB_46E0_B81A_EC53A5C58396_.wvu.FilterData" localSheetId="4" hidden="1">'Sch-1'!$A$20:$P$109</definedName>
    <definedName name="Z_091A6405_72DB_46E0_B81A_EC53A5C58396_.wvu.FilterData" localSheetId="5" hidden="1">'Sch-1(Disc)'!$A$20:$F$93</definedName>
    <definedName name="Z_091A6405_72DB_46E0_B81A_EC53A5C58396_.wvu.PrintArea" localSheetId="14" hidden="1">'Bid Form 2nd Envelope'!$A$1:$F$61</definedName>
    <definedName name="Z_091A6405_72DB_46E0_B81A_EC53A5C58396_.wvu.PrintArea" localSheetId="10" hidden="1">Discount!$A$2:$G$42</definedName>
    <definedName name="Z_091A6405_72DB_46E0_B81A_EC53A5C58396_.wvu.PrintArea" localSheetId="12" hidden="1">'Entry Tax'!$A$1:$E$16</definedName>
    <definedName name="Z_091A6405_72DB_46E0_B81A_EC53A5C58396_.wvu.PrintArea" localSheetId="2" hidden="1">Instructions!$A$1:$C$40</definedName>
    <definedName name="Z_091A6405_72DB_46E0_B81A_EC53A5C58396_.wvu.PrintArea" localSheetId="3" hidden="1">'Names of Bidder'!$B$1:$E$26</definedName>
    <definedName name="Z_091A6405_72DB_46E0_B81A_EC53A5C58396_.wvu.PrintArea" localSheetId="11" hidden="1">Octroi!$A$1:$E$16</definedName>
    <definedName name="Z_091A6405_72DB_46E0_B81A_EC53A5C58396_.wvu.PrintArea" localSheetId="13" hidden="1">'Other Taxes &amp; Duties'!$A$1:$F$16</definedName>
    <definedName name="Z_091A6405_72DB_46E0_B81A_EC53A5C58396_.wvu.PrintArea" localSheetId="15" hidden="1">'Q &amp; C'!$A$1:$F$38</definedName>
    <definedName name="Z_091A6405_72DB_46E0_B81A_EC53A5C58396_.wvu.PrintArea" localSheetId="4" hidden="1">'Sch-1'!$A$1:$P$115</definedName>
    <definedName name="Z_091A6405_72DB_46E0_B81A_EC53A5C58396_.wvu.PrintArea" localSheetId="5" hidden="1">'Sch-1(Disc)'!$A$1:$F$98</definedName>
    <definedName name="Z_091A6405_72DB_46E0_B81A_EC53A5C58396_.wvu.PrintArea" localSheetId="6" hidden="1">'Sch-2'!$A$1:$E$20</definedName>
    <definedName name="Z_091A6405_72DB_46E0_B81A_EC53A5C58396_.wvu.PrintArea" localSheetId="8" hidden="1">'Sch-3'!$A$1:$D$33</definedName>
    <definedName name="Z_091A6405_72DB_46E0_B81A_EC53A5C58396_.wvu.PrintArea" localSheetId="9" hidden="1">'Sch-3 After Discount'!$A$1:$D$33</definedName>
    <definedName name="Z_091A6405_72DB_46E0_B81A_EC53A5C58396_.wvu.PrintArea" localSheetId="7" hidden="1">'Sch-5 Dis'!$A$1:$E$44</definedName>
    <definedName name="Z_091A6405_72DB_46E0_B81A_EC53A5C58396_.wvu.PrintTitles" localSheetId="4" hidden="1">'Sch-1'!$14:$16</definedName>
    <definedName name="Z_091A6405_72DB_46E0_B81A_EC53A5C58396_.wvu.PrintTitles" localSheetId="5" hidden="1">'Sch-1(Disc)'!$14:$16</definedName>
    <definedName name="Z_091A6405_72DB_46E0_B81A_EC53A5C58396_.wvu.PrintTitles" localSheetId="6" hidden="1">'Sch-2'!$3:$13</definedName>
    <definedName name="Z_091A6405_72DB_46E0_B81A_EC53A5C58396_.wvu.PrintTitles" localSheetId="8" hidden="1">'Sch-3'!$3:$13</definedName>
    <definedName name="Z_091A6405_72DB_46E0_B81A_EC53A5C58396_.wvu.PrintTitles" localSheetId="9" hidden="1">'Sch-3 After Discount'!$3:$13</definedName>
    <definedName name="Z_091A6405_72DB_46E0_B81A_EC53A5C58396_.wvu.PrintTitles" localSheetId="7" hidden="1">'Sch-5 Dis'!$3:$13</definedName>
    <definedName name="Z_091A6405_72DB_46E0_B81A_EC53A5C58396_.wvu.Rows" localSheetId="1" hidden="1">Cover!$7:$7</definedName>
    <definedName name="Z_091A6405_72DB_46E0_B81A_EC53A5C58396_.wvu.Rows" localSheetId="10" hidden="1">Discount!$29:$30</definedName>
    <definedName name="Z_14D7F02E_BCCA_4517_ABC7_537FF4AEB67A_.wvu.Cols" localSheetId="6" hidden="1">'Sch-2'!$I:$P</definedName>
    <definedName name="Z_14D7F02E_BCCA_4517_ABC7_537FF4AEB67A_.wvu.Cols" localSheetId="7" hidden="1">'Sch-5 Dis'!$I:$P</definedName>
    <definedName name="Z_14D7F02E_BCCA_4517_ABC7_537FF4AEB67A_.wvu.FilterData" localSheetId="4" hidden="1">'Sch-1'!$A$20:$P$110</definedName>
    <definedName name="Z_14D7F02E_BCCA_4517_ABC7_537FF4AEB67A_.wvu.FilterData" localSheetId="5" hidden="1">'Sch-1(Disc)'!$A$20:$F$94</definedName>
    <definedName name="Z_14D7F02E_BCCA_4517_ABC7_537FF4AEB67A_.wvu.PrintArea" localSheetId="14" hidden="1">'Bid Form 2nd Envelope'!$A$1:$F$61</definedName>
    <definedName name="Z_14D7F02E_BCCA_4517_ABC7_537FF4AEB67A_.wvu.PrintArea" localSheetId="2" hidden="1">Instructions!$A$1:$C$40</definedName>
    <definedName name="Z_14D7F02E_BCCA_4517_ABC7_537FF4AEB67A_.wvu.PrintArea" localSheetId="3" hidden="1">'Names of Bidder'!$B$1:$E$26</definedName>
    <definedName name="Z_14D7F02E_BCCA_4517_ABC7_537FF4AEB67A_.wvu.PrintArea" localSheetId="15" hidden="1">'Q &amp; C'!$A$1:$F$38</definedName>
    <definedName name="Z_14D7F02E_BCCA_4517_ABC7_537FF4AEB67A_.wvu.PrintArea" localSheetId="4" hidden="1">'Sch-1'!$A$1:$P$116</definedName>
    <definedName name="Z_14D7F02E_BCCA_4517_ABC7_537FF4AEB67A_.wvu.PrintArea" localSheetId="5" hidden="1">'Sch-1(Disc)'!$A$1:$F$99</definedName>
    <definedName name="Z_14D7F02E_BCCA_4517_ABC7_537FF4AEB67A_.wvu.PrintArea" localSheetId="6" hidden="1">'Sch-2'!$A$1:$E$20</definedName>
    <definedName name="Z_14D7F02E_BCCA_4517_ABC7_537FF4AEB67A_.wvu.PrintArea" localSheetId="8" hidden="1">'Sch-3'!$A$1:$D$33</definedName>
    <definedName name="Z_14D7F02E_BCCA_4517_ABC7_537FF4AEB67A_.wvu.PrintArea" localSheetId="9" hidden="1">'Sch-3 After Discount'!$A$1:$D$33</definedName>
    <definedName name="Z_14D7F02E_BCCA_4517_ABC7_537FF4AEB67A_.wvu.PrintArea" localSheetId="7" hidden="1">'Sch-5 Dis'!$A$1:$E$44</definedName>
    <definedName name="Z_14D7F02E_BCCA_4517_ABC7_537FF4AEB67A_.wvu.PrintTitles" localSheetId="4" hidden="1">'Sch-1'!$14:$16</definedName>
    <definedName name="Z_14D7F02E_BCCA_4517_ABC7_537FF4AEB67A_.wvu.PrintTitles" localSheetId="5" hidden="1">'Sch-1(Disc)'!$14:$16</definedName>
    <definedName name="Z_14D7F02E_BCCA_4517_ABC7_537FF4AEB67A_.wvu.PrintTitles" localSheetId="6" hidden="1">'Sch-2'!$3:$13</definedName>
    <definedName name="Z_14D7F02E_BCCA_4517_ABC7_537FF4AEB67A_.wvu.PrintTitles" localSheetId="8" hidden="1">'Sch-3'!$3:$13</definedName>
    <definedName name="Z_14D7F02E_BCCA_4517_ABC7_537FF4AEB67A_.wvu.PrintTitles" localSheetId="9" hidden="1">'Sch-3 After Discount'!$3:$13</definedName>
    <definedName name="Z_14D7F02E_BCCA_4517_ABC7_537FF4AEB67A_.wvu.PrintTitles" localSheetId="7" hidden="1">'Sch-5 Dis'!$3:$13</definedName>
    <definedName name="Z_1F4837C2_36FF_4422_95DC_EAAD1B4FAC2F_.wvu.Cols" localSheetId="14" hidden="1">'Bid Form 2nd Envelope'!$Y:$AM</definedName>
    <definedName name="Z_1F4837C2_36FF_4422_95DC_EAAD1B4FAC2F_.wvu.Cols" localSheetId="10" hidden="1">Discount!$I:$O</definedName>
    <definedName name="Z_1F4837C2_36FF_4422_95DC_EAAD1B4FAC2F_.wvu.Cols" localSheetId="3" hidden="1">'Names of Bidder'!$L:$L</definedName>
    <definedName name="Z_1F4837C2_36FF_4422_95DC_EAAD1B4FAC2F_.wvu.Cols" localSheetId="4" hidden="1">'Sch-1'!$AB:$AL</definedName>
    <definedName name="Z_1F4837C2_36FF_4422_95DC_EAAD1B4FAC2F_.wvu.Cols" localSheetId="5" hidden="1">'Sch-1(Disc)'!$I:$I,'Sch-1(Disc)'!$P:$Z</definedName>
    <definedName name="Z_1F4837C2_36FF_4422_95DC_EAAD1B4FAC2F_.wvu.Cols" localSheetId="6" hidden="1">'Sch-2'!$I:$P</definedName>
    <definedName name="Z_1F4837C2_36FF_4422_95DC_EAAD1B4FAC2F_.wvu.Cols" localSheetId="7" hidden="1">'Sch-5 Dis'!$I:$P</definedName>
    <definedName name="Z_1F4837C2_36FF_4422_95DC_EAAD1B4FAC2F_.wvu.FilterData" localSheetId="4" hidden="1">'Sch-1'!$A$20:$P$108</definedName>
    <definedName name="Z_1F4837C2_36FF_4422_95DC_EAAD1B4FAC2F_.wvu.FilterData" localSheetId="5" hidden="1">'Sch-1(Disc)'!$A$20:$F$92</definedName>
    <definedName name="Z_1F4837C2_36FF_4422_95DC_EAAD1B4FAC2F_.wvu.PrintArea" localSheetId="14" hidden="1">'Bid Form 2nd Envelope'!$A$1:$F$59</definedName>
    <definedName name="Z_1F4837C2_36FF_4422_95DC_EAAD1B4FAC2F_.wvu.PrintArea" localSheetId="10" hidden="1">Discount!$A$2:$G$42</definedName>
    <definedName name="Z_1F4837C2_36FF_4422_95DC_EAAD1B4FAC2F_.wvu.PrintArea" localSheetId="12" hidden="1">'Entry Tax'!$A$1:$E$16</definedName>
    <definedName name="Z_1F4837C2_36FF_4422_95DC_EAAD1B4FAC2F_.wvu.PrintArea" localSheetId="2" hidden="1">Instructions!$A$1:$C$40</definedName>
    <definedName name="Z_1F4837C2_36FF_4422_95DC_EAAD1B4FAC2F_.wvu.PrintArea" localSheetId="3" hidden="1">'Names of Bidder'!$B$1:$G$28</definedName>
    <definedName name="Z_1F4837C2_36FF_4422_95DC_EAAD1B4FAC2F_.wvu.PrintArea" localSheetId="11" hidden="1">Octroi!$A$1:$E$16</definedName>
    <definedName name="Z_1F4837C2_36FF_4422_95DC_EAAD1B4FAC2F_.wvu.PrintArea" localSheetId="13" hidden="1">'Other Taxes &amp; Duties'!$A$1:$F$16</definedName>
    <definedName name="Z_1F4837C2_36FF_4422_95DC_EAAD1B4FAC2F_.wvu.PrintArea" localSheetId="15" hidden="1">'Q &amp; C'!$A$1:$F$38</definedName>
    <definedName name="Z_1F4837C2_36FF_4422_95DC_EAAD1B4FAC2F_.wvu.PrintArea" localSheetId="4" hidden="1">'Sch-1'!$A$1:$P$115</definedName>
    <definedName name="Z_1F4837C2_36FF_4422_95DC_EAAD1B4FAC2F_.wvu.PrintArea" localSheetId="5" hidden="1">'Sch-1(Disc)'!$A$1:$F$98</definedName>
    <definedName name="Z_1F4837C2_36FF_4422_95DC_EAAD1B4FAC2F_.wvu.PrintArea" localSheetId="6" hidden="1">'Sch-2'!$A$1:$E$20</definedName>
    <definedName name="Z_1F4837C2_36FF_4422_95DC_EAAD1B4FAC2F_.wvu.PrintArea" localSheetId="8" hidden="1">'Sch-3'!$A$1:$D$33</definedName>
    <definedName name="Z_1F4837C2_36FF_4422_95DC_EAAD1B4FAC2F_.wvu.PrintArea" localSheetId="9" hidden="1">'Sch-3 After Discount'!$A$1:$D$33</definedName>
    <definedName name="Z_1F4837C2_36FF_4422_95DC_EAAD1B4FAC2F_.wvu.PrintArea" localSheetId="7" hidden="1">'Sch-5 Dis'!$A$1:$E$44</definedName>
    <definedName name="Z_1F4837C2_36FF_4422_95DC_EAAD1B4FAC2F_.wvu.PrintTitles" localSheetId="4" hidden="1">'Sch-1'!$14:$16</definedName>
    <definedName name="Z_1F4837C2_36FF_4422_95DC_EAAD1B4FAC2F_.wvu.PrintTitles" localSheetId="5" hidden="1">'Sch-1(Disc)'!$14:$16</definedName>
    <definedName name="Z_1F4837C2_36FF_4422_95DC_EAAD1B4FAC2F_.wvu.PrintTitles" localSheetId="6" hidden="1">'Sch-2'!$3:$13</definedName>
    <definedName name="Z_1F4837C2_36FF_4422_95DC_EAAD1B4FAC2F_.wvu.PrintTitles" localSheetId="8" hidden="1">'Sch-3'!$3:$13</definedName>
    <definedName name="Z_1F4837C2_36FF_4422_95DC_EAAD1B4FAC2F_.wvu.PrintTitles" localSheetId="9" hidden="1">'Sch-3 After Discount'!$3:$13</definedName>
    <definedName name="Z_1F4837C2_36FF_4422_95DC_EAAD1B4FAC2F_.wvu.PrintTitles" localSheetId="7" hidden="1">'Sch-5 Dis'!$3:$13</definedName>
    <definedName name="Z_1F4837C2_36FF_4422_95DC_EAAD1B4FAC2F_.wvu.Rows" localSheetId="1" hidden="1">Cover!$7:$7</definedName>
    <definedName name="Z_1F4837C2_36FF_4422_95DC_EAAD1B4FAC2F_.wvu.Rows" localSheetId="10" hidden="1">Discount!$17:$30</definedName>
    <definedName name="Z_1F4837C2_36FF_4422_95DC_EAAD1B4FAC2F_.wvu.Rows" localSheetId="2" hidden="1">Instructions!$36:$37</definedName>
    <definedName name="Z_1F4837C2_36FF_4422_95DC_EAAD1B4FAC2F_.wvu.Rows" localSheetId="8" hidden="1">'Sch-3'!$17:$28</definedName>
    <definedName name="Z_1F4837C2_36FF_4422_95DC_EAAD1B4FAC2F_.wvu.Rows" localSheetId="9" hidden="1">'Sch-3 After Discount'!$17:$28</definedName>
    <definedName name="Z_25F14B1D_FADD_4C44_AA48_5D402D65337D_.wvu.Cols" localSheetId="14" hidden="1">'Bid Form 2nd Envelope'!$Y:$AN</definedName>
    <definedName name="Z_25F14B1D_FADD_4C44_AA48_5D402D65337D_.wvu.Cols" localSheetId="10" hidden="1">Discount!$I:$N</definedName>
    <definedName name="Z_25F14B1D_FADD_4C44_AA48_5D402D65337D_.wvu.Cols" localSheetId="3" hidden="1">'Names of Bidder'!$L:$L</definedName>
    <definedName name="Z_25F14B1D_FADD_4C44_AA48_5D402D65337D_.wvu.Cols" localSheetId="4" hidden="1">'Sch-1'!$Q:$W,'Sch-1'!$AB:$AL</definedName>
    <definedName name="Z_25F14B1D_FADD_4C44_AA48_5D402D65337D_.wvu.Cols" localSheetId="5" hidden="1">'Sch-1(Disc)'!$I:$I,'Sch-1(Disc)'!$P:$Z</definedName>
    <definedName name="Z_25F14B1D_FADD_4C44_AA48_5D402D65337D_.wvu.Cols" localSheetId="6" hidden="1">'Sch-2'!$I:$P</definedName>
    <definedName name="Z_25F14B1D_FADD_4C44_AA48_5D402D65337D_.wvu.Cols" localSheetId="7" hidden="1">'Sch-5 Dis'!$I:$P</definedName>
    <definedName name="Z_25F14B1D_FADD_4C44_AA48_5D402D65337D_.wvu.FilterData" localSheetId="4" hidden="1">'Sch-1'!$A$20:$P$108</definedName>
    <definedName name="Z_25F14B1D_FADD_4C44_AA48_5D402D65337D_.wvu.FilterData" localSheetId="5" hidden="1">'Sch-1(Disc)'!$A$20:$F$92</definedName>
    <definedName name="Z_25F14B1D_FADD_4C44_AA48_5D402D65337D_.wvu.PrintArea" localSheetId="14" hidden="1">'Bid Form 2nd Envelope'!$A$1:$F$59</definedName>
    <definedName name="Z_25F14B1D_FADD_4C44_AA48_5D402D65337D_.wvu.PrintArea" localSheetId="10" hidden="1">Discount!$A$2:$G$42</definedName>
    <definedName name="Z_25F14B1D_FADD_4C44_AA48_5D402D65337D_.wvu.PrintArea" localSheetId="12" hidden="1">'Entry Tax'!$A$1:$E$16</definedName>
    <definedName name="Z_25F14B1D_FADD_4C44_AA48_5D402D65337D_.wvu.PrintArea" localSheetId="2" hidden="1">Instructions!$A$1:$C$40</definedName>
    <definedName name="Z_25F14B1D_FADD_4C44_AA48_5D402D65337D_.wvu.PrintArea" localSheetId="3" hidden="1">'Names of Bidder'!$B$1:$G$28</definedName>
    <definedName name="Z_25F14B1D_FADD_4C44_AA48_5D402D65337D_.wvu.PrintArea" localSheetId="11" hidden="1">Octroi!$A$1:$E$16</definedName>
    <definedName name="Z_25F14B1D_FADD_4C44_AA48_5D402D65337D_.wvu.PrintArea" localSheetId="13" hidden="1">'Other Taxes &amp; Duties'!$A$1:$F$16</definedName>
    <definedName name="Z_25F14B1D_FADD_4C44_AA48_5D402D65337D_.wvu.PrintArea" localSheetId="15" hidden="1">'Q &amp; C'!$A$1:$F$38</definedName>
    <definedName name="Z_25F14B1D_FADD_4C44_AA48_5D402D65337D_.wvu.PrintArea" localSheetId="4" hidden="1">'Sch-1'!$A$1:$P$115</definedName>
    <definedName name="Z_25F14B1D_FADD_4C44_AA48_5D402D65337D_.wvu.PrintArea" localSheetId="5" hidden="1">'Sch-1(Disc)'!$A$1:$F$98</definedName>
    <definedName name="Z_25F14B1D_FADD_4C44_AA48_5D402D65337D_.wvu.PrintArea" localSheetId="6" hidden="1">'Sch-2'!$A$1:$E$20</definedName>
    <definedName name="Z_25F14B1D_FADD_4C44_AA48_5D402D65337D_.wvu.PrintArea" localSheetId="8" hidden="1">'Sch-3'!$A$1:$D$33</definedName>
    <definedName name="Z_25F14B1D_FADD_4C44_AA48_5D402D65337D_.wvu.PrintArea" localSheetId="9" hidden="1">'Sch-3 After Discount'!$A$1:$D$33</definedName>
    <definedName name="Z_25F14B1D_FADD_4C44_AA48_5D402D65337D_.wvu.PrintArea" localSheetId="7" hidden="1">'Sch-5 Dis'!$A$1:$E$44</definedName>
    <definedName name="Z_25F14B1D_FADD_4C44_AA48_5D402D65337D_.wvu.PrintTitles" localSheetId="4" hidden="1">'Sch-1'!$17:$18</definedName>
    <definedName name="Z_25F14B1D_FADD_4C44_AA48_5D402D65337D_.wvu.PrintTitles" localSheetId="5" hidden="1">'Sch-1(Disc)'!$14:$16</definedName>
    <definedName name="Z_25F14B1D_FADD_4C44_AA48_5D402D65337D_.wvu.PrintTitles" localSheetId="6" hidden="1">'Sch-2'!$3:$13</definedName>
    <definedName name="Z_25F14B1D_FADD_4C44_AA48_5D402D65337D_.wvu.PrintTitles" localSheetId="8" hidden="1">'Sch-3'!$3:$13</definedName>
    <definedName name="Z_25F14B1D_FADD_4C44_AA48_5D402D65337D_.wvu.PrintTitles" localSheetId="9" hidden="1">'Sch-3 After Discount'!$3:$13</definedName>
    <definedName name="Z_25F14B1D_FADD_4C44_AA48_5D402D65337D_.wvu.PrintTitles" localSheetId="7" hidden="1">'Sch-5 Dis'!$3:$13</definedName>
    <definedName name="Z_25F14B1D_FADD_4C44_AA48_5D402D65337D_.wvu.Rows" localSheetId="1" hidden="1">Cover!$7:$7</definedName>
    <definedName name="Z_25F14B1D_FADD_4C44_AA48_5D402D65337D_.wvu.Rows" localSheetId="10" hidden="1">Discount!$17:$30,Discount!$32:$32</definedName>
    <definedName name="Z_25F14B1D_FADD_4C44_AA48_5D402D65337D_.wvu.Rows" localSheetId="2" hidden="1">Instructions!$36:$37</definedName>
    <definedName name="Z_25F14B1D_FADD_4C44_AA48_5D402D65337D_.wvu.Rows" localSheetId="4" hidden="1">'Sch-1'!$2:$2,'Sch-1'!$12:$12,'Sch-1'!$14:$15,'Sch-1'!#REF!</definedName>
    <definedName name="Z_25F14B1D_FADD_4C44_AA48_5D402D65337D_.wvu.Rows" localSheetId="5" hidden="1">'Sch-1(Disc)'!$68:$91</definedName>
    <definedName name="Z_25F14B1D_FADD_4C44_AA48_5D402D65337D_.wvu.Rows" localSheetId="8" hidden="1">'Sch-3'!$17:$28</definedName>
    <definedName name="Z_25F14B1D_FADD_4C44_AA48_5D402D65337D_.wvu.Rows" localSheetId="9" hidden="1">'Sch-3 After Discount'!$17:$28</definedName>
    <definedName name="Z_25FA5C87_49B6_4D46_AC9A_E57D5387C2DA_.wvu.Cols" localSheetId="14" hidden="1">'Bid Form 2nd Envelope'!$Y:$AI</definedName>
    <definedName name="Z_25FA5C87_49B6_4D46_AC9A_E57D5387C2DA_.wvu.Cols" localSheetId="10" hidden="1">Discount!$I:$N</definedName>
    <definedName name="Z_25FA5C87_49B6_4D46_AC9A_E57D5387C2DA_.wvu.Cols" localSheetId="3" hidden="1">'Names of Bidder'!$L:$L</definedName>
    <definedName name="Z_25FA5C87_49B6_4D46_AC9A_E57D5387C2DA_.wvu.Cols" localSheetId="4" hidden="1">'Sch-1'!$Q:$V,'Sch-1'!$AB:$AL</definedName>
    <definedName name="Z_25FA5C87_49B6_4D46_AC9A_E57D5387C2DA_.wvu.Cols" localSheetId="5" hidden="1">'Sch-1(Disc)'!$I:$I,'Sch-1(Disc)'!$P:$Z</definedName>
    <definedName name="Z_25FA5C87_49B6_4D46_AC9A_E57D5387C2DA_.wvu.Cols" localSheetId="6" hidden="1">'Sch-2'!$I:$P</definedName>
    <definedName name="Z_25FA5C87_49B6_4D46_AC9A_E57D5387C2DA_.wvu.Cols" localSheetId="7" hidden="1">'Sch-5 Dis'!$I:$P</definedName>
    <definedName name="Z_25FA5C87_49B6_4D46_AC9A_E57D5387C2DA_.wvu.FilterData" localSheetId="4" hidden="1">'Sch-1'!$A$18:$AX$107</definedName>
    <definedName name="Z_25FA5C87_49B6_4D46_AC9A_E57D5387C2DA_.wvu.FilterData" localSheetId="5" hidden="1">'Sch-1(Disc)'!$A$20:$F$92</definedName>
    <definedName name="Z_25FA5C87_49B6_4D46_AC9A_E57D5387C2DA_.wvu.PrintArea" localSheetId="14" hidden="1">'Bid Form 2nd Envelope'!$A$1:$F$59</definedName>
    <definedName name="Z_25FA5C87_49B6_4D46_AC9A_E57D5387C2DA_.wvu.PrintArea" localSheetId="10" hidden="1">Discount!$A$2:$G$42</definedName>
    <definedName name="Z_25FA5C87_49B6_4D46_AC9A_E57D5387C2DA_.wvu.PrintArea" localSheetId="12" hidden="1">'Entry Tax'!$A$1:$E$16</definedName>
    <definedName name="Z_25FA5C87_49B6_4D46_AC9A_E57D5387C2DA_.wvu.PrintArea" localSheetId="2" hidden="1">Instructions!$A$1:$C$40</definedName>
    <definedName name="Z_25FA5C87_49B6_4D46_AC9A_E57D5387C2DA_.wvu.PrintArea" localSheetId="3" hidden="1">'Names of Bidder'!$B$1:$G$28</definedName>
    <definedName name="Z_25FA5C87_49B6_4D46_AC9A_E57D5387C2DA_.wvu.PrintArea" localSheetId="11" hidden="1">Octroi!$A$1:$E$16</definedName>
    <definedName name="Z_25FA5C87_49B6_4D46_AC9A_E57D5387C2DA_.wvu.PrintArea" localSheetId="13" hidden="1">'Other Taxes &amp; Duties'!$A$1:$F$16</definedName>
    <definedName name="Z_25FA5C87_49B6_4D46_AC9A_E57D5387C2DA_.wvu.PrintArea" localSheetId="15" hidden="1">'Q &amp; C'!$A$1:$F$38</definedName>
    <definedName name="Z_25FA5C87_49B6_4D46_AC9A_E57D5387C2DA_.wvu.PrintArea" localSheetId="4" hidden="1">'Sch-1'!$A$1:$P$115</definedName>
    <definedName name="Z_25FA5C87_49B6_4D46_AC9A_E57D5387C2DA_.wvu.PrintArea" localSheetId="5" hidden="1">'Sch-1(Disc)'!$A$1:$F$98</definedName>
    <definedName name="Z_25FA5C87_49B6_4D46_AC9A_E57D5387C2DA_.wvu.PrintArea" localSheetId="6" hidden="1">'Sch-2'!$A$1:$E$20</definedName>
    <definedName name="Z_25FA5C87_49B6_4D46_AC9A_E57D5387C2DA_.wvu.PrintArea" localSheetId="8" hidden="1">'Sch-3'!$A$1:$D$33</definedName>
    <definedName name="Z_25FA5C87_49B6_4D46_AC9A_E57D5387C2DA_.wvu.PrintArea" localSheetId="9" hidden="1">'Sch-3 After Discount'!$A$1:$D$33</definedName>
    <definedName name="Z_25FA5C87_49B6_4D46_AC9A_E57D5387C2DA_.wvu.PrintArea" localSheetId="7" hidden="1">'Sch-5 Dis'!$A$1:$E$44</definedName>
    <definedName name="Z_25FA5C87_49B6_4D46_AC9A_E57D5387C2DA_.wvu.PrintTitles" localSheetId="4" hidden="1">'Sch-1'!$17:$18</definedName>
    <definedName name="Z_25FA5C87_49B6_4D46_AC9A_E57D5387C2DA_.wvu.PrintTitles" localSheetId="5" hidden="1">'Sch-1(Disc)'!$14:$16</definedName>
    <definedName name="Z_25FA5C87_49B6_4D46_AC9A_E57D5387C2DA_.wvu.PrintTitles" localSheetId="6" hidden="1">'Sch-2'!$3:$13</definedName>
    <definedName name="Z_25FA5C87_49B6_4D46_AC9A_E57D5387C2DA_.wvu.PrintTitles" localSheetId="8" hidden="1">'Sch-3'!$3:$13</definedName>
    <definedName name="Z_25FA5C87_49B6_4D46_AC9A_E57D5387C2DA_.wvu.PrintTitles" localSheetId="9" hidden="1">'Sch-3 After Discount'!$3:$13</definedName>
    <definedName name="Z_25FA5C87_49B6_4D46_AC9A_E57D5387C2DA_.wvu.PrintTitles" localSheetId="7" hidden="1">'Sch-5 Dis'!$3:$13</definedName>
    <definedName name="Z_25FA5C87_49B6_4D46_AC9A_E57D5387C2DA_.wvu.Rows" localSheetId="1" hidden="1">Cover!$7:$7</definedName>
    <definedName name="Z_25FA5C87_49B6_4D46_AC9A_E57D5387C2DA_.wvu.Rows" localSheetId="10" hidden="1">Discount!$17:$30,Discount!$32:$32</definedName>
    <definedName name="Z_25FA5C87_49B6_4D46_AC9A_E57D5387C2DA_.wvu.Rows" localSheetId="2" hidden="1">Instructions!$36:$37</definedName>
    <definedName name="Z_25FA5C87_49B6_4D46_AC9A_E57D5387C2DA_.wvu.Rows" localSheetId="4" hidden="1">'Sch-1'!$2:$2,'Sch-1'!$12:$12,'Sch-1'!$14:$15</definedName>
    <definedName name="Z_25FA5C87_49B6_4D46_AC9A_E57D5387C2DA_.wvu.Rows" localSheetId="5" hidden="1">'Sch-1(Disc)'!$68:$91</definedName>
    <definedName name="Z_25FA5C87_49B6_4D46_AC9A_E57D5387C2DA_.wvu.Rows" localSheetId="8" hidden="1">'Sch-3'!$17:$28</definedName>
    <definedName name="Z_25FA5C87_49B6_4D46_AC9A_E57D5387C2DA_.wvu.Rows" localSheetId="9" hidden="1">'Sch-3 After Discount'!$17:$28</definedName>
    <definedName name="Z_27A45B7A_04F2_4516_B80B_5ED0825D4ED3_.wvu.Cols" localSheetId="10" hidden="1">Discount!$I:$O</definedName>
    <definedName name="Z_27A45B7A_04F2_4516_B80B_5ED0825D4ED3_.wvu.Cols" localSheetId="3" hidden="1">'Names of Bidder'!$L:$L</definedName>
    <definedName name="Z_27A45B7A_04F2_4516_B80B_5ED0825D4ED3_.wvu.Cols" localSheetId="4" hidden="1">'Sch-1'!$S:$V</definedName>
    <definedName name="Z_27A45B7A_04F2_4516_B80B_5ED0825D4ED3_.wvu.Cols" localSheetId="5" hidden="1">'Sch-1(Disc)'!$H:$J</definedName>
    <definedName name="Z_27A45B7A_04F2_4516_B80B_5ED0825D4ED3_.wvu.Cols" localSheetId="6" hidden="1">'Sch-2'!$I:$P</definedName>
    <definedName name="Z_27A45B7A_04F2_4516_B80B_5ED0825D4ED3_.wvu.Cols" localSheetId="7" hidden="1">'Sch-5 Dis'!$I:$P</definedName>
    <definedName name="Z_27A45B7A_04F2_4516_B80B_5ED0825D4ED3_.wvu.FilterData" localSheetId="4" hidden="1">'Sch-1'!$A$20:$P$108</definedName>
    <definedName name="Z_27A45B7A_04F2_4516_B80B_5ED0825D4ED3_.wvu.FilterData" localSheetId="5" hidden="1">'Sch-1(Disc)'!$A$20:$F$92</definedName>
    <definedName name="Z_27A45B7A_04F2_4516_B80B_5ED0825D4ED3_.wvu.PrintArea" localSheetId="14" hidden="1">'Bid Form 2nd Envelope'!$A$1:$F$61</definedName>
    <definedName name="Z_27A45B7A_04F2_4516_B80B_5ED0825D4ED3_.wvu.PrintArea" localSheetId="10" hidden="1">Discount!$A$2:$G$42</definedName>
    <definedName name="Z_27A45B7A_04F2_4516_B80B_5ED0825D4ED3_.wvu.PrintArea" localSheetId="12" hidden="1">'Entry Tax'!$A$1:$E$16</definedName>
    <definedName name="Z_27A45B7A_04F2_4516_B80B_5ED0825D4ED3_.wvu.PrintArea" localSheetId="2" hidden="1">Instructions!$A$1:$C$40</definedName>
    <definedName name="Z_27A45B7A_04F2_4516_B80B_5ED0825D4ED3_.wvu.PrintArea" localSheetId="3" hidden="1">'Names of Bidder'!$B$1:$E$26</definedName>
    <definedName name="Z_27A45B7A_04F2_4516_B80B_5ED0825D4ED3_.wvu.PrintArea" localSheetId="11" hidden="1">Octroi!$A$1:$E$16</definedName>
    <definedName name="Z_27A45B7A_04F2_4516_B80B_5ED0825D4ED3_.wvu.PrintArea" localSheetId="13" hidden="1">'Other Taxes &amp; Duties'!$A$1:$F$16</definedName>
    <definedName name="Z_27A45B7A_04F2_4516_B80B_5ED0825D4ED3_.wvu.PrintArea" localSheetId="15" hidden="1">'Q &amp; C'!$A$1:$F$38</definedName>
    <definedName name="Z_27A45B7A_04F2_4516_B80B_5ED0825D4ED3_.wvu.PrintArea" localSheetId="4" hidden="1">'Sch-1'!$A$1:$P$115</definedName>
    <definedName name="Z_27A45B7A_04F2_4516_B80B_5ED0825D4ED3_.wvu.PrintArea" localSheetId="5" hidden="1">'Sch-1(Disc)'!$A$1:$F$98</definedName>
    <definedName name="Z_27A45B7A_04F2_4516_B80B_5ED0825D4ED3_.wvu.PrintArea" localSheetId="6" hidden="1">'Sch-2'!$A$1:$E$20</definedName>
    <definedName name="Z_27A45B7A_04F2_4516_B80B_5ED0825D4ED3_.wvu.PrintArea" localSheetId="8" hidden="1">'Sch-3'!$A$1:$D$33</definedName>
    <definedName name="Z_27A45B7A_04F2_4516_B80B_5ED0825D4ED3_.wvu.PrintArea" localSheetId="9" hidden="1">'Sch-3 After Discount'!$A$1:$D$33</definedName>
    <definedName name="Z_27A45B7A_04F2_4516_B80B_5ED0825D4ED3_.wvu.PrintArea" localSheetId="7" hidden="1">'Sch-5 Dis'!$A$1:$E$44</definedName>
    <definedName name="Z_27A45B7A_04F2_4516_B80B_5ED0825D4ED3_.wvu.PrintTitles" localSheetId="4" hidden="1">'Sch-1'!$14:$16</definedName>
    <definedName name="Z_27A45B7A_04F2_4516_B80B_5ED0825D4ED3_.wvu.PrintTitles" localSheetId="5" hidden="1">'Sch-1(Disc)'!$14:$16</definedName>
    <definedName name="Z_27A45B7A_04F2_4516_B80B_5ED0825D4ED3_.wvu.PrintTitles" localSheetId="6" hidden="1">'Sch-2'!$3:$13</definedName>
    <definedName name="Z_27A45B7A_04F2_4516_B80B_5ED0825D4ED3_.wvu.PrintTitles" localSheetId="8" hidden="1">'Sch-3'!$3:$13</definedName>
    <definedName name="Z_27A45B7A_04F2_4516_B80B_5ED0825D4ED3_.wvu.PrintTitles" localSheetId="9" hidden="1">'Sch-3 After Discount'!$3:$13</definedName>
    <definedName name="Z_27A45B7A_04F2_4516_B80B_5ED0825D4ED3_.wvu.PrintTitles" localSheetId="7" hidden="1">'Sch-5 Dis'!$3:$13</definedName>
    <definedName name="Z_27A45B7A_04F2_4516_B80B_5ED0825D4ED3_.wvu.Rows" localSheetId="1" hidden="1">Cover!$7:$7</definedName>
    <definedName name="Z_27A45B7A_04F2_4516_B80B_5ED0825D4ED3_.wvu.Rows" localSheetId="10" hidden="1">Discount!$29:$30</definedName>
    <definedName name="Z_27A45B7A_04F2_4516_B80B_5ED0825D4ED3_.wvu.Rows" localSheetId="4" hidden="1">'Sch-1'!#REF!</definedName>
    <definedName name="Z_27A45B7A_04F2_4516_B80B_5ED0825D4ED3_.wvu.Rows" localSheetId="5" hidden="1">'Sch-1(Disc)'!#REF!</definedName>
    <definedName name="Z_2D068FA3_47E3_4516_81A6_894AA90F7864_.wvu.Cols" localSheetId="14" hidden="1">'Bid Form 2nd Envelope'!$Y:$AN</definedName>
    <definedName name="Z_2D068FA3_47E3_4516_81A6_894AA90F7864_.wvu.Cols" localSheetId="10" hidden="1">Discount!$I:$N</definedName>
    <definedName name="Z_2D068FA3_47E3_4516_81A6_894AA90F7864_.wvu.Cols" localSheetId="3" hidden="1">'Names of Bidder'!$L:$L</definedName>
    <definedName name="Z_2D068FA3_47E3_4516_81A6_894AA90F7864_.wvu.Cols" localSheetId="4" hidden="1">'Sch-1'!$Q:$W,'Sch-1'!$AB:$AL</definedName>
    <definedName name="Z_2D068FA3_47E3_4516_81A6_894AA90F7864_.wvu.Cols" localSheetId="5" hidden="1">'Sch-1(Disc)'!$I:$I,'Sch-1(Disc)'!$P:$Z</definedName>
    <definedName name="Z_2D068FA3_47E3_4516_81A6_894AA90F7864_.wvu.Cols" localSheetId="6" hidden="1">'Sch-2'!$I:$P</definedName>
    <definedName name="Z_2D068FA3_47E3_4516_81A6_894AA90F7864_.wvu.Cols" localSheetId="7" hidden="1">'Sch-5 Dis'!$I:$P</definedName>
    <definedName name="Z_2D068FA3_47E3_4516_81A6_894AA90F7864_.wvu.FilterData" localSheetId="4" hidden="1">'Sch-1'!$A$20:$P$108</definedName>
    <definedName name="Z_2D068FA3_47E3_4516_81A6_894AA90F7864_.wvu.FilterData" localSheetId="5" hidden="1">'Sch-1(Disc)'!$A$20:$F$92</definedName>
    <definedName name="Z_2D068FA3_47E3_4516_81A6_894AA90F7864_.wvu.PrintArea" localSheetId="14" hidden="1">'Bid Form 2nd Envelope'!$A$1:$F$59</definedName>
    <definedName name="Z_2D068FA3_47E3_4516_81A6_894AA90F7864_.wvu.PrintArea" localSheetId="10" hidden="1">Discount!$A$2:$G$42</definedName>
    <definedName name="Z_2D068FA3_47E3_4516_81A6_894AA90F7864_.wvu.PrintArea" localSheetId="12" hidden="1">'Entry Tax'!$A$1:$E$16</definedName>
    <definedName name="Z_2D068FA3_47E3_4516_81A6_894AA90F7864_.wvu.PrintArea" localSheetId="2" hidden="1">Instructions!$A$1:$C$40</definedName>
    <definedName name="Z_2D068FA3_47E3_4516_81A6_894AA90F7864_.wvu.PrintArea" localSheetId="3" hidden="1">'Names of Bidder'!$B$1:$G$28</definedName>
    <definedName name="Z_2D068FA3_47E3_4516_81A6_894AA90F7864_.wvu.PrintArea" localSheetId="11" hidden="1">Octroi!$A$1:$E$16</definedName>
    <definedName name="Z_2D068FA3_47E3_4516_81A6_894AA90F7864_.wvu.PrintArea" localSheetId="13" hidden="1">'Other Taxes &amp; Duties'!$A$1:$F$16</definedName>
    <definedName name="Z_2D068FA3_47E3_4516_81A6_894AA90F7864_.wvu.PrintArea" localSheetId="15" hidden="1">'Q &amp; C'!$A$1:$F$38</definedName>
    <definedName name="Z_2D068FA3_47E3_4516_81A6_894AA90F7864_.wvu.PrintArea" localSheetId="4" hidden="1">'Sch-1'!$A$1:$P$115</definedName>
    <definedName name="Z_2D068FA3_47E3_4516_81A6_894AA90F7864_.wvu.PrintArea" localSheetId="5" hidden="1">'Sch-1(Disc)'!$A$1:$F$98</definedName>
    <definedName name="Z_2D068FA3_47E3_4516_81A6_894AA90F7864_.wvu.PrintArea" localSheetId="6" hidden="1">'Sch-2'!$A$1:$E$20</definedName>
    <definedName name="Z_2D068FA3_47E3_4516_81A6_894AA90F7864_.wvu.PrintArea" localSheetId="8" hidden="1">'Sch-3'!$A$1:$D$33</definedName>
    <definedName name="Z_2D068FA3_47E3_4516_81A6_894AA90F7864_.wvu.PrintArea" localSheetId="9" hidden="1">'Sch-3 After Discount'!$A$1:$D$33</definedName>
    <definedName name="Z_2D068FA3_47E3_4516_81A6_894AA90F7864_.wvu.PrintArea" localSheetId="7" hidden="1">'Sch-5 Dis'!$A$1:$E$44</definedName>
    <definedName name="Z_2D068FA3_47E3_4516_81A6_894AA90F7864_.wvu.PrintTitles" localSheetId="4" hidden="1">'Sch-1'!$17:$18</definedName>
    <definedName name="Z_2D068FA3_47E3_4516_81A6_894AA90F7864_.wvu.PrintTitles" localSheetId="5" hidden="1">'Sch-1(Disc)'!$14:$16</definedName>
    <definedName name="Z_2D068FA3_47E3_4516_81A6_894AA90F7864_.wvu.PrintTitles" localSheetId="6" hidden="1">'Sch-2'!$3:$13</definedName>
    <definedName name="Z_2D068FA3_47E3_4516_81A6_894AA90F7864_.wvu.PrintTitles" localSheetId="8" hidden="1">'Sch-3'!$3:$13</definedName>
    <definedName name="Z_2D068FA3_47E3_4516_81A6_894AA90F7864_.wvu.PrintTitles" localSheetId="9" hidden="1">'Sch-3 After Discount'!$3:$13</definedName>
    <definedName name="Z_2D068FA3_47E3_4516_81A6_894AA90F7864_.wvu.PrintTitles" localSheetId="7" hidden="1">'Sch-5 Dis'!$3:$13</definedName>
    <definedName name="Z_2D068FA3_47E3_4516_81A6_894AA90F7864_.wvu.Rows" localSheetId="1" hidden="1">Cover!$7:$7</definedName>
    <definedName name="Z_2D068FA3_47E3_4516_81A6_894AA90F7864_.wvu.Rows" localSheetId="10" hidden="1">Discount!$17:$30,Discount!$32:$32</definedName>
    <definedName name="Z_2D068FA3_47E3_4516_81A6_894AA90F7864_.wvu.Rows" localSheetId="2" hidden="1">Instructions!$36:$37</definedName>
    <definedName name="Z_2D068FA3_47E3_4516_81A6_894AA90F7864_.wvu.Rows" localSheetId="4" hidden="1">'Sch-1'!$2:$2,'Sch-1'!$12:$12,'Sch-1'!$14:$15,'Sch-1'!#REF!</definedName>
    <definedName name="Z_2D068FA3_47E3_4516_81A6_894AA90F7864_.wvu.Rows" localSheetId="5" hidden="1">'Sch-1(Disc)'!$68:$91</definedName>
    <definedName name="Z_2D068FA3_47E3_4516_81A6_894AA90F7864_.wvu.Rows" localSheetId="8" hidden="1">'Sch-3'!$17:$28</definedName>
    <definedName name="Z_2D068FA3_47E3_4516_81A6_894AA90F7864_.wvu.Rows" localSheetId="9" hidden="1">'Sch-3 After Discount'!$17:$28</definedName>
    <definedName name="Z_3D662AA8_535D_445A_A535_5FFD33E1146F_.wvu.PrintArea" localSheetId="15" hidden="1">'Q &amp; C'!$A$1:$F$38</definedName>
    <definedName name="Z_3DA0B320_DAF7_4F4A_921A_9FCFD188E8C7_.wvu.Cols" localSheetId="14" hidden="1">'Bid Form 2nd Envelope'!$Y:$AM</definedName>
    <definedName name="Z_3DA0B320_DAF7_4F4A_921A_9FCFD188E8C7_.wvu.Cols" localSheetId="3" hidden="1">'Names of Bidder'!$L:$L</definedName>
    <definedName name="Z_3DA0B320_DAF7_4F4A_921A_9FCFD188E8C7_.wvu.Cols" localSheetId="4" hidden="1">'Sch-1'!$R:$Y,'Sch-1'!$AB:$AL</definedName>
    <definedName name="Z_3DA0B320_DAF7_4F4A_921A_9FCFD188E8C7_.wvu.Cols" localSheetId="5" hidden="1">'Sch-1(Disc)'!$I:$I,'Sch-1(Disc)'!$P:$Z</definedName>
    <definedName name="Z_3DA0B320_DAF7_4F4A_921A_9FCFD188E8C7_.wvu.Cols" localSheetId="6" hidden="1">'Sch-2'!$I:$P</definedName>
    <definedName name="Z_3DA0B320_DAF7_4F4A_921A_9FCFD188E8C7_.wvu.Cols" localSheetId="7" hidden="1">'Sch-5 Dis'!$I:$P</definedName>
    <definedName name="Z_3DA0B320_DAF7_4F4A_921A_9FCFD188E8C7_.wvu.FilterData" localSheetId="4" hidden="1">'Sch-1'!$A$20:$P$108</definedName>
    <definedName name="Z_3DA0B320_DAF7_4F4A_921A_9FCFD188E8C7_.wvu.FilterData" localSheetId="5" hidden="1">'Sch-1(Disc)'!$A$20:$F$92</definedName>
    <definedName name="Z_3DA0B320_DAF7_4F4A_921A_9FCFD188E8C7_.wvu.PrintArea" localSheetId="14" hidden="1">'Bid Form 2nd Envelope'!$A$1:$F$59</definedName>
    <definedName name="Z_3DA0B320_DAF7_4F4A_921A_9FCFD188E8C7_.wvu.PrintArea" localSheetId="10" hidden="1">Discount!$A$2:$G$42</definedName>
    <definedName name="Z_3DA0B320_DAF7_4F4A_921A_9FCFD188E8C7_.wvu.PrintArea" localSheetId="12" hidden="1">'Entry Tax'!$A$1:$E$16</definedName>
    <definedName name="Z_3DA0B320_DAF7_4F4A_921A_9FCFD188E8C7_.wvu.PrintArea" localSheetId="2" hidden="1">Instructions!$A$1:$C$40</definedName>
    <definedName name="Z_3DA0B320_DAF7_4F4A_921A_9FCFD188E8C7_.wvu.PrintArea" localSheetId="3" hidden="1">'Names of Bidder'!$B$1:$G$28</definedName>
    <definedName name="Z_3DA0B320_DAF7_4F4A_921A_9FCFD188E8C7_.wvu.PrintArea" localSheetId="11" hidden="1">Octroi!$A$1:$E$16</definedName>
    <definedName name="Z_3DA0B320_DAF7_4F4A_921A_9FCFD188E8C7_.wvu.PrintArea" localSheetId="13" hidden="1">'Other Taxes &amp; Duties'!$A$1:$F$16</definedName>
    <definedName name="Z_3DA0B320_DAF7_4F4A_921A_9FCFD188E8C7_.wvu.PrintArea" localSheetId="15" hidden="1">'Q &amp; C'!$A$1:$F$38</definedName>
    <definedName name="Z_3DA0B320_DAF7_4F4A_921A_9FCFD188E8C7_.wvu.PrintArea" localSheetId="4" hidden="1">'Sch-1'!$A$1:$P$115</definedName>
    <definedName name="Z_3DA0B320_DAF7_4F4A_921A_9FCFD188E8C7_.wvu.PrintArea" localSheetId="5" hidden="1">'Sch-1(Disc)'!$A$1:$F$98</definedName>
    <definedName name="Z_3DA0B320_DAF7_4F4A_921A_9FCFD188E8C7_.wvu.PrintArea" localSheetId="6" hidden="1">'Sch-2'!$A$1:$E$20</definedName>
    <definedName name="Z_3DA0B320_DAF7_4F4A_921A_9FCFD188E8C7_.wvu.PrintArea" localSheetId="8" hidden="1">'Sch-3'!$A$1:$D$33</definedName>
    <definedName name="Z_3DA0B320_DAF7_4F4A_921A_9FCFD188E8C7_.wvu.PrintArea" localSheetId="9" hidden="1">'Sch-3 After Discount'!$A$1:$D$33</definedName>
    <definedName name="Z_3DA0B320_DAF7_4F4A_921A_9FCFD188E8C7_.wvu.PrintArea" localSheetId="7" hidden="1">'Sch-5 Dis'!$A$1:$E$44</definedName>
    <definedName name="Z_3DA0B320_DAF7_4F4A_921A_9FCFD188E8C7_.wvu.PrintTitles" localSheetId="4" hidden="1">'Sch-1'!$14:$16</definedName>
    <definedName name="Z_3DA0B320_DAF7_4F4A_921A_9FCFD188E8C7_.wvu.PrintTitles" localSheetId="5" hidden="1">'Sch-1(Disc)'!$14:$16</definedName>
    <definedName name="Z_3DA0B320_DAF7_4F4A_921A_9FCFD188E8C7_.wvu.PrintTitles" localSheetId="6" hidden="1">'Sch-2'!$3:$13</definedName>
    <definedName name="Z_3DA0B320_DAF7_4F4A_921A_9FCFD188E8C7_.wvu.PrintTitles" localSheetId="8" hidden="1">'Sch-3'!$3:$13</definedName>
    <definedName name="Z_3DA0B320_DAF7_4F4A_921A_9FCFD188E8C7_.wvu.PrintTitles" localSheetId="9" hidden="1">'Sch-3 After Discount'!$3:$13</definedName>
    <definedName name="Z_3DA0B320_DAF7_4F4A_921A_9FCFD188E8C7_.wvu.PrintTitles" localSheetId="7" hidden="1">'Sch-5 Dis'!$3:$13</definedName>
    <definedName name="Z_3DA0B320_DAF7_4F4A_921A_9FCFD188E8C7_.wvu.Rows" localSheetId="1" hidden="1">Cover!$7:$7</definedName>
    <definedName name="Z_3DA0B320_DAF7_4F4A_921A_9FCFD188E8C7_.wvu.Rows" localSheetId="10" hidden="1">Discount!$17:$30</definedName>
    <definedName name="Z_3DA0B320_DAF7_4F4A_921A_9FCFD188E8C7_.wvu.Rows" localSheetId="2" hidden="1">Instructions!$36:$37</definedName>
    <definedName name="Z_3DA0B320_DAF7_4F4A_921A_9FCFD188E8C7_.wvu.Rows" localSheetId="4" hidden="1">'Sch-1'!$17:$18</definedName>
    <definedName name="Z_3DA0B320_DAF7_4F4A_921A_9FCFD188E8C7_.wvu.Rows" localSheetId="5" hidden="1">'Sch-1(Disc)'!$68:$91</definedName>
    <definedName name="Z_3DA0B320_DAF7_4F4A_921A_9FCFD188E8C7_.wvu.Rows" localSheetId="8" hidden="1">'Sch-3'!$17:$28</definedName>
    <definedName name="Z_3DA0B320_DAF7_4F4A_921A_9FCFD188E8C7_.wvu.Rows" localSheetId="9" hidden="1">'Sch-3 After Discount'!$17:$28</definedName>
    <definedName name="Z_427AF4ED_2BDF_478F_9F0A_595838FA0EC8_.wvu.Cols" localSheetId="14" hidden="1">'Bid Form 2nd Envelope'!$Y:$AN</definedName>
    <definedName name="Z_427AF4ED_2BDF_478F_9F0A_595838FA0EC8_.wvu.Cols" localSheetId="10" hidden="1">Discount!$I:$N</definedName>
    <definedName name="Z_427AF4ED_2BDF_478F_9F0A_595838FA0EC8_.wvu.Cols" localSheetId="3" hidden="1">'Names of Bidder'!$L:$L</definedName>
    <definedName name="Z_427AF4ED_2BDF_478F_9F0A_595838FA0EC8_.wvu.Cols" localSheetId="4" hidden="1">'Sch-1'!$Q:$W,'Sch-1'!$AB:$AL</definedName>
    <definedName name="Z_427AF4ED_2BDF_478F_9F0A_595838FA0EC8_.wvu.Cols" localSheetId="5" hidden="1">'Sch-1(Disc)'!$I:$I,'Sch-1(Disc)'!$P:$Z</definedName>
    <definedName name="Z_427AF4ED_2BDF_478F_9F0A_595838FA0EC8_.wvu.Cols" localSheetId="6" hidden="1">'Sch-2'!$I:$P</definedName>
    <definedName name="Z_427AF4ED_2BDF_478F_9F0A_595838FA0EC8_.wvu.Cols" localSheetId="7" hidden="1">'Sch-5 Dis'!$I:$P</definedName>
    <definedName name="Z_427AF4ED_2BDF_478F_9F0A_595838FA0EC8_.wvu.FilterData" localSheetId="4" hidden="1">'Sch-1'!$A$20:$P$108</definedName>
    <definedName name="Z_427AF4ED_2BDF_478F_9F0A_595838FA0EC8_.wvu.FilterData" localSheetId="5" hidden="1">'Sch-1(Disc)'!$A$20:$F$92</definedName>
    <definedName name="Z_427AF4ED_2BDF_478F_9F0A_595838FA0EC8_.wvu.PrintArea" localSheetId="14" hidden="1">'Bid Form 2nd Envelope'!$A$1:$F$59</definedName>
    <definedName name="Z_427AF4ED_2BDF_478F_9F0A_595838FA0EC8_.wvu.PrintArea" localSheetId="10" hidden="1">Discount!$A$2:$G$42</definedName>
    <definedName name="Z_427AF4ED_2BDF_478F_9F0A_595838FA0EC8_.wvu.PrintArea" localSheetId="12" hidden="1">'Entry Tax'!$A$1:$E$16</definedName>
    <definedName name="Z_427AF4ED_2BDF_478F_9F0A_595838FA0EC8_.wvu.PrintArea" localSheetId="2" hidden="1">Instructions!$A$1:$C$40</definedName>
    <definedName name="Z_427AF4ED_2BDF_478F_9F0A_595838FA0EC8_.wvu.PrintArea" localSheetId="3" hidden="1">'Names of Bidder'!$B$1:$G$28</definedName>
    <definedName name="Z_427AF4ED_2BDF_478F_9F0A_595838FA0EC8_.wvu.PrintArea" localSheetId="11" hidden="1">Octroi!$A$1:$E$16</definedName>
    <definedName name="Z_427AF4ED_2BDF_478F_9F0A_595838FA0EC8_.wvu.PrintArea" localSheetId="13" hidden="1">'Other Taxes &amp; Duties'!$A$1:$F$16</definedName>
    <definedName name="Z_427AF4ED_2BDF_478F_9F0A_595838FA0EC8_.wvu.PrintArea" localSheetId="15" hidden="1">'Q &amp; C'!$A$1:$F$38</definedName>
    <definedName name="Z_427AF4ED_2BDF_478F_9F0A_595838FA0EC8_.wvu.PrintArea" localSheetId="4" hidden="1">'Sch-1'!$A$1:$P$115</definedName>
    <definedName name="Z_427AF4ED_2BDF_478F_9F0A_595838FA0EC8_.wvu.PrintArea" localSheetId="5" hidden="1">'Sch-1(Disc)'!$A$1:$F$98</definedName>
    <definedName name="Z_427AF4ED_2BDF_478F_9F0A_595838FA0EC8_.wvu.PrintArea" localSheetId="6" hidden="1">'Sch-2'!$A$1:$E$20</definedName>
    <definedName name="Z_427AF4ED_2BDF_478F_9F0A_595838FA0EC8_.wvu.PrintArea" localSheetId="8" hidden="1">'Sch-3'!$A$1:$D$33</definedName>
    <definedName name="Z_427AF4ED_2BDF_478F_9F0A_595838FA0EC8_.wvu.PrintArea" localSheetId="9" hidden="1">'Sch-3 After Discount'!$A$1:$D$33</definedName>
    <definedName name="Z_427AF4ED_2BDF_478F_9F0A_595838FA0EC8_.wvu.PrintArea" localSheetId="7" hidden="1">'Sch-5 Dis'!$A$1:$E$44</definedName>
    <definedName name="Z_427AF4ED_2BDF_478F_9F0A_595838FA0EC8_.wvu.PrintTitles" localSheetId="4" hidden="1">'Sch-1'!$17:$18</definedName>
    <definedName name="Z_427AF4ED_2BDF_478F_9F0A_595838FA0EC8_.wvu.PrintTitles" localSheetId="5" hidden="1">'Sch-1(Disc)'!$14:$16</definedName>
    <definedName name="Z_427AF4ED_2BDF_478F_9F0A_595838FA0EC8_.wvu.PrintTitles" localSheetId="6" hidden="1">'Sch-2'!$3:$13</definedName>
    <definedName name="Z_427AF4ED_2BDF_478F_9F0A_595838FA0EC8_.wvu.PrintTitles" localSheetId="8" hidden="1">'Sch-3'!$3:$13</definedName>
    <definedName name="Z_427AF4ED_2BDF_478F_9F0A_595838FA0EC8_.wvu.PrintTitles" localSheetId="9" hidden="1">'Sch-3 After Discount'!$3:$13</definedName>
    <definedName name="Z_427AF4ED_2BDF_478F_9F0A_595838FA0EC8_.wvu.PrintTitles" localSheetId="7" hidden="1">'Sch-5 Dis'!$3:$13</definedName>
    <definedName name="Z_427AF4ED_2BDF_478F_9F0A_595838FA0EC8_.wvu.Rows" localSheetId="1" hidden="1">Cover!$7:$7</definedName>
    <definedName name="Z_427AF4ED_2BDF_478F_9F0A_595838FA0EC8_.wvu.Rows" localSheetId="10" hidden="1">Discount!$17:$30,Discount!$32:$32</definedName>
    <definedName name="Z_427AF4ED_2BDF_478F_9F0A_595838FA0EC8_.wvu.Rows" localSheetId="2" hidden="1">Instructions!$36:$37</definedName>
    <definedName name="Z_427AF4ED_2BDF_478F_9F0A_595838FA0EC8_.wvu.Rows" localSheetId="4" hidden="1">'Sch-1'!$2:$2,'Sch-1'!$12:$12,'Sch-1'!$14:$15,'Sch-1'!#REF!</definedName>
    <definedName name="Z_427AF4ED_2BDF_478F_9F0A_595838FA0EC8_.wvu.Rows" localSheetId="5" hidden="1">'Sch-1(Disc)'!$68:$91</definedName>
    <definedName name="Z_427AF4ED_2BDF_478F_9F0A_595838FA0EC8_.wvu.Rows" localSheetId="8" hidden="1">'Sch-3'!$17:$28</definedName>
    <definedName name="Z_427AF4ED_2BDF_478F_9F0A_595838FA0EC8_.wvu.Rows" localSheetId="9" hidden="1">'Sch-3 After Discount'!$17:$28</definedName>
    <definedName name="Z_4F65FF32_EC61_4022_A399_2986D7B6B8B3_.wvu.Cols" localSheetId="14" hidden="1">'Bid Form 2nd Envelope'!$Z:$AJ</definedName>
    <definedName name="Z_4F65FF32_EC61_4022_A399_2986D7B6B8B3_.wvu.Cols" localSheetId="4" hidden="1">'Sch-1'!$X:$AK</definedName>
    <definedName name="Z_4F65FF32_EC61_4022_A399_2986D7B6B8B3_.wvu.Cols" localSheetId="5" hidden="1">'Sch-1(Disc)'!$L:$Y</definedName>
    <definedName name="Z_4F65FF32_EC61_4022_A399_2986D7B6B8B3_.wvu.Cols" localSheetId="6" hidden="1">'Sch-2'!$I:$P</definedName>
    <definedName name="Z_4F65FF32_EC61_4022_A399_2986D7B6B8B3_.wvu.Cols" localSheetId="7" hidden="1">'Sch-5 Dis'!$I:$P</definedName>
    <definedName name="Z_4F65FF32_EC61_4022_A399_2986D7B6B8B3_.wvu.PrintArea" localSheetId="14" hidden="1">'Bid Form 2nd Envelope'!$A$1:$F$61</definedName>
    <definedName name="Z_4F65FF32_EC61_4022_A399_2986D7B6B8B3_.wvu.PrintArea" localSheetId="10" hidden="1">Discount!$A$2:$G$40</definedName>
    <definedName name="Z_4F65FF32_EC61_4022_A399_2986D7B6B8B3_.wvu.PrintArea" localSheetId="12" hidden="1">'Entry Tax'!$A$1:$E$16</definedName>
    <definedName name="Z_4F65FF32_EC61_4022_A399_2986D7B6B8B3_.wvu.PrintArea" localSheetId="2" hidden="1">Instructions!$A$1:$C$40</definedName>
    <definedName name="Z_4F65FF32_EC61_4022_A399_2986D7B6B8B3_.wvu.PrintArea" localSheetId="3" hidden="1">'Names of Bidder'!$B$1:$E$26</definedName>
    <definedName name="Z_4F65FF32_EC61_4022_A399_2986D7B6B8B3_.wvu.PrintArea" localSheetId="11" hidden="1">Octroi!$A$1:$E$16</definedName>
    <definedName name="Z_4F65FF32_EC61_4022_A399_2986D7B6B8B3_.wvu.PrintArea" localSheetId="13" hidden="1">'Other Taxes &amp; Duties'!$A$1:$F$16</definedName>
    <definedName name="Z_4F65FF32_EC61_4022_A399_2986D7B6B8B3_.wvu.PrintArea" localSheetId="15" hidden="1">'Q &amp; C'!$A$1:$F$38</definedName>
    <definedName name="Z_4F65FF32_EC61_4022_A399_2986D7B6B8B3_.wvu.PrintArea" localSheetId="4" hidden="1">'Sch-1'!$A$1:$P$116</definedName>
    <definedName name="Z_4F65FF32_EC61_4022_A399_2986D7B6B8B3_.wvu.PrintArea" localSheetId="5" hidden="1">'Sch-1(Disc)'!$A$1:$F$99</definedName>
    <definedName name="Z_4F65FF32_EC61_4022_A399_2986D7B6B8B3_.wvu.PrintArea" localSheetId="6" hidden="1">'Sch-2'!$A$1:$E$20</definedName>
    <definedName name="Z_4F65FF32_EC61_4022_A399_2986D7B6B8B3_.wvu.PrintArea" localSheetId="8" hidden="1">'Sch-3'!$A$1:$D$33</definedName>
    <definedName name="Z_4F65FF32_EC61_4022_A399_2986D7B6B8B3_.wvu.PrintArea" localSheetId="9" hidden="1">'Sch-3 After Discount'!$A$1:$D$33</definedName>
    <definedName name="Z_4F65FF32_EC61_4022_A399_2986D7B6B8B3_.wvu.PrintArea" localSheetId="7" hidden="1">'Sch-5 Dis'!$A$1:$E$44</definedName>
    <definedName name="Z_4F65FF32_EC61_4022_A399_2986D7B6B8B3_.wvu.PrintTitles" localSheetId="4" hidden="1">'Sch-1'!$14:$16</definedName>
    <definedName name="Z_4F65FF32_EC61_4022_A399_2986D7B6B8B3_.wvu.PrintTitles" localSheetId="5" hidden="1">'Sch-1(Disc)'!$14:$16</definedName>
    <definedName name="Z_4F65FF32_EC61_4022_A399_2986D7B6B8B3_.wvu.PrintTitles" localSheetId="6" hidden="1">'Sch-2'!$3:$13</definedName>
    <definedName name="Z_4F65FF32_EC61_4022_A399_2986D7B6B8B3_.wvu.PrintTitles" localSheetId="8" hidden="1">'Sch-3'!$3:$13</definedName>
    <definedName name="Z_4F65FF32_EC61_4022_A399_2986D7B6B8B3_.wvu.PrintTitles" localSheetId="9" hidden="1">'Sch-3 After Discount'!$3:$13</definedName>
    <definedName name="Z_4F65FF32_EC61_4022_A399_2986D7B6B8B3_.wvu.PrintTitles" localSheetId="7" hidden="1">'Sch-5 Dis'!$3:$13</definedName>
    <definedName name="Z_4F65FF32_EC61_4022_A399_2986D7B6B8B3_.wvu.Rows" localSheetId="4" hidden="1">'Sch-1'!$108:$157</definedName>
    <definedName name="Z_4F65FF32_EC61_4022_A399_2986D7B6B8B3_.wvu.Rows" localSheetId="5" hidden="1">'Sch-1(Disc)'!$92:$140</definedName>
    <definedName name="Z_58D82F59_8CF6_455F_B9F4_081499FDF243_.wvu.Cols" localSheetId="10" hidden="1">Discount!$I:$P</definedName>
    <definedName name="Z_58D82F59_8CF6_455F_B9F4_081499FDF243_.wvu.PrintArea" localSheetId="10" hidden="1">Discount!$A$2:$G$42</definedName>
    <definedName name="Z_58D82F59_8CF6_455F_B9F4_081499FDF243_.wvu.PrintArea" localSheetId="12" hidden="1">'Entry Tax'!$A$1:$E$16</definedName>
    <definedName name="Z_58D82F59_8CF6_455F_B9F4_081499FDF243_.wvu.PrintArea" localSheetId="11" hidden="1">Octroi!$A$1:$E$16</definedName>
    <definedName name="Z_58D82F59_8CF6_455F_B9F4_081499FDF243_.wvu.PrintArea" localSheetId="13" hidden="1">'Other Taxes &amp; Duties'!$A$1:$F$16</definedName>
    <definedName name="Z_58D82F59_8CF6_455F_B9F4_081499FDF243_.wvu.Rows" localSheetId="10" hidden="1">Discount!$21:$21,Discount!$27:$27</definedName>
    <definedName name="Z_5C6610A7_30B1_43C5_B47D_FDA0FBB789C6_.wvu.PrintArea" localSheetId="2" hidden="1">Instructions!$A$1:$C$40</definedName>
    <definedName name="Z_696D9240_6693_44E8_B9A4_2BFADD101EE2_.wvu.Cols" localSheetId="10" hidden="1">Discount!$I:$P</definedName>
    <definedName name="Z_696D9240_6693_44E8_B9A4_2BFADD101EE2_.wvu.PrintArea" localSheetId="10" hidden="1">Discount!$A$2:$G$42</definedName>
    <definedName name="Z_696D9240_6693_44E8_B9A4_2BFADD101EE2_.wvu.PrintArea" localSheetId="12" hidden="1">'Entry Tax'!$A$1:$E$16</definedName>
    <definedName name="Z_696D9240_6693_44E8_B9A4_2BFADD101EE2_.wvu.PrintArea" localSheetId="11" hidden="1">Octroi!$A$1:$E$16</definedName>
    <definedName name="Z_696D9240_6693_44E8_B9A4_2BFADD101EE2_.wvu.PrintArea" localSheetId="13" hidden="1">'Other Taxes &amp; Duties'!$A$1:$F$16</definedName>
    <definedName name="Z_696D9240_6693_44E8_B9A4_2BFADD101EE2_.wvu.Rows" localSheetId="10" hidden="1">Discount!$21:$21,Discount!$27:$27</definedName>
    <definedName name="Z_714760DF_5EB1_4543_9C04_C1A23AAE4384_.wvu.Cols" localSheetId="14" hidden="1">'Bid Form 2nd Envelope'!$Y:$AM</definedName>
    <definedName name="Z_714760DF_5EB1_4543_9C04_C1A23AAE4384_.wvu.Cols" localSheetId="3" hidden="1">'Names of Bidder'!$L:$L</definedName>
    <definedName name="Z_714760DF_5EB1_4543_9C04_C1A23AAE4384_.wvu.Cols" localSheetId="4" hidden="1">'Sch-1'!$R:$Y,'Sch-1'!$AB:$AL</definedName>
    <definedName name="Z_714760DF_5EB1_4543_9C04_C1A23AAE4384_.wvu.Cols" localSheetId="5" hidden="1">'Sch-1(Disc)'!$I:$I,'Sch-1(Disc)'!$P:$Z</definedName>
    <definedName name="Z_714760DF_5EB1_4543_9C04_C1A23AAE4384_.wvu.Cols" localSheetId="6" hidden="1">'Sch-2'!$I:$P</definedName>
    <definedName name="Z_714760DF_5EB1_4543_9C04_C1A23AAE4384_.wvu.Cols" localSheetId="7" hidden="1">'Sch-5 Dis'!$I:$P</definedName>
    <definedName name="Z_714760DF_5EB1_4543_9C04_C1A23AAE4384_.wvu.FilterData" localSheetId="4" hidden="1">'Sch-1'!$A$20:$P$108</definedName>
    <definedName name="Z_714760DF_5EB1_4543_9C04_C1A23AAE4384_.wvu.FilterData" localSheetId="5" hidden="1">'Sch-1(Disc)'!$A$20:$F$92</definedName>
    <definedName name="Z_714760DF_5EB1_4543_9C04_C1A23AAE4384_.wvu.PrintArea" localSheetId="14" hidden="1">'Bid Form 2nd Envelope'!$A$1:$F$59</definedName>
    <definedName name="Z_714760DF_5EB1_4543_9C04_C1A23AAE4384_.wvu.PrintArea" localSheetId="10" hidden="1">Discount!$A$2:$G$42</definedName>
    <definedName name="Z_714760DF_5EB1_4543_9C04_C1A23AAE4384_.wvu.PrintArea" localSheetId="12" hidden="1">'Entry Tax'!$A$1:$E$16</definedName>
    <definedName name="Z_714760DF_5EB1_4543_9C04_C1A23AAE4384_.wvu.PrintArea" localSheetId="2" hidden="1">Instructions!$A$1:$C$40</definedName>
    <definedName name="Z_714760DF_5EB1_4543_9C04_C1A23AAE4384_.wvu.PrintArea" localSheetId="3" hidden="1">'Names of Bidder'!$B$1:$G$28</definedName>
    <definedName name="Z_714760DF_5EB1_4543_9C04_C1A23AAE4384_.wvu.PrintArea" localSheetId="11" hidden="1">Octroi!$A$1:$E$16</definedName>
    <definedName name="Z_714760DF_5EB1_4543_9C04_C1A23AAE4384_.wvu.PrintArea" localSheetId="13" hidden="1">'Other Taxes &amp; Duties'!$A$1:$F$16</definedName>
    <definedName name="Z_714760DF_5EB1_4543_9C04_C1A23AAE4384_.wvu.PrintArea" localSheetId="15" hidden="1">'Q &amp; C'!$A$1:$F$38</definedName>
    <definedName name="Z_714760DF_5EB1_4543_9C04_C1A23AAE4384_.wvu.PrintArea" localSheetId="4" hidden="1">'Sch-1'!$A$1:$P$115</definedName>
    <definedName name="Z_714760DF_5EB1_4543_9C04_C1A23AAE4384_.wvu.PrintArea" localSheetId="5" hidden="1">'Sch-1(Disc)'!$A$1:$F$98</definedName>
    <definedName name="Z_714760DF_5EB1_4543_9C04_C1A23AAE4384_.wvu.PrintArea" localSheetId="6" hidden="1">'Sch-2'!$A$1:$E$20</definedName>
    <definedName name="Z_714760DF_5EB1_4543_9C04_C1A23AAE4384_.wvu.PrintArea" localSheetId="8" hidden="1">'Sch-3'!$A$1:$D$33</definedName>
    <definedName name="Z_714760DF_5EB1_4543_9C04_C1A23AAE4384_.wvu.PrintArea" localSheetId="9" hidden="1">'Sch-3 After Discount'!$A$1:$D$33</definedName>
    <definedName name="Z_714760DF_5EB1_4543_9C04_C1A23AAE4384_.wvu.PrintArea" localSheetId="7" hidden="1">'Sch-5 Dis'!$A$1:$E$44</definedName>
    <definedName name="Z_714760DF_5EB1_4543_9C04_C1A23AAE4384_.wvu.PrintTitles" localSheetId="4" hidden="1">'Sch-1'!$14:$16</definedName>
    <definedName name="Z_714760DF_5EB1_4543_9C04_C1A23AAE4384_.wvu.PrintTitles" localSheetId="5" hidden="1">'Sch-1(Disc)'!$14:$16</definedName>
    <definedName name="Z_714760DF_5EB1_4543_9C04_C1A23AAE4384_.wvu.PrintTitles" localSheetId="6" hidden="1">'Sch-2'!$3:$13</definedName>
    <definedName name="Z_714760DF_5EB1_4543_9C04_C1A23AAE4384_.wvu.PrintTitles" localSheetId="8" hidden="1">'Sch-3'!$3:$13</definedName>
    <definedName name="Z_714760DF_5EB1_4543_9C04_C1A23AAE4384_.wvu.PrintTitles" localSheetId="9" hidden="1">'Sch-3 After Discount'!$3:$13</definedName>
    <definedName name="Z_714760DF_5EB1_4543_9C04_C1A23AAE4384_.wvu.PrintTitles" localSheetId="7" hidden="1">'Sch-5 Dis'!$3:$13</definedName>
    <definedName name="Z_714760DF_5EB1_4543_9C04_C1A23AAE4384_.wvu.Rows" localSheetId="1" hidden="1">Cover!$7:$7</definedName>
    <definedName name="Z_714760DF_5EB1_4543_9C04_C1A23AAE4384_.wvu.Rows" localSheetId="10" hidden="1">Discount!$17:$30</definedName>
    <definedName name="Z_714760DF_5EB1_4543_9C04_C1A23AAE4384_.wvu.Rows" localSheetId="2" hidden="1">Instructions!$36:$37</definedName>
    <definedName name="Z_714760DF_5EB1_4543_9C04_C1A23AAE4384_.wvu.Rows" localSheetId="5" hidden="1">'Sch-1(Disc)'!$68:$91</definedName>
    <definedName name="Z_714760DF_5EB1_4543_9C04_C1A23AAE4384_.wvu.Rows" localSheetId="8" hidden="1">'Sch-3'!$17:$28</definedName>
    <definedName name="Z_714760DF_5EB1_4543_9C04_C1A23AAE4384_.wvu.Rows" localSheetId="9" hidden="1">'Sch-3 After Discount'!$17:$28</definedName>
    <definedName name="Z_8C0E2163_61BB_48DF_AFAF_5E75147ED450_.wvu.Cols" localSheetId="14" hidden="1">'Bid Form 2nd Envelope'!$Y:$AM</definedName>
    <definedName name="Z_8C0E2163_61BB_48DF_AFAF_5E75147ED450_.wvu.Cols" localSheetId="3" hidden="1">'Names of Bidder'!$L:$L</definedName>
    <definedName name="Z_8C0E2163_61BB_48DF_AFAF_5E75147ED450_.wvu.Cols" localSheetId="4" hidden="1">'Sch-1'!$R:$Y,'Sch-1'!$AB:$AL</definedName>
    <definedName name="Z_8C0E2163_61BB_48DF_AFAF_5E75147ED450_.wvu.Cols" localSheetId="5" hidden="1">'Sch-1(Disc)'!$I:$I,'Sch-1(Disc)'!$P:$Z</definedName>
    <definedName name="Z_8C0E2163_61BB_48DF_AFAF_5E75147ED450_.wvu.Cols" localSheetId="6" hidden="1">'Sch-2'!$I:$P</definedName>
    <definedName name="Z_8C0E2163_61BB_48DF_AFAF_5E75147ED450_.wvu.Cols" localSheetId="7" hidden="1">'Sch-5 Dis'!$I:$P</definedName>
    <definedName name="Z_8C0E2163_61BB_48DF_AFAF_5E75147ED450_.wvu.FilterData" localSheetId="4" hidden="1">'Sch-1'!$A$20:$P$108</definedName>
    <definedName name="Z_8C0E2163_61BB_48DF_AFAF_5E75147ED450_.wvu.FilterData" localSheetId="5" hidden="1">'Sch-1(Disc)'!$A$20:$F$92</definedName>
    <definedName name="Z_8C0E2163_61BB_48DF_AFAF_5E75147ED450_.wvu.PrintArea" localSheetId="14" hidden="1">'Bid Form 2nd Envelope'!$A$1:$F$59</definedName>
    <definedName name="Z_8C0E2163_61BB_48DF_AFAF_5E75147ED450_.wvu.PrintArea" localSheetId="10" hidden="1">Discount!$A$2:$G$42</definedName>
    <definedName name="Z_8C0E2163_61BB_48DF_AFAF_5E75147ED450_.wvu.PrintArea" localSheetId="12" hidden="1">'Entry Tax'!$A$1:$E$16</definedName>
    <definedName name="Z_8C0E2163_61BB_48DF_AFAF_5E75147ED450_.wvu.PrintArea" localSheetId="2" hidden="1">Instructions!$A$1:$C$40</definedName>
    <definedName name="Z_8C0E2163_61BB_48DF_AFAF_5E75147ED450_.wvu.PrintArea" localSheetId="3" hidden="1">'Names of Bidder'!$B$1:$G$28</definedName>
    <definedName name="Z_8C0E2163_61BB_48DF_AFAF_5E75147ED450_.wvu.PrintArea" localSheetId="11" hidden="1">Octroi!$A$1:$E$16</definedName>
    <definedName name="Z_8C0E2163_61BB_48DF_AFAF_5E75147ED450_.wvu.PrintArea" localSheetId="13" hidden="1">'Other Taxes &amp; Duties'!$A$1:$F$16</definedName>
    <definedName name="Z_8C0E2163_61BB_48DF_AFAF_5E75147ED450_.wvu.PrintArea" localSheetId="15" hidden="1">'Q &amp; C'!$A$1:$F$38</definedName>
    <definedName name="Z_8C0E2163_61BB_48DF_AFAF_5E75147ED450_.wvu.PrintArea" localSheetId="4" hidden="1">'Sch-1'!$A$1:$P$115</definedName>
    <definedName name="Z_8C0E2163_61BB_48DF_AFAF_5E75147ED450_.wvu.PrintArea" localSheetId="5" hidden="1">'Sch-1(Disc)'!$A$1:$F$98</definedName>
    <definedName name="Z_8C0E2163_61BB_48DF_AFAF_5E75147ED450_.wvu.PrintArea" localSheetId="6" hidden="1">'Sch-2'!$A$1:$E$20</definedName>
    <definedName name="Z_8C0E2163_61BB_48DF_AFAF_5E75147ED450_.wvu.PrintArea" localSheetId="8" hidden="1">'Sch-3'!$A$1:$D$33</definedName>
    <definedName name="Z_8C0E2163_61BB_48DF_AFAF_5E75147ED450_.wvu.PrintArea" localSheetId="9" hidden="1">'Sch-3 After Discount'!$A$1:$D$33</definedName>
    <definedName name="Z_8C0E2163_61BB_48DF_AFAF_5E75147ED450_.wvu.PrintArea" localSheetId="7" hidden="1">'Sch-5 Dis'!$A$1:$E$44</definedName>
    <definedName name="Z_8C0E2163_61BB_48DF_AFAF_5E75147ED450_.wvu.PrintTitles" localSheetId="4" hidden="1">'Sch-1'!$14:$16</definedName>
    <definedName name="Z_8C0E2163_61BB_48DF_AFAF_5E75147ED450_.wvu.PrintTitles" localSheetId="5" hidden="1">'Sch-1(Disc)'!$14:$16</definedName>
    <definedName name="Z_8C0E2163_61BB_48DF_AFAF_5E75147ED450_.wvu.PrintTitles" localSheetId="6" hidden="1">'Sch-2'!$3:$13</definedName>
    <definedName name="Z_8C0E2163_61BB_48DF_AFAF_5E75147ED450_.wvu.PrintTitles" localSheetId="8" hidden="1">'Sch-3'!$3:$13</definedName>
    <definedName name="Z_8C0E2163_61BB_48DF_AFAF_5E75147ED450_.wvu.PrintTitles" localSheetId="9" hidden="1">'Sch-3 After Discount'!$3:$13</definedName>
    <definedName name="Z_8C0E2163_61BB_48DF_AFAF_5E75147ED450_.wvu.PrintTitles" localSheetId="7" hidden="1">'Sch-5 Dis'!$3:$13</definedName>
    <definedName name="Z_8C0E2163_61BB_48DF_AFAF_5E75147ED450_.wvu.Rows" localSheetId="1" hidden="1">Cover!$7:$7</definedName>
    <definedName name="Z_8C0E2163_61BB_48DF_AFAF_5E75147ED450_.wvu.Rows" localSheetId="10" hidden="1">Discount!$17:$30</definedName>
    <definedName name="Z_8C0E2163_61BB_48DF_AFAF_5E75147ED450_.wvu.Rows" localSheetId="2" hidden="1">Instructions!$36:$37</definedName>
    <definedName name="Z_8C0E2163_61BB_48DF_AFAF_5E75147ED450_.wvu.Rows" localSheetId="4" hidden="1">'Sch-1'!$17:$18</definedName>
    <definedName name="Z_8C0E2163_61BB_48DF_AFAF_5E75147ED450_.wvu.Rows" localSheetId="5" hidden="1">'Sch-1(Disc)'!$68:$91</definedName>
    <definedName name="Z_8C0E2163_61BB_48DF_AFAF_5E75147ED450_.wvu.Rows" localSheetId="8" hidden="1">'Sch-3'!$17:$28</definedName>
    <definedName name="Z_8C0E2163_61BB_48DF_AFAF_5E75147ED450_.wvu.Rows" localSheetId="9" hidden="1">'Sch-3 After Discount'!$17:$28</definedName>
    <definedName name="Z_9658319F_66FC_48F8_AB8A_302F6F77BA10_.wvu.Cols" localSheetId="14" hidden="1">'Bid Form 2nd Envelope'!$Y:$AN</definedName>
    <definedName name="Z_9658319F_66FC_48F8_AB8A_302F6F77BA10_.wvu.Cols" localSheetId="10" hidden="1">Discount!$I:$N</definedName>
    <definedName name="Z_9658319F_66FC_48F8_AB8A_302F6F77BA10_.wvu.Cols" localSheetId="3" hidden="1">'Names of Bidder'!$L:$L</definedName>
    <definedName name="Z_9658319F_66FC_48F8_AB8A_302F6F77BA10_.wvu.Cols" localSheetId="4" hidden="1">'Sch-1'!$Q:$X,'Sch-1'!$AB:$AL</definedName>
    <definedName name="Z_9658319F_66FC_48F8_AB8A_302F6F77BA10_.wvu.Cols" localSheetId="5" hidden="1">'Sch-1(Disc)'!$I:$I,'Sch-1(Disc)'!$P:$Z</definedName>
    <definedName name="Z_9658319F_66FC_48F8_AB8A_302F6F77BA10_.wvu.Cols" localSheetId="6" hidden="1">'Sch-2'!$I:$P</definedName>
    <definedName name="Z_9658319F_66FC_48F8_AB8A_302F6F77BA10_.wvu.Cols" localSheetId="7" hidden="1">'Sch-5 Dis'!$I:$P</definedName>
    <definedName name="Z_9658319F_66FC_48F8_AB8A_302F6F77BA10_.wvu.FilterData" localSheetId="4" hidden="1">'Sch-1'!$A$20:$P$108</definedName>
    <definedName name="Z_9658319F_66FC_48F8_AB8A_302F6F77BA10_.wvu.FilterData" localSheetId="5" hidden="1">'Sch-1(Disc)'!$A$20:$F$92</definedName>
    <definedName name="Z_9658319F_66FC_48F8_AB8A_302F6F77BA10_.wvu.PrintArea" localSheetId="14" hidden="1">'Bid Form 2nd Envelope'!$A$1:$F$59</definedName>
    <definedName name="Z_9658319F_66FC_48F8_AB8A_302F6F77BA10_.wvu.PrintArea" localSheetId="10" hidden="1">Discount!$A$2:$G$42</definedName>
    <definedName name="Z_9658319F_66FC_48F8_AB8A_302F6F77BA10_.wvu.PrintArea" localSheetId="12" hidden="1">'Entry Tax'!$A$1:$E$16</definedName>
    <definedName name="Z_9658319F_66FC_48F8_AB8A_302F6F77BA10_.wvu.PrintArea" localSheetId="2" hidden="1">Instructions!$A$1:$C$40</definedName>
    <definedName name="Z_9658319F_66FC_48F8_AB8A_302F6F77BA10_.wvu.PrintArea" localSheetId="3" hidden="1">'Names of Bidder'!$B$1:$G$28</definedName>
    <definedName name="Z_9658319F_66FC_48F8_AB8A_302F6F77BA10_.wvu.PrintArea" localSheetId="11" hidden="1">Octroi!$A$1:$E$16</definedName>
    <definedName name="Z_9658319F_66FC_48F8_AB8A_302F6F77BA10_.wvu.PrintArea" localSheetId="13" hidden="1">'Other Taxes &amp; Duties'!$A$1:$F$16</definedName>
    <definedName name="Z_9658319F_66FC_48F8_AB8A_302F6F77BA10_.wvu.PrintArea" localSheetId="15" hidden="1">'Q &amp; C'!$A$1:$F$38</definedName>
    <definedName name="Z_9658319F_66FC_48F8_AB8A_302F6F77BA10_.wvu.PrintArea" localSheetId="4" hidden="1">'Sch-1'!$A$1:$P$115</definedName>
    <definedName name="Z_9658319F_66FC_48F8_AB8A_302F6F77BA10_.wvu.PrintArea" localSheetId="5" hidden="1">'Sch-1(Disc)'!$A$1:$F$98</definedName>
    <definedName name="Z_9658319F_66FC_48F8_AB8A_302F6F77BA10_.wvu.PrintArea" localSheetId="6" hidden="1">'Sch-2'!$A$1:$E$20</definedName>
    <definedName name="Z_9658319F_66FC_48F8_AB8A_302F6F77BA10_.wvu.PrintArea" localSheetId="8" hidden="1">'Sch-3'!$A$1:$D$33</definedName>
    <definedName name="Z_9658319F_66FC_48F8_AB8A_302F6F77BA10_.wvu.PrintArea" localSheetId="9" hidden="1">'Sch-3 After Discount'!$A$1:$D$33</definedName>
    <definedName name="Z_9658319F_66FC_48F8_AB8A_302F6F77BA10_.wvu.PrintArea" localSheetId="7" hidden="1">'Sch-5 Dis'!$A$1:$E$44</definedName>
    <definedName name="Z_9658319F_66FC_48F8_AB8A_302F6F77BA10_.wvu.PrintTitles" localSheetId="4" hidden="1">'Sch-1'!$14:$16</definedName>
    <definedName name="Z_9658319F_66FC_48F8_AB8A_302F6F77BA10_.wvu.PrintTitles" localSheetId="5" hidden="1">'Sch-1(Disc)'!$14:$16</definedName>
    <definedName name="Z_9658319F_66FC_48F8_AB8A_302F6F77BA10_.wvu.PrintTitles" localSheetId="6" hidden="1">'Sch-2'!$3:$13</definedName>
    <definedName name="Z_9658319F_66FC_48F8_AB8A_302F6F77BA10_.wvu.PrintTitles" localSheetId="8" hidden="1">'Sch-3'!$3:$13</definedName>
    <definedName name="Z_9658319F_66FC_48F8_AB8A_302F6F77BA10_.wvu.PrintTitles" localSheetId="9" hidden="1">'Sch-3 After Discount'!$3:$13</definedName>
    <definedName name="Z_9658319F_66FC_48F8_AB8A_302F6F77BA10_.wvu.PrintTitles" localSheetId="7" hidden="1">'Sch-5 Dis'!$3:$13</definedName>
    <definedName name="Z_9658319F_66FC_48F8_AB8A_302F6F77BA10_.wvu.Rows" localSheetId="1" hidden="1">Cover!$7:$7</definedName>
    <definedName name="Z_9658319F_66FC_48F8_AB8A_302F6F77BA10_.wvu.Rows" localSheetId="10" hidden="1">Discount!$17:$30,Discount!$32:$32</definedName>
    <definedName name="Z_9658319F_66FC_48F8_AB8A_302F6F77BA10_.wvu.Rows" localSheetId="2" hidden="1">Instructions!$36:$37</definedName>
    <definedName name="Z_9658319F_66FC_48F8_AB8A_302F6F77BA10_.wvu.Rows" localSheetId="5" hidden="1">'Sch-1(Disc)'!$68:$91</definedName>
    <definedName name="Z_9658319F_66FC_48F8_AB8A_302F6F77BA10_.wvu.Rows" localSheetId="8" hidden="1">'Sch-3'!$17:$28</definedName>
    <definedName name="Z_9658319F_66FC_48F8_AB8A_302F6F77BA10_.wvu.Rows" localSheetId="9" hidden="1">'Sch-3 After Discount'!$17:$28</definedName>
    <definedName name="Z_97B2ED79_AE3F_4DF3_959D_96AE4A0B76A0_.wvu.Cols" localSheetId="14" hidden="1">'Bid Form 2nd Envelope'!$Y:$AN</definedName>
    <definedName name="Z_97B2ED79_AE3F_4DF3_959D_96AE4A0B76A0_.wvu.Cols" localSheetId="10" hidden="1">Discount!$I:$N</definedName>
    <definedName name="Z_97B2ED79_AE3F_4DF3_959D_96AE4A0B76A0_.wvu.Cols" localSheetId="3" hidden="1">'Names of Bidder'!$L:$L</definedName>
    <definedName name="Z_97B2ED79_AE3F_4DF3_959D_96AE4A0B76A0_.wvu.Cols" localSheetId="4" hidden="1">'Sch-1'!$Q:$X,'Sch-1'!$AB:$AL</definedName>
    <definedName name="Z_97B2ED79_AE3F_4DF3_959D_96AE4A0B76A0_.wvu.Cols" localSheetId="5" hidden="1">'Sch-1(Disc)'!$I:$I,'Sch-1(Disc)'!$P:$Z</definedName>
    <definedName name="Z_97B2ED79_AE3F_4DF3_959D_96AE4A0B76A0_.wvu.Cols" localSheetId="6" hidden="1">'Sch-2'!$I:$P</definedName>
    <definedName name="Z_97B2ED79_AE3F_4DF3_959D_96AE4A0B76A0_.wvu.Cols" localSheetId="7" hidden="1">'Sch-5 Dis'!$I:$P</definedName>
    <definedName name="Z_97B2ED79_AE3F_4DF3_959D_96AE4A0B76A0_.wvu.FilterData" localSheetId="4" hidden="1">'Sch-1'!$A$20:$P$108</definedName>
    <definedName name="Z_97B2ED79_AE3F_4DF3_959D_96AE4A0B76A0_.wvu.FilterData" localSheetId="5" hidden="1">'Sch-1(Disc)'!$A$20:$F$92</definedName>
    <definedName name="Z_97B2ED79_AE3F_4DF3_959D_96AE4A0B76A0_.wvu.PrintArea" localSheetId="14" hidden="1">'Bid Form 2nd Envelope'!$A$1:$F$59</definedName>
    <definedName name="Z_97B2ED79_AE3F_4DF3_959D_96AE4A0B76A0_.wvu.PrintArea" localSheetId="10" hidden="1">Discount!$A$2:$G$42</definedName>
    <definedName name="Z_97B2ED79_AE3F_4DF3_959D_96AE4A0B76A0_.wvu.PrintArea" localSheetId="12" hidden="1">'Entry Tax'!$A$1:$E$16</definedName>
    <definedName name="Z_97B2ED79_AE3F_4DF3_959D_96AE4A0B76A0_.wvu.PrintArea" localSheetId="2" hidden="1">Instructions!$A$1:$C$40</definedName>
    <definedName name="Z_97B2ED79_AE3F_4DF3_959D_96AE4A0B76A0_.wvu.PrintArea" localSheetId="3" hidden="1">'Names of Bidder'!$B$1:$G$28</definedName>
    <definedName name="Z_97B2ED79_AE3F_4DF3_959D_96AE4A0B76A0_.wvu.PrintArea" localSheetId="11" hidden="1">Octroi!$A$1:$E$16</definedName>
    <definedName name="Z_97B2ED79_AE3F_4DF3_959D_96AE4A0B76A0_.wvu.PrintArea" localSheetId="13" hidden="1">'Other Taxes &amp; Duties'!$A$1:$F$16</definedName>
    <definedName name="Z_97B2ED79_AE3F_4DF3_959D_96AE4A0B76A0_.wvu.PrintArea" localSheetId="15" hidden="1">'Q &amp; C'!$A$1:$F$38</definedName>
    <definedName name="Z_97B2ED79_AE3F_4DF3_959D_96AE4A0B76A0_.wvu.PrintArea" localSheetId="4" hidden="1">'Sch-1'!$A$1:$P$115</definedName>
    <definedName name="Z_97B2ED79_AE3F_4DF3_959D_96AE4A0B76A0_.wvu.PrintArea" localSheetId="5" hidden="1">'Sch-1(Disc)'!$A$1:$F$98</definedName>
    <definedName name="Z_97B2ED79_AE3F_4DF3_959D_96AE4A0B76A0_.wvu.PrintArea" localSheetId="6" hidden="1">'Sch-2'!$A$1:$E$20</definedName>
    <definedName name="Z_97B2ED79_AE3F_4DF3_959D_96AE4A0B76A0_.wvu.PrintArea" localSheetId="8" hidden="1">'Sch-3'!$A$1:$D$33</definedName>
    <definedName name="Z_97B2ED79_AE3F_4DF3_959D_96AE4A0B76A0_.wvu.PrintArea" localSheetId="9" hidden="1">'Sch-3 After Discount'!$A$1:$D$33</definedName>
    <definedName name="Z_97B2ED79_AE3F_4DF3_959D_96AE4A0B76A0_.wvu.PrintArea" localSheetId="7" hidden="1">'Sch-5 Dis'!$A$1:$E$44</definedName>
    <definedName name="Z_97B2ED79_AE3F_4DF3_959D_96AE4A0B76A0_.wvu.PrintTitles" localSheetId="4" hidden="1">'Sch-1'!$14:$16</definedName>
    <definedName name="Z_97B2ED79_AE3F_4DF3_959D_96AE4A0B76A0_.wvu.PrintTitles" localSheetId="5" hidden="1">'Sch-1(Disc)'!$14:$16</definedName>
    <definedName name="Z_97B2ED79_AE3F_4DF3_959D_96AE4A0B76A0_.wvu.PrintTitles" localSheetId="6" hidden="1">'Sch-2'!$3:$13</definedName>
    <definedName name="Z_97B2ED79_AE3F_4DF3_959D_96AE4A0B76A0_.wvu.PrintTitles" localSheetId="8" hidden="1">'Sch-3'!$3:$13</definedName>
    <definedName name="Z_97B2ED79_AE3F_4DF3_959D_96AE4A0B76A0_.wvu.PrintTitles" localSheetId="9" hidden="1">'Sch-3 After Discount'!$3:$13</definedName>
    <definedName name="Z_97B2ED79_AE3F_4DF3_959D_96AE4A0B76A0_.wvu.PrintTitles" localSheetId="7" hidden="1">'Sch-5 Dis'!$3:$13</definedName>
    <definedName name="Z_97B2ED79_AE3F_4DF3_959D_96AE4A0B76A0_.wvu.Rows" localSheetId="1" hidden="1">Cover!$7:$7</definedName>
    <definedName name="Z_97B2ED79_AE3F_4DF3_959D_96AE4A0B76A0_.wvu.Rows" localSheetId="10" hidden="1">Discount!$17:$30,Discount!$32:$32</definedName>
    <definedName name="Z_97B2ED79_AE3F_4DF3_959D_96AE4A0B76A0_.wvu.Rows" localSheetId="2" hidden="1">Instructions!$36:$37</definedName>
    <definedName name="Z_97B2ED79_AE3F_4DF3_959D_96AE4A0B76A0_.wvu.Rows" localSheetId="5" hidden="1">'Sch-1(Disc)'!$68:$91</definedName>
    <definedName name="Z_97B2ED79_AE3F_4DF3_959D_96AE4A0B76A0_.wvu.Rows" localSheetId="8" hidden="1">'Sch-3'!$17:$28</definedName>
    <definedName name="Z_97B2ED79_AE3F_4DF3_959D_96AE4A0B76A0_.wvu.Rows" localSheetId="9" hidden="1">'Sch-3 After Discount'!$17:$28</definedName>
    <definedName name="Z_BE0CEA4D_1A4E_4C32_BF92_B8DA3D3423E5_.wvu.Cols" localSheetId="14" hidden="1">'Bid Form 2nd Envelope'!$Y:$AM</definedName>
    <definedName name="Z_BE0CEA4D_1A4E_4C32_BF92_B8DA3D3423E5_.wvu.Cols" localSheetId="3" hidden="1">'Names of Bidder'!$L:$L</definedName>
    <definedName name="Z_BE0CEA4D_1A4E_4C32_BF92_B8DA3D3423E5_.wvu.Cols" localSheetId="4" hidden="1">'Sch-1'!$R:$Y,'Sch-1'!$AB:$AL</definedName>
    <definedName name="Z_BE0CEA4D_1A4E_4C32_BF92_B8DA3D3423E5_.wvu.Cols" localSheetId="5" hidden="1">'Sch-1(Disc)'!$I:$I,'Sch-1(Disc)'!$P:$Z</definedName>
    <definedName name="Z_BE0CEA4D_1A4E_4C32_BF92_B8DA3D3423E5_.wvu.Cols" localSheetId="6" hidden="1">'Sch-2'!$I:$P</definedName>
    <definedName name="Z_BE0CEA4D_1A4E_4C32_BF92_B8DA3D3423E5_.wvu.Cols" localSheetId="7" hidden="1">'Sch-5 Dis'!$I:$P</definedName>
    <definedName name="Z_BE0CEA4D_1A4E_4C32_BF92_B8DA3D3423E5_.wvu.FilterData" localSheetId="4" hidden="1">'Sch-1'!$A$20:$P$108</definedName>
    <definedName name="Z_BE0CEA4D_1A4E_4C32_BF92_B8DA3D3423E5_.wvu.FilterData" localSheetId="5" hidden="1">'Sch-1(Disc)'!$A$20:$F$92</definedName>
    <definedName name="Z_BE0CEA4D_1A4E_4C32_BF92_B8DA3D3423E5_.wvu.PrintArea" localSheetId="14" hidden="1">'Bid Form 2nd Envelope'!$A$1:$F$59</definedName>
    <definedName name="Z_BE0CEA4D_1A4E_4C32_BF92_B8DA3D3423E5_.wvu.PrintArea" localSheetId="10" hidden="1">Discount!$A$2:$G$42</definedName>
    <definedName name="Z_BE0CEA4D_1A4E_4C32_BF92_B8DA3D3423E5_.wvu.PrintArea" localSheetId="12" hidden="1">'Entry Tax'!$A$1:$E$16</definedName>
    <definedName name="Z_BE0CEA4D_1A4E_4C32_BF92_B8DA3D3423E5_.wvu.PrintArea" localSheetId="2" hidden="1">Instructions!$A$1:$C$40</definedName>
    <definedName name="Z_BE0CEA4D_1A4E_4C32_BF92_B8DA3D3423E5_.wvu.PrintArea" localSheetId="3" hidden="1">'Names of Bidder'!$B$1:$G$28</definedName>
    <definedName name="Z_BE0CEA4D_1A4E_4C32_BF92_B8DA3D3423E5_.wvu.PrintArea" localSheetId="11" hidden="1">Octroi!$A$1:$E$16</definedName>
    <definedName name="Z_BE0CEA4D_1A4E_4C32_BF92_B8DA3D3423E5_.wvu.PrintArea" localSheetId="13" hidden="1">'Other Taxes &amp; Duties'!$A$1:$F$16</definedName>
    <definedName name="Z_BE0CEA4D_1A4E_4C32_BF92_B8DA3D3423E5_.wvu.PrintArea" localSheetId="15" hidden="1">'Q &amp; C'!$A$1:$F$38</definedName>
    <definedName name="Z_BE0CEA4D_1A4E_4C32_BF92_B8DA3D3423E5_.wvu.PrintArea" localSheetId="4" hidden="1">'Sch-1'!$A$1:$P$115</definedName>
    <definedName name="Z_BE0CEA4D_1A4E_4C32_BF92_B8DA3D3423E5_.wvu.PrintArea" localSheetId="5" hidden="1">'Sch-1(Disc)'!$A$1:$F$98</definedName>
    <definedName name="Z_BE0CEA4D_1A4E_4C32_BF92_B8DA3D3423E5_.wvu.PrintArea" localSheetId="6" hidden="1">'Sch-2'!$A$1:$E$20</definedName>
    <definedName name="Z_BE0CEA4D_1A4E_4C32_BF92_B8DA3D3423E5_.wvu.PrintArea" localSheetId="8" hidden="1">'Sch-3'!$A$1:$D$33</definedName>
    <definedName name="Z_BE0CEA4D_1A4E_4C32_BF92_B8DA3D3423E5_.wvu.PrintArea" localSheetId="9" hidden="1">'Sch-3 After Discount'!$A$1:$D$33</definedName>
    <definedName name="Z_BE0CEA4D_1A4E_4C32_BF92_B8DA3D3423E5_.wvu.PrintArea" localSheetId="7" hidden="1">'Sch-5 Dis'!$A$1:$E$44</definedName>
    <definedName name="Z_BE0CEA4D_1A4E_4C32_BF92_B8DA3D3423E5_.wvu.PrintTitles" localSheetId="4" hidden="1">'Sch-1'!$14:$16</definedName>
    <definedName name="Z_BE0CEA4D_1A4E_4C32_BF92_B8DA3D3423E5_.wvu.PrintTitles" localSheetId="5" hidden="1">'Sch-1(Disc)'!$14:$16</definedName>
    <definedName name="Z_BE0CEA4D_1A4E_4C32_BF92_B8DA3D3423E5_.wvu.PrintTitles" localSheetId="6" hidden="1">'Sch-2'!$3:$13</definedName>
    <definedName name="Z_BE0CEA4D_1A4E_4C32_BF92_B8DA3D3423E5_.wvu.PrintTitles" localSheetId="8" hidden="1">'Sch-3'!$3:$13</definedName>
    <definedName name="Z_BE0CEA4D_1A4E_4C32_BF92_B8DA3D3423E5_.wvu.PrintTitles" localSheetId="9" hidden="1">'Sch-3 After Discount'!$3:$13</definedName>
    <definedName name="Z_BE0CEA4D_1A4E_4C32_BF92_B8DA3D3423E5_.wvu.PrintTitles" localSheetId="7" hidden="1">'Sch-5 Dis'!$3:$13</definedName>
    <definedName name="Z_BE0CEA4D_1A4E_4C32_BF92_B8DA3D3423E5_.wvu.Rows" localSheetId="1" hidden="1">Cover!$7:$7</definedName>
    <definedName name="Z_BE0CEA4D_1A4E_4C32_BF92_B8DA3D3423E5_.wvu.Rows" localSheetId="10" hidden="1">Discount!$17:$30</definedName>
    <definedName name="Z_BE0CEA4D_1A4E_4C32_BF92_B8DA3D3423E5_.wvu.Rows" localSheetId="2" hidden="1">Instructions!$36:$37</definedName>
    <definedName name="Z_BE0CEA4D_1A4E_4C32_BF92_B8DA3D3423E5_.wvu.Rows" localSheetId="5" hidden="1">'Sch-1(Disc)'!$68:$91</definedName>
    <definedName name="Z_BE0CEA4D_1A4E_4C32_BF92_B8DA3D3423E5_.wvu.Rows" localSheetId="8" hidden="1">'Sch-3'!$17:$28</definedName>
    <definedName name="Z_BE0CEA4D_1A4E_4C32_BF92_B8DA3D3423E5_.wvu.Rows" localSheetId="9" hidden="1">'Sch-3 After Discount'!$17:$28</definedName>
    <definedName name="Z_CB39F8EE_FAD8_4C4E_B5E9_5EC27AC08528_.wvu.Cols" localSheetId="14" hidden="1">'Bid Form 2nd Envelope'!$Y:$AM</definedName>
    <definedName name="Z_CB39F8EE_FAD8_4C4E_B5E9_5EC27AC08528_.wvu.Cols" localSheetId="3" hidden="1">'Names of Bidder'!$L:$L</definedName>
    <definedName name="Z_CB39F8EE_FAD8_4C4E_B5E9_5EC27AC08528_.wvu.Cols" localSheetId="4" hidden="1">'Sch-1'!$R:$Y,'Sch-1'!$AB:$AL</definedName>
    <definedName name="Z_CB39F8EE_FAD8_4C4E_B5E9_5EC27AC08528_.wvu.Cols" localSheetId="5" hidden="1">'Sch-1(Disc)'!$I:$I,'Sch-1(Disc)'!$P:$Z</definedName>
    <definedName name="Z_CB39F8EE_FAD8_4C4E_B5E9_5EC27AC08528_.wvu.Cols" localSheetId="6" hidden="1">'Sch-2'!$I:$P</definedName>
    <definedName name="Z_CB39F8EE_FAD8_4C4E_B5E9_5EC27AC08528_.wvu.Cols" localSheetId="7" hidden="1">'Sch-5 Dis'!$I:$P</definedName>
    <definedName name="Z_CB39F8EE_FAD8_4C4E_B5E9_5EC27AC08528_.wvu.FilterData" localSheetId="4" hidden="1">'Sch-1'!$A$20:$P$108</definedName>
    <definedName name="Z_CB39F8EE_FAD8_4C4E_B5E9_5EC27AC08528_.wvu.FilterData" localSheetId="5" hidden="1">'Sch-1(Disc)'!$A$20:$F$92</definedName>
    <definedName name="Z_CB39F8EE_FAD8_4C4E_B5E9_5EC27AC08528_.wvu.PrintArea" localSheetId="14" hidden="1">'Bid Form 2nd Envelope'!$A$1:$F$59</definedName>
    <definedName name="Z_CB39F8EE_FAD8_4C4E_B5E9_5EC27AC08528_.wvu.PrintArea" localSheetId="10" hidden="1">Discount!$A$2:$G$42</definedName>
    <definedName name="Z_CB39F8EE_FAD8_4C4E_B5E9_5EC27AC08528_.wvu.PrintArea" localSheetId="12" hidden="1">'Entry Tax'!$A$1:$E$16</definedName>
    <definedName name="Z_CB39F8EE_FAD8_4C4E_B5E9_5EC27AC08528_.wvu.PrintArea" localSheetId="2" hidden="1">Instructions!$A$1:$C$40</definedName>
    <definedName name="Z_CB39F8EE_FAD8_4C4E_B5E9_5EC27AC08528_.wvu.PrintArea" localSheetId="3" hidden="1">'Names of Bidder'!$B$1:$G$28</definedName>
    <definedName name="Z_CB39F8EE_FAD8_4C4E_B5E9_5EC27AC08528_.wvu.PrintArea" localSheetId="11" hidden="1">Octroi!$A$1:$E$16</definedName>
    <definedName name="Z_CB39F8EE_FAD8_4C4E_B5E9_5EC27AC08528_.wvu.PrintArea" localSheetId="13" hidden="1">'Other Taxes &amp; Duties'!$A$1:$F$16</definedName>
    <definedName name="Z_CB39F8EE_FAD8_4C4E_B5E9_5EC27AC08528_.wvu.PrintArea" localSheetId="15" hidden="1">'Q &amp; C'!$A$1:$F$38</definedName>
    <definedName name="Z_CB39F8EE_FAD8_4C4E_B5E9_5EC27AC08528_.wvu.PrintArea" localSheetId="4" hidden="1">'Sch-1'!$A$1:$P$115</definedName>
    <definedName name="Z_CB39F8EE_FAD8_4C4E_B5E9_5EC27AC08528_.wvu.PrintArea" localSheetId="5" hidden="1">'Sch-1(Disc)'!$A$1:$F$98</definedName>
    <definedName name="Z_CB39F8EE_FAD8_4C4E_B5E9_5EC27AC08528_.wvu.PrintArea" localSheetId="6" hidden="1">'Sch-2'!$A$1:$E$20</definedName>
    <definedName name="Z_CB39F8EE_FAD8_4C4E_B5E9_5EC27AC08528_.wvu.PrintArea" localSheetId="8" hidden="1">'Sch-3'!$A$1:$D$33</definedName>
    <definedName name="Z_CB39F8EE_FAD8_4C4E_B5E9_5EC27AC08528_.wvu.PrintArea" localSheetId="9" hidden="1">'Sch-3 After Discount'!$A$1:$D$33</definedName>
    <definedName name="Z_CB39F8EE_FAD8_4C4E_B5E9_5EC27AC08528_.wvu.PrintArea" localSheetId="7" hidden="1">'Sch-5 Dis'!$A$1:$E$44</definedName>
    <definedName name="Z_CB39F8EE_FAD8_4C4E_B5E9_5EC27AC08528_.wvu.PrintTitles" localSheetId="4" hidden="1">'Sch-1'!$14:$16</definedName>
    <definedName name="Z_CB39F8EE_FAD8_4C4E_B5E9_5EC27AC08528_.wvu.PrintTitles" localSheetId="5" hidden="1">'Sch-1(Disc)'!$14:$16</definedName>
    <definedName name="Z_CB39F8EE_FAD8_4C4E_B5E9_5EC27AC08528_.wvu.PrintTitles" localSheetId="6" hidden="1">'Sch-2'!$3:$13</definedName>
    <definedName name="Z_CB39F8EE_FAD8_4C4E_B5E9_5EC27AC08528_.wvu.PrintTitles" localSheetId="8" hidden="1">'Sch-3'!$3:$13</definedName>
    <definedName name="Z_CB39F8EE_FAD8_4C4E_B5E9_5EC27AC08528_.wvu.PrintTitles" localSheetId="9" hidden="1">'Sch-3 After Discount'!$3:$13</definedName>
    <definedName name="Z_CB39F8EE_FAD8_4C4E_B5E9_5EC27AC08528_.wvu.PrintTitles" localSheetId="7" hidden="1">'Sch-5 Dis'!$3:$13</definedName>
    <definedName name="Z_CB39F8EE_FAD8_4C4E_B5E9_5EC27AC08528_.wvu.Rows" localSheetId="1" hidden="1">Cover!$7:$7</definedName>
    <definedName name="Z_CB39F8EE_FAD8_4C4E_B5E9_5EC27AC08528_.wvu.Rows" localSheetId="10" hidden="1">Discount!$17:$30</definedName>
    <definedName name="Z_CB39F8EE_FAD8_4C4E_B5E9_5EC27AC08528_.wvu.Rows" localSheetId="2" hidden="1">Instructions!$36:$37</definedName>
    <definedName name="Z_CB39F8EE_FAD8_4C4E_B5E9_5EC27AC08528_.wvu.Rows" localSheetId="5" hidden="1">'Sch-1(Disc)'!$68:$91</definedName>
    <definedName name="Z_CB39F8EE_FAD8_4C4E_B5E9_5EC27AC08528_.wvu.Rows" localSheetId="8" hidden="1">'Sch-3'!$17:$28</definedName>
    <definedName name="Z_CB39F8EE_FAD8_4C4E_B5E9_5EC27AC08528_.wvu.Rows" localSheetId="9" hidden="1">'Sch-3 After Discount'!$17:$28</definedName>
    <definedName name="Z_D4A148BB_8D25_43B9_8797_A9D3AE767B49_.wvu.Cols" localSheetId="14" hidden="1">'Bid Form 2nd Envelope'!$Y:$AM</definedName>
    <definedName name="Z_D4A148BB_8D25_43B9_8797_A9D3AE767B49_.wvu.Cols" localSheetId="3" hidden="1">'Names of Bidder'!$L:$L</definedName>
    <definedName name="Z_D4A148BB_8D25_43B9_8797_A9D3AE767B49_.wvu.Cols" localSheetId="4" hidden="1">'Sch-1'!$R:$Y,'Sch-1'!$AB:$AL</definedName>
    <definedName name="Z_D4A148BB_8D25_43B9_8797_A9D3AE767B49_.wvu.Cols" localSheetId="5" hidden="1">'Sch-1(Disc)'!$I:$I,'Sch-1(Disc)'!$P:$Z</definedName>
    <definedName name="Z_D4A148BB_8D25_43B9_8797_A9D3AE767B49_.wvu.Cols" localSheetId="6" hidden="1">'Sch-2'!$I:$P</definedName>
    <definedName name="Z_D4A148BB_8D25_43B9_8797_A9D3AE767B49_.wvu.Cols" localSheetId="7" hidden="1">'Sch-5 Dis'!$I:$P</definedName>
    <definedName name="Z_D4A148BB_8D25_43B9_8797_A9D3AE767B49_.wvu.FilterData" localSheetId="4" hidden="1">'Sch-1'!$A$20:$P$108</definedName>
    <definedName name="Z_D4A148BB_8D25_43B9_8797_A9D3AE767B49_.wvu.FilterData" localSheetId="5" hidden="1">'Sch-1(Disc)'!$A$20:$F$92</definedName>
    <definedName name="Z_D4A148BB_8D25_43B9_8797_A9D3AE767B49_.wvu.PrintArea" localSheetId="14" hidden="1">'Bid Form 2nd Envelope'!$A$1:$F$59</definedName>
    <definedName name="Z_D4A148BB_8D25_43B9_8797_A9D3AE767B49_.wvu.PrintArea" localSheetId="10" hidden="1">Discount!$A$2:$G$42</definedName>
    <definedName name="Z_D4A148BB_8D25_43B9_8797_A9D3AE767B49_.wvu.PrintArea" localSheetId="12" hidden="1">'Entry Tax'!$A$1:$E$16</definedName>
    <definedName name="Z_D4A148BB_8D25_43B9_8797_A9D3AE767B49_.wvu.PrintArea" localSheetId="2" hidden="1">Instructions!$A$1:$C$40</definedName>
    <definedName name="Z_D4A148BB_8D25_43B9_8797_A9D3AE767B49_.wvu.PrintArea" localSheetId="3" hidden="1">'Names of Bidder'!$B$1:$G$28</definedName>
    <definedName name="Z_D4A148BB_8D25_43B9_8797_A9D3AE767B49_.wvu.PrintArea" localSheetId="11" hidden="1">Octroi!$A$1:$E$16</definedName>
    <definedName name="Z_D4A148BB_8D25_43B9_8797_A9D3AE767B49_.wvu.PrintArea" localSheetId="13" hidden="1">'Other Taxes &amp; Duties'!$A$1:$F$16</definedName>
    <definedName name="Z_D4A148BB_8D25_43B9_8797_A9D3AE767B49_.wvu.PrintArea" localSheetId="15" hidden="1">'Q &amp; C'!$A$1:$F$38</definedName>
    <definedName name="Z_D4A148BB_8D25_43B9_8797_A9D3AE767B49_.wvu.PrintArea" localSheetId="4" hidden="1">'Sch-1'!$A$1:$P$115</definedName>
    <definedName name="Z_D4A148BB_8D25_43B9_8797_A9D3AE767B49_.wvu.PrintArea" localSheetId="5" hidden="1">'Sch-1(Disc)'!$A$1:$F$98</definedName>
    <definedName name="Z_D4A148BB_8D25_43B9_8797_A9D3AE767B49_.wvu.PrintArea" localSheetId="6" hidden="1">'Sch-2'!$A$1:$E$20</definedName>
    <definedName name="Z_D4A148BB_8D25_43B9_8797_A9D3AE767B49_.wvu.PrintArea" localSheetId="8" hidden="1">'Sch-3'!$A$1:$D$33</definedName>
    <definedName name="Z_D4A148BB_8D25_43B9_8797_A9D3AE767B49_.wvu.PrintArea" localSheetId="9" hidden="1">'Sch-3 After Discount'!$A$1:$D$33</definedName>
    <definedName name="Z_D4A148BB_8D25_43B9_8797_A9D3AE767B49_.wvu.PrintArea" localSheetId="7" hidden="1">'Sch-5 Dis'!$A$1:$E$44</definedName>
    <definedName name="Z_D4A148BB_8D25_43B9_8797_A9D3AE767B49_.wvu.PrintTitles" localSheetId="4" hidden="1">'Sch-1'!$14:$16</definedName>
    <definedName name="Z_D4A148BB_8D25_43B9_8797_A9D3AE767B49_.wvu.PrintTitles" localSheetId="5" hidden="1">'Sch-1(Disc)'!$14:$16</definedName>
    <definedName name="Z_D4A148BB_8D25_43B9_8797_A9D3AE767B49_.wvu.PrintTitles" localSheetId="6" hidden="1">'Sch-2'!$3:$13</definedName>
    <definedName name="Z_D4A148BB_8D25_43B9_8797_A9D3AE767B49_.wvu.PrintTitles" localSheetId="8" hidden="1">'Sch-3'!$3:$13</definedName>
    <definedName name="Z_D4A148BB_8D25_43B9_8797_A9D3AE767B49_.wvu.PrintTitles" localSheetId="9" hidden="1">'Sch-3 After Discount'!$3:$13</definedName>
    <definedName name="Z_D4A148BB_8D25_43B9_8797_A9D3AE767B49_.wvu.PrintTitles" localSheetId="7" hidden="1">'Sch-5 Dis'!$3:$13</definedName>
    <definedName name="Z_D4A148BB_8D25_43B9_8797_A9D3AE767B49_.wvu.Rows" localSheetId="1" hidden="1">Cover!$7:$7</definedName>
    <definedName name="Z_D4A148BB_8D25_43B9_8797_A9D3AE767B49_.wvu.Rows" localSheetId="10" hidden="1">Discount!$17:$30,Discount!$32:$33</definedName>
    <definedName name="Z_D4A148BB_8D25_43B9_8797_A9D3AE767B49_.wvu.Rows" localSheetId="2" hidden="1">Instructions!$36:$37</definedName>
    <definedName name="Z_D4A148BB_8D25_43B9_8797_A9D3AE767B49_.wvu.Rows" localSheetId="5" hidden="1">'Sch-1(Disc)'!$68:$91</definedName>
    <definedName name="Z_D4A148BB_8D25_43B9_8797_A9D3AE767B49_.wvu.Rows" localSheetId="8" hidden="1">'Sch-3'!$17:$28</definedName>
    <definedName name="Z_D4A148BB_8D25_43B9_8797_A9D3AE767B49_.wvu.Rows" localSheetId="9" hidden="1">'Sch-3 After Discount'!$17:$28</definedName>
    <definedName name="Z_D4DE57C7_E521_4428_80BD_545B19793C78_.wvu.Cols" localSheetId="14" hidden="1">'Bid Form 2nd Envelope'!$Y:$AN</definedName>
    <definedName name="Z_D4DE57C7_E521_4428_80BD_545B19793C78_.wvu.Cols" localSheetId="10" hidden="1">Discount!$I:$N</definedName>
    <definedName name="Z_D4DE57C7_E521_4428_80BD_545B19793C78_.wvu.Cols" localSheetId="3" hidden="1">'Names of Bidder'!$L:$L</definedName>
    <definedName name="Z_D4DE57C7_E521_4428_80BD_545B19793C78_.wvu.Cols" localSheetId="4" hidden="1">'Sch-1'!$Q:$V,'Sch-1'!$AB:$AL</definedName>
    <definedName name="Z_D4DE57C7_E521_4428_80BD_545B19793C78_.wvu.Cols" localSheetId="5" hidden="1">'Sch-1(Disc)'!$I:$I,'Sch-1(Disc)'!$P:$Z</definedName>
    <definedName name="Z_D4DE57C7_E521_4428_80BD_545B19793C78_.wvu.Cols" localSheetId="6" hidden="1">'Sch-2'!$I:$P</definedName>
    <definedName name="Z_D4DE57C7_E521_4428_80BD_545B19793C78_.wvu.Cols" localSheetId="7" hidden="1">'Sch-5 Dis'!$I:$P</definedName>
    <definedName name="Z_D4DE57C7_E521_4428_80BD_545B19793C78_.wvu.FilterData" localSheetId="4" hidden="1">'Sch-1'!$A$20:$P$108</definedName>
    <definedName name="Z_D4DE57C7_E521_4428_80BD_545B19793C78_.wvu.FilterData" localSheetId="5" hidden="1">'Sch-1(Disc)'!$A$20:$F$92</definedName>
    <definedName name="Z_D4DE57C7_E521_4428_80BD_545B19793C78_.wvu.PrintArea" localSheetId="14" hidden="1">'Bid Form 2nd Envelope'!$A$1:$F$59</definedName>
    <definedName name="Z_D4DE57C7_E521_4428_80BD_545B19793C78_.wvu.PrintArea" localSheetId="10" hidden="1">Discount!$A$2:$G$42</definedName>
    <definedName name="Z_D4DE57C7_E521_4428_80BD_545B19793C78_.wvu.PrintArea" localSheetId="12" hidden="1">'Entry Tax'!$A$1:$E$16</definedName>
    <definedName name="Z_D4DE57C7_E521_4428_80BD_545B19793C78_.wvu.PrintArea" localSheetId="2" hidden="1">Instructions!$A$1:$C$40</definedName>
    <definedName name="Z_D4DE57C7_E521_4428_80BD_545B19793C78_.wvu.PrintArea" localSheetId="3" hidden="1">'Names of Bidder'!$B$1:$G$28</definedName>
    <definedName name="Z_D4DE57C7_E521_4428_80BD_545B19793C78_.wvu.PrintArea" localSheetId="11" hidden="1">Octroi!$A$1:$E$16</definedName>
    <definedName name="Z_D4DE57C7_E521_4428_80BD_545B19793C78_.wvu.PrintArea" localSheetId="13" hidden="1">'Other Taxes &amp; Duties'!$A$1:$F$16</definedName>
    <definedName name="Z_D4DE57C7_E521_4428_80BD_545B19793C78_.wvu.PrintArea" localSheetId="15" hidden="1">'Q &amp; C'!$A$1:$F$38</definedName>
    <definedName name="Z_D4DE57C7_E521_4428_80BD_545B19793C78_.wvu.PrintArea" localSheetId="4" hidden="1">'Sch-1'!$A$1:$P$115</definedName>
    <definedName name="Z_D4DE57C7_E521_4428_80BD_545B19793C78_.wvu.PrintArea" localSheetId="5" hidden="1">'Sch-1(Disc)'!$A$1:$F$98</definedName>
    <definedName name="Z_D4DE57C7_E521_4428_80BD_545B19793C78_.wvu.PrintArea" localSheetId="6" hidden="1">'Sch-2'!$A$1:$E$20</definedName>
    <definedName name="Z_D4DE57C7_E521_4428_80BD_545B19793C78_.wvu.PrintArea" localSheetId="8" hidden="1">'Sch-3'!$A$1:$D$33</definedName>
    <definedName name="Z_D4DE57C7_E521_4428_80BD_545B19793C78_.wvu.PrintArea" localSheetId="9" hidden="1">'Sch-3 After Discount'!$A$1:$D$33</definedName>
    <definedName name="Z_D4DE57C7_E521_4428_80BD_545B19793C78_.wvu.PrintArea" localSheetId="7" hidden="1">'Sch-5 Dis'!$A$1:$E$44</definedName>
    <definedName name="Z_D4DE57C7_E521_4428_80BD_545B19793C78_.wvu.PrintTitles" localSheetId="4" hidden="1">'Sch-1'!$17:$18</definedName>
    <definedName name="Z_D4DE57C7_E521_4428_80BD_545B19793C78_.wvu.PrintTitles" localSheetId="5" hidden="1">'Sch-1(Disc)'!$14:$16</definedName>
    <definedName name="Z_D4DE57C7_E521_4428_80BD_545B19793C78_.wvu.PrintTitles" localSheetId="6" hidden="1">'Sch-2'!$3:$13</definedName>
    <definedName name="Z_D4DE57C7_E521_4428_80BD_545B19793C78_.wvu.PrintTitles" localSheetId="8" hidden="1">'Sch-3'!$3:$13</definedName>
    <definedName name="Z_D4DE57C7_E521_4428_80BD_545B19793C78_.wvu.PrintTitles" localSheetId="9" hidden="1">'Sch-3 After Discount'!$3:$13</definedName>
    <definedName name="Z_D4DE57C7_E521_4428_80BD_545B19793C78_.wvu.PrintTitles" localSheetId="7" hidden="1">'Sch-5 Dis'!$3:$13</definedName>
    <definedName name="Z_D4DE57C7_E521_4428_80BD_545B19793C78_.wvu.Rows" localSheetId="1" hidden="1">Cover!$7:$7</definedName>
    <definedName name="Z_D4DE57C7_E521_4428_80BD_545B19793C78_.wvu.Rows" localSheetId="10" hidden="1">Discount!$17:$30,Discount!$32:$32</definedName>
    <definedName name="Z_D4DE57C7_E521_4428_80BD_545B19793C78_.wvu.Rows" localSheetId="2" hidden="1">Instructions!$36:$37</definedName>
    <definedName name="Z_D4DE57C7_E521_4428_80BD_545B19793C78_.wvu.Rows" localSheetId="4" hidden="1">'Sch-1'!$2:$2,'Sch-1'!$12:$12,'Sch-1'!$14:$15</definedName>
    <definedName name="Z_D4DE57C7_E521_4428_80BD_545B19793C78_.wvu.Rows" localSheetId="5" hidden="1">'Sch-1(Disc)'!$68:$91</definedName>
    <definedName name="Z_D4DE57C7_E521_4428_80BD_545B19793C78_.wvu.Rows" localSheetId="8" hidden="1">'Sch-3'!$17:$28</definedName>
    <definedName name="Z_D4DE57C7_E521_4428_80BD_545B19793C78_.wvu.Rows" localSheetId="9" hidden="1">'Sch-3 After Discount'!$17:$28</definedName>
    <definedName name="Z_E2E57CA5_082B_4C11_AB34_2A298199576B_.wvu.Cols" localSheetId="10" hidden="1">Discount!$I:$S</definedName>
    <definedName name="Z_E2E57CA5_082B_4C11_AB34_2A298199576B_.wvu.Cols" localSheetId="3" hidden="1">'Names of Bidder'!$L:$L</definedName>
    <definedName name="Z_E2E57CA5_082B_4C11_AB34_2A298199576B_.wvu.Cols" localSheetId="4" hidden="1">'Sch-1'!$S:$Z,'Sch-1'!$AB:$AL</definedName>
    <definedName name="Z_E2E57CA5_082B_4C11_AB34_2A298199576B_.wvu.Cols" localSheetId="5" hidden="1">'Sch-1(Disc)'!$H:$N,'Sch-1(Disc)'!$P:$Z</definedName>
    <definedName name="Z_E2E57CA5_082B_4C11_AB34_2A298199576B_.wvu.Cols" localSheetId="6" hidden="1">'Sch-2'!$I:$P</definedName>
    <definedName name="Z_E2E57CA5_082B_4C11_AB34_2A298199576B_.wvu.Cols" localSheetId="7" hidden="1">'Sch-5 Dis'!$I:$P</definedName>
    <definedName name="Z_E2E57CA5_082B_4C11_AB34_2A298199576B_.wvu.FilterData" localSheetId="4" hidden="1">'Sch-1'!$A$20:$P$108</definedName>
    <definedName name="Z_E2E57CA5_082B_4C11_AB34_2A298199576B_.wvu.FilterData" localSheetId="5" hidden="1">'Sch-1(Disc)'!$A$20:$F$92</definedName>
    <definedName name="Z_E2E57CA5_082B_4C11_AB34_2A298199576B_.wvu.PrintArea" localSheetId="14" hidden="1">'Bid Form 2nd Envelope'!$A$1:$F$59</definedName>
    <definedName name="Z_E2E57CA5_082B_4C11_AB34_2A298199576B_.wvu.PrintArea" localSheetId="10" hidden="1">Discount!$A$2:$G$42</definedName>
    <definedName name="Z_E2E57CA5_082B_4C11_AB34_2A298199576B_.wvu.PrintArea" localSheetId="12" hidden="1">'Entry Tax'!$A$1:$E$16</definedName>
    <definedName name="Z_E2E57CA5_082B_4C11_AB34_2A298199576B_.wvu.PrintArea" localSheetId="2" hidden="1">Instructions!$A$1:$C$40</definedName>
    <definedName name="Z_E2E57CA5_082B_4C11_AB34_2A298199576B_.wvu.PrintArea" localSheetId="3" hidden="1">'Names of Bidder'!$B$1:$G$28</definedName>
    <definedName name="Z_E2E57CA5_082B_4C11_AB34_2A298199576B_.wvu.PrintArea" localSheetId="11" hidden="1">Octroi!$A$1:$E$16</definedName>
    <definedName name="Z_E2E57CA5_082B_4C11_AB34_2A298199576B_.wvu.PrintArea" localSheetId="13" hidden="1">'Other Taxes &amp; Duties'!$A$1:$F$16</definedName>
    <definedName name="Z_E2E57CA5_082B_4C11_AB34_2A298199576B_.wvu.PrintArea" localSheetId="15" hidden="1">'Q &amp; C'!$A$1:$F$38</definedName>
    <definedName name="Z_E2E57CA5_082B_4C11_AB34_2A298199576B_.wvu.PrintArea" localSheetId="4" hidden="1">'Sch-1'!$A$1:$P$115</definedName>
    <definedName name="Z_E2E57CA5_082B_4C11_AB34_2A298199576B_.wvu.PrintArea" localSheetId="5" hidden="1">'Sch-1(Disc)'!$A$1:$F$98</definedName>
    <definedName name="Z_E2E57CA5_082B_4C11_AB34_2A298199576B_.wvu.PrintArea" localSheetId="6" hidden="1">'Sch-2'!$A$1:$E$20</definedName>
    <definedName name="Z_E2E57CA5_082B_4C11_AB34_2A298199576B_.wvu.PrintArea" localSheetId="8" hidden="1">'Sch-3'!$A$1:$D$33</definedName>
    <definedName name="Z_E2E57CA5_082B_4C11_AB34_2A298199576B_.wvu.PrintArea" localSheetId="9" hidden="1">'Sch-3 After Discount'!$A$1:$D$33</definedName>
    <definedName name="Z_E2E57CA5_082B_4C11_AB34_2A298199576B_.wvu.PrintArea" localSheetId="7" hidden="1">'Sch-5 Dis'!$A$1:$E$44</definedName>
    <definedName name="Z_E2E57CA5_082B_4C11_AB34_2A298199576B_.wvu.PrintTitles" localSheetId="4" hidden="1">'Sch-1'!$14:$16</definedName>
    <definedName name="Z_E2E57CA5_082B_4C11_AB34_2A298199576B_.wvu.PrintTitles" localSheetId="5" hidden="1">'Sch-1(Disc)'!$14:$16</definedName>
    <definedName name="Z_E2E57CA5_082B_4C11_AB34_2A298199576B_.wvu.PrintTitles" localSheetId="6" hidden="1">'Sch-2'!$3:$13</definedName>
    <definedName name="Z_E2E57CA5_082B_4C11_AB34_2A298199576B_.wvu.PrintTitles" localSheetId="8" hidden="1">'Sch-3'!$3:$13</definedName>
    <definedName name="Z_E2E57CA5_082B_4C11_AB34_2A298199576B_.wvu.PrintTitles" localSheetId="9" hidden="1">'Sch-3 After Discount'!$3:$13</definedName>
    <definedName name="Z_E2E57CA5_082B_4C11_AB34_2A298199576B_.wvu.PrintTitles" localSheetId="7" hidden="1">'Sch-5 Dis'!$3:$13</definedName>
    <definedName name="Z_E2E57CA5_082B_4C11_AB34_2A298199576B_.wvu.Rows" localSheetId="1" hidden="1">Cover!$7:$7</definedName>
    <definedName name="Z_E2E57CA5_082B_4C11_AB34_2A298199576B_.wvu.Rows" localSheetId="10" hidden="1">Discount!$29:$30</definedName>
    <definedName name="Z_E8B8E0BD_9CB3_4C7D_9BC6_088FDFCB0B45_.wvu.Cols" localSheetId="14" hidden="1">'Bid Form 2nd Envelope'!$Y:$AM</definedName>
    <definedName name="Z_E8B8E0BD_9CB3_4C7D_9BC6_088FDFCB0B45_.wvu.Cols" localSheetId="3" hidden="1">'Names of Bidder'!$L:$L</definedName>
    <definedName name="Z_E8B8E0BD_9CB3_4C7D_9BC6_088FDFCB0B45_.wvu.Cols" localSheetId="4" hidden="1">'Sch-1'!$R:$Y,'Sch-1'!$AB:$AL</definedName>
    <definedName name="Z_E8B8E0BD_9CB3_4C7D_9BC6_088FDFCB0B45_.wvu.Cols" localSheetId="5" hidden="1">'Sch-1(Disc)'!$I:$I,'Sch-1(Disc)'!$P:$Z</definedName>
    <definedName name="Z_E8B8E0BD_9CB3_4C7D_9BC6_088FDFCB0B45_.wvu.Cols" localSheetId="6" hidden="1">'Sch-2'!$I:$P</definedName>
    <definedName name="Z_E8B8E0BD_9CB3_4C7D_9BC6_088FDFCB0B45_.wvu.Cols" localSheetId="7" hidden="1">'Sch-5 Dis'!$I:$P</definedName>
    <definedName name="Z_E8B8E0BD_9CB3_4C7D_9BC6_088FDFCB0B45_.wvu.FilterData" localSheetId="4" hidden="1">'Sch-1'!$A$20:$P$108</definedName>
    <definedName name="Z_E8B8E0BD_9CB3_4C7D_9BC6_088FDFCB0B45_.wvu.FilterData" localSheetId="5" hidden="1">'Sch-1(Disc)'!$A$20:$F$92</definedName>
    <definedName name="Z_E8B8E0BD_9CB3_4C7D_9BC6_088FDFCB0B45_.wvu.PrintArea" localSheetId="14" hidden="1">'Bid Form 2nd Envelope'!$A$1:$F$59</definedName>
    <definedName name="Z_E8B8E0BD_9CB3_4C7D_9BC6_088FDFCB0B45_.wvu.PrintArea" localSheetId="10" hidden="1">Discount!$A$2:$G$42</definedName>
    <definedName name="Z_E8B8E0BD_9CB3_4C7D_9BC6_088FDFCB0B45_.wvu.PrintArea" localSheetId="12" hidden="1">'Entry Tax'!$A$1:$E$16</definedName>
    <definedName name="Z_E8B8E0BD_9CB3_4C7D_9BC6_088FDFCB0B45_.wvu.PrintArea" localSheetId="2" hidden="1">Instructions!$A$1:$C$40</definedName>
    <definedName name="Z_E8B8E0BD_9CB3_4C7D_9BC6_088FDFCB0B45_.wvu.PrintArea" localSheetId="3" hidden="1">'Names of Bidder'!$B$1:$G$28</definedName>
    <definedName name="Z_E8B8E0BD_9CB3_4C7D_9BC6_088FDFCB0B45_.wvu.PrintArea" localSheetId="11" hidden="1">Octroi!$A$1:$E$16</definedName>
    <definedName name="Z_E8B8E0BD_9CB3_4C7D_9BC6_088FDFCB0B45_.wvu.PrintArea" localSheetId="13" hidden="1">'Other Taxes &amp; Duties'!$A$1:$F$16</definedName>
    <definedName name="Z_E8B8E0BD_9CB3_4C7D_9BC6_088FDFCB0B45_.wvu.PrintArea" localSheetId="15" hidden="1">'Q &amp; C'!$A$1:$F$38</definedName>
    <definedName name="Z_E8B8E0BD_9CB3_4C7D_9BC6_088FDFCB0B45_.wvu.PrintArea" localSheetId="4" hidden="1">'Sch-1'!$A$1:$P$115</definedName>
    <definedName name="Z_E8B8E0BD_9CB3_4C7D_9BC6_088FDFCB0B45_.wvu.PrintArea" localSheetId="5" hidden="1">'Sch-1(Disc)'!$A$1:$F$98</definedName>
    <definedName name="Z_E8B8E0BD_9CB3_4C7D_9BC6_088FDFCB0B45_.wvu.PrintArea" localSheetId="6" hidden="1">'Sch-2'!$A$1:$E$20</definedName>
    <definedName name="Z_E8B8E0BD_9CB3_4C7D_9BC6_088FDFCB0B45_.wvu.PrintArea" localSheetId="8" hidden="1">'Sch-3'!$A$1:$D$33</definedName>
    <definedName name="Z_E8B8E0BD_9CB3_4C7D_9BC6_088FDFCB0B45_.wvu.PrintArea" localSheetId="9" hidden="1">'Sch-3 After Discount'!$A$1:$D$33</definedName>
    <definedName name="Z_E8B8E0BD_9CB3_4C7D_9BC6_088FDFCB0B45_.wvu.PrintArea" localSheetId="7" hidden="1">'Sch-5 Dis'!$A$1:$E$44</definedName>
    <definedName name="Z_E8B8E0BD_9CB3_4C7D_9BC6_088FDFCB0B45_.wvu.PrintTitles" localSheetId="4" hidden="1">'Sch-1'!$14:$16</definedName>
    <definedName name="Z_E8B8E0BD_9CB3_4C7D_9BC6_088FDFCB0B45_.wvu.PrintTitles" localSheetId="5" hidden="1">'Sch-1(Disc)'!$14:$16</definedName>
    <definedName name="Z_E8B8E0BD_9CB3_4C7D_9BC6_088FDFCB0B45_.wvu.PrintTitles" localSheetId="6" hidden="1">'Sch-2'!$3:$13</definedName>
    <definedName name="Z_E8B8E0BD_9CB3_4C7D_9BC6_088FDFCB0B45_.wvu.PrintTitles" localSheetId="8" hidden="1">'Sch-3'!$3:$13</definedName>
    <definedName name="Z_E8B8E0BD_9CB3_4C7D_9BC6_088FDFCB0B45_.wvu.PrintTitles" localSheetId="9" hidden="1">'Sch-3 After Discount'!$3:$13</definedName>
    <definedName name="Z_E8B8E0BD_9CB3_4C7D_9BC6_088FDFCB0B45_.wvu.PrintTitles" localSheetId="7" hidden="1">'Sch-5 Dis'!$3:$13</definedName>
    <definedName name="Z_E8B8E0BD_9CB3_4C7D_9BC6_088FDFCB0B45_.wvu.Rows" localSheetId="1" hidden="1">Cover!$7:$7</definedName>
    <definedName name="Z_E8B8E0BD_9CB3_4C7D_9BC6_088FDFCB0B45_.wvu.Rows" localSheetId="10" hidden="1">Discount!$17:$30</definedName>
    <definedName name="Z_E8B8E0BD_9CB3_4C7D_9BC6_088FDFCB0B45_.wvu.Rows" localSheetId="2" hidden="1">Instructions!$36:$37</definedName>
    <definedName name="Z_E8B8E0BD_9CB3_4C7D_9BC6_088FDFCB0B45_.wvu.Rows" localSheetId="5" hidden="1">'Sch-1(Disc)'!$68:$91</definedName>
    <definedName name="Z_E8B8E0BD_9CB3_4C7D_9BC6_088FDFCB0B45_.wvu.Rows" localSheetId="8" hidden="1">'Sch-3'!$17:$28</definedName>
    <definedName name="Z_E8B8E0BD_9CB3_4C7D_9BC6_088FDFCB0B45_.wvu.Rows" localSheetId="9" hidden="1">'Sch-3 After Discount'!$17:$28</definedName>
    <definedName name="Z_EEE4E2D7_4BFE_4C24_8B93_9FD441A50336_.wvu.Cols" localSheetId="10" hidden="1">Discount!$I:$Q</definedName>
    <definedName name="Z_EEE4E2D7_4BFE_4C24_8B93_9FD441A50336_.wvu.Cols" localSheetId="3" hidden="1">'Names of Bidder'!$L:$L</definedName>
    <definedName name="Z_EEE4E2D7_4BFE_4C24_8B93_9FD441A50336_.wvu.Cols" localSheetId="4" hidden="1">'Sch-1'!$S:$V,'Sch-1'!$AB:$AL</definedName>
    <definedName name="Z_EEE4E2D7_4BFE_4C24_8B93_9FD441A50336_.wvu.Cols" localSheetId="5" hidden="1">'Sch-1(Disc)'!$H:$J,'Sch-1(Disc)'!$P:$Z</definedName>
    <definedName name="Z_EEE4E2D7_4BFE_4C24_8B93_9FD441A50336_.wvu.Cols" localSheetId="6" hidden="1">'Sch-2'!$I:$P</definedName>
    <definedName name="Z_EEE4E2D7_4BFE_4C24_8B93_9FD441A50336_.wvu.Cols" localSheetId="7" hidden="1">'Sch-5 Dis'!$I:$P</definedName>
    <definedName name="Z_EEE4E2D7_4BFE_4C24_8B93_9FD441A50336_.wvu.FilterData" localSheetId="4" hidden="1">'Sch-1'!$A$20:$P$108</definedName>
    <definedName name="Z_EEE4E2D7_4BFE_4C24_8B93_9FD441A50336_.wvu.FilterData" localSheetId="5" hidden="1">'Sch-1(Disc)'!$A$20:$F$92</definedName>
    <definedName name="Z_EEE4E2D7_4BFE_4C24_8B93_9FD441A50336_.wvu.PrintArea" localSheetId="14" hidden="1">'Bid Form 2nd Envelope'!$A$1:$F$61</definedName>
    <definedName name="Z_EEE4E2D7_4BFE_4C24_8B93_9FD441A50336_.wvu.PrintArea" localSheetId="10" hidden="1">Discount!$A$2:$G$42</definedName>
    <definedName name="Z_EEE4E2D7_4BFE_4C24_8B93_9FD441A50336_.wvu.PrintArea" localSheetId="12" hidden="1">'Entry Tax'!$A$1:$E$16</definedName>
    <definedName name="Z_EEE4E2D7_4BFE_4C24_8B93_9FD441A50336_.wvu.PrintArea" localSheetId="2" hidden="1">Instructions!$A$1:$C$40</definedName>
    <definedName name="Z_EEE4E2D7_4BFE_4C24_8B93_9FD441A50336_.wvu.PrintArea" localSheetId="3" hidden="1">'Names of Bidder'!$B$1:$E$26</definedName>
    <definedName name="Z_EEE4E2D7_4BFE_4C24_8B93_9FD441A50336_.wvu.PrintArea" localSheetId="11" hidden="1">Octroi!$A$1:$E$16</definedName>
    <definedName name="Z_EEE4E2D7_4BFE_4C24_8B93_9FD441A50336_.wvu.PrintArea" localSheetId="13" hidden="1">'Other Taxes &amp; Duties'!$A$1:$F$16</definedName>
    <definedName name="Z_EEE4E2D7_4BFE_4C24_8B93_9FD441A50336_.wvu.PrintArea" localSheetId="15" hidden="1">'Q &amp; C'!$A$1:$F$38</definedName>
    <definedName name="Z_EEE4E2D7_4BFE_4C24_8B93_9FD441A50336_.wvu.PrintArea" localSheetId="4" hidden="1">'Sch-1'!$A$1:$P$115</definedName>
    <definedName name="Z_EEE4E2D7_4BFE_4C24_8B93_9FD441A50336_.wvu.PrintArea" localSheetId="5" hidden="1">'Sch-1(Disc)'!$A$1:$F$98</definedName>
    <definedName name="Z_EEE4E2D7_4BFE_4C24_8B93_9FD441A50336_.wvu.PrintArea" localSheetId="6" hidden="1">'Sch-2'!$A$1:$E$20</definedName>
    <definedName name="Z_EEE4E2D7_4BFE_4C24_8B93_9FD441A50336_.wvu.PrintArea" localSheetId="8" hidden="1">'Sch-3'!$A$1:$D$33</definedName>
    <definedName name="Z_EEE4E2D7_4BFE_4C24_8B93_9FD441A50336_.wvu.PrintArea" localSheetId="9" hidden="1">'Sch-3 After Discount'!$A$1:$D$33</definedName>
    <definedName name="Z_EEE4E2D7_4BFE_4C24_8B93_9FD441A50336_.wvu.PrintArea" localSheetId="7" hidden="1">'Sch-5 Dis'!$A$1:$E$44</definedName>
    <definedName name="Z_EEE4E2D7_4BFE_4C24_8B93_9FD441A50336_.wvu.PrintTitles" localSheetId="4" hidden="1">'Sch-1'!$14:$16</definedName>
    <definedName name="Z_EEE4E2D7_4BFE_4C24_8B93_9FD441A50336_.wvu.PrintTitles" localSheetId="5" hidden="1">'Sch-1(Disc)'!$14:$16</definedName>
    <definedName name="Z_EEE4E2D7_4BFE_4C24_8B93_9FD441A50336_.wvu.PrintTitles" localSheetId="6" hidden="1">'Sch-2'!$3:$13</definedName>
    <definedName name="Z_EEE4E2D7_4BFE_4C24_8B93_9FD441A50336_.wvu.PrintTitles" localSheetId="8" hidden="1">'Sch-3'!$3:$13</definedName>
    <definedName name="Z_EEE4E2D7_4BFE_4C24_8B93_9FD441A50336_.wvu.PrintTitles" localSheetId="9" hidden="1">'Sch-3 After Discount'!$3:$13</definedName>
    <definedName name="Z_EEE4E2D7_4BFE_4C24_8B93_9FD441A50336_.wvu.PrintTitles" localSheetId="7" hidden="1">'Sch-5 Dis'!$3:$13</definedName>
    <definedName name="Z_EEE4E2D7_4BFE_4C24_8B93_9FD441A50336_.wvu.Rows" localSheetId="1" hidden="1">Cover!$7:$7</definedName>
    <definedName name="Z_EEE4E2D7_4BFE_4C24_8B93_9FD441A50336_.wvu.Rows" localSheetId="10" hidden="1">Discount!$29:$30</definedName>
    <definedName name="Z_EEE4E2D7_4BFE_4C24_8B93_9FD441A50336_.wvu.Rows" localSheetId="4" hidden="1">'Sch-1'!#REF!,'Sch-1'!#REF!,'Sch-1'!#REF!,'Sch-1'!#REF!</definedName>
    <definedName name="Z_EEE4E2D7_4BFE_4C24_8B93_9FD441A50336_.wvu.Rows" localSheetId="5" hidden="1">'Sch-1(Disc)'!#REF!,'Sch-1(Disc)'!#REF!,'Sch-1(Disc)'!#REF!,'Sch-1(Disc)'!#REF!</definedName>
    <definedName name="Z_EF8F60CB_82F3_477F_A7D3_94F4C70843DC_.wvu.Cols" localSheetId="14" hidden="1">'Bid Form 2nd Envelope'!$Y:$AN</definedName>
    <definedName name="Z_EF8F60CB_82F3_477F_A7D3_94F4C70843DC_.wvu.Cols" localSheetId="10" hidden="1">Discount!$I:$N</definedName>
    <definedName name="Z_EF8F60CB_82F3_477F_A7D3_94F4C70843DC_.wvu.Cols" localSheetId="3" hidden="1">'Names of Bidder'!$L:$L</definedName>
    <definedName name="Z_EF8F60CB_82F3_477F_A7D3_94F4C70843DC_.wvu.Cols" localSheetId="4" hidden="1">'Sch-1'!$Q:$W,'Sch-1'!$AB:$AL</definedName>
    <definedName name="Z_EF8F60CB_82F3_477F_A7D3_94F4C70843DC_.wvu.Cols" localSheetId="5" hidden="1">'Sch-1(Disc)'!$I:$I,'Sch-1(Disc)'!$P:$Z</definedName>
    <definedName name="Z_EF8F60CB_82F3_477F_A7D3_94F4C70843DC_.wvu.Cols" localSheetId="6" hidden="1">'Sch-2'!$I:$P</definedName>
    <definedName name="Z_EF8F60CB_82F3_477F_A7D3_94F4C70843DC_.wvu.Cols" localSheetId="7" hidden="1">'Sch-5 Dis'!$I:$P</definedName>
    <definedName name="Z_EF8F60CB_82F3_477F_A7D3_94F4C70843DC_.wvu.FilterData" localSheetId="4" hidden="1">'Sch-1'!$A$20:$P$108</definedName>
    <definedName name="Z_EF8F60CB_82F3_477F_A7D3_94F4C70843DC_.wvu.FilterData" localSheetId="5" hidden="1">'Sch-1(Disc)'!$A$20:$F$92</definedName>
    <definedName name="Z_EF8F60CB_82F3_477F_A7D3_94F4C70843DC_.wvu.PrintArea" localSheetId="14" hidden="1">'Bid Form 2nd Envelope'!$A$1:$F$59</definedName>
    <definedName name="Z_EF8F60CB_82F3_477F_A7D3_94F4C70843DC_.wvu.PrintArea" localSheetId="10" hidden="1">Discount!$A$2:$G$42</definedName>
    <definedName name="Z_EF8F60CB_82F3_477F_A7D3_94F4C70843DC_.wvu.PrintArea" localSheetId="12" hidden="1">'Entry Tax'!$A$1:$E$16</definedName>
    <definedName name="Z_EF8F60CB_82F3_477F_A7D3_94F4C70843DC_.wvu.PrintArea" localSheetId="2" hidden="1">Instructions!$A$1:$C$40</definedName>
    <definedName name="Z_EF8F60CB_82F3_477F_A7D3_94F4C70843DC_.wvu.PrintArea" localSheetId="3" hidden="1">'Names of Bidder'!$B$1:$G$28</definedName>
    <definedName name="Z_EF8F60CB_82F3_477F_A7D3_94F4C70843DC_.wvu.PrintArea" localSheetId="11" hidden="1">Octroi!$A$1:$E$16</definedName>
    <definedName name="Z_EF8F60CB_82F3_477F_A7D3_94F4C70843DC_.wvu.PrintArea" localSheetId="13" hidden="1">'Other Taxes &amp; Duties'!$A$1:$F$16</definedName>
    <definedName name="Z_EF8F60CB_82F3_477F_A7D3_94F4C70843DC_.wvu.PrintArea" localSheetId="15" hidden="1">'Q &amp; C'!$A$1:$F$38</definedName>
    <definedName name="Z_EF8F60CB_82F3_477F_A7D3_94F4C70843DC_.wvu.PrintArea" localSheetId="4" hidden="1">'Sch-1'!$A$1:$P$115</definedName>
    <definedName name="Z_EF8F60CB_82F3_477F_A7D3_94F4C70843DC_.wvu.PrintArea" localSheetId="5" hidden="1">'Sch-1(Disc)'!$A$1:$F$98</definedName>
    <definedName name="Z_EF8F60CB_82F3_477F_A7D3_94F4C70843DC_.wvu.PrintArea" localSheetId="6" hidden="1">'Sch-2'!$A$1:$E$20</definedName>
    <definedName name="Z_EF8F60CB_82F3_477F_A7D3_94F4C70843DC_.wvu.PrintArea" localSheetId="8" hidden="1">'Sch-3'!$A$1:$D$33</definedName>
    <definedName name="Z_EF8F60CB_82F3_477F_A7D3_94F4C70843DC_.wvu.PrintArea" localSheetId="9" hidden="1">'Sch-3 After Discount'!$A$1:$D$33</definedName>
    <definedName name="Z_EF8F60CB_82F3_477F_A7D3_94F4C70843DC_.wvu.PrintArea" localSheetId="7" hidden="1">'Sch-5 Dis'!$A$1:$E$44</definedName>
    <definedName name="Z_EF8F60CB_82F3_477F_A7D3_94F4C70843DC_.wvu.PrintTitles" localSheetId="4" hidden="1">'Sch-1'!$17:$18</definedName>
    <definedName name="Z_EF8F60CB_82F3_477F_A7D3_94F4C70843DC_.wvu.PrintTitles" localSheetId="5" hidden="1">'Sch-1(Disc)'!$14:$16</definedName>
    <definedName name="Z_EF8F60CB_82F3_477F_A7D3_94F4C70843DC_.wvu.PrintTitles" localSheetId="6" hidden="1">'Sch-2'!$3:$13</definedName>
    <definedName name="Z_EF8F60CB_82F3_477F_A7D3_94F4C70843DC_.wvu.PrintTitles" localSheetId="8" hidden="1">'Sch-3'!$3:$13</definedName>
    <definedName name="Z_EF8F60CB_82F3_477F_A7D3_94F4C70843DC_.wvu.PrintTitles" localSheetId="9" hidden="1">'Sch-3 After Discount'!$3:$13</definedName>
    <definedName name="Z_EF8F60CB_82F3_477F_A7D3_94F4C70843DC_.wvu.PrintTitles" localSheetId="7" hidden="1">'Sch-5 Dis'!$3:$13</definedName>
    <definedName name="Z_EF8F60CB_82F3_477F_A7D3_94F4C70843DC_.wvu.Rows" localSheetId="1" hidden="1">Cover!$7:$7</definedName>
    <definedName name="Z_EF8F60CB_82F3_477F_A7D3_94F4C70843DC_.wvu.Rows" localSheetId="10" hidden="1">Discount!$17:$30,Discount!$32:$32</definedName>
    <definedName name="Z_EF8F60CB_82F3_477F_A7D3_94F4C70843DC_.wvu.Rows" localSheetId="2" hidden="1">Instructions!$36:$37</definedName>
    <definedName name="Z_EF8F60CB_82F3_477F_A7D3_94F4C70843DC_.wvu.Rows" localSheetId="4" hidden="1">'Sch-1'!$2:$2,'Sch-1'!$12:$12,'Sch-1'!$14:$15,'Sch-1'!#REF!</definedName>
    <definedName name="Z_EF8F60CB_82F3_477F_A7D3_94F4C70843DC_.wvu.Rows" localSheetId="5" hidden="1">'Sch-1(Disc)'!$68:$91</definedName>
    <definedName name="Z_EF8F60CB_82F3_477F_A7D3_94F4C70843DC_.wvu.Rows" localSheetId="8" hidden="1">'Sch-3'!$17:$28</definedName>
    <definedName name="Z_EF8F60CB_82F3_477F_A7D3_94F4C70843DC_.wvu.Rows" localSheetId="9" hidden="1">'Sch-3 After Discount'!$17:$28</definedName>
    <definedName name="Z_F51A1875_E3DE_4601_ADCE_E0FEEC04A5F8_.wvu.PrintArea" localSheetId="2" hidden="1">Instructions!$A$1:$C$40</definedName>
    <definedName name="Z_FC366365_2136_48B2_A9F6_DEB708B66B93_.wvu.Cols" localSheetId="14" hidden="1">'Bid Form 2nd Envelope'!$Y:$AN</definedName>
    <definedName name="Z_FC366365_2136_48B2_A9F6_DEB708B66B93_.wvu.Cols" localSheetId="10" hidden="1">Discount!$I:$N</definedName>
    <definedName name="Z_FC366365_2136_48B2_A9F6_DEB708B66B93_.wvu.Cols" localSheetId="3" hidden="1">'Names of Bidder'!$L:$L</definedName>
    <definedName name="Z_FC366365_2136_48B2_A9F6_DEB708B66B93_.wvu.Cols" localSheetId="4" hidden="1">'Sch-1'!$Q:$W,'Sch-1'!$AB:$AL</definedName>
    <definedName name="Z_FC366365_2136_48B2_A9F6_DEB708B66B93_.wvu.Cols" localSheetId="5" hidden="1">'Sch-1(Disc)'!$I:$I,'Sch-1(Disc)'!$P:$Z</definedName>
    <definedName name="Z_FC366365_2136_48B2_A9F6_DEB708B66B93_.wvu.Cols" localSheetId="6" hidden="1">'Sch-2'!$I:$P</definedName>
    <definedName name="Z_FC366365_2136_48B2_A9F6_DEB708B66B93_.wvu.Cols" localSheetId="7" hidden="1">'Sch-5 Dis'!$I:$P</definedName>
    <definedName name="Z_FC366365_2136_48B2_A9F6_DEB708B66B93_.wvu.FilterData" localSheetId="4" hidden="1">'Sch-1'!$A$20:$P$108</definedName>
    <definedName name="Z_FC366365_2136_48B2_A9F6_DEB708B66B93_.wvu.FilterData" localSheetId="5" hidden="1">'Sch-1(Disc)'!$A$20:$F$92</definedName>
    <definedName name="Z_FC366365_2136_48B2_A9F6_DEB708B66B93_.wvu.PrintArea" localSheetId="14" hidden="1">'Bid Form 2nd Envelope'!$A$1:$F$59</definedName>
    <definedName name="Z_FC366365_2136_48B2_A9F6_DEB708B66B93_.wvu.PrintArea" localSheetId="10" hidden="1">Discount!$A$2:$G$42</definedName>
    <definedName name="Z_FC366365_2136_48B2_A9F6_DEB708B66B93_.wvu.PrintArea" localSheetId="12" hidden="1">'Entry Tax'!$A$1:$E$16</definedName>
    <definedName name="Z_FC366365_2136_48B2_A9F6_DEB708B66B93_.wvu.PrintArea" localSheetId="2" hidden="1">Instructions!$A$1:$C$40</definedName>
    <definedName name="Z_FC366365_2136_48B2_A9F6_DEB708B66B93_.wvu.PrintArea" localSheetId="3" hidden="1">'Names of Bidder'!$B$1:$G$28</definedName>
    <definedName name="Z_FC366365_2136_48B2_A9F6_DEB708B66B93_.wvu.PrintArea" localSheetId="11" hidden="1">Octroi!$A$1:$E$16</definedName>
    <definedName name="Z_FC366365_2136_48B2_A9F6_DEB708B66B93_.wvu.PrintArea" localSheetId="13" hidden="1">'Other Taxes &amp; Duties'!$A$1:$F$16</definedName>
    <definedName name="Z_FC366365_2136_48B2_A9F6_DEB708B66B93_.wvu.PrintArea" localSheetId="15" hidden="1">'Q &amp; C'!$A$1:$F$38</definedName>
    <definedName name="Z_FC366365_2136_48B2_A9F6_DEB708B66B93_.wvu.PrintArea" localSheetId="4" hidden="1">'Sch-1'!$A$1:$P$115</definedName>
    <definedName name="Z_FC366365_2136_48B2_A9F6_DEB708B66B93_.wvu.PrintArea" localSheetId="5" hidden="1">'Sch-1(Disc)'!$A$1:$F$98</definedName>
    <definedName name="Z_FC366365_2136_48B2_A9F6_DEB708B66B93_.wvu.PrintArea" localSheetId="6" hidden="1">'Sch-2'!$A$1:$E$20</definedName>
    <definedName name="Z_FC366365_2136_48B2_A9F6_DEB708B66B93_.wvu.PrintArea" localSheetId="8" hidden="1">'Sch-3'!$A$1:$D$33</definedName>
    <definedName name="Z_FC366365_2136_48B2_A9F6_DEB708B66B93_.wvu.PrintArea" localSheetId="9" hidden="1">'Sch-3 After Discount'!$A$1:$D$33</definedName>
    <definedName name="Z_FC366365_2136_48B2_A9F6_DEB708B66B93_.wvu.PrintArea" localSheetId="7" hidden="1">'Sch-5 Dis'!$A$1:$E$44</definedName>
    <definedName name="Z_FC366365_2136_48B2_A9F6_DEB708B66B93_.wvu.PrintTitles" localSheetId="4" hidden="1">'Sch-1'!$17:$18</definedName>
    <definedName name="Z_FC366365_2136_48B2_A9F6_DEB708B66B93_.wvu.PrintTitles" localSheetId="5" hidden="1">'Sch-1(Disc)'!$14:$16</definedName>
    <definedName name="Z_FC366365_2136_48B2_A9F6_DEB708B66B93_.wvu.PrintTitles" localSheetId="6" hidden="1">'Sch-2'!$3:$13</definedName>
    <definedName name="Z_FC366365_2136_48B2_A9F6_DEB708B66B93_.wvu.PrintTitles" localSheetId="8" hidden="1">'Sch-3'!$3:$13</definedName>
    <definedName name="Z_FC366365_2136_48B2_A9F6_DEB708B66B93_.wvu.PrintTitles" localSheetId="9" hidden="1">'Sch-3 After Discount'!$3:$13</definedName>
    <definedName name="Z_FC366365_2136_48B2_A9F6_DEB708B66B93_.wvu.PrintTitles" localSheetId="7" hidden="1">'Sch-5 Dis'!$3:$13</definedName>
    <definedName name="Z_FC366365_2136_48B2_A9F6_DEB708B66B93_.wvu.Rows" localSheetId="1" hidden="1">Cover!$7:$7</definedName>
    <definedName name="Z_FC366365_2136_48B2_A9F6_DEB708B66B93_.wvu.Rows" localSheetId="10" hidden="1">Discount!$17:$30,Discount!$32:$32</definedName>
    <definedName name="Z_FC366365_2136_48B2_A9F6_DEB708B66B93_.wvu.Rows" localSheetId="2" hidden="1">Instructions!$36:$37</definedName>
    <definedName name="Z_FC366365_2136_48B2_A9F6_DEB708B66B93_.wvu.Rows" localSheetId="4" hidden="1">'Sch-1'!$2:$2,'Sch-1'!$12:$12,'Sch-1'!$14:$15,'Sch-1'!#REF!</definedName>
    <definedName name="Z_FC366365_2136_48B2_A9F6_DEB708B66B93_.wvu.Rows" localSheetId="5" hidden="1">'Sch-1(Disc)'!$68:$91</definedName>
    <definedName name="Z_FC366365_2136_48B2_A9F6_DEB708B66B93_.wvu.Rows" localSheetId="8" hidden="1">'Sch-3'!$17:$28</definedName>
    <definedName name="Z_FC366365_2136_48B2_A9F6_DEB708B66B93_.wvu.Rows" localSheetId="9" hidden="1">'Sch-3 After Discount'!$17:$28</definedName>
    <definedName name="Z_FD7F7BE1_8CB1_460B_98AB_D33E15FD14E6_.wvu.Cols" localSheetId="14" hidden="1">'Bid Form 2nd Envelope'!$Y:$AM</definedName>
    <definedName name="Z_FD7F7BE1_8CB1_460B_98AB_D33E15FD14E6_.wvu.Cols" localSheetId="10" hidden="1">Discount!$I:$O</definedName>
    <definedName name="Z_FD7F7BE1_8CB1_460B_98AB_D33E15FD14E6_.wvu.Cols" localSheetId="3" hidden="1">'Names of Bidder'!$L:$L</definedName>
    <definedName name="Z_FD7F7BE1_8CB1_460B_98AB_D33E15FD14E6_.wvu.Cols" localSheetId="4" hidden="1">'Sch-1'!$AB:$AL</definedName>
    <definedName name="Z_FD7F7BE1_8CB1_460B_98AB_D33E15FD14E6_.wvu.Cols" localSheetId="5" hidden="1">'Sch-1(Disc)'!$I:$I,'Sch-1(Disc)'!$P:$Z</definedName>
    <definedName name="Z_FD7F7BE1_8CB1_460B_98AB_D33E15FD14E6_.wvu.Cols" localSheetId="6" hidden="1">'Sch-2'!$I:$P</definedName>
    <definedName name="Z_FD7F7BE1_8CB1_460B_98AB_D33E15FD14E6_.wvu.Cols" localSheetId="7" hidden="1">'Sch-5 Dis'!$I:$P</definedName>
    <definedName name="Z_FD7F7BE1_8CB1_460B_98AB_D33E15FD14E6_.wvu.FilterData" localSheetId="4" hidden="1">'Sch-1'!$A$20:$P$108</definedName>
    <definedName name="Z_FD7F7BE1_8CB1_460B_98AB_D33E15FD14E6_.wvu.FilterData" localSheetId="5" hidden="1">'Sch-1(Disc)'!$A$20:$F$92</definedName>
    <definedName name="Z_FD7F7BE1_8CB1_460B_98AB_D33E15FD14E6_.wvu.PrintArea" localSheetId="14" hidden="1">'Bid Form 2nd Envelope'!$A$1:$F$59</definedName>
    <definedName name="Z_FD7F7BE1_8CB1_460B_98AB_D33E15FD14E6_.wvu.PrintArea" localSheetId="10" hidden="1">Discount!$A$2:$G$42</definedName>
    <definedName name="Z_FD7F7BE1_8CB1_460B_98AB_D33E15FD14E6_.wvu.PrintArea" localSheetId="12" hidden="1">'Entry Tax'!$A$1:$E$16</definedName>
    <definedName name="Z_FD7F7BE1_8CB1_460B_98AB_D33E15FD14E6_.wvu.PrintArea" localSheetId="2" hidden="1">Instructions!$A$1:$C$40</definedName>
    <definedName name="Z_FD7F7BE1_8CB1_460B_98AB_D33E15FD14E6_.wvu.PrintArea" localSheetId="3" hidden="1">'Names of Bidder'!$B$1:$G$28</definedName>
    <definedName name="Z_FD7F7BE1_8CB1_460B_98AB_D33E15FD14E6_.wvu.PrintArea" localSheetId="11" hidden="1">Octroi!$A$1:$E$16</definedName>
    <definedName name="Z_FD7F7BE1_8CB1_460B_98AB_D33E15FD14E6_.wvu.PrintArea" localSheetId="13" hidden="1">'Other Taxes &amp; Duties'!$A$1:$F$16</definedName>
    <definedName name="Z_FD7F7BE1_8CB1_460B_98AB_D33E15FD14E6_.wvu.PrintArea" localSheetId="15" hidden="1">'Q &amp; C'!$A$1:$F$38</definedName>
    <definedName name="Z_FD7F7BE1_8CB1_460B_98AB_D33E15FD14E6_.wvu.PrintArea" localSheetId="4" hidden="1">'Sch-1'!$A$1:$P$115</definedName>
    <definedName name="Z_FD7F7BE1_8CB1_460B_98AB_D33E15FD14E6_.wvu.PrintArea" localSheetId="5" hidden="1">'Sch-1(Disc)'!$A$1:$F$98</definedName>
    <definedName name="Z_FD7F7BE1_8CB1_460B_98AB_D33E15FD14E6_.wvu.PrintArea" localSheetId="6" hidden="1">'Sch-2'!$A$1:$E$20</definedName>
    <definedName name="Z_FD7F7BE1_8CB1_460B_98AB_D33E15FD14E6_.wvu.PrintArea" localSheetId="8" hidden="1">'Sch-3'!$A$1:$D$33</definedName>
    <definedName name="Z_FD7F7BE1_8CB1_460B_98AB_D33E15FD14E6_.wvu.PrintArea" localSheetId="9" hidden="1">'Sch-3 After Discount'!$A$1:$D$33</definedName>
    <definedName name="Z_FD7F7BE1_8CB1_460B_98AB_D33E15FD14E6_.wvu.PrintArea" localSheetId="7" hidden="1">'Sch-5 Dis'!$A$1:$E$44</definedName>
    <definedName name="Z_FD7F7BE1_8CB1_460B_98AB_D33E15FD14E6_.wvu.PrintTitles" localSheetId="4" hidden="1">'Sch-1'!$14:$16</definedName>
    <definedName name="Z_FD7F7BE1_8CB1_460B_98AB_D33E15FD14E6_.wvu.PrintTitles" localSheetId="5" hidden="1">'Sch-1(Disc)'!$14:$16</definedName>
    <definedName name="Z_FD7F7BE1_8CB1_460B_98AB_D33E15FD14E6_.wvu.PrintTitles" localSheetId="6" hidden="1">'Sch-2'!$3:$13</definedName>
    <definedName name="Z_FD7F7BE1_8CB1_460B_98AB_D33E15FD14E6_.wvu.PrintTitles" localSheetId="8" hidden="1">'Sch-3'!$3:$13</definedName>
    <definedName name="Z_FD7F7BE1_8CB1_460B_98AB_D33E15FD14E6_.wvu.PrintTitles" localSheetId="9" hidden="1">'Sch-3 After Discount'!$3:$13</definedName>
    <definedName name="Z_FD7F7BE1_8CB1_460B_98AB_D33E15FD14E6_.wvu.PrintTitles" localSheetId="7" hidden="1">'Sch-5 Dis'!$3:$13</definedName>
    <definedName name="Z_FD7F7BE1_8CB1_460B_98AB_D33E15FD14E6_.wvu.Rows" localSheetId="1" hidden="1">Cover!$7:$7</definedName>
    <definedName name="Z_FD7F7BE1_8CB1_460B_98AB_D33E15FD14E6_.wvu.Rows" localSheetId="10" hidden="1">Discount!$17:$30</definedName>
    <definedName name="Z_FD7F7BE1_8CB1_460B_98AB_D33E15FD14E6_.wvu.Rows" localSheetId="2" hidden="1">Instructions!$36:$37</definedName>
    <definedName name="Z_FD7F7BE1_8CB1_460B_98AB_D33E15FD14E6_.wvu.Rows" localSheetId="4" hidden="1">'Sch-1'!#REF!,'Sch-1'!#REF!</definedName>
    <definedName name="Z_FD7F7BE1_8CB1_460B_98AB_D33E15FD14E6_.wvu.Rows" localSheetId="5" hidden="1">'Sch-1(Disc)'!$68:$91</definedName>
    <definedName name="Z_FD7F7BE1_8CB1_460B_98AB_D33E15FD14E6_.wvu.Rows" localSheetId="8" hidden="1">'Sch-3'!$17:$28</definedName>
    <definedName name="Z_FD7F7BE1_8CB1_460B_98AB_D33E15FD14E6_.wvu.Rows" localSheetId="9" hidden="1">'Sch-3 After Discount'!$17:$28</definedName>
  </definedNames>
  <calcPr calcId="191029"/>
  <customWorkbookViews>
    <customWorkbookView name="Umesh Kumar Yadav {उमेश कुमार यादव} - Personal View" guid="{25FA5C87-49B6-4D46-AC9A-E57D5387C2DA}" mergeInterval="0" personalView="1" maximized="1" xWindow="-8" yWindow="-8" windowWidth="1936" windowHeight="1056" tabRatio="617" activeSheetId="15"/>
    <customWorkbookView name="Samrat Jain {Samrat Jain} - Personal View" guid="{D4DE57C7-E521-4428-80BD-545B19793C78}" mergeInterval="0" personalView="1" maximized="1" xWindow="-8" yWindow="-8" windowWidth="1936" windowHeight="1056" tabRatio="617" activeSheetId="2" showComments="commIndAndComment"/>
    <customWorkbookView name="Rahul {Rahul} - Personal View" guid="{427AF4ED-2BDF-478F-9F0A-595838FA0EC8}" mergeInterval="0" personalView="1" maximized="1" windowWidth="1916" windowHeight="774" tabRatio="704" activeSheetId="9"/>
    <customWorkbookView name="Kapil Mandil {कपिल मंडिल} - Personal View" guid="{EF8F60CB-82F3-477F-A7D3-94F4C70843DC}" mergeInterval="0" personalView="1" maximized="1" windowWidth="1916" windowHeight="803" tabRatio="704" activeSheetId="11"/>
    <customWorkbookView name="60002749 - Personal View" guid="{9658319F-66FC-48F8-AB8A-302F6F77BA10}" mergeInterval="0" personalView="1" maximized="1" xWindow="1" yWindow="1" windowWidth="1366" windowHeight="538" tabRatio="759" activeSheetId="9"/>
    <customWorkbookView name="Jasminder Singh Bhatia {जसमिंदर सिंह भाटिया} - Personal View" guid="{D4A148BB-8D25-43B9-8797-A9D3AE767B49}" mergeInterval="0" personalView="1" maximized="1" windowWidth="1596" windowHeight="634" tabRatio="759" activeSheetId="5"/>
    <customWorkbookView name="60000863 - Personal View" guid="{714760DF-5EB1-4543-9C04-C1A23AAE4384}" mergeInterval="0" personalView="1" maximized="1" xWindow="1" yWindow="1" windowWidth="1014" windowHeight="469" tabRatio="959" activeSheetId="15"/>
    <customWorkbookView name="60002487 - Personal View" guid="{BE0CEA4D-1A4E-4C32-BF92-B8DA3D3423E5}" mergeInterval="0" personalView="1" maximized="1" windowWidth="1362" windowHeight="543" tabRatio="959" activeSheetId="5"/>
    <customWorkbookView name="60001192 - Personal View" guid="{3DA0B320-DAF7-4F4A-921A-9FCFD188E8C7}" mergeInterval="0" personalView="1" maximized="1" xWindow="1" yWindow="1" windowWidth="1362" windowHeight="496" tabRatio="881" activeSheetId="2"/>
    <customWorkbookView name="NRAPENDRA KUMAR - Personal View" guid="{8C0E2163-61BB-48DF-AFAF-5E75147ED450}" mergeInterval="0" personalView="1" maximized="1" windowWidth="1362" windowHeight="503" tabRatio="881" activeSheetId="2"/>
    <customWorkbookView name="Baijnath Singh - Personal View" guid="{FD7F7BE1-8CB1-460B-98AB-D33E15FD14E6}" mergeInterval="0" personalView="1" maximized="1" windowWidth="1362" windowHeight="495" tabRatio="881" activeSheetId="4"/>
    <customWorkbookView name="01258 - Personal View" guid="{1F4837C2-36FF-4422-95DC-EAAD1B4FAC2F}" mergeInterval="0" personalView="1" maximized="1" xWindow="1" yWindow="1" windowWidth="1362" windowHeight="464" tabRatio="881" activeSheetId="2"/>
    <customWorkbookView name="01209 - Personal View" guid="{27A45B7A-04F2-4516-B80B-5ED0825D4ED3}" mergeInterval="0" personalView="1" maximized="1" xWindow="1" yWindow="1" windowWidth="1366" windowHeight="538" tabRatio="632" activeSheetId="2"/>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5"/>
    <customWorkbookView name="Ann Mary Jose           - Personal View" guid="{091A6405-72DB-46E0-B81A-EC53A5C58396}" mergeInterval="0" personalView="1" maximized="1" xWindow="1" yWindow="1" windowWidth="1362" windowHeight="496" tabRatio="632" activeSheetId="2"/>
    <customWorkbookView name="KIRAN - Personal View" guid="{EEE4E2D7-4BFE-4C24-8B93-9FD441A50336}" mergeInterval="0" personalView="1" maximized="1" windowWidth="1362" windowHeight="543" tabRatio="632" activeSheetId="14"/>
    <customWorkbookView name="02405 - Personal View" guid="{E2E57CA5-082B-4C11-AB34-2A298199576B}" mergeInterval="0" personalView="1" maximized="1" xWindow="1" yWindow="1" windowWidth="1362" windowHeight="496" tabRatio="959" activeSheetId="2"/>
    <customWorkbookView name="admin - Personal View" guid="{E8B8E0BD-9CB3-4C7D-9BC6-088FDFCB0B45}" mergeInterval="0" personalView="1" maximized="1" windowWidth="1362" windowHeight="543" tabRatio="959" activeSheetId="2"/>
    <customWorkbookView name="60001209 - Personal View" guid="{CB39F8EE-FAD8-4C4E-B5E9-5EC27AC08528}" mergeInterval="0" personalView="1" maximized="1" xWindow="1" yWindow="1" windowWidth="1362" windowHeight="538" tabRatio="959" activeSheetId="2"/>
    <customWorkbookView name="60001758 - Personal View" guid="{97B2ED79-AE3F-4DF3-959D-96AE4A0B76A0}" mergeInterval="0" personalView="1" maximized="1" xWindow="1" yWindow="1" windowWidth="1600" windowHeight="670" tabRatio="959" activeSheetId="15"/>
    <customWorkbookView name="Neelam - Personal View" guid="{2D068FA3-47E3-4516-81A6-894AA90F7864}" mergeInterval="0" personalView="1" maximized="1" xWindow="-9" yWindow="-9" windowWidth="1938" windowHeight="1048" tabRatio="704" activeSheetId="11"/>
    <customWorkbookView name="Rahul kumar - Personal View" guid="{25F14B1D-FADD-4C44-AA48-5D402D65337D}" mergeInterval="0" personalView="1" maximized="1" xWindow="-8" yWindow="-8" windowWidth="1382" windowHeight="744" tabRatio="704" activeSheetId="2"/>
    <customWorkbookView name="Rahul . {राहुल} - Personal View" guid="{FC366365-2136-48B2-A9F6-DEB708B66B93}" mergeInterval="0" personalView="1" maximized="1" xWindow="-8" yWindow="-8" windowWidth="1936" windowHeight="1056" tabRatio="704" activeSheetId="5"/>
  </customWorkbookViews>
</workbook>
</file>

<file path=xl/calcChain.xml><?xml version="1.0" encoding="utf-8"?>
<calcChain xmlns="http://schemas.openxmlformats.org/spreadsheetml/2006/main">
  <c r="Q107" i="5" l="1"/>
  <c r="R107" i="5" s="1"/>
  <c r="P107" i="5"/>
  <c r="Q106" i="5"/>
  <c r="R106" i="5" s="1"/>
  <c r="P106" i="5"/>
  <c r="Q105" i="5"/>
  <c r="R105" i="5" s="1"/>
  <c r="P105" i="5"/>
  <c r="Q104" i="5"/>
  <c r="R104" i="5" s="1"/>
  <c r="P104" i="5"/>
  <c r="Q103" i="5"/>
  <c r="R103" i="5" s="1"/>
  <c r="P103" i="5"/>
  <c r="Q102" i="5"/>
  <c r="R102" i="5" s="1"/>
  <c r="P102" i="5"/>
  <c r="Q101" i="5"/>
  <c r="R101" i="5" s="1"/>
  <c r="P101" i="5"/>
  <c r="Q100" i="5"/>
  <c r="R100" i="5" s="1"/>
  <c r="P100" i="5"/>
  <c r="Q99" i="5"/>
  <c r="R99" i="5" s="1"/>
  <c r="P99" i="5"/>
  <c r="Q98" i="5"/>
  <c r="R98" i="5" s="1"/>
  <c r="P98" i="5"/>
  <c r="Q97" i="5"/>
  <c r="R97" i="5" s="1"/>
  <c r="P97" i="5"/>
  <c r="Q96" i="5"/>
  <c r="R96" i="5" s="1"/>
  <c r="P96" i="5"/>
  <c r="Q95" i="5"/>
  <c r="R95" i="5" s="1"/>
  <c r="P95" i="5"/>
  <c r="Q94" i="5"/>
  <c r="R94" i="5" s="1"/>
  <c r="P94" i="5"/>
  <c r="Q93" i="5"/>
  <c r="R93" i="5" s="1"/>
  <c r="P93" i="5"/>
  <c r="Q92" i="5"/>
  <c r="R92" i="5" s="1"/>
  <c r="P92" i="5"/>
  <c r="Q91" i="5"/>
  <c r="R91" i="5" s="1"/>
  <c r="P91" i="5"/>
  <c r="Q90" i="5"/>
  <c r="R90" i="5" s="1"/>
  <c r="P90" i="5"/>
  <c r="Q89" i="5"/>
  <c r="R89" i="5" s="1"/>
  <c r="P89" i="5"/>
  <c r="Q88" i="5"/>
  <c r="R88" i="5" s="1"/>
  <c r="P88" i="5"/>
  <c r="Q87" i="5"/>
  <c r="R87" i="5" s="1"/>
  <c r="P87" i="5"/>
  <c r="Q86" i="5"/>
  <c r="R86" i="5" s="1"/>
  <c r="P86" i="5"/>
  <c r="Q85" i="5"/>
  <c r="R85" i="5" s="1"/>
  <c r="P85" i="5"/>
  <c r="Q84" i="5"/>
  <c r="R84" i="5" s="1"/>
  <c r="P84" i="5"/>
  <c r="Q83" i="5"/>
  <c r="R83" i="5" s="1"/>
  <c r="P83" i="5"/>
  <c r="Q82" i="5"/>
  <c r="R82" i="5" s="1"/>
  <c r="P82" i="5"/>
  <c r="Q81" i="5"/>
  <c r="R81" i="5" s="1"/>
  <c r="P81" i="5"/>
  <c r="Q80" i="5"/>
  <c r="R80" i="5" s="1"/>
  <c r="P80" i="5"/>
  <c r="Q79" i="5"/>
  <c r="R79" i="5" s="1"/>
  <c r="P79" i="5"/>
  <c r="Q78" i="5"/>
  <c r="R78" i="5" s="1"/>
  <c r="P78" i="5"/>
  <c r="Q77" i="5"/>
  <c r="R77" i="5" s="1"/>
  <c r="P77" i="5"/>
  <c r="Q76" i="5"/>
  <c r="R76" i="5" s="1"/>
  <c r="P76" i="5"/>
  <c r="Q75" i="5"/>
  <c r="R75" i="5" s="1"/>
  <c r="P75" i="5"/>
  <c r="Q74" i="5"/>
  <c r="R74" i="5" s="1"/>
  <c r="P74" i="5"/>
  <c r="Q73" i="5"/>
  <c r="R73" i="5" s="1"/>
  <c r="P73" i="5"/>
  <c r="Q72" i="5"/>
  <c r="R72" i="5" s="1"/>
  <c r="P72" i="5"/>
  <c r="Q71" i="5"/>
  <c r="R71" i="5" s="1"/>
  <c r="P71" i="5"/>
  <c r="Q70" i="5"/>
  <c r="R70" i="5" s="1"/>
  <c r="P70" i="5"/>
  <c r="Q69" i="5"/>
  <c r="R69" i="5" s="1"/>
  <c r="P69" i="5"/>
  <c r="Q68" i="5"/>
  <c r="R68" i="5" s="1"/>
  <c r="P68" i="5"/>
  <c r="Q66" i="5"/>
  <c r="R66" i="5" s="1"/>
  <c r="P66" i="5"/>
  <c r="Q65" i="5"/>
  <c r="R65" i="5" s="1"/>
  <c r="P65" i="5"/>
  <c r="Q64" i="5"/>
  <c r="R64" i="5" s="1"/>
  <c r="P64" i="5"/>
  <c r="Q63" i="5"/>
  <c r="R63" i="5" s="1"/>
  <c r="P63" i="5"/>
  <c r="Q62" i="5"/>
  <c r="R62" i="5" s="1"/>
  <c r="P62" i="5"/>
  <c r="Q61" i="5"/>
  <c r="R61" i="5" s="1"/>
  <c r="P61" i="5"/>
  <c r="Q60" i="5"/>
  <c r="R60" i="5" s="1"/>
  <c r="P60" i="5"/>
  <c r="Q59" i="5"/>
  <c r="R59" i="5" s="1"/>
  <c r="P59" i="5"/>
  <c r="Q58" i="5"/>
  <c r="R58" i="5" s="1"/>
  <c r="P58" i="5"/>
  <c r="Q57" i="5"/>
  <c r="R57" i="5" s="1"/>
  <c r="P57" i="5"/>
  <c r="Q56" i="5"/>
  <c r="R56" i="5" s="1"/>
  <c r="P56" i="5"/>
  <c r="Q55" i="5"/>
  <c r="R55" i="5" s="1"/>
  <c r="P55" i="5"/>
  <c r="Q54" i="5"/>
  <c r="R54" i="5" s="1"/>
  <c r="P54" i="5"/>
  <c r="Q53" i="5"/>
  <c r="R53" i="5" s="1"/>
  <c r="P53" i="5"/>
  <c r="Q52" i="5"/>
  <c r="R52" i="5" s="1"/>
  <c r="P52" i="5"/>
  <c r="Q51" i="5"/>
  <c r="R51" i="5" s="1"/>
  <c r="P51" i="5"/>
  <c r="Q50" i="5"/>
  <c r="R50" i="5" s="1"/>
  <c r="P50" i="5"/>
  <c r="Q49" i="5"/>
  <c r="R49" i="5" s="1"/>
  <c r="P49" i="5"/>
  <c r="Q48" i="5"/>
  <c r="R48" i="5" s="1"/>
  <c r="P48" i="5"/>
  <c r="Q47" i="5"/>
  <c r="R47" i="5" s="1"/>
  <c r="P47" i="5"/>
  <c r="Q46" i="5"/>
  <c r="R46" i="5" s="1"/>
  <c r="P46" i="5"/>
  <c r="Q45" i="5"/>
  <c r="R45" i="5" s="1"/>
  <c r="P45" i="5"/>
  <c r="Q44" i="5"/>
  <c r="R44" i="5" s="1"/>
  <c r="P44" i="5"/>
  <c r="Q43" i="5"/>
  <c r="R43" i="5" s="1"/>
  <c r="P43" i="5"/>
  <c r="Q42" i="5"/>
  <c r="R42" i="5" s="1"/>
  <c r="P42" i="5"/>
  <c r="Q41" i="5"/>
  <c r="R41" i="5" s="1"/>
  <c r="P41" i="5"/>
  <c r="Q40" i="5" l="1"/>
  <c r="R40" i="5" s="1"/>
  <c r="P40" i="5"/>
  <c r="Q31" i="5"/>
  <c r="R31" i="5" s="1"/>
  <c r="P31" i="5"/>
  <c r="Q30" i="5"/>
  <c r="R30" i="5" s="1"/>
  <c r="P30" i="5"/>
  <c r="Q29" i="5"/>
  <c r="R29" i="5" s="1"/>
  <c r="P29" i="5"/>
  <c r="Q28" i="5"/>
  <c r="R28" i="5" s="1"/>
  <c r="P28" i="5"/>
  <c r="Q27" i="5"/>
  <c r="R27" i="5" s="1"/>
  <c r="P27" i="5"/>
  <c r="Q26" i="5"/>
  <c r="R26" i="5" s="1"/>
  <c r="P26" i="5"/>
  <c r="Q25" i="5"/>
  <c r="R25" i="5" s="1"/>
  <c r="P25" i="5"/>
  <c r="Q24" i="5"/>
  <c r="R24" i="5" s="1"/>
  <c r="P24" i="5"/>
  <c r="Q23" i="5"/>
  <c r="R23" i="5" s="1"/>
  <c r="P23" i="5"/>
  <c r="Q22" i="5"/>
  <c r="R22" i="5" s="1"/>
  <c r="P22" i="5"/>
  <c r="A1" i="15" l="1"/>
  <c r="Q21" i="5"/>
  <c r="R21" i="5" s="1"/>
  <c r="Q32" i="5"/>
  <c r="R32" i="5" s="1"/>
  <c r="Q33" i="5"/>
  <c r="R33" i="5" s="1"/>
  <c r="Q34" i="5"/>
  <c r="R34" i="5" s="1"/>
  <c r="Q35" i="5"/>
  <c r="R35" i="5" s="1"/>
  <c r="Q36" i="5"/>
  <c r="R36" i="5" s="1"/>
  <c r="Q37" i="5"/>
  <c r="R37" i="5" s="1"/>
  <c r="Q38" i="5"/>
  <c r="R38" i="5" s="1"/>
  <c r="Q39" i="5"/>
  <c r="R39" i="5" s="1"/>
  <c r="Q20" i="5"/>
  <c r="R20" i="5" s="1"/>
  <c r="P20" i="5"/>
  <c r="R109" i="5" l="1"/>
  <c r="D15" i="7" s="1"/>
  <c r="D16" i="7" s="1"/>
  <c r="D11" i="10"/>
  <c r="F9" i="16"/>
  <c r="D11" i="16"/>
  <c r="F11" i="16" s="1"/>
  <c r="D16" i="16"/>
  <c r="F24" i="16" s="1"/>
  <c r="D17" i="16"/>
  <c r="F25" i="16" s="1"/>
  <c r="F17" i="16"/>
  <c r="D20" i="16"/>
  <c r="F20" i="16" s="1"/>
  <c r="F31" i="16"/>
  <c r="F32" i="16" s="1"/>
  <c r="F14" i="16" s="1"/>
  <c r="I31" i="16"/>
  <c r="J31" i="16" s="1"/>
  <c r="M31" i="16"/>
  <c r="N31" i="16" s="1"/>
  <c r="I33" i="16"/>
  <c r="K33" i="16" s="1"/>
  <c r="M33" i="16"/>
  <c r="O32" i="16" s="1"/>
  <c r="I34" i="16"/>
  <c r="J34" i="16" s="1"/>
  <c r="M34" i="16"/>
  <c r="N34" i="16" s="1"/>
  <c r="I35" i="16"/>
  <c r="J35" i="16" s="1"/>
  <c r="M35" i="16"/>
  <c r="O35" i="16" s="1"/>
  <c r="I36" i="16"/>
  <c r="K36" i="16" s="1"/>
  <c r="M36" i="16"/>
  <c r="N36" i="16" s="1"/>
  <c r="I37" i="16"/>
  <c r="K37" i="16" s="1"/>
  <c r="M37" i="16"/>
  <c r="N37" i="16" s="1"/>
  <c r="I38" i="16"/>
  <c r="Z1" i="15"/>
  <c r="E45" i="15" s="1"/>
  <c r="A9" i="15"/>
  <c r="A10" i="15"/>
  <c r="A11" i="15"/>
  <c r="A12" i="15"/>
  <c r="A13" i="15"/>
  <c r="A42" i="15"/>
  <c r="F6" i="14"/>
  <c r="F7" i="14"/>
  <c r="F8" i="14"/>
  <c r="F9" i="14"/>
  <c r="F10" i="14"/>
  <c r="F11" i="14"/>
  <c r="F12" i="14"/>
  <c r="F13" i="14"/>
  <c r="F14" i="14"/>
  <c r="F15" i="14"/>
  <c r="E6" i="13"/>
  <c r="E7" i="13"/>
  <c r="E8" i="13"/>
  <c r="E9" i="13"/>
  <c r="E10" i="13"/>
  <c r="E11" i="13"/>
  <c r="E12" i="13"/>
  <c r="E13" i="13"/>
  <c r="E14" i="13"/>
  <c r="E15" i="13"/>
  <c r="E6" i="12"/>
  <c r="E7" i="12"/>
  <c r="E8" i="12"/>
  <c r="E9" i="12"/>
  <c r="E10" i="12"/>
  <c r="E11" i="12"/>
  <c r="E12" i="12"/>
  <c r="E13" i="12"/>
  <c r="E14" i="12"/>
  <c r="E15" i="12"/>
  <c r="J16" i="11"/>
  <c r="I19" i="11"/>
  <c r="J19" i="11" s="1"/>
  <c r="I20" i="11"/>
  <c r="J20" i="11" s="1"/>
  <c r="I21" i="11"/>
  <c r="J21" i="11" s="1"/>
  <c r="I22" i="11"/>
  <c r="J22" i="11" s="1"/>
  <c r="J24" i="11"/>
  <c r="I25" i="11"/>
  <c r="J25" i="11"/>
  <c r="I26" i="11"/>
  <c r="J26" i="11"/>
  <c r="I27" i="11"/>
  <c r="J27" i="11"/>
  <c r="I28" i="11"/>
  <c r="J28" i="11"/>
  <c r="I29" i="11"/>
  <c r="J29" i="11" s="1"/>
  <c r="I30" i="11"/>
  <c r="J30" i="11"/>
  <c r="D7" i="10"/>
  <c r="D8" i="10"/>
  <c r="D9" i="10"/>
  <c r="D10" i="10"/>
  <c r="D17" i="10"/>
  <c r="D19" i="10"/>
  <c r="D25" i="10"/>
  <c r="D28" i="10"/>
  <c r="D7" i="9"/>
  <c r="D8" i="9"/>
  <c r="D9" i="9"/>
  <c r="D10" i="9"/>
  <c r="D11" i="9"/>
  <c r="D17" i="9"/>
  <c r="D7" i="16" s="1"/>
  <c r="F7" i="16" s="1"/>
  <c r="D19" i="9"/>
  <c r="D8" i="16" s="1"/>
  <c r="F8" i="16" s="1"/>
  <c r="D25" i="9"/>
  <c r="D28" i="9"/>
  <c r="D7" i="8"/>
  <c r="D8" i="8"/>
  <c r="D9" i="8"/>
  <c r="D10" i="8"/>
  <c r="D11" i="8"/>
  <c r="C16" i="8"/>
  <c r="O14" i="8" s="1"/>
  <c r="K18" i="8"/>
  <c r="K23" i="8" s="1"/>
  <c r="O18" i="8"/>
  <c r="O23" i="8" s="1"/>
  <c r="C21" i="8"/>
  <c r="C26" i="8"/>
  <c r="D7" i="7"/>
  <c r="D8" i="7"/>
  <c r="D9" i="7"/>
  <c r="D10" i="7"/>
  <c r="D11" i="7"/>
  <c r="K14" i="7"/>
  <c r="D14" i="16" s="1"/>
  <c r="O14" i="7"/>
  <c r="R1" i="6"/>
  <c r="R2" i="6" s="1"/>
  <c r="W1" i="6"/>
  <c r="B8" i="6"/>
  <c r="W8" i="6"/>
  <c r="A7" i="6" s="1"/>
  <c r="B9" i="6"/>
  <c r="B10" i="6"/>
  <c r="B11" i="6"/>
  <c r="B19" i="6"/>
  <c r="D19" i="6"/>
  <c r="B20" i="6"/>
  <c r="B21" i="6"/>
  <c r="D21" i="6"/>
  <c r="I22" i="6"/>
  <c r="B23" i="6"/>
  <c r="D23" i="6"/>
  <c r="I24" i="6"/>
  <c r="B25" i="6"/>
  <c r="D25" i="6"/>
  <c r="I26" i="6"/>
  <c r="B27" i="6"/>
  <c r="D27" i="6"/>
  <c r="I28" i="6"/>
  <c r="B29" i="6"/>
  <c r="D29" i="6"/>
  <c r="I30" i="6"/>
  <c r="B31" i="6"/>
  <c r="D31" i="6"/>
  <c r="I32" i="6"/>
  <c r="B33" i="6"/>
  <c r="D33" i="6"/>
  <c r="I34" i="6"/>
  <c r="B35" i="6"/>
  <c r="D35" i="6"/>
  <c r="I36" i="6"/>
  <c r="B37" i="6"/>
  <c r="D37" i="6"/>
  <c r="I38" i="6"/>
  <c r="B39" i="6"/>
  <c r="D39" i="6"/>
  <c r="I40" i="6"/>
  <c r="B41" i="6"/>
  <c r="D41" i="6"/>
  <c r="I42" i="6"/>
  <c r="I43" i="6"/>
  <c r="B44" i="6"/>
  <c r="D44" i="6"/>
  <c r="E44" i="6"/>
  <c r="I44" i="6" s="1"/>
  <c r="B45" i="6"/>
  <c r="I45" i="6"/>
  <c r="B46" i="6"/>
  <c r="D46" i="6"/>
  <c r="E46" i="6"/>
  <c r="I46" i="6" s="1"/>
  <c r="I47" i="6"/>
  <c r="B48" i="6"/>
  <c r="D48" i="6"/>
  <c r="E48" i="6"/>
  <c r="I48" i="6" s="1"/>
  <c r="I49" i="6"/>
  <c r="B50" i="6"/>
  <c r="D50" i="6"/>
  <c r="E50" i="6"/>
  <c r="I50" i="6" s="1"/>
  <c r="I51" i="6"/>
  <c r="B52" i="6"/>
  <c r="D52" i="6"/>
  <c r="E52" i="6"/>
  <c r="F52" i="6" s="1"/>
  <c r="I53" i="6"/>
  <c r="B54" i="6"/>
  <c r="D54" i="6"/>
  <c r="E54" i="6"/>
  <c r="I54" i="6" s="1"/>
  <c r="I55" i="6"/>
  <c r="B56" i="6"/>
  <c r="D56" i="6"/>
  <c r="E56" i="6"/>
  <c r="I56" i="6" s="1"/>
  <c r="I57" i="6"/>
  <c r="B58" i="6"/>
  <c r="D58" i="6"/>
  <c r="E58" i="6"/>
  <c r="I58" i="6" s="1"/>
  <c r="I59" i="6"/>
  <c r="B60" i="6"/>
  <c r="D60" i="6"/>
  <c r="E60" i="6"/>
  <c r="F60" i="6" s="1"/>
  <c r="I61" i="6"/>
  <c r="B62" i="6"/>
  <c r="D62" i="6"/>
  <c r="E62" i="6"/>
  <c r="I62" i="6" s="1"/>
  <c r="I63" i="6"/>
  <c r="B64" i="6"/>
  <c r="D64" i="6"/>
  <c r="E64" i="6"/>
  <c r="I64" i="6" s="1"/>
  <c r="I65" i="6"/>
  <c r="B66" i="6"/>
  <c r="D66" i="6"/>
  <c r="E66" i="6"/>
  <c r="I66" i="6" s="1"/>
  <c r="I67" i="6"/>
  <c r="I68" i="6"/>
  <c r="I69" i="6"/>
  <c r="I70" i="6"/>
  <c r="I71" i="6"/>
  <c r="I72" i="6"/>
  <c r="I73" i="6"/>
  <c r="I74" i="6"/>
  <c r="I75" i="6"/>
  <c r="I76" i="6"/>
  <c r="I77" i="6"/>
  <c r="I78" i="6"/>
  <c r="I79" i="6"/>
  <c r="I80" i="6"/>
  <c r="I81" i="6"/>
  <c r="I82" i="6"/>
  <c r="I83" i="6"/>
  <c r="I84" i="6"/>
  <c r="I85" i="6"/>
  <c r="I86" i="6"/>
  <c r="I87" i="6"/>
  <c r="I88" i="6"/>
  <c r="I89" i="6"/>
  <c r="I90" i="6"/>
  <c r="I91" i="6"/>
  <c r="B96" i="6"/>
  <c r="B97" i="6"/>
  <c r="E97" i="6"/>
  <c r="E98" i="6"/>
  <c r="AD1" i="5"/>
  <c r="AI1" i="5"/>
  <c r="F8" i="5"/>
  <c r="G38" i="11" s="1"/>
  <c r="AI8" i="5"/>
  <c r="A7" i="5" s="1"/>
  <c r="A7" i="10" s="1"/>
  <c r="F9" i="5"/>
  <c r="B9" i="10" s="1"/>
  <c r="F10" i="5"/>
  <c r="B10" i="10" s="1"/>
  <c r="F11" i="5"/>
  <c r="B11" i="10" s="1"/>
  <c r="P21" i="5"/>
  <c r="P32" i="5"/>
  <c r="P33" i="5"/>
  <c r="P34" i="5"/>
  <c r="P35" i="5"/>
  <c r="P36" i="5"/>
  <c r="P37" i="5"/>
  <c r="P38" i="5"/>
  <c r="P39" i="5"/>
  <c r="D113" i="5"/>
  <c r="C40" i="11" s="1"/>
  <c r="D114" i="5"/>
  <c r="B40" i="15" s="1"/>
  <c r="O114" i="5"/>
  <c r="D18" i="7" s="1"/>
  <c r="O115" i="5"/>
  <c r="F41" i="11" s="1"/>
  <c r="AA6" i="4"/>
  <c r="AI2" i="5" s="1"/>
  <c r="B7" i="4"/>
  <c r="L8" i="4"/>
  <c r="B9" i="4"/>
  <c r="A6" i="6" s="1"/>
  <c r="B10" i="4"/>
  <c r="B14" i="4"/>
  <c r="B15" i="4"/>
  <c r="H27" i="4"/>
  <c r="G27" i="4" s="1"/>
  <c r="A1" i="3"/>
  <c r="B2" i="2"/>
  <c r="C15" i="15" s="1"/>
  <c r="B3" i="2"/>
  <c r="A2" i="11" s="1"/>
  <c r="P109" i="5" l="1"/>
  <c r="I15" i="11" s="1"/>
  <c r="J15" i="11" s="1"/>
  <c r="K31" i="16"/>
  <c r="D15" i="9"/>
  <c r="K34" i="16"/>
  <c r="E46" i="15"/>
  <c r="F16" i="14"/>
  <c r="D33" i="8" s="1"/>
  <c r="J37" i="16"/>
  <c r="E16" i="13"/>
  <c r="D30" i="8" s="1"/>
  <c r="F64" i="6"/>
  <c r="F62" i="6"/>
  <c r="F50" i="6"/>
  <c r="F48" i="6"/>
  <c r="F66" i="6"/>
  <c r="F56" i="6"/>
  <c r="F46" i="6"/>
  <c r="I52" i="6"/>
  <c r="F58" i="6"/>
  <c r="O34" i="16"/>
  <c r="O31" i="16"/>
  <c r="I60" i="6"/>
  <c r="E16" i="12"/>
  <c r="D27" i="8" s="1"/>
  <c r="F54" i="6"/>
  <c r="O37" i="16"/>
  <c r="K35" i="16"/>
  <c r="F22" i="16"/>
  <c r="AD2" i="5"/>
  <c r="W2" i="6"/>
  <c r="A1" i="6"/>
  <c r="B18" i="7"/>
  <c r="B10" i="7"/>
  <c r="B8" i="7"/>
  <c r="A3" i="7"/>
  <c r="D42" i="8"/>
  <c r="B25" i="8"/>
  <c r="K14" i="8"/>
  <c r="B32" i="9"/>
  <c r="B32" i="10"/>
  <c r="C41" i="11"/>
  <c r="F39" i="15"/>
  <c r="O36" i="16"/>
  <c r="J36" i="16"/>
  <c r="N35" i="16"/>
  <c r="O33" i="16"/>
  <c r="J33" i="16"/>
  <c r="K32" i="16"/>
  <c r="D4" i="16"/>
  <c r="B1" i="4"/>
  <c r="A6" i="5"/>
  <c r="D19" i="7"/>
  <c r="A1" i="7"/>
  <c r="B42" i="8"/>
  <c r="D14" i="8"/>
  <c r="D36" i="8" s="1"/>
  <c r="D23" i="10" s="1"/>
  <c r="B10" i="8"/>
  <c r="B8" i="8"/>
  <c r="A3" i="8"/>
  <c r="D31" i="9"/>
  <c r="B10" i="9"/>
  <c r="B8" i="9"/>
  <c r="A3" i="9"/>
  <c r="D31" i="10"/>
  <c r="B8" i="10"/>
  <c r="A3" i="10"/>
  <c r="F40" i="11"/>
  <c r="B39" i="15"/>
  <c r="B6" i="15"/>
  <c r="A38" i="16"/>
  <c r="N33" i="16"/>
  <c r="B2" i="4"/>
  <c r="A3" i="5"/>
  <c r="B19" i="7"/>
  <c r="B11" i="7"/>
  <c r="B9" i="7"/>
  <c r="A7" i="7"/>
  <c r="D43" i="8"/>
  <c r="A1" i="8"/>
  <c r="B31" i="9"/>
  <c r="A1" i="9"/>
  <c r="B31" i="10"/>
  <c r="A1" i="10"/>
  <c r="C12" i="11"/>
  <c r="F40" i="15"/>
  <c r="F37" i="15"/>
  <c r="Z2" i="15"/>
  <c r="A1" i="5"/>
  <c r="A3" i="6"/>
  <c r="B43" i="8"/>
  <c r="B20" i="8"/>
  <c r="B11" i="8"/>
  <c r="B9" i="8"/>
  <c r="A7" i="8"/>
  <c r="D32" i="9"/>
  <c r="B11" i="9"/>
  <c r="B9" i="9"/>
  <c r="A7" i="9"/>
  <c r="D32" i="10"/>
  <c r="I39" i="16" l="1"/>
  <c r="I40" i="16"/>
  <c r="D14" i="9"/>
  <c r="I24" i="11"/>
  <c r="I16" i="11"/>
  <c r="I41" i="16"/>
  <c r="I18" i="11"/>
  <c r="J18" i="11" s="1"/>
  <c r="O18" i="11" s="1"/>
  <c r="F43" i="15"/>
  <c r="B45" i="15"/>
  <c r="B47" i="15"/>
  <c r="C43" i="15"/>
  <c r="B46" i="15"/>
  <c r="AG7" i="15"/>
  <c r="AG8" i="15" s="1"/>
  <c r="AG6" i="15"/>
  <c r="AG9" i="15"/>
  <c r="N15" i="11"/>
  <c r="O19" i="11"/>
  <c r="O22" i="11"/>
  <c r="O21" i="11"/>
  <c r="O20" i="11"/>
  <c r="A6" i="7"/>
  <c r="A6" i="10"/>
  <c r="A6" i="9"/>
  <c r="A6" i="8"/>
  <c r="D27" i="9" l="1"/>
  <c r="D16" i="9"/>
  <c r="D23" i="9"/>
  <c r="D6" i="16"/>
  <c r="D10" i="16" s="1"/>
  <c r="B34" i="15"/>
  <c r="I15" i="6"/>
  <c r="T15" i="5"/>
  <c r="T107" i="5" l="1"/>
  <c r="U107" i="5" s="1"/>
  <c r="V107" i="5" s="1"/>
  <c r="T105" i="5"/>
  <c r="U105" i="5" s="1"/>
  <c r="V105" i="5" s="1"/>
  <c r="T103" i="5"/>
  <c r="U103" i="5" s="1"/>
  <c r="V103" i="5" s="1"/>
  <c r="T101" i="5"/>
  <c r="U101" i="5" s="1"/>
  <c r="V101" i="5" s="1"/>
  <c r="T99" i="5"/>
  <c r="U99" i="5" s="1"/>
  <c r="V99" i="5" s="1"/>
  <c r="T97" i="5"/>
  <c r="U97" i="5" s="1"/>
  <c r="V97" i="5" s="1"/>
  <c r="T95" i="5"/>
  <c r="U95" i="5" s="1"/>
  <c r="V95" i="5" s="1"/>
  <c r="T93" i="5"/>
  <c r="U93" i="5" s="1"/>
  <c r="V93" i="5" s="1"/>
  <c r="T91" i="5"/>
  <c r="U91" i="5" s="1"/>
  <c r="V91" i="5" s="1"/>
  <c r="T89" i="5"/>
  <c r="U89" i="5" s="1"/>
  <c r="V89" i="5" s="1"/>
  <c r="T87" i="5"/>
  <c r="U87" i="5" s="1"/>
  <c r="V87" i="5" s="1"/>
  <c r="T85" i="5"/>
  <c r="U85" i="5" s="1"/>
  <c r="V85" i="5" s="1"/>
  <c r="T83" i="5"/>
  <c r="U83" i="5" s="1"/>
  <c r="V83" i="5" s="1"/>
  <c r="T81" i="5"/>
  <c r="U81" i="5" s="1"/>
  <c r="V81" i="5" s="1"/>
  <c r="T79" i="5"/>
  <c r="U79" i="5" s="1"/>
  <c r="V79" i="5" s="1"/>
  <c r="T77" i="5"/>
  <c r="U77" i="5" s="1"/>
  <c r="V77" i="5" s="1"/>
  <c r="T75" i="5"/>
  <c r="U75" i="5" s="1"/>
  <c r="V75" i="5" s="1"/>
  <c r="T73" i="5"/>
  <c r="U73" i="5" s="1"/>
  <c r="V73" i="5" s="1"/>
  <c r="T71" i="5"/>
  <c r="U71" i="5" s="1"/>
  <c r="V71" i="5" s="1"/>
  <c r="T69" i="5"/>
  <c r="U69" i="5" s="1"/>
  <c r="V69" i="5" s="1"/>
  <c r="T106" i="5"/>
  <c r="U106" i="5" s="1"/>
  <c r="V106" i="5" s="1"/>
  <c r="T104" i="5"/>
  <c r="U104" i="5" s="1"/>
  <c r="V104" i="5" s="1"/>
  <c r="T102" i="5"/>
  <c r="U102" i="5" s="1"/>
  <c r="V102" i="5" s="1"/>
  <c r="T100" i="5"/>
  <c r="U100" i="5" s="1"/>
  <c r="V100" i="5" s="1"/>
  <c r="T98" i="5"/>
  <c r="U98" i="5" s="1"/>
  <c r="V98" i="5" s="1"/>
  <c r="T96" i="5"/>
  <c r="U96" i="5" s="1"/>
  <c r="V96" i="5" s="1"/>
  <c r="T94" i="5"/>
  <c r="U94" i="5" s="1"/>
  <c r="V94" i="5" s="1"/>
  <c r="T92" i="5"/>
  <c r="U92" i="5" s="1"/>
  <c r="V92" i="5" s="1"/>
  <c r="T90" i="5"/>
  <c r="U90" i="5" s="1"/>
  <c r="V90" i="5" s="1"/>
  <c r="T88" i="5"/>
  <c r="U88" i="5" s="1"/>
  <c r="V88" i="5" s="1"/>
  <c r="T86" i="5"/>
  <c r="U86" i="5" s="1"/>
  <c r="V86" i="5" s="1"/>
  <c r="T84" i="5"/>
  <c r="U84" i="5" s="1"/>
  <c r="V84" i="5" s="1"/>
  <c r="T82" i="5"/>
  <c r="U82" i="5" s="1"/>
  <c r="V82" i="5" s="1"/>
  <c r="T80" i="5"/>
  <c r="U80" i="5" s="1"/>
  <c r="V80" i="5" s="1"/>
  <c r="T78" i="5"/>
  <c r="U78" i="5" s="1"/>
  <c r="V78" i="5" s="1"/>
  <c r="T76" i="5"/>
  <c r="U76" i="5" s="1"/>
  <c r="V76" i="5" s="1"/>
  <c r="T74" i="5"/>
  <c r="U74" i="5" s="1"/>
  <c r="V74" i="5" s="1"/>
  <c r="T72" i="5"/>
  <c r="U72" i="5" s="1"/>
  <c r="V72" i="5" s="1"/>
  <c r="T70" i="5"/>
  <c r="U70" i="5" s="1"/>
  <c r="V70" i="5" s="1"/>
  <c r="T68" i="5"/>
  <c r="U68" i="5" s="1"/>
  <c r="V68" i="5" s="1"/>
  <c r="T66" i="5"/>
  <c r="U66" i="5" s="1"/>
  <c r="V66" i="5" s="1"/>
  <c r="T64" i="5"/>
  <c r="U64" i="5" s="1"/>
  <c r="V64" i="5" s="1"/>
  <c r="T62" i="5"/>
  <c r="U62" i="5" s="1"/>
  <c r="V62" i="5" s="1"/>
  <c r="T65" i="5"/>
  <c r="U65" i="5" s="1"/>
  <c r="V65" i="5" s="1"/>
  <c r="T63" i="5"/>
  <c r="U63" i="5" s="1"/>
  <c r="V63" i="5" s="1"/>
  <c r="T40" i="5"/>
  <c r="U40" i="5" s="1"/>
  <c r="V40" i="5" s="1"/>
  <c r="T60" i="5"/>
  <c r="U60" i="5" s="1"/>
  <c r="V60" i="5" s="1"/>
  <c r="T58" i="5"/>
  <c r="U58" i="5" s="1"/>
  <c r="V58" i="5" s="1"/>
  <c r="T56" i="5"/>
  <c r="U56" i="5" s="1"/>
  <c r="V56" i="5" s="1"/>
  <c r="T54" i="5"/>
  <c r="U54" i="5" s="1"/>
  <c r="V54" i="5" s="1"/>
  <c r="T52" i="5"/>
  <c r="U52" i="5" s="1"/>
  <c r="V52" i="5" s="1"/>
  <c r="T50" i="5"/>
  <c r="U50" i="5" s="1"/>
  <c r="V50" i="5" s="1"/>
  <c r="T48" i="5"/>
  <c r="U48" i="5" s="1"/>
  <c r="V48" i="5" s="1"/>
  <c r="T46" i="5"/>
  <c r="U46" i="5" s="1"/>
  <c r="V46" i="5" s="1"/>
  <c r="T44" i="5"/>
  <c r="U44" i="5" s="1"/>
  <c r="V44" i="5" s="1"/>
  <c r="T42" i="5"/>
  <c r="U42" i="5" s="1"/>
  <c r="V42" i="5" s="1"/>
  <c r="T53" i="5"/>
  <c r="U53" i="5" s="1"/>
  <c r="V53" i="5" s="1"/>
  <c r="T51" i="5"/>
  <c r="U51" i="5" s="1"/>
  <c r="V51" i="5" s="1"/>
  <c r="T49" i="5"/>
  <c r="U49" i="5" s="1"/>
  <c r="V49" i="5" s="1"/>
  <c r="T57" i="5"/>
  <c r="U57" i="5" s="1"/>
  <c r="V57" i="5" s="1"/>
  <c r="T55" i="5"/>
  <c r="U55" i="5" s="1"/>
  <c r="V55" i="5" s="1"/>
  <c r="T61" i="5"/>
  <c r="U61" i="5" s="1"/>
  <c r="V61" i="5" s="1"/>
  <c r="T59" i="5"/>
  <c r="U59" i="5" s="1"/>
  <c r="V59" i="5" s="1"/>
  <c r="T47" i="5"/>
  <c r="U47" i="5" s="1"/>
  <c r="V47" i="5" s="1"/>
  <c r="T45" i="5"/>
  <c r="U45" i="5" s="1"/>
  <c r="V45" i="5" s="1"/>
  <c r="T43" i="5"/>
  <c r="U43" i="5" s="1"/>
  <c r="V43" i="5" s="1"/>
  <c r="T41" i="5"/>
  <c r="U41" i="5" s="1"/>
  <c r="V41" i="5" s="1"/>
  <c r="T29" i="5"/>
  <c r="U29" i="5" s="1"/>
  <c r="V29" i="5" s="1"/>
  <c r="T27" i="5"/>
  <c r="U27" i="5" s="1"/>
  <c r="V27" i="5" s="1"/>
  <c r="T25" i="5"/>
  <c r="U25" i="5" s="1"/>
  <c r="V25" i="5" s="1"/>
  <c r="T23" i="5"/>
  <c r="U23" i="5" s="1"/>
  <c r="V23" i="5" s="1"/>
  <c r="T31" i="5"/>
  <c r="U31" i="5" s="1"/>
  <c r="V31" i="5" s="1"/>
  <c r="T30" i="5"/>
  <c r="U30" i="5" s="1"/>
  <c r="V30" i="5" s="1"/>
  <c r="T28" i="5"/>
  <c r="U28" i="5" s="1"/>
  <c r="V28" i="5" s="1"/>
  <c r="T26" i="5"/>
  <c r="U26" i="5" s="1"/>
  <c r="V26" i="5" s="1"/>
  <c r="T24" i="5"/>
  <c r="U24" i="5" s="1"/>
  <c r="V24" i="5" s="1"/>
  <c r="T22" i="5"/>
  <c r="U22" i="5" s="1"/>
  <c r="V22" i="5" s="1"/>
  <c r="T32" i="5"/>
  <c r="U32" i="5" s="1"/>
  <c r="V32" i="5" s="1"/>
  <c r="T36" i="5"/>
  <c r="U36" i="5" s="1"/>
  <c r="V36" i="5" s="1"/>
  <c r="T39" i="5"/>
  <c r="U39" i="5" s="1"/>
  <c r="V39" i="5" s="1"/>
  <c r="T35" i="5"/>
  <c r="U35" i="5" s="1"/>
  <c r="V35" i="5" s="1"/>
  <c r="T33" i="5"/>
  <c r="U33" i="5" s="1"/>
  <c r="V33" i="5" s="1"/>
  <c r="T34" i="5"/>
  <c r="U34" i="5" s="1"/>
  <c r="V34" i="5" s="1"/>
  <c r="T37" i="5"/>
  <c r="U37" i="5" s="1"/>
  <c r="V37" i="5" s="1"/>
  <c r="T21" i="5"/>
  <c r="U21" i="5" s="1"/>
  <c r="V21" i="5" s="1"/>
  <c r="T38" i="5"/>
  <c r="U38" i="5" s="1"/>
  <c r="V38" i="5" s="1"/>
  <c r="T109" i="5"/>
  <c r="D14" i="10" s="1"/>
  <c r="F6" i="16"/>
  <c r="F10" i="16" s="1"/>
  <c r="F12" i="16" s="1"/>
  <c r="D12" i="16"/>
  <c r="C19" i="8"/>
  <c r="T20" i="5"/>
  <c r="E25" i="6" l="1"/>
  <c r="F25" i="6" s="1"/>
  <c r="U20" i="5"/>
  <c r="V20" i="5" s="1"/>
  <c r="E29" i="6"/>
  <c r="F29" i="6" s="1"/>
  <c r="E35" i="6"/>
  <c r="I35" i="6" s="1"/>
  <c r="E31" i="6"/>
  <c r="I31" i="6" s="1"/>
  <c r="E23" i="6"/>
  <c r="I23" i="6" s="1"/>
  <c r="E33" i="6"/>
  <c r="F33" i="6" s="1"/>
  <c r="E37" i="6"/>
  <c r="I37" i="6" s="1"/>
  <c r="E39" i="6"/>
  <c r="F39" i="6" s="1"/>
  <c r="E41" i="6"/>
  <c r="I41" i="6" s="1"/>
  <c r="E27" i="6"/>
  <c r="I27" i="6" s="1"/>
  <c r="E21" i="6"/>
  <c r="I21" i="6" s="1"/>
  <c r="D15" i="16"/>
  <c r="F33" i="16"/>
  <c r="D27" i="10"/>
  <c r="C24" i="8"/>
  <c r="I18" i="8"/>
  <c r="C20" i="8"/>
  <c r="D17" i="8" s="1"/>
  <c r="I25" i="6" l="1"/>
  <c r="V109" i="5"/>
  <c r="D15" i="10" s="1"/>
  <c r="D16" i="10" s="1"/>
  <c r="AB17" i="15" s="1"/>
  <c r="A1" i="17" s="1"/>
  <c r="F31" i="6"/>
  <c r="I29" i="6"/>
  <c r="F27" i="6"/>
  <c r="F35" i="6"/>
  <c r="F41" i="6"/>
  <c r="I39" i="6"/>
  <c r="F23" i="6"/>
  <c r="F37" i="6"/>
  <c r="I33" i="6"/>
  <c r="F21" i="6"/>
  <c r="I23" i="8"/>
  <c r="C25" i="8"/>
  <c r="D22" i="8" s="1"/>
  <c r="J19" i="8"/>
  <c r="M18" i="8"/>
  <c r="N19" i="8" s="1"/>
  <c r="F15" i="16"/>
  <c r="F35" i="16"/>
  <c r="F36" i="16" s="1"/>
  <c r="F16" i="16" s="1"/>
  <c r="F23" i="16"/>
  <c r="D18" i="16"/>
  <c r="D19" i="16" s="1"/>
  <c r="F93" i="6" l="1"/>
  <c r="J24" i="8"/>
  <c r="M23" i="8"/>
  <c r="N24" i="8" s="1"/>
  <c r="N20" i="8"/>
  <c r="O17" i="8" s="1"/>
  <c r="J20" i="8"/>
  <c r="K17" i="8" s="1"/>
  <c r="F18" i="16"/>
  <c r="F19" i="16" s="1"/>
  <c r="A7" i="17"/>
  <c r="B7" i="17" s="1"/>
  <c r="D7" i="17" s="1"/>
  <c r="A11" i="17"/>
  <c r="B11" i="17" s="1"/>
  <c r="D11" i="17" s="1"/>
  <c r="A10" i="17"/>
  <c r="B10" i="17" s="1"/>
  <c r="D10" i="17" s="1"/>
  <c r="A6" i="17"/>
  <c r="B6" i="17" s="1"/>
  <c r="A9" i="17"/>
  <c r="B9" i="17" s="1"/>
  <c r="D9" i="17" s="1"/>
  <c r="A8" i="17"/>
  <c r="B8" i="17" s="1"/>
  <c r="D8" i="17" s="1"/>
  <c r="A4" i="17" l="1"/>
  <c r="AC17" i="15" s="1"/>
  <c r="B17" i="15" s="1"/>
  <c r="N25" i="8"/>
  <c r="O22" i="8" s="1"/>
  <c r="O36" i="8" s="1"/>
  <c r="J25" i="8"/>
  <c r="K22" i="8" s="1"/>
  <c r="K36" i="8" s="1"/>
</calcChain>
</file>

<file path=xl/sharedStrings.xml><?xml version="1.0" encoding="utf-8"?>
<sst xmlns="http://schemas.openxmlformats.org/spreadsheetml/2006/main" count="948" uniqueCount="524">
  <si>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</si>
  <si>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</si>
  <si>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</si>
  <si>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</si>
  <si>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</si>
  <si>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</si>
  <si>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</si>
  <si>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t>Eq Weightage of Rs/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</si>
  <si>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</si>
  <si>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</si>
  <si>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</si>
  <si>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</si>
  <si>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</si>
  <si>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</si>
  <si>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</si>
  <si>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</si>
  <si>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</si>
  <si>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</si>
  <si>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</si>
  <si>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</si>
  <si>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</si>
  <si>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</si>
  <si>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</si>
  <si>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</si>
  <si>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</si>
  <si>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</si>
  <si>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</si>
  <si>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</si>
  <si>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</si>
  <si>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</si>
  <si>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</si>
  <si>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</si>
  <si>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</si>
  <si>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</si>
  <si>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</si>
  <si>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</si>
  <si>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</si>
  <si>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</si>
  <si>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</si>
  <si>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</si>
  <si>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</si>
  <si>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</si>
  <si>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Total Octroi as applicable for destination site/state on all items of supply, as per the provisions of the Bidding Documents, on all items of Schedule 1.</t>
  </si>
  <si>
    <t>Total Entry Tax as applicable for destination site/state on all items of supply, as per the provisions of the Bidding Documents, on all items of Schedule 1.</t>
  </si>
  <si>
    <t>Click here for details of Octroi</t>
  </si>
  <si>
    <t>Click here for details of Entry Taxes</t>
  </si>
  <si>
    <t>Click here for details of Other Taxes &amp; Duties</t>
  </si>
  <si>
    <t>No.</t>
  </si>
  <si>
    <t>Schedule-7 : Type Test Charges</t>
  </si>
  <si>
    <r>
      <t>Multipackage discount applicable on this package (TW04)</t>
    </r>
    <r>
      <rPr>
        <sz val="11"/>
        <rFont val="Book Antiqua"/>
        <family val="1"/>
      </rPr>
      <t xml:space="preserve"> only if other packages covered under the same bidding document is also awarded to us. Discount on percent basis on total price quoted by us without Taxes &amp; Duties. [This discount shall be proportionately applicable on all the items of all the Schdules i.e. Sch-1 (without type test charges), Sch-2, Sch-3 &amp; Sch-7] </t>
    </r>
    <r>
      <rPr>
        <b/>
        <sz val="11"/>
        <rFont val="Book Antiqua"/>
        <family val="1"/>
      </rPr>
      <t>In Percent (%)</t>
    </r>
  </si>
  <si>
    <r>
      <t>Multipackage discount applicable on this package (TW04)</t>
    </r>
    <r>
      <rPr>
        <sz val="11"/>
        <rFont val="Book Antiqua"/>
        <family val="1"/>
      </rPr>
      <t xml:space="preserve"> </t>
    </r>
    <r>
      <rPr>
        <b/>
        <sz val="11"/>
        <rFont val="Book Antiqua"/>
        <family val="1"/>
      </rPr>
      <t>only</t>
    </r>
    <r>
      <rPr>
        <sz val="11"/>
        <rFont val="Book Antiqua"/>
        <family val="1"/>
      </rPr>
      <t xml:space="preserve"> if other packages covered under the same bidding document is also awarded to us. Discount on lum-sum basis on total price quoted by us without Taxes &amp; Duties. [This discount shall be proportionately applicable on all the items of all the Schdules i.e. Sch-1 (without type test charges), Sch-2, Sch-3 &amp; Sch-7] </t>
    </r>
    <r>
      <rPr>
        <b/>
        <sz val="11"/>
        <rFont val="Book Antiqua"/>
        <family val="1"/>
      </rPr>
      <t>IN Rs.</t>
    </r>
  </si>
  <si>
    <t>Note       :</t>
  </si>
  <si>
    <r>
      <t xml:space="preserve">Type Test Charges 
</t>
    </r>
    <r>
      <rPr>
        <sz val="10"/>
        <rFont val="Book Antiqua"/>
        <family val="1"/>
      </rPr>
      <t>[Total of this Schedule is included in Schedule - 1 above.]</t>
    </r>
  </si>
  <si>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</si>
  <si>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</si>
  <si>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</si>
  <si>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</si>
  <si>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</si>
  <si>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Excise Duty for direct transaction between the Contractor and the Employer (identified in Schedule 1 as 'Direct') which are not included in the Ex-works price as per the provision of the Bidding Documents, as applicable.</t>
  </si>
  <si>
    <t>Bought-Out</t>
  </si>
  <si>
    <t>Total Others levies payable in India (please specify) as applicable for destination site/state on all items of supply, as per the provisions of the Bidding Documents, on all items of Schedule 1.</t>
  </si>
  <si>
    <t>Amount on which Octroi is applicable</t>
  </si>
  <si>
    <t xml:space="preserve">Date         : </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</si>
  <si>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</si>
  <si>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</si>
  <si>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</si>
  <si>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</si>
  <si>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</si>
  <si>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</si>
  <si>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</si>
  <si>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</si>
  <si>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</si>
  <si>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</si>
  <si>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</si>
  <si>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</si>
  <si>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</si>
  <si>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</si>
  <si>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</si>
  <si>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</si>
  <si>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</si>
  <si>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</si>
  <si>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</si>
  <si>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</si>
  <si>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</si>
  <si>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</si>
  <si>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</si>
  <si>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</si>
  <si>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</si>
  <si>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</si>
  <si>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</si>
  <si>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</si>
  <si>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</si>
  <si>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</si>
  <si>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</si>
  <si>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</si>
  <si>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</si>
  <si>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</si>
  <si>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</si>
  <si>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</si>
  <si>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</si>
  <si>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</si>
  <si>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</si>
  <si>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</si>
  <si>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</si>
  <si>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</si>
  <si>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</si>
  <si>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</si>
  <si>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</si>
  <si>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</si>
  <si>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</si>
  <si>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</si>
  <si>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</si>
  <si>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</si>
  <si>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</si>
  <si>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</si>
  <si>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</si>
  <si>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</si>
  <si>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</si>
  <si>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</si>
  <si>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Select Sole Bidder or JV (Joint Venture) from the pull down menu. Do not leave this cell blank.</t>
  </si>
  <si>
    <t>Fill up ref. no. as bidder's ref no. of this letter.</t>
  </si>
  <si>
    <t xml:space="preserve">Fill up names &amp; Designation of the representatives of other JV partner(s) if the bidder is JV (Joint Venture) . </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</si>
  <si>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</si>
  <si>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</si>
  <si>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</si>
  <si>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</si>
  <si>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</si>
  <si>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</si>
  <si>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</si>
  <si>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</si>
  <si>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</si>
  <si>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</si>
  <si>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</si>
  <si>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</si>
  <si>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</si>
  <si>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</si>
  <si>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</si>
  <si>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</si>
  <si>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</si>
  <si>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</si>
  <si>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</si>
  <si>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</si>
  <si>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</si>
  <si>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</si>
  <si>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</si>
  <si>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</si>
  <si>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</si>
  <si>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</si>
  <si>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</si>
  <si>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</si>
  <si>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</si>
  <si>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</si>
  <si>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</si>
  <si>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</si>
  <si>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</si>
  <si>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</si>
  <si>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</si>
  <si>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</si>
  <si>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</si>
  <si>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</si>
  <si>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</si>
  <si>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</si>
  <si>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</si>
  <si>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</si>
  <si>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</si>
  <si>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</si>
  <si>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</si>
  <si>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</si>
  <si>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</si>
  <si>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</si>
  <si>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</si>
  <si>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</si>
  <si>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</si>
  <si>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</si>
  <si>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</si>
  <si>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</si>
  <si>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</si>
  <si>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</si>
  <si>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</si>
  <si>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</si>
  <si>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</si>
  <si>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</si>
  <si>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</si>
  <si>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</si>
  <si>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</si>
  <si>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</si>
  <si>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</si>
  <si>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</si>
  <si>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</si>
  <si>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</si>
  <si>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</si>
  <si>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</si>
  <si>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</si>
  <si>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</si>
  <si>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</si>
  <si>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</si>
  <si>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</si>
  <si>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</si>
  <si>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</si>
  <si>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STATEMENT OF QUOTED / CORRECTED PRICES</t>
  </si>
  <si>
    <t>All Figures are in Rupees</t>
  </si>
  <si>
    <t>Bidder</t>
  </si>
  <si>
    <t>Price Component</t>
  </si>
  <si>
    <t>Quoted Price</t>
  </si>
  <si>
    <t>Corrected Price</t>
  </si>
  <si>
    <t xml:space="preserve">DISCOUNT  </t>
  </si>
  <si>
    <t>TAXES &amp; DUTIES PAYABLE ADDITIONALLY</t>
  </si>
  <si>
    <t>A) EXCISE DUTY</t>
  </si>
  <si>
    <t>B) CENTRAL SALES TAX /VAT</t>
  </si>
  <si>
    <t xml:space="preserve">C) ENTRY TAX / OCTROI </t>
  </si>
  <si>
    <t xml:space="preserve">D) OTHERS </t>
  </si>
  <si>
    <t>E)    TOTAL TAXES &amp; DUTIES</t>
  </si>
  <si>
    <t>TOTAL BID PRICE (INCLUDING TAXES &amp; DUTIES)</t>
  </si>
  <si>
    <t>I)</t>
  </si>
  <si>
    <t>Bidder  has indicated the following taxes and duties additionally applicable for their bid:</t>
  </si>
  <si>
    <t>Excise Duty</t>
  </si>
  <si>
    <t>Rs.</t>
  </si>
  <si>
    <t>CST /VAT</t>
  </si>
  <si>
    <t xml:space="preserve">Others </t>
  </si>
  <si>
    <t>II)</t>
  </si>
  <si>
    <t>Ex-Works Price of Direct Supplies (after discount, if any)</t>
  </si>
  <si>
    <t>Excise Duty @ 10.3% of (a) above</t>
  </si>
  <si>
    <t>CST / VAT @ 2% of Ex-Works of Direct Supplies (a) + ED (b) above</t>
  </si>
  <si>
    <t>Purchase Price for Entry Tax (Total Ex-Works+F&amp;I+ED+CST+Others)</t>
  </si>
  <si>
    <t>Statement of Quoted / Corrected Prices</t>
  </si>
  <si>
    <t>Page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</si>
  <si>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</si>
  <si>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</si>
  <si>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</si>
  <si>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</si>
  <si>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</si>
  <si>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r>
      <t xml:space="preserve">NET BID PRICE </t>
    </r>
    <r>
      <rPr>
        <sz val="11"/>
        <rFont val="Book Antiqua"/>
        <family val="1"/>
      </rPr>
      <t>(Excluding Taxes &amp; Duties)</t>
    </r>
  </si>
  <si>
    <r>
      <t xml:space="preserve">TOTAL SCHEDULE NO.7: </t>
    </r>
    <r>
      <rPr>
        <sz val="11"/>
        <rFont val="Book Antiqua"/>
        <family val="1"/>
      </rPr>
      <t>Type Test Charges
[Total of this Schedule is included in Schedule-1 above]</t>
    </r>
  </si>
  <si>
    <t>BID FORM (Second Envelope)</t>
  </si>
  <si>
    <t>Please provide additional information of the Bidder</t>
  </si>
  <si>
    <t>Date :</t>
  </si>
  <si>
    <t>Place :</t>
  </si>
  <si>
    <t>Direct Total</t>
  </si>
  <si>
    <t>`</t>
  </si>
  <si>
    <t>BO Total</t>
  </si>
  <si>
    <t>After Discount</t>
  </si>
  <si>
    <t>Sales Tax</t>
  </si>
  <si>
    <t>Vat</t>
  </si>
  <si>
    <t>Sole Bidder</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</si>
  <si>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</si>
  <si>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</si>
  <si>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</si>
  <si>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</si>
  <si>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</si>
  <si>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</si>
  <si>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</si>
  <si>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</si>
  <si>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</si>
  <si>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</si>
  <si>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</si>
  <si>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</si>
  <si>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</si>
  <si>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t>All Prices are in Indian Rupees.</t>
  </si>
  <si>
    <t>Amount on which Sales Tax is applicable   [only ex-w price]</t>
  </si>
  <si>
    <t>Amount on which VAT is applicable   [only ex-w price]</t>
  </si>
  <si>
    <t>Amount</t>
  </si>
  <si>
    <t>ED</t>
  </si>
  <si>
    <t xml:space="preserve">GRAND TOTAL [1+2+3] </t>
  </si>
  <si>
    <t>Above Grand Total does not include Octroi, Entry Tax , Other Taxes &amp; Duties quoted by bidder at Sl. No. 4,5 &amp; 6 above</t>
  </si>
  <si>
    <t>Plus Octroi, Entry Tax , Other Taxes &amp; Duties quoted by bidder at Sl. No. 4,5 &amp; 6 above</t>
  </si>
  <si>
    <t>Plus Octroi, Entry Tax , Other Taxes &amp; Duties quoted by bidder at Sl. No. 4,5 &amp; 6 of Sch-5</t>
  </si>
  <si>
    <t>Grand Total after Discount</t>
  </si>
  <si>
    <t xml:space="preserve">Sector-29, </t>
  </si>
  <si>
    <t>After MPDiscount</t>
  </si>
  <si>
    <t>Grand Total after MPD</t>
  </si>
  <si>
    <t>Entry Tax / Octroi</t>
  </si>
  <si>
    <t>III)</t>
  </si>
  <si>
    <t>Bidder has offered following discount(s)</t>
  </si>
  <si>
    <t>Details of dicounts</t>
  </si>
  <si>
    <t>Gross LS</t>
  </si>
  <si>
    <t>Gross %</t>
  </si>
  <si>
    <t>Sch-1 Direct LS</t>
  </si>
  <si>
    <t>Sch-1 BO LS</t>
  </si>
  <si>
    <t>Sch-2 LS</t>
  </si>
  <si>
    <t>Sch-3 LS</t>
  </si>
  <si>
    <t>Sch-7 LS</t>
  </si>
  <si>
    <t>Sch-1 Direct %</t>
  </si>
  <si>
    <t>Sch-1 BO %</t>
  </si>
  <si>
    <t>Sch-2 %</t>
  </si>
  <si>
    <t>Sch-3 %</t>
  </si>
  <si>
    <t>Sch-7 %</t>
  </si>
  <si>
    <t>Different Manner</t>
  </si>
  <si>
    <t>Text for Discount</t>
  </si>
  <si>
    <r>
      <t xml:space="preserve">With regard to Entry Tax, it may be  mentioned that the substations covered under the subject pacakge falls in State of MP, where an entry tax </t>
    </r>
    <r>
      <rPr>
        <b/>
        <sz val="11"/>
        <color indexed="12"/>
        <rFont val="Book Antiqua"/>
        <family val="1"/>
      </rPr>
      <t>@ 1%</t>
    </r>
    <r>
      <rPr>
        <sz val="11"/>
        <rFont val="Book Antiqua"/>
        <family val="1"/>
      </rPr>
      <t xml:space="preserve"> of Purchase Price is applicable. In view of the above, the taxes and duties inter-alia including entry tax applicable for the bids are calculated :</t>
    </r>
  </si>
  <si>
    <r>
      <t xml:space="preserve">Entry Tax </t>
    </r>
    <r>
      <rPr>
        <b/>
        <sz val="11"/>
        <color indexed="12"/>
        <rFont val="Book Antiqua"/>
        <family val="1"/>
      </rPr>
      <t>@ 1%</t>
    </r>
    <r>
      <rPr>
        <sz val="11"/>
        <rFont val="Book Antiqua"/>
        <family val="1"/>
      </rPr>
      <t xml:space="preserve"> of (e) above</t>
    </r>
  </si>
  <si>
    <r>
      <t>Bid Form 2</t>
    </r>
    <r>
      <rPr>
        <b/>
        <vertAlign val="superscript"/>
        <sz val="11"/>
        <rFont val="Book Antiqua"/>
        <family val="1"/>
      </rPr>
      <t>nd</t>
    </r>
    <r>
      <rPr>
        <b/>
        <sz val="11"/>
        <rFont val="Book Antiqua"/>
        <family val="1"/>
      </rPr>
      <t xml:space="preserve"> Envelope</t>
    </r>
  </si>
  <si>
    <t>Package Code</t>
  </si>
  <si>
    <t>Specification No.</t>
  </si>
  <si>
    <t>Price Schedules</t>
  </si>
  <si>
    <t>While filling up the worksheets following may please be observed :</t>
  </si>
  <si>
    <t>This Workbook consists of following worksheets :</t>
  </si>
  <si>
    <t xml:space="preserve">Cover : </t>
  </si>
  <si>
    <t>Opening page of the workbook.</t>
  </si>
  <si>
    <t>Names of Bidder :</t>
  </si>
  <si>
    <t>Fill up names and address of the Sole Bidder and /or Joint Venture.</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</si>
  <si>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</si>
  <si>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</si>
  <si>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</si>
  <si>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</si>
  <si>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</si>
  <si>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No cell is required to be filled in by the bidder in this worksheet.</t>
  </si>
  <si>
    <t>Fill up additional information as required.</t>
  </si>
  <si>
    <t>Happy Bidding !</t>
  </si>
  <si>
    <t>I</t>
  </si>
  <si>
    <t>II</t>
  </si>
  <si>
    <t xml:space="preserve"> </t>
  </si>
  <si>
    <t>MT</t>
  </si>
  <si>
    <t>Nos.</t>
  </si>
  <si>
    <t>Unit</t>
  </si>
  <si>
    <t>a)</t>
  </si>
  <si>
    <t>b)</t>
  </si>
  <si>
    <t>c)</t>
  </si>
  <si>
    <t>d)</t>
  </si>
  <si>
    <t>e)</t>
  </si>
  <si>
    <t>f)</t>
  </si>
  <si>
    <t>SI. No.</t>
  </si>
  <si>
    <t>Description</t>
  </si>
  <si>
    <t>(i)</t>
  </si>
  <si>
    <t>(ii)</t>
  </si>
  <si>
    <t>Sl. No.</t>
  </si>
  <si>
    <t>Item Nos.</t>
  </si>
  <si>
    <t>Total Price (INR)</t>
  </si>
  <si>
    <t>1</t>
  </si>
  <si>
    <t>TOTAL EXCISE DUTY</t>
  </si>
  <si>
    <t>2</t>
  </si>
  <si>
    <t>3</t>
  </si>
  <si>
    <t>4</t>
  </si>
  <si>
    <t>TOTAL OTHER TAXES &amp; DUTIES</t>
  </si>
  <si>
    <t xml:space="preserve">Local Transportation, Insurance and other Incidental Services </t>
  </si>
  <si>
    <t>Installation Charges</t>
  </si>
  <si>
    <t xml:space="preserve">Training Charges </t>
  </si>
  <si>
    <t>5</t>
  </si>
  <si>
    <t>Taxes and Duties</t>
  </si>
  <si>
    <t>6</t>
  </si>
  <si>
    <t>GRAND TOTAL [1+2+3+4+5]</t>
  </si>
  <si>
    <t>Item  Description</t>
  </si>
  <si>
    <t>पावर ग्रिड कारपोरेशन ऑफ इण्डिया लिमिटेड</t>
  </si>
  <si>
    <t>(भारत सरकार का उद्यम)</t>
  </si>
  <si>
    <t>Power Grid Corporation of India Limited</t>
  </si>
  <si>
    <t>(A Government of India Enterprises)</t>
  </si>
  <si>
    <t>To:</t>
  </si>
  <si>
    <t>Contract Services</t>
  </si>
  <si>
    <t>Power Grid Corporation of India Ltd.,</t>
  </si>
  <si>
    <t>"Saudamini", Plot No.-2</t>
  </si>
  <si>
    <t>Gurgaon (Haryana) - 122001</t>
  </si>
  <si>
    <t>6 = 4 x 5</t>
  </si>
  <si>
    <t xml:space="preserve">Date          : </t>
  </si>
  <si>
    <t>Place         :</t>
  </si>
  <si>
    <t>Printed Name   :</t>
  </si>
  <si>
    <t>Designation   :</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</si>
  <si>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</si>
  <si>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</si>
  <si>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</si>
  <si>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</si>
  <si>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</si>
  <si>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</si>
  <si>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</si>
  <si>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</si>
  <si>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</si>
  <si>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Direct</t>
  </si>
  <si>
    <t>Schedule - 5</t>
  </si>
  <si>
    <t>(iii)</t>
  </si>
  <si>
    <t>(iv)</t>
  </si>
  <si>
    <t>TOTAL SCHEDULE NO. 5</t>
  </si>
  <si>
    <t>TOTAL SCHEDULE NO. 7</t>
  </si>
  <si>
    <t>Not Applicable</t>
  </si>
  <si>
    <t>TOTAL OCTROI</t>
  </si>
  <si>
    <t>TOTAL ENTRY TAX</t>
  </si>
  <si>
    <t>Amount on which Entry Tax  is applicable</t>
  </si>
  <si>
    <t>Amount on which Other Taxes &amp; Duties are  applicable</t>
  </si>
  <si>
    <t>Thirty Five</t>
  </si>
  <si>
    <t>Schedule 1</t>
  </si>
  <si>
    <t>Schedule 2</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</si>
  <si>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</si>
  <si>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</si>
  <si>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</si>
  <si>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</si>
  <si>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</si>
  <si>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</si>
  <si>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</si>
  <si>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</si>
  <si>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</si>
  <si>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</si>
  <si>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</si>
  <si>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The reimbursement of Excise Duty, Sales Tax/VAT and other levies as per Sl. No. 1, 2 &amp; 3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</si>
  <si>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Place        :</t>
  </si>
  <si>
    <t>After filling up all the schedues, save the file, take print out of all the schedules and Bid form and sign &amp; stamp and submit them as hard copy of the 2nd envelope (Price part) of the bid. Also ensure to submit the soft copy of the the same file on CD/ DVD.</t>
  </si>
  <si>
    <t>(SCHEDULE OF RATES AND PRICES)</t>
  </si>
  <si>
    <t>(GRAND SUMMARY : AFTER DISCOUNT)</t>
  </si>
  <si>
    <t>(6) =(3) x (5)</t>
  </si>
  <si>
    <t>Name :</t>
  </si>
  <si>
    <t>Fill up date in dd-mm-yyyy format from drop down menu.</t>
  </si>
  <si>
    <t>Meter</t>
  </si>
  <si>
    <t>Cu.M</t>
  </si>
  <si>
    <t>Sq.M.</t>
  </si>
  <si>
    <t>Cu.M.</t>
  </si>
  <si>
    <t>Qty. (for all locations)</t>
  </si>
  <si>
    <t>Unit Rate</t>
  </si>
  <si>
    <t>Total Price</t>
  </si>
  <si>
    <t xml:space="preserve"> Total  Price</t>
  </si>
  <si>
    <t>Discount(s) offered at sl. No. 1 to 2 will automatically get displayed and accounted for in the respective items of the Schedules.</t>
  </si>
  <si>
    <t xml:space="preserve">Price Break-up for individual items </t>
  </si>
  <si>
    <t>Fill up only green shaded cells in Sch-1 and Bid Form 2nd Envelope.</t>
  </si>
  <si>
    <t xml:space="preserve">Price Components (Price Break-up) </t>
  </si>
  <si>
    <t>Sch-1 (Price Components (Price Break-up) ) :</t>
  </si>
  <si>
    <t xml:space="preserve">Summary of  the Schedule-1 without considering discount (mentioned in the work sheet discount) shall be displayed automatically.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</si>
  <si>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</si>
  <si>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(GRAND SUMMARY )</t>
  </si>
  <si>
    <t>Grand Summary</t>
  </si>
  <si>
    <r>
      <t>Bid form 2</t>
    </r>
    <r>
      <rPr>
        <b/>
        <vertAlign val="superscript"/>
        <sz val="12"/>
        <color indexed="12"/>
        <rFont val="Book Antiqua"/>
        <family val="1"/>
      </rPr>
      <t>nd</t>
    </r>
    <r>
      <rPr>
        <b/>
        <sz val="12"/>
        <color indexed="12"/>
        <rFont val="Book Antiqua"/>
        <family val="1"/>
      </rPr>
      <t xml:space="preserve"> Envelope :</t>
    </r>
  </si>
  <si>
    <r>
      <t>Discount on percent basis on total price quoted by us .</t>
    </r>
    <r>
      <rPr>
        <sz val="11"/>
        <rFont val="Book Antiqua"/>
        <family val="1"/>
      </rPr>
      <t xml:space="preserve">  </t>
    </r>
    <r>
      <rPr>
        <b/>
        <sz val="11"/>
        <rFont val="Book Antiqua"/>
        <family val="1"/>
      </rPr>
      <t>In Percent (%)</t>
    </r>
  </si>
  <si>
    <t>Discount on lum-sum basis on total price quoted by us. In Rs.</t>
  </si>
  <si>
    <t>PR No</t>
  </si>
  <si>
    <t>PR Line Item No</t>
  </si>
  <si>
    <t>Activity Header</t>
  </si>
  <si>
    <t>PR Activity No</t>
  </si>
  <si>
    <t>Activity Description</t>
  </si>
  <si>
    <t>Service code</t>
  </si>
  <si>
    <t xml:space="preserve">  Description</t>
  </si>
  <si>
    <t>Rate of GST applicable ( in %)</t>
  </si>
  <si>
    <t xml:space="preserve">SAC
(Service Accounting Codes)
</t>
  </si>
  <si>
    <t>Qty</t>
  </si>
  <si>
    <t>16 = 14 x 15</t>
  </si>
  <si>
    <t>Whether SAC in column '8’ is confirmed. If not  indicate applicable the SAC #</t>
  </si>
  <si>
    <t>Whether  rate of GST in column ‘ 10 ’ is confirmed. If not  indicate applicable rate of GST #</t>
  </si>
  <si>
    <t xml:space="preserve"># In case the bidder leaves the cell for confirmation of the SAC and/or  GST rate “blank”,  the SAC and corresponding GST rate indicated by the Employer shall be deemed to be the one confirmed by the Bidder. </t>
  </si>
  <si>
    <t>Package</t>
  </si>
  <si>
    <t xml:space="preserve"> (Taxes and Duties)</t>
  </si>
  <si>
    <t>Total Price  [1+2]</t>
  </si>
  <si>
    <t>Schedule - 3 After Discount</t>
  </si>
  <si>
    <t>Schedule -3</t>
  </si>
  <si>
    <t>(SUMMARY OF TAXES &amp; DUTIES)</t>
  </si>
  <si>
    <t>Schedule - 2</t>
  </si>
  <si>
    <t>TOTAL GST ON SERVICES</t>
  </si>
  <si>
    <t>Total GST on Services  (indentified in Schedule-1) which are not included in the prices  as per the provision of the Bidding Documents, as applicable</t>
  </si>
  <si>
    <t>GRAND TOTAL</t>
  </si>
  <si>
    <t>All the cells in Sch-2 and Sch-3 are auto filled, therefore no cell is required to be filled up there.</t>
  </si>
  <si>
    <t>Sch -2(Taxes and Duties) :</t>
  </si>
  <si>
    <t>Sch -3(Grand Summary) :</t>
  </si>
  <si>
    <t xml:space="preserve">Taxes and duties shall be displayed automatically. </t>
  </si>
  <si>
    <t xml:space="preserve">This letter shall consider the net price as per Sch-3 (After Discount). </t>
  </si>
  <si>
    <t xml:space="preserve"> or such other sums as may be determined in accordance with the terms and conditions of the Bidding Documents.</t>
  </si>
  <si>
    <t>Schedule 3</t>
  </si>
  <si>
    <t>Taxes and duties not included in Schdule 1</t>
  </si>
  <si>
    <t>100% of applicable Taxes and Duties i.e GST , which are payable by the Employer under the Contract, 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</si>
  <si>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Services specified in Schedule No. 1 of the Price Schedule in this Second Envelope,  by the Indian Laws. </t>
  </si>
  <si>
    <t>TOTAL SCHEDULE NO. 2 (Taxes and Duties)</t>
  </si>
  <si>
    <t>SET</t>
  </si>
  <si>
    <t>Township Works Package-C</t>
  </si>
  <si>
    <t xml:space="preserve">Civil works                             </t>
  </si>
  <si>
    <t xml:space="preserve">Service-Outdoor Illumination            </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</si>
  <si>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</si>
  <si>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</si>
  <si>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</si>
  <si>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</si>
  <si>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</si>
  <si>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Steel Reinforcement</t>
  </si>
  <si>
    <t xml:space="preserve">MT </t>
  </si>
  <si>
    <t>B1 Type Quarters - Civil Works
Allcivil works as per drawing andspecifications complete, including -brickwork, finishing (external andinternal), windows etc.
However,excavation, PCC, RCC and reinforcementshall be paid separately as per BPS.</t>
  </si>
  <si>
    <t xml:space="preserve">M2 </t>
  </si>
  <si>
    <t>B2 Type Quarters - Civil Works
Allcivil works as per drawing andspecifications complete, including -brickwork, finishing (external andinternal), windows etc.
However,excavation, PCC, RCC and reinforcementshall be paid separately as per BPS.</t>
  </si>
  <si>
    <t>C Type Quarters - Civil Works
All civilworks as per drawing and specificationscomplete, including - brickwork,finishing (external and internal),windows etc.
However, excavation, PCC,RCC and reinforcement shall be paidseparately as per BPS.</t>
  </si>
  <si>
    <t>D Type Quarters - Civil Works
All civilworks as per drawing and specificationscomplete, including - brickwork,finishing (external and internal),windows etc.
However, excavation, PCC,RCC and reinforcement shall be paidseparately as per BPS.</t>
  </si>
  <si>
    <t>3.75m wide Cement Concrete road with PCC shoulder including 100 mm dia RCC Hume Pipe @ 100 metre interval as per drawing and TS.However, reinforcement steel and all type concrete shall be paid separately under relevant items</t>
  </si>
  <si>
    <t>Drain including culverts but excluding concrete &amp; reinforcement steel-Section A-A</t>
  </si>
  <si>
    <t xml:space="preserve">M  </t>
  </si>
  <si>
    <t>Drain including culverts but excluding concrete &amp; reinforcement steel-Section B-B</t>
  </si>
  <si>
    <t>RCC culverts and cable trench crossings including supplying and laying hume pipe 300mm dia of grade (NP-3) excluding concrete as perspecification.</t>
  </si>
  <si>
    <t>RCC culverts and cable trench crossings including supplying and laying hume pipe 600mm dia of grade (NP-3) excluding concrete as perspecification.</t>
  </si>
  <si>
    <t>Septic tank and soakpit for township</t>
  </si>
  <si>
    <t xml:space="preserve">EA </t>
  </si>
  <si>
    <t>Providing &amp; Laying of SW pipes for external sewerage system as per technical specification 100mm dia pipe</t>
  </si>
  <si>
    <t>Providing &amp; Laying of SW pipes for external sewerage system as per technical specification 150mm dia pipe</t>
  </si>
  <si>
    <t>Providing &amp; Laying of SW pipes for external sewerage system as per technical specification 200mm dia pipe</t>
  </si>
  <si>
    <t>Providing &amp; Laying of SW pipes for external sewerage system as per technical specification 250mm dia pipe</t>
  </si>
  <si>
    <t>Providing &amp; Laying of SW pipes for external sewerage system as per technical specification 300mm dia pipe</t>
  </si>
  <si>
    <t>Supplying and laying CPVC pipe for external water supply system - 75 mm dia pipe</t>
  </si>
  <si>
    <t>Supplying and laying CPVC pipe for external water supply system - 50 mm dia pipe</t>
  </si>
  <si>
    <t>Supplying and laying CPVC pipe for external water supply system - 40 mm dia pipe</t>
  </si>
  <si>
    <t>Supplying and laying CPVC pipe for external water supply system - 25 mm dia pipe</t>
  </si>
  <si>
    <t>Car Parking (8 cars) - Civil Works. All civil works as per drawing and specifications complete, including - brickwork, finishing(external and internal), windows etc.However,excavation, PCC, RCC and reinforcement shall be paid separately as per BPS.</t>
  </si>
  <si>
    <t>Supplying, filling and compacting stone boulders mixed with sand under foundations, roads, cable trenches, drains etc in layers notexceeding 250mm thickness including ramming, watering compacting</t>
  </si>
  <si>
    <t>Providing and fixing 100mm UPVC pipes conforming to IS : 15328, for weep holes</t>
  </si>
  <si>
    <t>Stone pitching over sloping including supply of stone and surface preparation as per drawing</t>
  </si>
  <si>
    <t>Buried Cable trenches for Aux. Power arrangement</t>
  </si>
  <si>
    <t>SUPPLY AND INSTALLATION OF INDOOR LIGHTING FOR TYPE B-1 QUARTER (6 QUARTERS)</t>
  </si>
  <si>
    <t>SUPPLY AND INSTALLATION OF INDOOR LIGHTING FOR TYPE B-1 QUARTER (4 QUARTERS)</t>
  </si>
  <si>
    <t>SUPPLY AND INSTALLATION OF INDOOR LIGHTING FOR TYPE B-2 QUARTER (4 QUARTERS)</t>
  </si>
  <si>
    <t>SUPPLY AND INSTALLATION OF INDOOR LIGHTING FOR TYPE C QUARTER (4 QUARTERS)</t>
  </si>
  <si>
    <t>SUPPLY AND INSTALLATION OF INDOOR LIGHTING FOR TYPE D QUARTER</t>
  </si>
  <si>
    <t>SUPPLY AND INSTALLATION OF METER DB TYPE- A</t>
  </si>
  <si>
    <t>SUPPLY AND ERECTION OF METER DB TYPE- B</t>
  </si>
  <si>
    <t>SUPPLY AND INSTALLATION OF 8 CAR PARKING SHADE I/D LIGHTING</t>
  </si>
  <si>
    <t xml:space="preserve">LS </t>
  </si>
  <si>
    <t>SUPPLY AND INSTALLATION OF 1.1KV 3.5CX300SQ.MM XLPE POWER CABLE</t>
  </si>
  <si>
    <t xml:space="preserve">KM </t>
  </si>
  <si>
    <t>SUPPLY AND INSTALLATION OF 1.1KV 3.5CX70SQMM PVC POWER CABLE</t>
  </si>
  <si>
    <t>SUPPLY AND INSTALLATION OF 1.1KV 4CX16SQMM PVC POWER CABLE</t>
  </si>
  <si>
    <t>SUPPLY AND INSTALLATION OF 1.1KV 4CX6SQMM PVC POWER CABLE</t>
  </si>
  <si>
    <t>SUPPLY AND INSTALLATION OF 415V TOWNSHIP DB</t>
  </si>
  <si>
    <t>SUPPLY AND INSTALLATION OF LIGHTING PANEL TYPE ACP-3</t>
  </si>
  <si>
    <t>SUPPLY AND INSTALLATION OF SUB LIGHTING PANEL TYPE SLP</t>
  </si>
  <si>
    <t>SUPPLY AND INSTALLATION OF LIGHTING FIXTURE LED LUMINAIRE TYPE FL-1</t>
  </si>
  <si>
    <t>SUPPLY AND INSTALLATION OF LIGHTING FIXTURE LED LUMINAIRETYPE SL-L1</t>
  </si>
  <si>
    <t>SUPPLY AND INSTALLATION OF TYPE L1 LIGHTING POLE</t>
  </si>
  <si>
    <t xml:space="preserve">Service-Indoor Illumination-Quarters    </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</si>
  <si>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</si>
  <si>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 xml:space="preserve">Service -Indoor illumination            </t>
  </si>
  <si>
    <t xml:space="preserve">Service -Outdoor illumination           </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</si>
  <si>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Civil and other allied works associated with the above-named package in full conformity with the said Bidding Documents for the sum of Rs. </t>
  </si>
  <si>
    <t>Township for 132/33/11 KV  Phulbari(New)</t>
  </si>
  <si>
    <t>Township for 220 KV Byrnihat AIS (Killing)</t>
  </si>
  <si>
    <t>Car Parking (10 cars) - Civil Works.All civil works as per drawing and specifications complete, including - brickwork, finishing(external and internal), windows etc. However,excavation, PCC, RCC and reinforcement shall be paid separately as per BPS.</t>
  </si>
  <si>
    <t>SUPPLY AND INSTALLATION OF 10 CAR PARKING SHADE I/D LIGHTING</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</si>
  <si>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</si>
  <si>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C2</t>
  </si>
  <si>
    <t>Spec. No.: CC/NT/CIVIL/DOM/A00/22/00133</t>
  </si>
  <si>
    <t>Township Works Package-C2 for construction of Residential and Non-residential buildings including external infrastructural development in various substations of Meghalaya state associated with NER Power System Improvement Project</t>
  </si>
  <si>
    <t>We declare that as specified in Clause 11.5, Section –III:BDS, Vol.-I of the Bidding Documents, prices quoted by us in the Price Schedules shall be on ‘Firm’ basis during the entire currency of contract and shall not be subject to price variation, what-so-ever during contract execution.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</si>
</sst>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0.0"/>
    <numFmt numFmtId="165" formatCode="0.000"/>
    <numFmt numFmtId="166" formatCode="_(* #,##0.00_);_(* \(#,##0.00\);_(* \-??_);_(@_)"/>
    <numFmt numFmtId="167" formatCode="_(* #,##0_);_(* \(#,##0\);_(* \-??_);_(@_)"/>
    <numFmt numFmtId="168" formatCode="#,##0.0"/>
    <numFmt numFmtId="169" formatCode="0.00_)"/>
    <numFmt numFmtId="170" formatCode="_-&quot;£&quot;* #,##0.00_-;\-&quot;£&quot;* #,##0.00_-;_-&quot;£&quot;* &quot;-&quot;??_-;_-@_-"/>
    <numFmt numFmtId="171" formatCode="&quot;\&quot;#,##0.00;[Red]\-&quot;\&quot;#,##0.00"/>
    <numFmt numFmtId="172" formatCode="#,##0.000_);\(#,##0.000\)"/>
    <numFmt numFmtId="173" formatCode="0.0_)"/>
    <numFmt numFmtId="174" formatCode=";;"/>
    <numFmt numFmtId="175" formatCode="&quot; &quot;@"/>
    <numFmt numFmtId="176" formatCode="[$-409]dd\-mmm\-yy;@"/>
    <numFmt numFmtId="177" formatCode="_(* #,##0_);_(* \(#,##0\);_(* &quot;-&quot;??_);_(@_)"/>
    <numFmt numFmtId="178" formatCode="0.0000%"/>
    <numFmt numFmtId="179" formatCode="0.0000000000%"/>
  </numFmts>
  <fonts count="67">
    <font>
      <sz val="11"/>
      <name val="Book Antiqua"/>
      <family val="1"/>
    </font>
    <font>
      <sz val="10"/>
      <name val="Arial"/>
      <family val="2"/>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sz val="12"/>
      <color indexed="9"/>
      <name val="Book Antiqua"/>
      <family val="1"/>
    </font>
    <font>
      <b/>
      <sz val="11"/>
      <color indexed="12"/>
      <name val="Book Antiqua"/>
      <family val="1"/>
    </font>
    <font>
      <sz val="10"/>
      <color indexed="9"/>
      <name val="Book Antiqua"/>
      <family val="1"/>
    </font>
    <font>
      <sz val="11"/>
      <color indexed="9"/>
      <name val="Book Antiqua"/>
      <family val="1"/>
    </font>
    <font>
      <b/>
      <sz val="14"/>
      <name val="Book Antiqua"/>
      <family val="1"/>
    </font>
    <font>
      <i/>
      <sz val="11"/>
      <name val="Book Antiqua"/>
      <family val="1"/>
    </font>
    <font>
      <b/>
      <sz val="12"/>
      <color indexed="9"/>
      <name val="Book Antiqua"/>
      <family val="1"/>
    </font>
    <font>
      <sz val="10"/>
      <color indexed="9"/>
      <name val="Book Antiqua"/>
      <family val="1"/>
    </font>
    <font>
      <sz val="10"/>
      <color indexed="9"/>
      <name val="Arial"/>
      <family val="2"/>
    </font>
    <font>
      <b/>
      <vertAlign val="superscript"/>
      <sz val="11"/>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sz val="11"/>
      <color indexed="10"/>
      <name val="Book Antiqua"/>
      <family val="1"/>
    </font>
    <font>
      <sz val="9"/>
      <name val="Book Antiqua"/>
      <family val="1"/>
    </font>
    <font>
      <sz val="12"/>
      <name val="Calibri"/>
      <family val="2"/>
    </font>
    <font>
      <b/>
      <i/>
      <sz val="12"/>
      <name val="Book Antiqua"/>
      <family val="1"/>
    </font>
    <font>
      <b/>
      <i/>
      <sz val="11"/>
      <name val="Calibri"/>
      <family val="2"/>
    </font>
    <font>
      <b/>
      <i/>
      <sz val="11"/>
      <name val="Book Antiqua"/>
      <family val="1"/>
    </font>
    <font>
      <i/>
      <sz val="11"/>
      <color indexed="9"/>
      <name val="Book Antiqua"/>
      <family val="1"/>
    </font>
    <font>
      <sz val="14"/>
      <name val="Book Antiqua"/>
      <family val="1"/>
    </font>
    <font>
      <b/>
      <sz val="12"/>
      <name val="Calibri"/>
      <family val="2"/>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12"/>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59999389629810485"/>
        <bgColor indexed="64"/>
      </patternFill>
    </fill>
  </fills>
  <borders count="3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right/>
      <top style="hair">
        <color indexed="64"/>
      </top>
      <bottom/>
      <diagonal/>
    </border>
  </borders>
  <cellStyleXfs count="42">
    <xf numFmtId="0" fontId="0" fillId="0" borderId="0"/>
    <xf numFmtId="9" fontId="7" fillId="0" borderId="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8" fillId="0" borderId="0"/>
    <xf numFmtId="43"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8"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7" fontId="11" fillId="0" borderId="0"/>
    <xf numFmtId="165" fontId="1" fillId="0" borderId="0"/>
    <xf numFmtId="0" fontId="31" fillId="0" borderId="0"/>
    <xf numFmtId="0" fontId="18" fillId="0" borderId="0"/>
    <xf numFmtId="0" fontId="16" fillId="0" borderId="0"/>
    <xf numFmtId="0" fontId="31" fillId="0" borderId="0"/>
    <xf numFmtId="0" fontId="1" fillId="0" borderId="0"/>
    <xf numFmtId="0" fontId="16" fillId="0" borderId="0" applyNumberFormat="0" applyFill="0" applyBorder="0" applyProtection="0">
      <alignment vertical="top"/>
    </xf>
    <xf numFmtId="0" fontId="1" fillId="0" borderId="0" applyNumberFormat="0" applyFont="0" applyFill="0" applyBorder="0" applyAlignment="0" applyProtection="0">
      <alignment vertical="top"/>
    </xf>
    <xf numFmtId="0" fontId="34" fillId="0" borderId="0" applyNumberFormat="0" applyFont="0" applyFill="0" applyBorder="0" applyAlignment="0" applyProtection="0">
      <alignment vertical="top"/>
    </xf>
    <xf numFmtId="0" fontId="1" fillId="0" borderId="0"/>
    <xf numFmtId="0" fontId="16" fillId="0" borderId="0"/>
    <xf numFmtId="0" fontId="16" fillId="0" borderId="0"/>
    <xf numFmtId="0" fontId="1" fillId="0" borderId="0"/>
    <xf numFmtId="0" fontId="1" fillId="0" borderId="0"/>
    <xf numFmtId="0" fontId="1" fillId="0" borderId="0" applyNumberFormat="0" applyFont="0" applyFill="0" applyBorder="0" applyAlignment="0" applyProtection="0">
      <alignment vertical="top"/>
    </xf>
    <xf numFmtId="0" fontId="1" fillId="0" borderId="0"/>
    <xf numFmtId="0" fontId="12" fillId="0" borderId="0" applyFont="0"/>
    <xf numFmtId="0" fontId="13" fillId="0" borderId="0" applyNumberFormat="0" applyFill="0" applyBorder="0" applyAlignment="0" applyProtection="0">
      <alignment vertical="top"/>
      <protection locked="0"/>
    </xf>
    <xf numFmtId="0" fontId="14" fillId="0" borderId="0"/>
    <xf numFmtId="9" fontId="16" fillId="0" borderId="0" applyFont="0" applyFill="0" applyBorder="0" applyAlignment="0" applyProtection="0"/>
  </cellStyleXfs>
  <cellXfs count="945">
    <xf numFmtId="0" fontId="0" fillId="0" borderId="0" xfId="0"/>
    <xf numFmtId="0" fontId="16"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right" vertical="center"/>
    </xf>
    <xf numFmtId="0" fontId="16" fillId="0" borderId="0" xfId="0" applyNumberFormat="1" applyFont="1" applyFill="1" applyBorder="1" applyAlignment="1" applyProtection="1">
      <alignment horizontal="justify" vertical="center"/>
    </xf>
    <xf numFmtId="0" fontId="19" fillId="0" borderId="0" xfId="31" applyFont="1" applyBorder="1" applyAlignment="1" applyProtection="1">
      <alignment vertical="center"/>
      <protection hidden="1"/>
    </xf>
    <xf numFmtId="0" fontId="19" fillId="0" borderId="0" xfId="31" applyFont="1" applyAlignment="1" applyProtection="1">
      <alignment vertical="center"/>
      <protection hidden="1"/>
    </xf>
    <xf numFmtId="0" fontId="19" fillId="0" borderId="0" xfId="31" applyFont="1" applyProtection="1">
      <protection hidden="1"/>
    </xf>
    <xf numFmtId="0" fontId="1" fillId="0" borderId="0" xfId="31" applyProtection="1">
      <protection hidden="1"/>
    </xf>
    <xf numFmtId="0" fontId="5" fillId="0" borderId="0" xfId="31" applyFont="1" applyBorder="1" applyAlignment="1" applyProtection="1">
      <alignment vertical="center"/>
      <protection hidden="1"/>
    </xf>
    <xf numFmtId="0" fontId="5" fillId="0" borderId="5" xfId="31" applyFont="1" applyBorder="1" applyAlignment="1" applyProtection="1">
      <alignment vertical="center"/>
      <protection hidden="1"/>
    </xf>
    <xf numFmtId="0" fontId="5" fillId="0" borderId="6" xfId="31" applyFont="1" applyBorder="1" applyAlignment="1" applyProtection="1">
      <alignment vertical="center"/>
      <protection hidden="1"/>
    </xf>
    <xf numFmtId="0" fontId="1" fillId="0" borderId="0" xfId="31"/>
    <xf numFmtId="0" fontId="5" fillId="0" borderId="7" xfId="31" applyFont="1" applyBorder="1" applyAlignment="1" applyProtection="1">
      <alignment vertical="center"/>
      <protection hidden="1"/>
    </xf>
    <xf numFmtId="0" fontId="5" fillId="0" borderId="4" xfId="31" applyFont="1" applyBorder="1" applyAlignment="1" applyProtection="1">
      <alignment vertical="center"/>
      <protection hidden="1"/>
    </xf>
    <xf numFmtId="0" fontId="5" fillId="0" borderId="8" xfId="31" applyFont="1" applyBorder="1" applyAlignment="1" applyProtection="1">
      <alignment vertical="center"/>
      <protection hidden="1"/>
    </xf>
    <xf numFmtId="0" fontId="23" fillId="0" borderId="6" xfId="31" applyFont="1" applyBorder="1" applyAlignment="1" applyProtection="1">
      <alignment vertical="center"/>
      <protection hidden="1"/>
    </xf>
    <xf numFmtId="0" fontId="1" fillId="0" borderId="0" xfId="31" applyAlignment="1" applyProtection="1">
      <alignment vertical="center"/>
      <protection hidden="1"/>
    </xf>
    <xf numFmtId="0" fontId="18" fillId="0" borderId="6" xfId="31" applyFont="1" applyBorder="1" applyAlignment="1" applyProtection="1">
      <alignment vertical="center"/>
      <protection hidden="1"/>
    </xf>
    <xf numFmtId="0" fontId="25" fillId="0" borderId="0" xfId="31" applyFont="1" applyBorder="1" applyAlignment="1" applyProtection="1">
      <alignment vertical="center"/>
      <protection hidden="1"/>
    </xf>
    <xf numFmtId="0" fontId="18" fillId="0" borderId="8" xfId="31" applyFont="1" applyBorder="1" applyAlignment="1" applyProtection="1">
      <alignment vertical="center"/>
      <protection hidden="1"/>
    </xf>
    <xf numFmtId="0" fontId="5" fillId="0" borderId="0" xfId="31" applyFont="1" applyAlignment="1" applyProtection="1">
      <alignment vertical="center"/>
      <protection hidden="1"/>
    </xf>
    <xf numFmtId="0" fontId="5" fillId="0" borderId="9" xfId="31" applyFont="1" applyBorder="1" applyAlignment="1" applyProtection="1">
      <alignment vertical="center"/>
      <protection hidden="1"/>
    </xf>
    <xf numFmtId="0" fontId="18" fillId="0" borderId="0" xfId="31" applyFont="1" applyAlignment="1" applyProtection="1">
      <alignment vertical="center"/>
      <protection hidden="1"/>
    </xf>
    <xf numFmtId="0" fontId="15" fillId="0" borderId="0" xfId="32" applyFont="1" applyAlignment="1" applyProtection="1">
      <alignment vertical="center"/>
      <protection hidden="1"/>
    </xf>
    <xf numFmtId="0" fontId="15" fillId="0" borderId="0" xfId="0" applyNumberFormat="1" applyFont="1" applyFill="1" applyBorder="1" applyAlignment="1" applyProtection="1">
      <alignment horizontal="justify" vertical="center"/>
    </xf>
    <xf numFmtId="0" fontId="15" fillId="0" borderId="0" xfId="0" applyFont="1" applyAlignment="1">
      <alignment horizontal="right" vertical="center"/>
    </xf>
    <xf numFmtId="0" fontId="5" fillId="0" borderId="0" xfId="31" applyFont="1" applyAlignment="1" applyProtection="1">
      <alignment vertical="top"/>
      <protection hidden="1"/>
    </xf>
    <xf numFmtId="0" fontId="26" fillId="0" borderId="0" xfId="31" applyFont="1" applyFill="1" applyAlignment="1" applyProtection="1">
      <alignment horizontal="center" vertical="center"/>
      <protection hidden="1"/>
    </xf>
    <xf numFmtId="0" fontId="15" fillId="0" borderId="0" xfId="31" applyFont="1" applyAlignment="1" applyProtection="1">
      <alignment vertical="center"/>
      <protection hidden="1"/>
    </xf>
    <xf numFmtId="0" fontId="16" fillId="0" borderId="0" xfId="31" applyFont="1" applyAlignment="1" applyProtection="1">
      <alignment vertical="center"/>
      <protection hidden="1"/>
    </xf>
    <xf numFmtId="0" fontId="15" fillId="0" borderId="0" xfId="34" applyFont="1" applyFill="1" applyAlignment="1" applyProtection="1">
      <alignment vertical="top"/>
      <protection hidden="1"/>
    </xf>
    <xf numFmtId="0" fontId="16" fillId="0" borderId="0" xfId="31" applyFont="1" applyFill="1" applyAlignment="1" applyProtection="1">
      <alignment vertical="top"/>
      <protection hidden="1"/>
    </xf>
    <xf numFmtId="0" fontId="26" fillId="0" borderId="0" xfId="31" applyFont="1" applyFill="1" applyAlignment="1" applyProtection="1">
      <alignment vertical="center"/>
      <protection hidden="1"/>
    </xf>
    <xf numFmtId="175" fontId="15" fillId="0" borderId="10" xfId="31" applyNumberFormat="1" applyFont="1" applyBorder="1" applyAlignment="1" applyProtection="1">
      <alignment horizontal="center" vertical="center"/>
      <protection hidden="1"/>
    </xf>
    <xf numFmtId="0" fontId="16" fillId="0" borderId="11" xfId="31" applyFont="1" applyBorder="1" applyAlignment="1" applyProtection="1">
      <alignment horizontal="center" vertical="center"/>
      <protection hidden="1"/>
    </xf>
    <xf numFmtId="0" fontId="16" fillId="0" borderId="12" xfId="31" applyFont="1" applyBorder="1" applyAlignment="1" applyProtection="1">
      <alignment horizontal="justify" vertical="center" wrapText="1"/>
      <protection hidden="1"/>
    </xf>
    <xf numFmtId="0" fontId="16" fillId="0" borderId="13" xfId="31" applyFont="1" applyBorder="1" applyAlignment="1" applyProtection="1">
      <alignment vertical="center"/>
      <protection hidden="1"/>
    </xf>
    <xf numFmtId="0" fontId="16" fillId="0" borderId="0" xfId="31" applyFont="1" applyBorder="1" applyAlignment="1" applyProtection="1">
      <alignment vertical="center"/>
      <protection hidden="1"/>
    </xf>
    <xf numFmtId="0" fontId="15" fillId="0" borderId="0" xfId="31" applyFont="1" applyFill="1" applyBorder="1" applyAlignment="1" applyProtection="1">
      <alignment vertical="center" wrapText="1"/>
      <protection hidden="1"/>
    </xf>
    <xf numFmtId="4" fontId="15" fillId="0" borderId="0" xfId="31" applyNumberFormat="1" applyFont="1" applyBorder="1" applyAlignment="1" applyProtection="1">
      <alignment vertical="center"/>
      <protection hidden="1"/>
    </xf>
    <xf numFmtId="0" fontId="16" fillId="0" borderId="0" xfId="31" applyFont="1" applyAlignment="1" applyProtection="1">
      <alignment horizontal="left" vertical="center" wrapText="1"/>
      <protection hidden="1"/>
    </xf>
    <xf numFmtId="0" fontId="16" fillId="0" borderId="0" xfId="31" applyFont="1" applyAlignment="1" applyProtection="1">
      <alignment horizontal="right" vertical="center"/>
      <protection hidden="1"/>
    </xf>
    <xf numFmtId="0" fontId="6" fillId="0" borderId="0" xfId="31" applyFont="1" applyAlignment="1" applyProtection="1">
      <alignment horizontal="center" vertical="top"/>
      <protection hidden="1"/>
    </xf>
    <xf numFmtId="0" fontId="15" fillId="0" borderId="4" xfId="31" applyFont="1" applyFill="1" applyBorder="1" applyAlignment="1" applyProtection="1">
      <alignment vertical="top"/>
      <protection hidden="1"/>
    </xf>
    <xf numFmtId="0" fontId="15" fillId="0" borderId="10" xfId="31" applyFont="1" applyBorder="1" applyAlignment="1" applyProtection="1">
      <alignment horizontal="justify" vertical="top" wrapText="1"/>
      <protection hidden="1"/>
    </xf>
    <xf numFmtId="0" fontId="15" fillId="0" borderId="10" xfId="31" applyFont="1" applyBorder="1" applyAlignment="1" applyProtection="1">
      <alignment horizontal="right" vertical="center" wrapText="1" indent="5"/>
      <protection hidden="1"/>
    </xf>
    <xf numFmtId="0" fontId="16" fillId="0" borderId="13" xfId="31" applyFont="1" applyBorder="1" applyAlignment="1" applyProtection="1">
      <alignment horizontal="center" vertical="center"/>
      <protection hidden="1"/>
    </xf>
    <xf numFmtId="0" fontId="16" fillId="0" borderId="0" xfId="31" applyFont="1" applyAlignment="1" applyProtection="1">
      <alignment horizontal="left" vertical="center"/>
      <protection hidden="1"/>
    </xf>
    <xf numFmtId="0" fontId="5" fillId="0" borderId="0" xfId="31" applyFont="1" applyAlignment="1" applyProtection="1">
      <alignment horizontal="right"/>
      <protection hidden="1"/>
    </xf>
    <xf numFmtId="0" fontId="15" fillId="0" borderId="4"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justify" vertical="center"/>
    </xf>
    <xf numFmtId="0" fontId="15" fillId="0" borderId="4" xfId="0" applyNumberFormat="1" applyFont="1" applyFill="1" applyBorder="1" applyAlignment="1" applyProtection="1">
      <alignment horizontal="center" vertical="center"/>
    </xf>
    <xf numFmtId="0" fontId="16" fillId="0" borderId="0" xfId="32" applyFont="1" applyBorder="1" applyAlignment="1" applyProtection="1">
      <alignment horizontal="left" vertical="center" indent="1"/>
      <protection hidden="1"/>
    </xf>
    <xf numFmtId="0" fontId="16" fillId="0" borderId="0" xfId="0" applyNumberFormat="1" applyFont="1" applyFill="1" applyBorder="1" applyAlignment="1" applyProtection="1">
      <alignment horizontal="left" vertical="center" indent="1"/>
      <protection hidden="1"/>
    </xf>
    <xf numFmtId="0" fontId="16" fillId="0" borderId="0" xfId="31" applyNumberFormat="1" applyFont="1" applyFill="1" applyBorder="1" applyAlignment="1" applyProtection="1">
      <alignment horizontal="left" vertical="center" indent="1"/>
      <protection hidden="1"/>
    </xf>
    <xf numFmtId="0" fontId="16" fillId="0" borderId="0" xfId="34" applyFont="1" applyAlignment="1" applyProtection="1">
      <alignment horizontal="left" vertical="center" indent="1"/>
      <protection hidden="1"/>
    </xf>
    <xf numFmtId="0" fontId="16" fillId="0" borderId="0" xfId="31" applyFont="1" applyAlignment="1" applyProtection="1">
      <alignment horizontal="left" vertical="center" indent="1"/>
      <protection hidden="1"/>
    </xf>
    <xf numFmtId="0" fontId="16" fillId="0" borderId="0" xfId="0" applyNumberFormat="1" applyFont="1" applyFill="1" applyBorder="1" applyAlignment="1" applyProtection="1">
      <alignment horizontal="left" vertical="center"/>
      <protection hidden="1"/>
    </xf>
    <xf numFmtId="4" fontId="15" fillId="0" borderId="10" xfId="31" applyNumberFormat="1" applyFont="1" applyFill="1" applyBorder="1" applyAlignment="1" applyProtection="1">
      <alignment vertical="center"/>
      <protection hidden="1"/>
    </xf>
    <xf numFmtId="4" fontId="15" fillId="0" borderId="10" xfId="31" applyNumberFormat="1" applyFont="1" applyFill="1" applyBorder="1" applyAlignment="1" applyProtection="1">
      <alignment vertical="center" wrapText="1"/>
      <protection hidden="1"/>
    </xf>
    <xf numFmtId="0" fontId="15" fillId="0" borderId="0" xfId="31" applyFont="1" applyAlignment="1" applyProtection="1">
      <alignment horizontal="left" vertical="top" wrapText="1"/>
      <protection hidden="1"/>
    </xf>
    <xf numFmtId="0" fontId="15" fillId="0" borderId="10" xfId="31" applyFont="1" applyBorder="1" applyAlignment="1" applyProtection="1">
      <alignment horizontal="center" vertical="center" wrapText="1"/>
      <protection hidden="1"/>
    </xf>
    <xf numFmtId="0" fontId="16" fillId="0" borderId="0" xfId="31" applyFont="1" applyBorder="1" applyAlignment="1" applyProtection="1">
      <alignment horizontal="center" vertical="center"/>
      <protection hidden="1"/>
    </xf>
    <xf numFmtId="0" fontId="15" fillId="0" borderId="0" xfId="31" applyFont="1" applyFill="1" applyBorder="1" applyAlignment="1" applyProtection="1">
      <alignment horizontal="left" vertical="center" wrapText="1"/>
      <protection hidden="1"/>
    </xf>
    <xf numFmtId="0" fontId="15" fillId="0" borderId="0" xfId="31" applyNumberFormat="1" applyFont="1" applyFill="1" applyBorder="1" applyAlignment="1" applyProtection="1">
      <alignment horizontal="right" vertical="center" wrapText="1"/>
      <protection hidden="1"/>
    </xf>
    <xf numFmtId="0" fontId="15" fillId="0" borderId="4" xfId="0" applyNumberFormat="1" applyFont="1" applyFill="1" applyBorder="1" applyAlignment="1" applyProtection="1">
      <alignment horizontal="left" vertical="center"/>
      <protection hidden="1"/>
    </xf>
    <xf numFmtId="0" fontId="15" fillId="0" borderId="4" xfId="0" applyNumberFormat="1" applyFont="1" applyFill="1" applyBorder="1" applyAlignment="1" applyProtection="1">
      <alignment horizontal="justify" vertical="center"/>
      <protection hidden="1"/>
    </xf>
    <xf numFmtId="0" fontId="15" fillId="0" borderId="4" xfId="0" applyNumberFormat="1" applyFont="1" applyFill="1" applyBorder="1" applyAlignment="1" applyProtection="1">
      <alignment horizontal="center" vertical="center"/>
      <protection hidden="1"/>
    </xf>
    <xf numFmtId="0" fontId="15" fillId="0" borderId="4" xfId="0" applyNumberFormat="1" applyFont="1" applyFill="1" applyBorder="1" applyAlignment="1" applyProtection="1">
      <alignment vertical="center"/>
      <protection hidden="1"/>
    </xf>
    <xf numFmtId="0" fontId="15" fillId="0" borderId="4" xfId="0" applyNumberFormat="1" applyFont="1" applyFill="1" applyBorder="1" applyAlignment="1" applyProtection="1">
      <alignment horizontal="right" vertical="center"/>
      <protection hidden="1"/>
    </xf>
    <xf numFmtId="0" fontId="16" fillId="0" borderId="0" xfId="0" applyNumberFormat="1" applyFont="1" applyFill="1" applyBorder="1" applyAlignment="1" applyProtection="1">
      <alignment horizontal="justify" vertical="center"/>
      <protection hidden="1"/>
    </xf>
    <xf numFmtId="0" fontId="16" fillId="0" borderId="0" xfId="0" applyNumberFormat="1" applyFont="1" applyFill="1" applyBorder="1" applyAlignment="1" applyProtection="1">
      <alignment horizontal="center" vertical="center"/>
      <protection hidden="1"/>
    </xf>
    <xf numFmtId="0" fontId="16" fillId="0" borderId="0" xfId="0" applyNumberFormat="1" applyFont="1" applyFill="1" applyBorder="1" applyAlignment="1" applyProtection="1">
      <alignment vertical="center"/>
      <protection hidden="1"/>
    </xf>
    <xf numFmtId="0" fontId="15" fillId="0" borderId="0" xfId="0" applyNumberFormat="1" applyFont="1" applyFill="1" applyBorder="1" applyAlignment="1" applyProtection="1">
      <alignment horizontal="justify" vertical="center"/>
      <protection hidden="1"/>
    </xf>
    <xf numFmtId="0" fontId="15" fillId="0" borderId="0" xfId="0" applyFont="1" applyAlignment="1" applyProtection="1">
      <alignment horizontal="right" vertical="center"/>
      <protection hidden="1"/>
    </xf>
    <xf numFmtId="0" fontId="16" fillId="0" borderId="0" xfId="0" applyFont="1" applyBorder="1" applyAlignment="1" applyProtection="1">
      <alignment horizontal="right" vertical="center"/>
      <protection hidden="1"/>
    </xf>
    <xf numFmtId="0" fontId="15" fillId="0" borderId="0" xfId="0" applyNumberFormat="1" applyFont="1" applyFill="1" applyBorder="1" applyAlignment="1" applyProtection="1">
      <alignment horizontal="left" vertical="center" indent="1"/>
    </xf>
    <xf numFmtId="0" fontId="15" fillId="0" borderId="0" xfId="31" applyFont="1" applyAlignment="1" applyProtection="1">
      <alignment horizontal="left" vertical="center" indent="1"/>
      <protection hidden="1"/>
    </xf>
    <xf numFmtId="0" fontId="15" fillId="0" borderId="0" xfId="32" applyFont="1" applyFill="1" applyBorder="1" applyAlignment="1" applyProtection="1">
      <alignment vertical="center"/>
      <protection hidden="1"/>
    </xf>
    <xf numFmtId="0" fontId="15" fillId="0" borderId="0" xfId="0" applyNumberFormat="1" applyFont="1" applyFill="1" applyBorder="1" applyAlignment="1" applyProtection="1">
      <alignment horizontal="left" vertical="center" indent="1"/>
      <protection hidden="1"/>
    </xf>
    <xf numFmtId="176" fontId="15" fillId="0" borderId="0" xfId="0" applyNumberFormat="1" applyFont="1" applyFill="1" applyBorder="1" applyAlignment="1" applyProtection="1">
      <alignment horizontal="left" vertical="center" indent="1"/>
    </xf>
    <xf numFmtId="176" fontId="15" fillId="0" borderId="0" xfId="0" applyNumberFormat="1" applyFont="1" applyFill="1" applyBorder="1" applyAlignment="1" applyProtection="1">
      <alignment horizontal="left" vertical="center" indent="1"/>
      <protection hidden="1"/>
    </xf>
    <xf numFmtId="0" fontId="34" fillId="0" borderId="0" xfId="27" applyFont="1" applyFill="1" applyBorder="1" applyAlignment="1" applyProtection="1">
      <alignment horizontal="left" vertical="center"/>
      <protection hidden="1"/>
    </xf>
    <xf numFmtId="0" fontId="1" fillId="0" borderId="0" xfId="27" applyAlignment="1" applyProtection="1">
      <alignment vertical="center"/>
      <protection hidden="1"/>
    </xf>
    <xf numFmtId="0" fontId="34" fillId="0" borderId="0" xfId="27" applyFont="1" applyFill="1" applyBorder="1" applyAlignment="1" applyProtection="1">
      <alignment vertical="center"/>
      <protection hidden="1"/>
    </xf>
    <xf numFmtId="0" fontId="1" fillId="0" borderId="0" xfId="27" applyProtection="1">
      <protection hidden="1"/>
    </xf>
    <xf numFmtId="1" fontId="16" fillId="0" borderId="0" xfId="35" applyNumberFormat="1" applyFont="1" applyBorder="1" applyAlignment="1" applyProtection="1">
      <alignment vertical="center" wrapText="1"/>
      <protection hidden="1"/>
    </xf>
    <xf numFmtId="1" fontId="15" fillId="0" borderId="0" xfId="35" applyNumberFormat="1" applyFont="1" applyBorder="1" applyAlignment="1" applyProtection="1">
      <alignment horizontal="center" vertical="center" wrapText="1"/>
      <protection hidden="1"/>
    </xf>
    <xf numFmtId="0" fontId="15" fillId="0" borderId="0" xfId="35" applyFont="1" applyBorder="1" applyAlignment="1" applyProtection="1">
      <alignment horizontal="center" vertical="center" wrapText="1"/>
      <protection hidden="1"/>
    </xf>
    <xf numFmtId="0" fontId="1" fillId="0" borderId="0" xfId="35" applyProtection="1">
      <protection hidden="1"/>
    </xf>
    <xf numFmtId="4" fontId="15" fillId="0" borderId="0" xfId="35" applyNumberFormat="1" applyFont="1" applyBorder="1" applyAlignment="1" applyProtection="1">
      <alignment horizontal="center" vertical="center" wrapText="1"/>
      <protection hidden="1"/>
    </xf>
    <xf numFmtId="0" fontId="18" fillId="0" borderId="0" xfId="35" applyFont="1" applyProtection="1">
      <protection hidden="1"/>
    </xf>
    <xf numFmtId="4" fontId="15" fillId="0" borderId="12"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vertical="center" wrapText="1"/>
      <protection hidden="1"/>
    </xf>
    <xf numFmtId="4" fontId="15" fillId="0" borderId="12" xfId="35"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0" fontId="18" fillId="0" borderId="0" xfId="35" applyFont="1" applyAlignment="1" applyProtection="1">
      <alignment vertical="center"/>
      <protection hidden="1"/>
    </xf>
    <xf numFmtId="1" fontId="16" fillId="0" borderId="12" xfId="35" applyNumberFormat="1" applyFont="1" applyBorder="1" applyAlignment="1" applyProtection="1">
      <alignment horizontal="center" vertical="center" wrapText="1"/>
      <protection hidden="1"/>
    </xf>
    <xf numFmtId="0" fontId="15" fillId="0" borderId="14" xfId="35" applyFont="1" applyBorder="1" applyAlignment="1" applyProtection="1">
      <alignment vertical="center" wrapText="1"/>
      <protection hidden="1"/>
    </xf>
    <xf numFmtId="0" fontId="15" fillId="0" borderId="15" xfId="35" applyFont="1" applyBorder="1" applyAlignment="1" applyProtection="1">
      <alignment vertical="center" wrapText="1"/>
      <protection hidden="1"/>
    </xf>
    <xf numFmtId="4" fontId="16" fillId="0" borderId="12" xfId="35" applyNumberFormat="1" applyFont="1" applyFill="1" applyBorder="1" applyAlignment="1" applyProtection="1">
      <alignment vertical="center" wrapText="1"/>
      <protection hidden="1"/>
    </xf>
    <xf numFmtId="4" fontId="15" fillId="0" borderId="14" xfId="35" applyNumberFormat="1" applyFont="1" applyBorder="1" applyAlignment="1" applyProtection="1">
      <alignment vertical="center" wrapText="1"/>
      <protection hidden="1"/>
    </xf>
    <xf numFmtId="4" fontId="16" fillId="0" borderId="15" xfId="35" applyNumberFormat="1" applyFont="1" applyBorder="1" applyAlignment="1" applyProtection="1">
      <alignment vertical="center" wrapText="1"/>
      <protection hidden="1"/>
    </xf>
    <xf numFmtId="3" fontId="18" fillId="0" borderId="0" xfId="35" applyNumberFormat="1" applyFont="1" applyProtection="1">
      <protection hidden="1"/>
    </xf>
    <xf numFmtId="4" fontId="16" fillId="0" borderId="12" xfId="35" applyNumberFormat="1" applyFont="1" applyBorder="1" applyAlignment="1" applyProtection="1">
      <alignment horizontal="right" vertical="center" wrapText="1"/>
      <protection hidden="1"/>
    </xf>
    <xf numFmtId="4" fontId="15" fillId="0" borderId="12" xfId="35" applyNumberFormat="1" applyFont="1" applyBorder="1" applyAlignment="1" applyProtection="1">
      <alignment vertical="center" wrapText="1"/>
      <protection hidden="1"/>
    </xf>
    <xf numFmtId="4" fontId="15" fillId="0" borderId="15" xfId="35" applyNumberFormat="1" applyFont="1" applyBorder="1" applyAlignment="1" applyProtection="1">
      <alignment vertical="center" wrapText="1"/>
      <protection hidden="1"/>
    </xf>
    <xf numFmtId="0" fontId="15" fillId="2" borderId="14" xfId="35" applyFont="1" applyFill="1" applyBorder="1" applyAlignment="1" applyProtection="1">
      <alignment vertical="center" wrapText="1"/>
      <protection hidden="1"/>
    </xf>
    <xf numFmtId="0" fontId="16" fillId="0" borderId="15" xfId="35" applyFont="1" applyBorder="1" applyAlignment="1" applyProtection="1">
      <alignment vertical="center" wrapText="1"/>
      <protection hidden="1"/>
    </xf>
    <xf numFmtId="4" fontId="16" fillId="0" borderId="12" xfId="35" applyNumberFormat="1" applyFont="1" applyBorder="1" applyAlignment="1" applyProtection="1">
      <alignment vertical="center" wrapText="1"/>
      <protection hidden="1"/>
    </xf>
    <xf numFmtId="4" fontId="16" fillId="0" borderId="14" xfId="35" applyNumberFormat="1" applyFont="1" applyBorder="1" applyAlignment="1" applyProtection="1">
      <alignment vertical="center" wrapText="1"/>
      <protection hidden="1"/>
    </xf>
    <xf numFmtId="177" fontId="18" fillId="0" borderId="0" xfId="35" applyNumberFormat="1" applyFont="1" applyProtection="1">
      <protection hidden="1"/>
    </xf>
    <xf numFmtId="0" fontId="16" fillId="0" borderId="15" xfId="35" applyFont="1" applyFill="1" applyBorder="1" applyAlignment="1" applyProtection="1">
      <alignment horizontal="center" vertical="center" wrapText="1"/>
      <protection hidden="1"/>
    </xf>
    <xf numFmtId="3" fontId="16" fillId="0" borderId="14" xfId="35" applyNumberFormat="1" applyFont="1" applyFill="1" applyBorder="1" applyAlignment="1" applyProtection="1">
      <alignment horizontal="right" vertical="center" wrapText="1"/>
      <protection hidden="1"/>
    </xf>
    <xf numFmtId="3" fontId="15" fillId="0" borderId="14" xfId="35" applyNumberFormat="1" applyFont="1" applyBorder="1" applyAlignment="1" applyProtection="1">
      <alignment horizontal="right" vertical="center" wrapText="1"/>
      <protection hidden="1"/>
    </xf>
    <xf numFmtId="4" fontId="16" fillId="0" borderId="12" xfId="35" applyNumberFormat="1" applyFont="1" applyFill="1" applyBorder="1" applyAlignment="1" applyProtection="1">
      <alignment horizontal="right" vertical="center" wrapText="1"/>
      <protection hidden="1"/>
    </xf>
    <xf numFmtId="4" fontId="15" fillId="0" borderId="15" xfId="7" applyNumberFormat="1" applyFont="1" applyBorder="1" applyAlignment="1" applyProtection="1">
      <alignment horizontal="right" vertical="center" wrapText="1"/>
      <protection hidden="1"/>
    </xf>
    <xf numFmtId="4" fontId="15" fillId="0" borderId="14" xfId="7"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15" xfId="35" applyNumberFormat="1" applyFont="1" applyBorder="1" applyAlignment="1" applyProtection="1">
      <alignment horizontal="right" vertical="center" wrapText="1"/>
      <protection hidden="1"/>
    </xf>
    <xf numFmtId="0" fontId="18" fillId="0" borderId="0" xfId="35" applyFont="1" applyBorder="1" applyProtection="1">
      <protection hidden="1"/>
    </xf>
    <xf numFmtId="1" fontId="15" fillId="0" borderId="5" xfId="35" applyNumberFormat="1" applyFont="1" applyBorder="1" applyAlignment="1" applyProtection="1">
      <alignment horizontal="center" vertical="center" wrapText="1"/>
      <protection hidden="1"/>
    </xf>
    <xf numFmtId="0" fontId="16" fillId="0" borderId="0" xfId="35" applyFont="1" applyFill="1" applyBorder="1" applyAlignment="1" applyProtection="1">
      <alignment horizontal="justify" vertical="center" wrapText="1"/>
      <protection hidden="1"/>
    </xf>
    <xf numFmtId="1" fontId="16" fillId="0" borderId="5" xfId="35" applyNumberFormat="1" applyFont="1" applyBorder="1" applyAlignment="1" applyProtection="1">
      <alignment horizontal="left" vertical="center" wrapText="1" indent="3"/>
      <protection hidden="1"/>
    </xf>
    <xf numFmtId="3" fontId="16" fillId="0" borderId="6" xfId="35" applyNumberFormat="1" applyFont="1" applyFill="1" applyBorder="1" applyAlignment="1" applyProtection="1">
      <alignment horizontal="right" vertical="center" wrapText="1"/>
      <protection hidden="1"/>
    </xf>
    <xf numFmtId="4" fontId="16" fillId="0" borderId="6" xfId="35" applyNumberFormat="1" applyFont="1" applyFill="1" applyBorder="1" applyAlignment="1" applyProtection="1">
      <alignment horizontal="right" vertical="center" wrapText="1"/>
      <protection hidden="1"/>
    </xf>
    <xf numFmtId="0" fontId="1" fillId="0" borderId="0" xfId="35" applyFill="1" applyProtection="1">
      <protection hidden="1"/>
    </xf>
    <xf numFmtId="1" fontId="16" fillId="0" borderId="0" xfId="35" applyNumberFormat="1" applyFont="1" applyAlignment="1" applyProtection="1">
      <alignment vertical="center" wrapText="1"/>
      <protection hidden="1"/>
    </xf>
    <xf numFmtId="4" fontId="16" fillId="0" borderId="0" xfId="35" applyNumberFormat="1" applyFont="1" applyAlignment="1" applyProtection="1">
      <alignment vertical="center" wrapText="1"/>
      <protection hidden="1"/>
    </xf>
    <xf numFmtId="0" fontId="16" fillId="0" borderId="0" xfId="0" applyFont="1" applyBorder="1" applyAlignment="1" applyProtection="1">
      <alignment horizontal="left" vertical="center"/>
      <protection hidden="1"/>
    </xf>
    <xf numFmtId="1" fontId="15" fillId="0" borderId="5" xfId="35" applyNumberFormat="1" applyFont="1" applyFill="1" applyBorder="1" applyAlignment="1" applyProtection="1">
      <alignment horizontal="center" vertical="top" wrapText="1"/>
      <protection hidden="1"/>
    </xf>
    <xf numFmtId="0" fontId="35" fillId="0" borderId="0" xfId="31" applyFont="1" applyAlignment="1" applyProtection="1">
      <alignment vertical="top"/>
      <protection hidden="1"/>
    </xf>
    <xf numFmtId="0" fontId="31" fillId="0" borderId="0" xfId="26" applyProtection="1">
      <protection hidden="1"/>
    </xf>
    <xf numFmtId="0" fontId="36" fillId="0" borderId="0" xfId="26" applyFont="1" applyAlignment="1" applyProtection="1">
      <alignment horizontal="center" vertical="center" wrapText="1"/>
      <protection hidden="1"/>
    </xf>
    <xf numFmtId="0" fontId="16" fillId="0" borderId="0" xfId="26" applyFont="1" applyAlignment="1" applyProtection="1">
      <alignment vertical="center"/>
      <protection hidden="1"/>
    </xf>
    <xf numFmtId="0" fontId="15" fillId="0" borderId="0" xfId="26" applyFont="1" applyBorder="1" applyAlignment="1" applyProtection="1">
      <alignment horizontal="center" vertical="center"/>
      <protection hidden="1"/>
    </xf>
    <xf numFmtId="0" fontId="16" fillId="0" borderId="0" xfId="26" applyFont="1" applyAlignment="1" applyProtection="1">
      <alignment horizontal="justify" vertical="center"/>
      <protection hidden="1"/>
    </xf>
    <xf numFmtId="0" fontId="31" fillId="0" borderId="0" xfId="26" applyAlignment="1" applyProtection="1">
      <alignment vertical="center"/>
      <protection hidden="1"/>
    </xf>
    <xf numFmtId="0" fontId="16" fillId="0" borderId="14" xfId="26" applyFont="1" applyBorder="1" applyAlignment="1" applyProtection="1">
      <alignment vertical="center" wrapText="1"/>
      <protection hidden="1"/>
    </xf>
    <xf numFmtId="0" fontId="16" fillId="0" borderId="15" xfId="26" applyFont="1" applyBorder="1" applyAlignment="1" applyProtection="1">
      <alignment vertical="center" wrapText="1"/>
      <protection hidden="1"/>
    </xf>
    <xf numFmtId="0" fontId="16" fillId="0" borderId="0" xfId="26" applyFont="1" applyAlignment="1" applyProtection="1">
      <alignment horizontal="center" vertical="center"/>
      <protection hidden="1"/>
    </xf>
    <xf numFmtId="0" fontId="31" fillId="0" borderId="0" xfId="26" applyBorder="1" applyProtection="1">
      <protection hidden="1"/>
    </xf>
    <xf numFmtId="0" fontId="16" fillId="0" borderId="3" xfId="26" applyFont="1" applyBorder="1" applyAlignment="1" applyProtection="1">
      <alignment vertical="center" wrapText="1"/>
      <protection hidden="1"/>
    </xf>
    <xf numFmtId="0" fontId="16" fillId="0" borderId="0" xfId="26" applyFont="1" applyProtection="1">
      <protection hidden="1"/>
    </xf>
    <xf numFmtId="0" fontId="16" fillId="0" borderId="0" xfId="26" applyFont="1" applyAlignment="1" applyProtection="1">
      <alignment vertical="center" wrapText="1"/>
      <protection hidden="1"/>
    </xf>
    <xf numFmtId="0" fontId="16" fillId="0" borderId="16" xfId="26" applyFont="1" applyBorder="1" applyAlignment="1" applyProtection="1">
      <alignment vertical="center"/>
      <protection hidden="1"/>
    </xf>
    <xf numFmtId="0" fontId="16" fillId="0" borderId="17" xfId="26" applyFont="1" applyBorder="1" applyAlignment="1" applyProtection="1">
      <alignment vertical="center"/>
      <protection hidden="1"/>
    </xf>
    <xf numFmtId="0" fontId="16" fillId="0" borderId="18" xfId="26" applyFont="1" applyBorder="1" applyAlignment="1" applyProtection="1">
      <alignment vertical="center"/>
      <protection hidden="1"/>
    </xf>
    <xf numFmtId="0" fontId="16" fillId="0" borderId="19" xfId="26" applyFont="1" applyBorder="1" applyAlignment="1" applyProtection="1">
      <alignment vertical="center"/>
      <protection hidden="1"/>
    </xf>
    <xf numFmtId="0" fontId="16" fillId="0" borderId="20" xfId="26" applyFont="1" applyBorder="1" applyAlignment="1" applyProtection="1">
      <alignment vertical="center"/>
      <protection hidden="1"/>
    </xf>
    <xf numFmtId="0" fontId="16" fillId="0" borderId="21" xfId="26" applyFont="1" applyBorder="1" applyAlignment="1" applyProtection="1">
      <alignment vertical="center"/>
      <protection hidden="1"/>
    </xf>
    <xf numFmtId="0" fontId="16" fillId="0" borderId="7" xfId="26" applyFont="1" applyBorder="1" applyAlignment="1" applyProtection="1">
      <alignment vertical="center"/>
      <protection hidden="1"/>
    </xf>
    <xf numFmtId="0" fontId="16" fillId="0" borderId="8" xfId="26" applyFont="1" applyBorder="1" applyAlignment="1" applyProtection="1">
      <alignment vertical="center"/>
      <protection hidden="1"/>
    </xf>
    <xf numFmtId="0" fontId="16" fillId="0" borderId="0" xfId="26" applyFont="1" applyBorder="1" applyAlignment="1" applyProtection="1">
      <alignment vertical="center"/>
      <protection hidden="1"/>
    </xf>
    <xf numFmtId="0" fontId="16" fillId="0" borderId="14" xfId="26" applyFont="1" applyBorder="1" applyAlignment="1" applyProtection="1">
      <alignment horizontal="left" vertical="center"/>
      <protection hidden="1"/>
    </xf>
    <xf numFmtId="0" fontId="16" fillId="0" borderId="15" xfId="26" applyFont="1" applyBorder="1" applyAlignment="1" applyProtection="1">
      <alignment horizontal="left" vertical="center"/>
      <protection hidden="1"/>
    </xf>
    <xf numFmtId="0" fontId="16" fillId="0" borderId="0" xfId="26" applyFont="1" applyBorder="1" applyAlignment="1" applyProtection="1">
      <alignment horizontal="left" vertical="center"/>
      <protection hidden="1"/>
    </xf>
    <xf numFmtId="0" fontId="16" fillId="0" borderId="0" xfId="26" applyFont="1" applyAlignment="1" applyProtection="1">
      <alignment horizontal="left" vertical="center"/>
      <protection hidden="1"/>
    </xf>
    <xf numFmtId="0" fontId="15" fillId="0" borderId="0" xfId="28" applyNumberFormat="1" applyFont="1" applyFill="1" applyBorder="1" applyAlignment="1" applyProtection="1">
      <alignment horizontal="left" vertical="center"/>
    </xf>
    <xf numFmtId="0" fontId="37" fillId="0" borderId="0" xfId="26" applyFont="1" applyAlignment="1" applyProtection="1">
      <alignment vertical="center"/>
      <protection hidden="1"/>
    </xf>
    <xf numFmtId="0" fontId="37" fillId="0" borderId="0" xfId="26" applyFont="1" applyProtection="1">
      <protection hidden="1"/>
    </xf>
    <xf numFmtId="0" fontId="38" fillId="0" borderId="0" xfId="26"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15" fillId="0" borderId="12" xfId="31" applyFont="1" applyFill="1" applyBorder="1" applyAlignment="1" applyProtection="1">
      <alignment horizontal="right" vertical="center" wrapText="1"/>
      <protection hidden="1"/>
    </xf>
    <xf numFmtId="3" fontId="23" fillId="0" borderId="13" xfId="31" applyNumberFormat="1" applyFont="1" applyFill="1" applyBorder="1" applyAlignment="1" applyProtection="1">
      <alignment horizontal="justify" vertical="center" wrapText="1"/>
      <protection hidden="1"/>
    </xf>
    <xf numFmtId="0" fontId="30" fillId="0" borderId="0" xfId="0" applyFont="1" applyProtection="1">
      <protection hidden="1"/>
    </xf>
    <xf numFmtId="0" fontId="15" fillId="0" borderId="0" xfId="0" applyNumberFormat="1" applyFont="1" applyFill="1" applyBorder="1" applyAlignment="1" applyProtection="1">
      <alignment horizontal="center" vertical="center"/>
      <protection hidden="1"/>
    </xf>
    <xf numFmtId="0" fontId="30" fillId="0" borderId="0" xfId="0" applyFont="1" applyBorder="1" applyAlignment="1" applyProtection="1">
      <alignment vertical="center"/>
      <protection hidden="1"/>
    </xf>
    <xf numFmtId="0" fontId="26" fillId="0" borderId="0" xfId="0" applyNumberFormat="1" applyFont="1" applyFill="1" applyBorder="1" applyAlignment="1" applyProtection="1">
      <alignment horizontal="center" vertical="center"/>
      <protection hidden="1"/>
    </xf>
    <xf numFmtId="0" fontId="30" fillId="0" borderId="0" xfId="0" applyNumberFormat="1" applyFont="1" applyFill="1" applyBorder="1" applyAlignment="1" applyProtection="1">
      <alignment horizontal="left" vertical="center"/>
      <protection hidden="1"/>
    </xf>
    <xf numFmtId="0" fontId="30" fillId="0" borderId="0" xfId="0" applyNumberFormat="1" applyFont="1" applyFill="1" applyBorder="1" applyAlignment="1" applyProtection="1">
      <alignment horizontal="justify" vertical="center"/>
      <protection hidden="1"/>
    </xf>
    <xf numFmtId="0" fontId="30" fillId="0" borderId="0" xfId="0" applyNumberFormat="1" applyFont="1" applyFill="1" applyBorder="1" applyAlignment="1" applyProtection="1">
      <alignment horizontal="center" vertical="center"/>
      <protection hidden="1"/>
    </xf>
    <xf numFmtId="0" fontId="30" fillId="0" borderId="0" xfId="0" applyNumberFormat="1" applyFont="1" applyFill="1" applyBorder="1" applyAlignment="1" applyProtection="1">
      <alignment vertical="center"/>
      <protection hidden="1"/>
    </xf>
    <xf numFmtId="0" fontId="30" fillId="0" borderId="0" xfId="0" applyNumberFormat="1" applyFont="1" applyFill="1" applyBorder="1" applyAlignment="1" applyProtection="1">
      <alignment horizontal="left" vertical="center" indent="1"/>
      <protection hidden="1"/>
    </xf>
    <xf numFmtId="0" fontId="30" fillId="0" borderId="0" xfId="32" applyFont="1" applyFill="1" applyBorder="1" applyAlignment="1" applyProtection="1">
      <alignment horizontal="left" vertical="center" indent="1"/>
      <protection hidden="1"/>
    </xf>
    <xf numFmtId="0" fontId="26" fillId="0" borderId="0" xfId="32" applyFont="1" applyFill="1" applyBorder="1" applyAlignment="1" applyProtection="1">
      <alignment vertical="center"/>
      <protection hidden="1"/>
    </xf>
    <xf numFmtId="0" fontId="26" fillId="0" borderId="0" xfId="0" applyNumberFormat="1" applyFont="1" applyFill="1" applyBorder="1" applyAlignment="1" applyProtection="1">
      <alignment horizontal="left" vertical="center"/>
      <protection hidden="1"/>
    </xf>
    <xf numFmtId="0" fontId="26" fillId="0" borderId="0" xfId="0" applyNumberFormat="1" applyFont="1" applyFill="1" applyBorder="1" applyAlignment="1" applyProtection="1">
      <alignment vertical="center"/>
      <protection hidden="1"/>
    </xf>
    <xf numFmtId="0" fontId="30" fillId="0" borderId="0" xfId="32" applyFont="1" applyFill="1" applyBorder="1" applyAlignment="1" applyProtection="1">
      <alignment vertical="center"/>
      <protection hidden="1"/>
    </xf>
    <xf numFmtId="0" fontId="30" fillId="0" borderId="0" xfId="36" applyNumberFormat="1" applyFont="1" applyFill="1" applyBorder="1" applyAlignment="1" applyProtection="1">
      <alignment horizontal="center" vertical="center" wrapText="1"/>
      <protection hidden="1"/>
    </xf>
    <xf numFmtId="0" fontId="30" fillId="0" borderId="0" xfId="36" applyFont="1" applyFill="1" applyBorder="1" applyAlignment="1" applyProtection="1">
      <alignment horizontal="center" vertical="center" wrapText="1"/>
      <protection hidden="1"/>
    </xf>
    <xf numFmtId="0" fontId="30" fillId="0" borderId="0" xfId="36" applyNumberFormat="1" applyFont="1" applyFill="1" applyBorder="1" applyAlignment="1" applyProtection="1">
      <alignment vertical="center" wrapText="1"/>
      <protection hidden="1"/>
    </xf>
    <xf numFmtId="0" fontId="30" fillId="0" borderId="0" xfId="0" applyFont="1" applyFill="1" applyBorder="1" applyAlignment="1" applyProtection="1">
      <alignment vertical="center"/>
      <protection hidden="1"/>
    </xf>
    <xf numFmtId="0" fontId="26" fillId="0" borderId="0" xfId="0" applyNumberFormat="1" applyFont="1" applyFill="1" applyBorder="1" applyAlignment="1" applyProtection="1">
      <alignment horizontal="center" vertical="center" wrapText="1"/>
      <protection hidden="1"/>
    </xf>
    <xf numFmtId="0" fontId="30" fillId="0" borderId="0" xfId="31" applyFont="1" applyAlignment="1" applyProtection="1">
      <alignment vertical="center"/>
      <protection hidden="1"/>
    </xf>
    <xf numFmtId="0" fontId="30" fillId="0" borderId="0" xfId="31" applyFont="1" applyAlignment="1" applyProtection="1">
      <alignment horizontal="right" vertical="center"/>
      <protection hidden="1"/>
    </xf>
    <xf numFmtId="0" fontId="30" fillId="0" borderId="0" xfId="31" applyFont="1" applyBorder="1" applyAlignment="1" applyProtection="1">
      <alignment horizontal="left" vertical="center"/>
      <protection hidden="1"/>
    </xf>
    <xf numFmtId="0" fontId="26" fillId="0" borderId="0" xfId="0" applyFont="1" applyAlignment="1" applyProtection="1">
      <alignment horizontal="right" vertical="center"/>
      <protection hidden="1"/>
    </xf>
    <xf numFmtId="0" fontId="30" fillId="0" borderId="0" xfId="36" applyNumberFormat="1" applyFont="1" applyFill="1" applyBorder="1" applyAlignment="1" applyProtection="1">
      <alignment horizontal="right" vertical="center" wrapText="1"/>
      <protection hidden="1"/>
    </xf>
    <xf numFmtId="2" fontId="30" fillId="0" borderId="0" xfId="0" applyNumberFormat="1" applyFont="1" applyFill="1" applyBorder="1" applyAlignment="1" applyProtection="1">
      <alignment horizontal="right" vertical="center" wrapText="1"/>
      <protection hidden="1"/>
    </xf>
    <xf numFmtId="2" fontId="30" fillId="0" borderId="0" xfId="0" applyNumberFormat="1" applyFont="1" applyFill="1" applyBorder="1" applyAlignment="1" applyProtection="1">
      <alignment horizontal="right" vertical="center"/>
      <protection hidden="1"/>
    </xf>
    <xf numFmtId="167" fontId="30" fillId="0" borderId="0" xfId="0" applyNumberFormat="1" applyFont="1" applyFill="1" applyBorder="1" applyAlignment="1" applyProtection="1">
      <alignment horizontal="right" vertical="center" wrapText="1"/>
      <protection hidden="1"/>
    </xf>
    <xf numFmtId="2" fontId="30" fillId="0" borderId="0" xfId="0" applyNumberFormat="1" applyFont="1" applyFill="1" applyBorder="1" applyAlignment="1" applyProtection="1">
      <alignment vertical="center" wrapText="1"/>
      <protection hidden="1"/>
    </xf>
    <xf numFmtId="0" fontId="30" fillId="0" borderId="0" xfId="0" applyNumberFormat="1" applyFont="1" applyFill="1" applyBorder="1" applyAlignment="1" applyProtection="1">
      <alignment vertical="center" wrapText="1"/>
      <protection hidden="1"/>
    </xf>
    <xf numFmtId="166" fontId="30" fillId="0" borderId="0" xfId="0" applyNumberFormat="1" applyFont="1" applyFill="1" applyBorder="1" applyAlignment="1" applyProtection="1">
      <alignment horizontal="right" vertical="center" wrapText="1"/>
      <protection hidden="1"/>
    </xf>
    <xf numFmtId="2" fontId="30" fillId="0" borderId="0" xfId="0" applyNumberFormat="1" applyFont="1" applyFill="1" applyBorder="1" applyAlignment="1" applyProtection="1">
      <alignment vertical="center"/>
      <protection hidden="1"/>
    </xf>
    <xf numFmtId="2" fontId="30" fillId="0" borderId="0" xfId="7" applyNumberFormat="1" applyFont="1" applyFill="1" applyBorder="1" applyAlignment="1" applyProtection="1">
      <alignment horizontal="right" vertical="center" wrapText="1"/>
      <protection hidden="1"/>
    </xf>
    <xf numFmtId="0" fontId="30" fillId="0" borderId="0" xfId="36" applyFont="1" applyFill="1" applyBorder="1" applyAlignment="1" applyProtection="1">
      <alignment horizontal="right" vertical="center" wrapText="1"/>
      <protection hidden="1"/>
    </xf>
    <xf numFmtId="0" fontId="30" fillId="0" borderId="0" xfId="36" applyNumberFormat="1" applyFont="1" applyFill="1" applyBorder="1" applyAlignment="1" applyProtection="1">
      <alignment horizontal="center" vertical="center"/>
      <protection hidden="1"/>
    </xf>
    <xf numFmtId="0" fontId="30" fillId="0" borderId="0" xfId="36" applyNumberFormat="1" applyFont="1" applyFill="1" applyBorder="1" applyAlignment="1" applyProtection="1">
      <alignment horizontal="right" vertical="center"/>
      <protection hidden="1"/>
    </xf>
    <xf numFmtId="0" fontId="16" fillId="0" borderId="13" xfId="31" applyFont="1" applyBorder="1" applyAlignment="1" applyProtection="1">
      <alignment horizontal="justify" vertical="top" wrapText="1"/>
      <protection hidden="1"/>
    </xf>
    <xf numFmtId="4" fontId="15" fillId="0" borderId="10" xfId="31" applyNumberFormat="1" applyFont="1" applyFill="1" applyBorder="1" applyAlignment="1" applyProtection="1">
      <alignment horizontal="right" vertical="center"/>
      <protection hidden="1"/>
    </xf>
    <xf numFmtId="4" fontId="15" fillId="0" borderId="12" xfId="7" applyNumberFormat="1" applyFont="1" applyBorder="1" applyAlignment="1" applyProtection="1">
      <alignment horizontal="right" vertical="center" wrapText="1"/>
      <protection hidden="1"/>
    </xf>
    <xf numFmtId="0" fontId="1" fillId="0" borderId="5" xfId="35" applyFill="1" applyBorder="1" applyProtection="1">
      <protection hidden="1"/>
    </xf>
    <xf numFmtId="0" fontId="1" fillId="0" borderId="0" xfId="35" applyFill="1" applyBorder="1" applyProtection="1">
      <protection hidden="1"/>
    </xf>
    <xf numFmtId="0" fontId="1" fillId="0" borderId="6" xfId="35" applyFill="1" applyBorder="1" applyProtection="1">
      <protection hidden="1"/>
    </xf>
    <xf numFmtId="0" fontId="18" fillId="0" borderId="5" xfId="35" applyFont="1" applyBorder="1" applyProtection="1">
      <protection hidden="1"/>
    </xf>
    <xf numFmtId="0" fontId="18" fillId="0" borderId="6" xfId="35" applyFont="1" applyBorder="1" applyProtection="1">
      <protection hidden="1"/>
    </xf>
    <xf numFmtId="1" fontId="16" fillId="0" borderId="7" xfId="35" applyNumberFormat="1" applyFont="1" applyBorder="1" applyAlignment="1" applyProtection="1">
      <alignment horizontal="left" vertical="center" wrapText="1" indent="3"/>
      <protection hidden="1"/>
    </xf>
    <xf numFmtId="0" fontId="16" fillId="0" borderId="4" xfId="35" applyFont="1" applyFill="1" applyBorder="1" applyAlignment="1" applyProtection="1">
      <alignment horizontal="justify" vertical="center" wrapText="1"/>
      <protection hidden="1"/>
    </xf>
    <xf numFmtId="4" fontId="16" fillId="0" borderId="8" xfId="35" applyNumberFormat="1" applyFont="1" applyFill="1" applyBorder="1" applyAlignment="1" applyProtection="1">
      <alignment horizontal="justify" vertical="center" wrapText="1"/>
      <protection hidden="1"/>
    </xf>
    <xf numFmtId="0" fontId="1" fillId="0" borderId="0" xfId="35" applyBorder="1" applyProtection="1">
      <protection hidden="1"/>
    </xf>
    <xf numFmtId="0" fontId="35" fillId="0" borderId="0" xfId="31" applyFont="1" applyBorder="1" applyAlignment="1" applyProtection="1">
      <alignment vertical="top"/>
      <protection hidden="1"/>
    </xf>
    <xf numFmtId="0" fontId="41" fillId="0" borderId="0" xfId="31" applyFont="1" applyBorder="1" applyAlignment="1" applyProtection="1">
      <alignment vertical="top"/>
      <protection hidden="1"/>
    </xf>
    <xf numFmtId="2" fontId="41" fillId="0" borderId="0" xfId="31" applyNumberFormat="1" applyFont="1" applyBorder="1" applyAlignment="1" applyProtection="1">
      <alignment vertical="top"/>
      <protection hidden="1"/>
    </xf>
    <xf numFmtId="165" fontId="35" fillId="0" borderId="0" xfId="31" applyNumberFormat="1" applyFont="1" applyBorder="1" applyAlignment="1" applyProtection="1">
      <alignment vertical="top"/>
      <protection hidden="1"/>
    </xf>
    <xf numFmtId="0" fontId="35" fillId="0" borderId="0" xfId="31" applyFont="1" applyBorder="1" applyAlignment="1" applyProtection="1">
      <alignment horizontal="right" vertical="top"/>
      <protection hidden="1"/>
    </xf>
    <xf numFmtId="2" fontId="41" fillId="2" borderId="0" xfId="31" applyNumberFormat="1" applyFont="1" applyFill="1" applyBorder="1" applyAlignment="1" applyProtection="1">
      <alignment vertical="top"/>
      <protection hidden="1"/>
    </xf>
    <xf numFmtId="0" fontId="30" fillId="0" borderId="0" xfId="0" applyFont="1" applyBorder="1" applyAlignment="1" applyProtection="1">
      <alignment horizontal="right" vertical="center"/>
      <protection hidden="1"/>
    </xf>
    <xf numFmtId="0" fontId="43" fillId="0" borderId="0" xfId="35" applyFont="1" applyProtection="1">
      <protection hidden="1"/>
    </xf>
    <xf numFmtId="0" fontId="42" fillId="0" borderId="0" xfId="35" applyFont="1" applyProtection="1">
      <protection hidden="1"/>
    </xf>
    <xf numFmtId="0" fontId="42" fillId="0" borderId="0" xfId="35" applyFont="1" applyAlignment="1" applyProtection="1">
      <alignment vertical="center"/>
      <protection hidden="1"/>
    </xf>
    <xf numFmtId="0" fontId="42" fillId="0" borderId="0" xfId="35" applyFont="1" applyBorder="1" applyProtection="1">
      <protection hidden="1"/>
    </xf>
    <xf numFmtId="0" fontId="43" fillId="0" borderId="0" xfId="35" applyFont="1" applyFill="1" applyProtection="1">
      <protection hidden="1"/>
    </xf>
    <xf numFmtId="0" fontId="42" fillId="0" borderId="0" xfId="35" applyFont="1" applyAlignment="1" applyProtection="1">
      <alignment wrapText="1"/>
      <protection hidden="1"/>
    </xf>
    <xf numFmtId="10" fontId="42" fillId="0" borderId="0" xfId="35" applyNumberFormat="1" applyFont="1" applyAlignment="1" applyProtection="1">
      <alignment vertical="center"/>
      <protection hidden="1"/>
    </xf>
    <xf numFmtId="0" fontId="30" fillId="0" borderId="0" xfId="29" applyNumberFormat="1" applyFont="1" applyFill="1" applyBorder="1" applyAlignment="1" applyProtection="1">
      <alignment vertical="center" wrapText="1"/>
      <protection hidden="1"/>
    </xf>
    <xf numFmtId="0" fontId="43" fillId="3" borderId="0" xfId="35" applyFont="1" applyFill="1" applyProtection="1">
      <protection hidden="1"/>
    </xf>
    <xf numFmtId="4" fontId="16" fillId="4" borderId="6" xfId="35" applyNumberFormat="1" applyFont="1" applyFill="1" applyBorder="1" applyAlignment="1" applyProtection="1">
      <alignment horizontal="right" vertical="center" wrapText="1"/>
      <protection hidden="1"/>
    </xf>
    <xf numFmtId="0" fontId="20" fillId="0" borderId="18" xfId="31" applyFont="1" applyBorder="1" applyAlignment="1" applyProtection="1">
      <alignment horizontal="center" vertical="center"/>
      <protection hidden="1"/>
    </xf>
    <xf numFmtId="0" fontId="4" fillId="0" borderId="12" xfId="31" applyFont="1" applyBorder="1" applyAlignment="1" applyProtection="1">
      <alignment vertical="center"/>
      <protection hidden="1"/>
    </xf>
    <xf numFmtId="0" fontId="18" fillId="0" borderId="12" xfId="31" applyFont="1" applyBorder="1" applyAlignment="1" applyProtection="1">
      <alignment vertical="center"/>
      <protection hidden="1"/>
    </xf>
    <xf numFmtId="0" fontId="47" fillId="0" borderId="0" xfId="0" applyFont="1" applyAlignment="1" applyProtection="1">
      <alignment horizontal="center" vertical="center" wrapText="1"/>
      <protection hidden="1"/>
    </xf>
    <xf numFmtId="0" fontId="0" fillId="0" borderId="0" xfId="0" applyBorder="1" applyProtection="1">
      <protection hidden="1"/>
    </xf>
    <xf numFmtId="0" fontId="0" fillId="0" borderId="0" xfId="0" applyBorder="1" applyAlignment="1" applyProtection="1">
      <alignment vertical="top"/>
      <protection hidden="1"/>
    </xf>
    <xf numFmtId="0" fontId="5" fillId="0" borderId="0" xfId="0" applyFont="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Alignment="1" applyProtection="1">
      <alignment vertical="center"/>
      <protection hidden="1"/>
    </xf>
    <xf numFmtId="0" fontId="19" fillId="0" borderId="0" xfId="0" applyFont="1" applyBorder="1" applyProtection="1">
      <protection hidden="1"/>
    </xf>
    <xf numFmtId="0" fontId="15" fillId="0" borderId="0" xfId="0" applyFont="1" applyBorder="1" applyAlignment="1" applyProtection="1">
      <alignment horizontal="center" vertical="top"/>
      <protection hidden="1"/>
    </xf>
    <xf numFmtId="0" fontId="5" fillId="0" borderId="0" xfId="0" applyFont="1" applyAlignment="1" applyProtection="1">
      <alignment horizontal="justify" vertical="center"/>
      <protection hidden="1"/>
    </xf>
    <xf numFmtId="0" fontId="19" fillId="0" borderId="0" xfId="0" applyFont="1" applyBorder="1" applyAlignment="1" applyProtection="1">
      <alignment vertical="top" wrapText="1"/>
      <protection hidden="1"/>
    </xf>
    <xf numFmtId="164" fontId="6" fillId="0" borderId="0" xfId="0" quotePrefix="1" applyNumberFormat="1" applyFont="1" applyBorder="1" applyAlignment="1" applyProtection="1">
      <alignment horizontal="left" vertical="top" wrapText="1" indent="1"/>
      <protection hidden="1"/>
    </xf>
    <xf numFmtId="0" fontId="5" fillId="0" borderId="0" xfId="0" applyFont="1" applyAlignment="1" applyProtection="1">
      <alignment horizontal="justify" vertical="top"/>
      <protection hidden="1"/>
    </xf>
    <xf numFmtId="164" fontId="6" fillId="0" borderId="0" xfId="0" quotePrefix="1" applyNumberFormat="1" applyFont="1" applyBorder="1" applyAlignment="1" applyProtection="1">
      <alignment horizontal="left" vertical="top" wrapText="1"/>
      <protection hidden="1"/>
    </xf>
    <xf numFmtId="0" fontId="20" fillId="0" borderId="0" xfId="0" applyFont="1" applyAlignment="1" applyProtection="1">
      <alignment horizontal="justify" vertical="center"/>
      <protection hidden="1"/>
    </xf>
    <xf numFmtId="0" fontId="5" fillId="0" borderId="0" xfId="0" applyFont="1" applyBorder="1" applyAlignment="1" applyProtection="1">
      <alignment horizontal="right" vertical="top" wrapText="1"/>
      <protection hidden="1"/>
    </xf>
    <xf numFmtId="0" fontId="5" fillId="0" borderId="0" xfId="0" applyFont="1" applyBorder="1" applyAlignment="1" applyProtection="1">
      <alignment horizontal="center" vertical="top" wrapText="1"/>
      <protection hidden="1"/>
    </xf>
    <xf numFmtId="0" fontId="16" fillId="0" borderId="0" xfId="0" applyFont="1" applyBorder="1" applyAlignment="1" applyProtection="1">
      <alignment vertical="top"/>
      <protection hidden="1"/>
    </xf>
    <xf numFmtId="0" fontId="5" fillId="0" borderId="0" xfId="0" applyFont="1" applyAlignment="1" applyProtection="1">
      <alignment horizontal="justify"/>
      <protection hidden="1"/>
    </xf>
    <xf numFmtId="0" fontId="5" fillId="0" borderId="0" xfId="0" applyFont="1" applyBorder="1" applyProtection="1">
      <protection hidden="1"/>
    </xf>
    <xf numFmtId="0" fontId="20" fillId="0" borderId="0" xfId="0" applyFont="1" applyBorder="1" applyAlignment="1" applyProtection="1">
      <alignment horizontal="center" vertical="top"/>
      <protection hidden="1"/>
    </xf>
    <xf numFmtId="1" fontId="16" fillId="0" borderId="12" xfId="31" applyNumberFormat="1" applyFont="1" applyBorder="1" applyAlignment="1" applyProtection="1">
      <alignment horizontal="right" vertical="center" wrapText="1"/>
      <protection hidden="1"/>
    </xf>
    <xf numFmtId="0" fontId="15" fillId="0" borderId="0" xfId="0" applyFont="1" applyFill="1" applyBorder="1" applyAlignment="1" applyProtection="1">
      <alignment horizontal="left" vertical="center"/>
      <protection hidden="1"/>
    </xf>
    <xf numFmtId="0" fontId="16" fillId="0" borderId="11" xfId="31" applyFont="1" applyBorder="1" applyAlignment="1" applyProtection="1">
      <alignment horizontal="justify" vertical="center" wrapText="1"/>
      <protection hidden="1"/>
    </xf>
    <xf numFmtId="0" fontId="15" fillId="0" borderId="0" xfId="0" applyNumberFormat="1" applyFont="1" applyFill="1" applyBorder="1" applyAlignment="1" applyProtection="1">
      <alignment horizontal="center" vertical="center" wrapText="1"/>
      <protection hidden="1"/>
    </xf>
    <xf numFmtId="0" fontId="50" fillId="0" borderId="0" xfId="37" applyFont="1" applyAlignment="1" applyProtection="1">
      <alignment horizontal="center"/>
      <protection hidden="1"/>
    </xf>
    <xf numFmtId="0" fontId="50" fillId="0" borderId="0" xfId="37" applyFont="1" applyProtection="1">
      <protection hidden="1"/>
    </xf>
    <xf numFmtId="0" fontId="50" fillId="0" borderId="0" xfId="27" applyFont="1" applyFill="1" applyBorder="1" applyAlignment="1" applyProtection="1">
      <alignment horizontal="left" vertical="center"/>
      <protection hidden="1"/>
    </xf>
    <xf numFmtId="0" fontId="50" fillId="0" borderId="0" xfId="27" applyFont="1" applyProtection="1">
      <protection hidden="1"/>
    </xf>
    <xf numFmtId="0" fontId="50" fillId="0" borderId="0" xfId="27" applyFont="1" applyFill="1" applyBorder="1" applyAlignment="1" applyProtection="1">
      <alignment vertical="center"/>
      <protection hidden="1"/>
    </xf>
    <xf numFmtId="0" fontId="50" fillId="0" borderId="0" xfId="27" applyFont="1" applyFill="1" applyBorder="1" applyAlignment="1" applyProtection="1">
      <alignment horizontal="center" vertical="center"/>
      <protection hidden="1"/>
    </xf>
    <xf numFmtId="0" fontId="50" fillId="0" borderId="0" xfId="27" applyFont="1" applyAlignment="1" applyProtection="1">
      <alignment horizontal="left"/>
      <protection hidden="1"/>
    </xf>
    <xf numFmtId="0" fontId="50" fillId="0" borderId="0" xfId="27" applyFont="1" applyAlignment="1" applyProtection="1">
      <alignment horizontal="center"/>
      <protection hidden="1"/>
    </xf>
    <xf numFmtId="1" fontId="16" fillId="4" borderId="10" xfId="26" applyNumberFormat="1" applyFont="1" applyFill="1" applyBorder="1" applyAlignment="1" applyProtection="1">
      <alignment horizontal="center" vertical="center"/>
      <protection locked="0"/>
    </xf>
    <xf numFmtId="176" fontId="16" fillId="4" borderId="10" xfId="26" applyNumberFormat="1" applyFont="1" applyFill="1" applyBorder="1" applyAlignment="1" applyProtection="1">
      <alignment horizontal="center" vertical="center"/>
      <protection locked="0"/>
    </xf>
    <xf numFmtId="0" fontId="27" fillId="0" borderId="0" xfId="26" applyFont="1" applyAlignment="1" applyProtection="1">
      <alignment horizontal="center" vertical="center"/>
      <protection hidden="1"/>
    </xf>
    <xf numFmtId="0" fontId="51" fillId="0" borderId="0" xfId="26" applyFont="1" applyAlignment="1" applyProtection="1">
      <alignment vertical="center"/>
      <protection hidden="1"/>
    </xf>
    <xf numFmtId="0" fontId="31" fillId="0" borderId="0" xfId="26" applyFont="1" applyProtection="1">
      <protection hidden="1"/>
    </xf>
    <xf numFmtId="0" fontId="31" fillId="0" borderId="0" xfId="26" applyFont="1" applyAlignment="1" applyProtection="1">
      <alignment horizontal="center"/>
      <protection hidden="1"/>
    </xf>
    <xf numFmtId="2" fontId="15" fillId="0" borderId="0" xfId="0" applyNumberFormat="1" applyFont="1" applyFill="1" applyBorder="1" applyAlignment="1" applyProtection="1">
      <alignment horizontal="center" vertical="center"/>
      <protection hidden="1"/>
    </xf>
    <xf numFmtId="0" fontId="30" fillId="0" borderId="0" xfId="0" applyNumberFormat="1" applyFont="1" applyFill="1" applyBorder="1" applyAlignment="1" applyProtection="1">
      <alignment horizontal="center" vertical="top"/>
      <protection hidden="1"/>
    </xf>
    <xf numFmtId="0" fontId="30" fillId="0" borderId="0" xfId="0" applyNumberFormat="1" applyFont="1" applyFill="1" applyBorder="1" applyAlignment="1" applyProtection="1">
      <alignment horizontal="justify" vertical="top"/>
      <protection hidden="1"/>
    </xf>
    <xf numFmtId="10" fontId="15" fillId="4" borderId="12" xfId="31" applyNumberFormat="1" applyFont="1" applyFill="1" applyBorder="1" applyAlignment="1" applyProtection="1">
      <alignment horizontal="right" vertical="center" wrapText="1"/>
      <protection locked="0"/>
    </xf>
    <xf numFmtId="0" fontId="15" fillId="0" borderId="4" xfId="23" applyFont="1" applyBorder="1" applyAlignment="1" applyProtection="1">
      <alignment vertical="center"/>
    </xf>
    <xf numFmtId="0" fontId="16" fillId="0" borderId="4" xfId="23" applyFont="1" applyBorder="1" applyAlignment="1" applyProtection="1">
      <alignment vertical="center"/>
    </xf>
    <xf numFmtId="0" fontId="15" fillId="0" borderId="4" xfId="23" applyFont="1" applyBorder="1" applyAlignment="1" applyProtection="1">
      <alignment horizontal="right" vertical="center"/>
    </xf>
    <xf numFmtId="0" fontId="16" fillId="0" borderId="0" xfId="23" applyFont="1" applyAlignment="1" applyProtection="1">
      <alignment vertical="center"/>
    </xf>
    <xf numFmtId="0" fontId="16" fillId="0" borderId="0" xfId="23" applyFont="1" applyProtection="1"/>
    <xf numFmtId="0" fontId="16" fillId="0" borderId="0" xfId="23" applyFont="1" applyBorder="1" applyProtection="1"/>
    <xf numFmtId="0" fontId="30" fillId="0" borderId="0" xfId="23" applyFont="1" applyBorder="1" applyProtection="1"/>
    <xf numFmtId="0" fontId="30" fillId="0" borderId="0" xfId="23" applyFont="1" applyBorder="1" applyAlignment="1" applyProtection="1">
      <alignment horizontal="center" vertical="center"/>
    </xf>
    <xf numFmtId="0" fontId="49" fillId="0" borderId="0" xfId="23" applyFont="1" applyProtection="1"/>
    <xf numFmtId="0" fontId="49" fillId="0" borderId="0" xfId="23" applyFont="1" applyAlignment="1" applyProtection="1">
      <alignment vertical="center"/>
    </xf>
    <xf numFmtId="0" fontId="49" fillId="0" borderId="0" xfId="23" applyFont="1" applyBorder="1" applyProtection="1"/>
    <xf numFmtId="0" fontId="15" fillId="0" borderId="0" xfId="23" applyFont="1" applyAlignment="1" applyProtection="1">
      <alignment horizontal="center" vertical="center"/>
    </xf>
    <xf numFmtId="0" fontId="49" fillId="0" borderId="0" xfId="23" applyFont="1" applyAlignment="1" applyProtection="1">
      <alignment horizontal="left" vertical="center"/>
    </xf>
    <xf numFmtId="176" fontId="49" fillId="0" borderId="0" xfId="23" applyNumberFormat="1" applyFont="1" applyFill="1" applyAlignment="1" applyProtection="1">
      <alignment horizontal="left" vertical="center"/>
    </xf>
    <xf numFmtId="0" fontId="30" fillId="0" borderId="0" xfId="23" applyFont="1" applyBorder="1" applyAlignment="1" applyProtection="1">
      <alignment horizontal="center"/>
    </xf>
    <xf numFmtId="0" fontId="49" fillId="0" borderId="0" xfId="25" applyNumberFormat="1" applyFont="1" applyFill="1" applyBorder="1" applyAlignment="1" applyProtection="1">
      <alignment horizontal="left" vertical="center"/>
    </xf>
    <xf numFmtId="0" fontId="15" fillId="0" borderId="0" xfId="25" applyNumberFormat="1" applyFont="1" applyFill="1" applyBorder="1" applyAlignment="1" applyProtection="1">
      <alignment horizontal="left" vertical="center"/>
    </xf>
    <xf numFmtId="0" fontId="16" fillId="0" borderId="0" xfId="23" applyFont="1" applyAlignment="1" applyProtection="1">
      <alignment horizontal="justify" vertical="center"/>
    </xf>
    <xf numFmtId="0" fontId="49" fillId="0" borderId="0" xfId="33" applyFont="1" applyBorder="1" applyAlignment="1" applyProtection="1">
      <alignment horizontal="left" vertical="center"/>
    </xf>
    <xf numFmtId="0" fontId="49" fillId="0" borderId="0" xfId="23" applyFont="1" applyAlignment="1" applyProtection="1">
      <alignment horizontal="justify" vertical="center"/>
    </xf>
    <xf numFmtId="0" fontId="49" fillId="0" borderId="0" xfId="23" applyFont="1" applyAlignment="1" applyProtection="1">
      <alignment vertical="top"/>
    </xf>
    <xf numFmtId="164" fontId="49" fillId="0" borderId="0" xfId="23" applyNumberFormat="1" applyFont="1" applyAlignment="1" applyProtection="1">
      <alignment horizontal="center" vertical="top"/>
    </xf>
    <xf numFmtId="4" fontId="15" fillId="0" borderId="0" xfId="23" applyNumberFormat="1" applyFont="1" applyBorder="1" applyAlignment="1" applyProtection="1">
      <alignment vertical="center"/>
    </xf>
    <xf numFmtId="0" fontId="15" fillId="0" borderId="0" xfId="23" applyFont="1" applyBorder="1" applyAlignment="1" applyProtection="1">
      <alignment horizontal="justify" vertical="center"/>
    </xf>
    <xf numFmtId="164" fontId="49" fillId="0" borderId="0" xfId="23" applyNumberFormat="1" applyFont="1" applyAlignment="1" applyProtection="1">
      <alignment horizontal="center" vertical="center"/>
    </xf>
    <xf numFmtId="0" fontId="16" fillId="0" borderId="0" xfId="23" applyFont="1" applyBorder="1" applyAlignment="1" applyProtection="1">
      <alignment vertical="center"/>
    </xf>
    <xf numFmtId="0" fontId="30" fillId="0" borderId="0" xfId="23" applyFont="1" applyBorder="1" applyAlignment="1" applyProtection="1">
      <alignment vertical="center"/>
    </xf>
    <xf numFmtId="0" fontId="49" fillId="0" borderId="0" xfId="23" applyFont="1" applyAlignment="1" applyProtection="1">
      <alignment horizontal="center" vertical="top"/>
    </xf>
    <xf numFmtId="0" fontId="49" fillId="0" borderId="0" xfId="0" applyFont="1" applyAlignment="1" applyProtection="1">
      <alignment vertical="center"/>
    </xf>
    <xf numFmtId="0" fontId="49" fillId="0" borderId="0" xfId="0" applyFont="1" applyBorder="1" applyAlignment="1" applyProtection="1">
      <alignment horizontal="center" vertical="center" wrapText="1"/>
    </xf>
    <xf numFmtId="0" fontId="49" fillId="0" borderId="0" xfId="0" applyFont="1" applyProtection="1"/>
    <xf numFmtId="0" fontId="49" fillId="0" borderId="0" xfId="0" applyFont="1" applyAlignment="1" applyProtection="1">
      <alignment horizontal="justify" vertical="center"/>
    </xf>
    <xf numFmtId="164" fontId="49" fillId="0" borderId="0" xfId="0" applyNumberFormat="1" applyFont="1" applyAlignment="1" applyProtection="1">
      <alignment horizontal="center" vertical="center"/>
    </xf>
    <xf numFmtId="0" fontId="49" fillId="0" borderId="0" xfId="0" applyFont="1" applyAlignment="1" applyProtection="1">
      <alignment horizontal="right" vertical="center"/>
    </xf>
    <xf numFmtId="176" fontId="15" fillId="0" borderId="0" xfId="23" applyNumberFormat="1" applyFont="1" applyAlignment="1" applyProtection="1">
      <alignment vertical="center"/>
    </xf>
    <xf numFmtId="0" fontId="15" fillId="0" borderId="0" xfId="23" applyFont="1" applyAlignment="1" applyProtection="1">
      <alignment horizontal="right" vertical="center"/>
    </xf>
    <xf numFmtId="0" fontId="16" fillId="0" borderId="0" xfId="23" applyFont="1" applyAlignment="1" applyProtection="1">
      <alignment horizontal="left" vertical="center"/>
    </xf>
    <xf numFmtId="0" fontId="15" fillId="0" borderId="0" xfId="23" applyFont="1" applyAlignment="1" applyProtection="1">
      <alignment horizontal="left" vertical="center" indent="2"/>
    </xf>
    <xf numFmtId="0" fontId="15" fillId="0" borderId="0" xfId="23" applyFont="1" applyAlignment="1" applyProtection="1">
      <alignment horizontal="left" vertical="center" indent="1"/>
    </xf>
    <xf numFmtId="0" fontId="16" fillId="0" borderId="0" xfId="23" applyFont="1" applyAlignment="1" applyProtection="1">
      <alignment horizontal="left" vertical="center" indent="1"/>
    </xf>
    <xf numFmtId="0" fontId="49" fillId="0" borderId="0" xfId="0" applyFont="1" applyAlignment="1" applyProtection="1">
      <alignment horizontal="left" vertical="center" wrapText="1" indent="2"/>
    </xf>
    <xf numFmtId="0" fontId="49" fillId="0" borderId="0" xfId="0" applyFont="1" applyAlignment="1" applyProtection="1">
      <alignment vertical="center" wrapText="1"/>
    </xf>
    <xf numFmtId="176" fontId="15" fillId="0" borderId="0" xfId="0" applyNumberFormat="1" applyFont="1" applyAlignment="1" applyProtection="1">
      <alignment horizontal="left" vertical="center" indent="1"/>
    </xf>
    <xf numFmtId="0" fontId="16" fillId="0" borderId="0" xfId="0" applyFont="1" applyAlignment="1" applyProtection="1">
      <alignment vertical="center"/>
    </xf>
    <xf numFmtId="0" fontId="16" fillId="0" borderId="0" xfId="0" applyFont="1" applyAlignment="1" applyProtection="1">
      <alignment horizontal="right" vertical="center"/>
    </xf>
    <xf numFmtId="0" fontId="49" fillId="0" borderId="0" xfId="23" applyFont="1" applyBorder="1" applyAlignment="1" applyProtection="1">
      <alignment vertical="center"/>
    </xf>
    <xf numFmtId="0" fontId="16" fillId="0" borderId="0" xfId="0" applyFont="1" applyFill="1" applyAlignment="1" applyProtection="1">
      <alignment vertical="center"/>
    </xf>
    <xf numFmtId="0" fontId="49" fillId="0" borderId="0" xfId="0" applyFont="1" applyFill="1" applyAlignment="1" applyProtection="1">
      <alignment horizontal="left" vertical="center" indent="2"/>
    </xf>
    <xf numFmtId="0" fontId="15" fillId="0" borderId="0" xfId="0" applyFont="1" applyFill="1" applyAlignment="1" applyProtection="1">
      <alignment horizontal="left" vertical="center"/>
    </xf>
    <xf numFmtId="176" fontId="15" fillId="0" borderId="0" xfId="0" applyNumberFormat="1" applyFont="1" applyFill="1" applyAlignment="1" applyProtection="1">
      <alignment horizontal="left" vertical="center" indent="1"/>
    </xf>
    <xf numFmtId="0" fontId="16" fillId="0" borderId="0" xfId="0" applyFont="1" applyFill="1" applyAlignment="1" applyProtection="1">
      <alignment horizontal="right" vertical="center"/>
    </xf>
    <xf numFmtId="0" fontId="0" fillId="0" borderId="0" xfId="0" applyAlignment="1">
      <alignment wrapText="1"/>
    </xf>
    <xf numFmtId="2" fontId="16" fillId="0" borderId="12" xfId="31" applyNumberFormat="1" applyFont="1" applyFill="1" applyBorder="1" applyAlignment="1" applyProtection="1">
      <alignment horizontal="right" vertical="center" wrapText="1"/>
      <protection hidden="1"/>
    </xf>
    <xf numFmtId="0" fontId="54" fillId="0" borderId="0" xfId="30" applyNumberFormat="1" applyFont="1" applyFill="1" applyBorder="1" applyAlignment="1" applyProtection="1">
      <alignment horizontal="center" vertical="center"/>
      <protection hidden="1"/>
    </xf>
    <xf numFmtId="0" fontId="55" fillId="0" borderId="0" xfId="30" applyNumberFormat="1" applyFont="1" applyFill="1" applyBorder="1" applyAlignment="1" applyProtection="1">
      <alignment horizontal="center" vertical="center"/>
      <protection hidden="1"/>
    </xf>
    <xf numFmtId="0" fontId="55" fillId="0" borderId="0" xfId="30" applyNumberFormat="1" applyFont="1" applyFill="1" applyBorder="1" applyAlignment="1" applyProtection="1">
      <alignment horizontal="center" vertical="top"/>
      <protection hidden="1"/>
    </xf>
    <xf numFmtId="0" fontId="4" fillId="0" borderId="0" xfId="30" applyNumberFormat="1" applyFont="1" applyFill="1" applyBorder="1" applyAlignment="1" applyProtection="1">
      <alignment horizontal="center" vertical="top"/>
      <protection hidden="1"/>
    </xf>
    <xf numFmtId="0" fontId="56" fillId="0" borderId="0" xfId="30" applyNumberFormat="1" applyFont="1" applyFill="1" applyBorder="1" applyAlignment="1" applyProtection="1">
      <alignment vertical="center"/>
      <protection hidden="1"/>
    </xf>
    <xf numFmtId="0" fontId="57" fillId="0" borderId="0" xfId="30" applyNumberFormat="1" applyFont="1" applyFill="1" applyBorder="1" applyAlignment="1" applyProtection="1">
      <alignment vertical="center"/>
      <protection hidden="1"/>
    </xf>
    <xf numFmtId="0" fontId="57" fillId="0" borderId="0" xfId="30" applyNumberFormat="1" applyFont="1" applyFill="1" applyBorder="1" applyAlignment="1" applyProtection="1">
      <alignment vertical="top"/>
      <protection hidden="1"/>
    </xf>
    <xf numFmtId="0" fontId="34" fillId="0" borderId="0" xfId="30" applyNumberFormat="1" applyFont="1" applyFill="1" applyBorder="1" applyAlignment="1" applyProtection="1">
      <alignment vertical="top"/>
      <protection hidden="1"/>
    </xf>
    <xf numFmtId="0" fontId="15" fillId="0" borderId="0" xfId="0" applyFont="1" applyFill="1" applyAlignment="1" applyProtection="1">
      <alignment horizontal="center" vertical="center"/>
      <protection hidden="1"/>
    </xf>
    <xf numFmtId="0" fontId="16" fillId="0" borderId="0" xfId="30" applyFont="1" applyAlignment="1" applyProtection="1">
      <alignment vertical="top"/>
      <protection hidden="1"/>
    </xf>
    <xf numFmtId="0" fontId="16" fillId="0" borderId="0" xfId="30" applyFont="1" applyAlignment="1" applyProtection="1">
      <alignment vertical="center"/>
      <protection hidden="1"/>
    </xf>
    <xf numFmtId="0" fontId="16" fillId="0" borderId="0" xfId="30" applyFont="1" applyAlignment="1" applyProtection="1">
      <alignment vertical="center" wrapText="1"/>
      <protection hidden="1"/>
    </xf>
    <xf numFmtId="0" fontId="57" fillId="0" borderId="0" xfId="30" applyNumberFormat="1" applyFont="1" applyFill="1" applyBorder="1" applyAlignment="1" applyProtection="1">
      <alignment vertical="top" wrapText="1"/>
      <protection hidden="1"/>
    </xf>
    <xf numFmtId="0" fontId="16" fillId="0" borderId="0" xfId="30" applyNumberFormat="1" applyFont="1" applyFill="1" applyBorder="1" applyAlignment="1" applyProtection="1">
      <alignment vertical="center"/>
      <protection hidden="1"/>
    </xf>
    <xf numFmtId="0" fontId="16" fillId="0" borderId="12" xfId="30" applyFont="1" applyBorder="1" applyAlignment="1" applyProtection="1">
      <alignment horizontal="center" vertical="top"/>
      <protection hidden="1"/>
    </xf>
    <xf numFmtId="4" fontId="16" fillId="4" borderId="12" xfId="30" applyNumberFormat="1" applyFont="1" applyFill="1" applyBorder="1" applyAlignment="1" applyProtection="1">
      <alignment horizontal="right" vertical="center"/>
      <protection locked="0"/>
    </xf>
    <xf numFmtId="2" fontId="57" fillId="0" borderId="0" xfId="30" applyNumberFormat="1" applyFont="1" applyFill="1" applyBorder="1" applyAlignment="1" applyProtection="1">
      <alignment vertical="center"/>
      <protection hidden="1"/>
    </xf>
    <xf numFmtId="179" fontId="56" fillId="0" borderId="0" xfId="30" applyNumberFormat="1" applyFont="1" applyFill="1" applyBorder="1" applyAlignment="1" applyProtection="1">
      <alignment vertical="center"/>
      <protection hidden="1"/>
    </xf>
    <xf numFmtId="10" fontId="16" fillId="4" borderId="12" xfId="30" applyNumberFormat="1" applyFont="1" applyFill="1" applyBorder="1" applyAlignment="1" applyProtection="1">
      <alignment horizontal="right" vertical="center"/>
      <protection locked="0"/>
    </xf>
    <xf numFmtId="10" fontId="57" fillId="0" borderId="0" xfId="30" applyNumberFormat="1" applyFont="1" applyFill="1" applyBorder="1" applyAlignment="1" applyProtection="1">
      <alignment vertical="top"/>
      <protection hidden="1"/>
    </xf>
    <xf numFmtId="0" fontId="53" fillId="0" borderId="0" xfId="30" applyNumberFormat="1" applyFont="1" applyFill="1" applyBorder="1" applyAlignment="1" applyProtection="1">
      <alignment vertical="top"/>
      <protection hidden="1"/>
    </xf>
    <xf numFmtId="0" fontId="16" fillId="0" borderId="10" xfId="30" applyFont="1" applyBorder="1" applyAlignment="1" applyProtection="1">
      <alignment horizontal="center" vertical="top"/>
      <protection hidden="1"/>
    </xf>
    <xf numFmtId="0" fontId="53" fillId="0" borderId="22" xfId="30" applyNumberFormat="1" applyFont="1" applyFill="1" applyBorder="1" applyAlignment="1" applyProtection="1">
      <alignment horizontal="right" vertical="top"/>
      <protection hidden="1"/>
    </xf>
    <xf numFmtId="0" fontId="56" fillId="0" borderId="0" xfId="30" applyNumberFormat="1" applyFont="1" applyFill="1" applyBorder="1" applyAlignment="1" applyProtection="1">
      <alignment vertical="top"/>
      <protection hidden="1"/>
    </xf>
    <xf numFmtId="0" fontId="15" fillId="0" borderId="11" xfId="30" applyFont="1" applyBorder="1" applyAlignment="1" applyProtection="1">
      <alignment horizontal="center" vertical="center" wrapText="1"/>
      <protection hidden="1"/>
    </xf>
    <xf numFmtId="0" fontId="16" fillId="0" borderId="18" xfId="30" applyNumberFormat="1" applyFont="1" applyFill="1" applyBorder="1" applyAlignment="1" applyProtection="1">
      <alignment horizontal="left" vertical="center" indent="3"/>
      <protection hidden="1"/>
    </xf>
    <xf numFmtId="0" fontId="53" fillId="0" borderId="23" xfId="30" applyNumberFormat="1" applyFont="1" applyFill="1" applyBorder="1" applyAlignment="1" applyProtection="1">
      <alignment vertical="top"/>
      <protection hidden="1"/>
    </xf>
    <xf numFmtId="0" fontId="16" fillId="0" borderId="23" xfId="30" applyFont="1" applyBorder="1" applyAlignment="1" applyProtection="1">
      <alignment horizontal="center" vertical="center"/>
      <protection hidden="1"/>
    </xf>
    <xf numFmtId="0" fontId="16" fillId="0" borderId="19" xfId="30" applyFont="1" applyBorder="1" applyAlignment="1" applyProtection="1">
      <alignment horizontal="right" vertical="center"/>
      <protection hidden="1"/>
    </xf>
    <xf numFmtId="4" fontId="16" fillId="4" borderId="24" xfId="30" applyNumberFormat="1" applyFont="1" applyFill="1" applyBorder="1" applyAlignment="1" applyProtection="1">
      <alignment horizontal="right" vertical="center" wrapText="1"/>
      <protection locked="0"/>
    </xf>
    <xf numFmtId="2" fontId="56" fillId="0" borderId="0" xfId="30" applyNumberFormat="1" applyFont="1" applyFill="1" applyBorder="1" applyAlignment="1" applyProtection="1">
      <alignment vertical="center"/>
      <protection hidden="1"/>
    </xf>
    <xf numFmtId="179" fontId="56" fillId="0" borderId="0" xfId="30" applyNumberFormat="1" applyFont="1" applyFill="1" applyBorder="1" applyAlignment="1" applyProtection="1">
      <alignment vertical="top"/>
      <protection hidden="1"/>
    </xf>
    <xf numFmtId="0" fontId="0" fillId="0" borderId="18" xfId="30" applyNumberFormat="1" applyFont="1" applyFill="1" applyBorder="1" applyAlignment="1" applyProtection="1">
      <alignment horizontal="left" vertical="center" indent="3"/>
      <protection hidden="1"/>
    </xf>
    <xf numFmtId="0" fontId="15" fillId="0" borderId="13"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53" fillId="0" borderId="26" xfId="30" applyNumberFormat="1" applyFont="1" applyFill="1" applyBorder="1" applyAlignment="1" applyProtection="1">
      <alignment vertical="top"/>
      <protection hidden="1"/>
    </xf>
    <xf numFmtId="0" fontId="16" fillId="0" borderId="27" xfId="30" applyFont="1" applyBorder="1" applyAlignment="1" applyProtection="1">
      <alignment horizontal="right" vertical="center"/>
      <protection hidden="1"/>
    </xf>
    <xf numFmtId="4" fontId="16" fillId="4" borderId="28" xfId="30" applyNumberFormat="1" applyFont="1" applyFill="1" applyBorder="1" applyAlignment="1" applyProtection="1">
      <alignment horizontal="right" vertical="center" wrapText="1"/>
      <protection locked="0"/>
    </xf>
    <xf numFmtId="0" fontId="15" fillId="0" borderId="0" xfId="30" applyFont="1" applyAlignment="1" applyProtection="1">
      <alignment horizontal="center" vertical="center" wrapText="1"/>
      <protection hidden="1"/>
    </xf>
    <xf numFmtId="0" fontId="16" fillId="0" borderId="23" xfId="30" applyFont="1" applyBorder="1" applyAlignment="1" applyProtection="1">
      <alignment horizontal="right" vertical="center"/>
      <protection hidden="1"/>
    </xf>
    <xf numFmtId="10" fontId="16" fillId="4" borderId="24" xfId="30" applyNumberFormat="1" applyFont="1" applyFill="1" applyBorder="1" applyAlignment="1" applyProtection="1">
      <alignment horizontal="right" vertical="center" wrapText="1"/>
      <protection locked="0"/>
    </xf>
    <xf numFmtId="10" fontId="56" fillId="0" borderId="0" xfId="30" applyNumberFormat="1" applyFont="1" applyFill="1" applyBorder="1" applyAlignment="1" applyProtection="1">
      <alignment vertical="top"/>
      <protection hidden="1"/>
    </xf>
    <xf numFmtId="0" fontId="16" fillId="0" borderId="26" xfId="30" applyFont="1" applyBorder="1" applyAlignment="1" applyProtection="1">
      <alignment horizontal="right" vertical="center"/>
      <protection hidden="1"/>
    </xf>
    <xf numFmtId="10" fontId="16" fillId="4" borderId="28" xfId="30" applyNumberFormat="1" applyFont="1" applyFill="1" applyBorder="1" applyAlignment="1" applyProtection="1">
      <alignment horizontal="right" vertical="center" wrapText="1"/>
      <protection locked="0"/>
    </xf>
    <xf numFmtId="0" fontId="16" fillId="0" borderId="9" xfId="30" applyFont="1" applyBorder="1" applyAlignment="1" applyProtection="1">
      <alignment vertical="center"/>
      <protection hidden="1"/>
    </xf>
    <xf numFmtId="0" fontId="15" fillId="0" borderId="0" xfId="30" applyFont="1" applyBorder="1" applyAlignment="1" applyProtection="1">
      <alignment horizontal="center" vertical="center" wrapText="1"/>
      <protection hidden="1"/>
    </xf>
    <xf numFmtId="0" fontId="16" fillId="0" borderId="0" xfId="30" applyNumberFormat="1" applyFont="1" applyFill="1" applyBorder="1" applyAlignment="1" applyProtection="1">
      <alignment horizontal="left" vertical="center" indent="6"/>
      <protection hidden="1"/>
    </xf>
    <xf numFmtId="0" fontId="16" fillId="0" borderId="0" xfId="30" applyFont="1" applyBorder="1" applyAlignment="1" applyProtection="1">
      <alignment horizontal="justify" vertical="center"/>
      <protection hidden="1"/>
    </xf>
    <xf numFmtId="0" fontId="16" fillId="0" borderId="0" xfId="30" applyNumberFormat="1" applyFont="1" applyFill="1" applyBorder="1" applyAlignment="1" applyProtection="1">
      <alignment vertical="center" wrapText="1"/>
      <protection hidden="1"/>
    </xf>
    <xf numFmtId="0" fontId="16" fillId="0" borderId="0" xfId="0" applyFont="1" applyAlignment="1" applyProtection="1">
      <alignment vertical="center"/>
      <protection hidden="1"/>
    </xf>
    <xf numFmtId="0" fontId="0" fillId="0" borderId="0" xfId="0" applyProtection="1">
      <protection hidden="1"/>
    </xf>
    <xf numFmtId="0" fontId="16" fillId="0" borderId="0" xfId="0" applyFont="1" applyAlignment="1" applyProtection="1">
      <alignment horizontal="justify" vertical="center"/>
      <protection hidden="1"/>
    </xf>
    <xf numFmtId="0" fontId="56" fillId="0" borderId="0" xfId="0" applyFont="1" applyAlignment="1" applyProtection="1">
      <alignment horizontal="justify" vertical="center"/>
      <protection hidden="1"/>
    </xf>
    <xf numFmtId="0" fontId="16" fillId="0" borderId="0" xfId="24" applyFont="1" applyAlignment="1" applyProtection="1">
      <alignment vertical="center"/>
      <protection hidden="1"/>
    </xf>
    <xf numFmtId="164" fontId="16" fillId="0" borderId="0" xfId="0" applyNumberFormat="1" applyFont="1" applyAlignment="1" applyProtection="1">
      <alignment horizontal="center" vertical="center"/>
      <protection hidden="1"/>
    </xf>
    <xf numFmtId="0" fontId="16" fillId="0" borderId="0" xfId="0" applyFont="1" applyAlignment="1" applyProtection="1">
      <alignment horizontal="right" vertical="center"/>
      <protection hidden="1"/>
    </xf>
    <xf numFmtId="0" fontId="18" fillId="0" borderId="0" xfId="24" applyProtection="1">
      <protection hidden="1"/>
    </xf>
    <xf numFmtId="176" fontId="15" fillId="0" borderId="0" xfId="24" applyNumberFormat="1" applyFont="1" applyAlignment="1" applyProtection="1">
      <alignment vertical="center"/>
      <protection hidden="1"/>
    </xf>
    <xf numFmtId="0" fontId="15" fillId="0" borderId="0" xfId="24" applyFont="1" applyAlignment="1" applyProtection="1">
      <alignment horizontal="right" vertical="center"/>
      <protection hidden="1"/>
    </xf>
    <xf numFmtId="0" fontId="56" fillId="0" borderId="0" xfId="24" applyFont="1" applyAlignment="1" applyProtection="1">
      <alignment horizontal="left" vertical="center"/>
      <protection hidden="1"/>
    </xf>
    <xf numFmtId="0" fontId="15" fillId="0" borderId="0" xfId="24" applyFont="1" applyAlignment="1" applyProtection="1">
      <alignment horizontal="left" vertical="center" indent="2"/>
      <protection hidden="1"/>
    </xf>
    <xf numFmtId="0" fontId="16" fillId="0" borderId="0" xfId="24" applyFont="1" applyAlignment="1" applyProtection="1">
      <alignment horizontal="left" vertical="center" indent="1"/>
      <protection hidden="1"/>
    </xf>
    <xf numFmtId="0" fontId="56" fillId="0" borderId="0" xfId="24" applyFont="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5" fillId="0" borderId="12" xfId="0" applyFont="1" applyBorder="1" applyAlignment="1" applyProtection="1">
      <alignment horizontal="center" vertical="center" wrapText="1"/>
      <protection hidden="1"/>
    </xf>
    <xf numFmtId="0" fontId="15" fillId="0" borderId="12" xfId="0" applyFont="1" applyBorder="1" applyAlignment="1" applyProtection="1">
      <alignment vertical="center" wrapText="1"/>
      <protection hidden="1"/>
    </xf>
    <xf numFmtId="0" fontId="15" fillId="0" borderId="12" xfId="0" quotePrefix="1"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4" borderId="12" xfId="0" applyFill="1" applyBorder="1" applyAlignment="1" applyProtection="1">
      <alignment vertical="center"/>
      <protection locked="0"/>
    </xf>
    <xf numFmtId="2" fontId="0" fillId="4" borderId="12" xfId="0" applyNumberFormat="1" applyFill="1" applyBorder="1" applyAlignment="1" applyProtection="1">
      <alignment vertical="center"/>
      <protection locked="0"/>
    </xf>
    <xf numFmtId="10" fontId="0" fillId="4" borderId="12" xfId="0" applyNumberFormat="1" applyFill="1" applyBorder="1" applyAlignment="1" applyProtection="1">
      <alignment vertical="center"/>
      <protection locked="0"/>
    </xf>
    <xf numFmtId="0" fontId="0" fillId="0" borderId="12" xfId="0"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15" fillId="0" borderId="12" xfId="0" applyFont="1" applyBorder="1" applyAlignment="1" applyProtection="1">
      <alignment vertical="center"/>
      <protection hidden="1"/>
    </xf>
    <xf numFmtId="0" fontId="15" fillId="0" borderId="0" xfId="0" applyFont="1" applyProtection="1">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5" fillId="0" borderId="0" xfId="0" quotePrefix="1" applyFont="1" applyAlignment="1" applyProtection="1">
      <alignment horizontal="center" vertical="center"/>
      <protection hidden="1"/>
    </xf>
    <xf numFmtId="0" fontId="2" fillId="4" borderId="0" xfId="19" applyFill="1" applyAlignment="1" applyProtection="1">
      <alignment horizontal="center" vertical="center" wrapText="1"/>
    </xf>
    <xf numFmtId="0" fontId="0" fillId="0" borderId="0" xfId="31" applyFont="1" applyAlignment="1" applyProtection="1">
      <alignment vertical="center"/>
      <protection hidden="1"/>
    </xf>
    <xf numFmtId="0" fontId="0" fillId="0" borderId="0" xfId="0" applyFont="1" applyBorder="1" applyAlignment="1" applyProtection="1">
      <alignment vertical="center"/>
      <protection hidden="1"/>
    </xf>
    <xf numFmtId="10" fontId="15" fillId="4" borderId="12" xfId="31" applyNumberFormat="1" applyFont="1" applyFill="1" applyBorder="1" applyAlignment="1" applyProtection="1">
      <alignment horizontal="right" vertical="center" wrapText="1"/>
    </xf>
    <xf numFmtId="0" fontId="15" fillId="4" borderId="12" xfId="31" applyFont="1" applyFill="1" applyBorder="1" applyAlignment="1" applyProtection="1">
      <alignment horizontal="right" vertical="center" wrapText="1"/>
    </xf>
    <xf numFmtId="0" fontId="4" fillId="0" borderId="0" xfId="0" applyFont="1" applyBorder="1" applyAlignment="1" applyProtection="1">
      <protection hidden="1"/>
    </xf>
    <xf numFmtId="0" fontId="0" fillId="0" borderId="0" xfId="0" applyFont="1" applyFill="1" applyBorder="1" applyAlignment="1" applyProtection="1">
      <alignment vertical="center"/>
      <protection hidden="1"/>
    </xf>
    <xf numFmtId="0" fontId="30" fillId="0" borderId="0" xfId="0" applyFont="1" applyFill="1" applyBorder="1" applyAlignment="1" applyProtection="1">
      <alignment horizontal="right" vertical="center"/>
      <protection hidden="1"/>
    </xf>
    <xf numFmtId="164" fontId="0" fillId="0" borderId="12" xfId="0" applyNumberFormat="1" applyFont="1" applyBorder="1" applyAlignment="1">
      <alignment horizontal="center" vertical="top"/>
    </xf>
    <xf numFmtId="0" fontId="49" fillId="4" borderId="0" xfId="0" applyFont="1" applyFill="1" applyAlignment="1" applyProtection="1">
      <alignment vertical="center"/>
      <protection locked="0"/>
    </xf>
    <xf numFmtId="0" fontId="30" fillId="0" borderId="0" xfId="0" applyFont="1" applyAlignment="1" applyProtection="1">
      <alignment horizontal="center"/>
      <protection hidden="1"/>
    </xf>
    <xf numFmtId="0" fontId="30" fillId="0" borderId="0" xfId="0" applyFont="1" applyBorder="1" applyProtection="1">
      <protection hidden="1"/>
    </xf>
    <xf numFmtId="0" fontId="15" fillId="0" borderId="0" xfId="0" applyFont="1" applyBorder="1" applyAlignment="1" applyProtection="1">
      <alignment horizontal="left" vertical="center"/>
      <protection hidden="1"/>
    </xf>
    <xf numFmtId="10" fontId="15" fillId="0" borderId="0"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left" vertical="center" wrapText="1"/>
      <protection hidden="1"/>
    </xf>
    <xf numFmtId="0" fontId="30" fillId="0" borderId="0" xfId="0" applyNumberFormat="1" applyFont="1" applyFill="1" applyBorder="1" applyAlignment="1" applyProtection="1">
      <alignment horizontal="center" vertical="center" wrapText="1"/>
      <protection hidden="1"/>
    </xf>
    <xf numFmtId="0" fontId="0" fillId="0" borderId="0" xfId="0" applyNumberFormat="1" applyFont="1" applyFill="1" applyBorder="1" applyAlignment="1" applyProtection="1">
      <alignment horizontal="center" vertical="center"/>
      <protection hidden="1"/>
    </xf>
    <xf numFmtId="0" fontId="0" fillId="0" borderId="12" xfId="0" applyNumberFormat="1" applyFont="1" applyFill="1" applyBorder="1" applyAlignment="1" applyProtection="1">
      <alignment horizontal="center" vertical="center"/>
      <protection hidden="1"/>
    </xf>
    <xf numFmtId="0" fontId="0" fillId="0" borderId="0" xfId="0" applyFont="1" applyProtection="1">
      <protection hidden="1"/>
    </xf>
    <xf numFmtId="164" fontId="0" fillId="0" borderId="12" xfId="0" applyNumberFormat="1" applyFont="1" applyFill="1" applyBorder="1" applyAlignment="1" applyProtection="1">
      <alignment horizontal="center" vertical="top" wrapText="1"/>
      <protection hidden="1"/>
    </xf>
    <xf numFmtId="43" fontId="0" fillId="0" borderId="12" xfId="0" applyNumberFormat="1" applyFont="1" applyFill="1" applyBorder="1" applyAlignment="1" applyProtection="1">
      <alignment vertical="top" wrapText="1"/>
      <protection hidden="1"/>
    </xf>
    <xf numFmtId="2" fontId="0" fillId="0" borderId="12" xfId="0" applyNumberFormat="1" applyFont="1" applyFill="1" applyBorder="1" applyAlignment="1" applyProtection="1">
      <alignment horizontal="right" vertical="center"/>
      <protection hidden="1"/>
    </xf>
    <xf numFmtId="0" fontId="30" fillId="0" borderId="0" xfId="0" applyFont="1" applyAlignment="1" applyProtection="1">
      <alignment horizontal="center" vertical="center"/>
      <protection hidden="1"/>
    </xf>
    <xf numFmtId="0" fontId="30" fillId="0" borderId="0" xfId="0" applyFont="1" applyAlignment="1" applyProtection="1">
      <alignment vertical="center"/>
      <protection hidden="1"/>
    </xf>
    <xf numFmtId="0" fontId="0" fillId="0" borderId="0" xfId="0" applyNumberFormat="1" applyFont="1" applyFill="1" applyBorder="1" applyAlignment="1" applyProtection="1">
      <alignment horizontal="justify" vertical="center"/>
      <protection hidden="1"/>
    </xf>
    <xf numFmtId="14" fontId="0" fillId="0" borderId="0" xfId="0" applyNumberFormat="1" applyFont="1" applyFill="1" applyBorder="1" applyAlignment="1" applyProtection="1">
      <alignment horizontal="left" vertical="center"/>
      <protection hidden="1"/>
    </xf>
    <xf numFmtId="0" fontId="0" fillId="0" borderId="0" xfId="0" applyNumberFormat="1" applyFont="1" applyFill="1" applyBorder="1" applyAlignment="1" applyProtection="1">
      <alignment vertical="center"/>
      <protection hidden="1"/>
    </xf>
    <xf numFmtId="39" fontId="0" fillId="0" borderId="12" xfId="7" applyNumberFormat="1" applyFont="1" applyFill="1" applyBorder="1" applyAlignment="1" applyProtection="1">
      <alignment horizontal="right" vertical="top" wrapText="1"/>
      <protection locked="0" hidden="1"/>
    </xf>
    <xf numFmtId="0" fontId="0" fillId="0" borderId="0" xfId="0" applyNumberFormat="1" applyFont="1" applyFill="1" applyBorder="1" applyAlignment="1" applyProtection="1">
      <alignment horizontal="left" vertical="center"/>
      <protection hidden="1"/>
    </xf>
    <xf numFmtId="0" fontId="0" fillId="0" borderId="0" xfId="32" applyFont="1" applyFill="1" applyBorder="1" applyAlignment="1" applyProtection="1">
      <alignment vertical="center"/>
      <protection hidden="1"/>
    </xf>
    <xf numFmtId="0" fontId="0" fillId="0" borderId="12" xfId="0" applyFont="1" applyBorder="1" applyAlignment="1">
      <alignment horizontal="justify" vertical="top" wrapText="1"/>
    </xf>
    <xf numFmtId="0" fontId="0" fillId="0" borderId="0" xfId="0" applyNumberFormat="1" applyFont="1" applyFill="1" applyBorder="1" applyAlignment="1" applyProtection="1">
      <alignment vertical="top"/>
      <protection hidden="1"/>
    </xf>
    <xf numFmtId="0" fontId="15" fillId="0" borderId="12" xfId="0" applyFont="1" applyBorder="1" applyAlignment="1">
      <alignment horizontal="center" vertical="top" wrapText="1"/>
    </xf>
    <xf numFmtId="0" fontId="0" fillId="0" borderId="12" xfId="0" applyFont="1" applyBorder="1" applyAlignment="1">
      <alignment horizontal="center" vertical="top" wrapText="1"/>
    </xf>
    <xf numFmtId="0" fontId="0" fillId="0" borderId="0" xfId="0" applyFont="1" applyBorder="1" applyProtection="1">
      <protection hidden="1"/>
    </xf>
    <xf numFmtId="0" fontId="0" fillId="0" borderId="0" xfId="0" applyFont="1" applyFill="1" applyBorder="1" applyAlignment="1" applyProtection="1">
      <alignment horizontal="center"/>
      <protection hidden="1"/>
    </xf>
    <xf numFmtId="0" fontId="0" fillId="5" borderId="0" xfId="0" applyFont="1" applyFill="1" applyBorder="1" applyAlignment="1" applyProtection="1">
      <alignment horizontal="left" vertical="center"/>
      <protection hidden="1"/>
    </xf>
    <xf numFmtId="0" fontId="0" fillId="5" borderId="0" xfId="0" applyFont="1" applyFill="1" applyBorder="1" applyProtection="1">
      <protection hidden="1"/>
    </xf>
    <xf numFmtId="0" fontId="0" fillId="0" borderId="0" xfId="0" applyFont="1" applyFill="1" applyBorder="1" applyProtection="1">
      <protection hidden="1"/>
    </xf>
    <xf numFmtId="0" fontId="0" fillId="0" borderId="0" xfId="0" applyFont="1" applyFill="1" applyBorder="1" applyAlignment="1" applyProtection="1">
      <alignment horizontal="center" vertical="center"/>
      <protection hidden="1"/>
    </xf>
    <xf numFmtId="1" fontId="0" fillId="5" borderId="0" xfId="0" applyNumberFormat="1" applyFont="1" applyFill="1" applyBorder="1" applyProtection="1">
      <protection hidden="1"/>
    </xf>
    <xf numFmtId="2" fontId="0" fillId="0" borderId="0" xfId="0" applyNumberFormat="1" applyFont="1" applyBorder="1" applyProtection="1">
      <protection hidden="1"/>
    </xf>
    <xf numFmtId="0" fontId="0" fillId="0" borderId="0" xfId="0" applyFont="1" applyBorder="1" applyAlignment="1" applyProtection="1">
      <alignment horizontal="left" vertical="center"/>
      <protection hidden="1"/>
    </xf>
    <xf numFmtId="10" fontId="0"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10" fontId="0" fillId="0" borderId="0" xfId="0" applyNumberFormat="1" applyFont="1" applyBorder="1" applyAlignment="1" applyProtection="1">
      <alignment horizontal="center" vertical="center"/>
      <protection hidden="1"/>
    </xf>
    <xf numFmtId="1" fontId="0" fillId="0" borderId="0" xfId="0" applyNumberFormat="1" applyFont="1" applyBorder="1" applyAlignment="1" applyProtection="1">
      <alignment vertical="center"/>
      <protection hidden="1"/>
    </xf>
    <xf numFmtId="0" fontId="0" fillId="0" borderId="0" xfId="0" applyFont="1" applyFill="1" applyBorder="1" applyAlignment="1" applyProtection="1">
      <alignment horizontal="left" vertical="center"/>
      <protection hidden="1"/>
    </xf>
    <xf numFmtId="0" fontId="0" fillId="0" borderId="0" xfId="0" applyNumberFormat="1" applyFont="1" applyFill="1" applyBorder="1" applyAlignment="1" applyProtection="1">
      <alignment horizontal="left" vertical="center" indent="1"/>
      <protection hidden="1"/>
    </xf>
    <xf numFmtId="1" fontId="0" fillId="0" borderId="0" xfId="0" applyNumberFormat="1" applyFont="1" applyBorder="1" applyProtection="1">
      <protection hidden="1"/>
    </xf>
    <xf numFmtId="0" fontId="0" fillId="0" borderId="0" xfId="32" applyFont="1" applyBorder="1" applyAlignment="1" applyProtection="1">
      <alignment horizontal="left" vertical="center" indent="1"/>
      <protection hidden="1"/>
    </xf>
    <xf numFmtId="2" fontId="0" fillId="0" borderId="0" xfId="0" applyNumberFormat="1" applyFont="1" applyBorder="1" applyAlignment="1" applyProtection="1">
      <alignment horizontal="center" vertical="center"/>
      <protection hidden="1"/>
    </xf>
    <xf numFmtId="2" fontId="0" fillId="0" borderId="0" xfId="0" applyNumberFormat="1" applyFont="1" applyFill="1" applyBorder="1" applyAlignment="1" applyProtection="1">
      <alignment horizontal="center" vertical="center"/>
      <protection hidden="1"/>
    </xf>
    <xf numFmtId="178" fontId="0" fillId="0" borderId="0" xfId="0" applyNumberFormat="1" applyFont="1" applyFill="1" applyBorder="1" applyAlignment="1" applyProtection="1">
      <alignment horizontal="center"/>
      <protection hidden="1"/>
    </xf>
    <xf numFmtId="15" fontId="0" fillId="0" borderId="0" xfId="0" applyNumberFormat="1" applyFont="1" applyBorder="1" applyProtection="1">
      <protection hidden="1"/>
    </xf>
    <xf numFmtId="0" fontId="0" fillId="0" borderId="3" xfId="0" applyFont="1" applyBorder="1" applyAlignment="1">
      <alignment horizontal="justify" vertical="top" wrapText="1"/>
    </xf>
    <xf numFmtId="0" fontId="0" fillId="0" borderId="12" xfId="0" applyFont="1" applyBorder="1" applyAlignment="1">
      <alignment horizontal="center" vertical="top"/>
    </xf>
    <xf numFmtId="2" fontId="0" fillId="0" borderId="0" xfId="0" applyNumberFormat="1" applyFont="1" applyFill="1" applyBorder="1" applyAlignment="1" applyProtection="1">
      <alignment vertical="center"/>
      <protection hidden="1"/>
    </xf>
    <xf numFmtId="0" fontId="0" fillId="0" borderId="0" xfId="0" applyFont="1" applyBorder="1" applyAlignment="1" applyProtection="1">
      <alignment horizontal="center"/>
      <protection hidden="1"/>
    </xf>
    <xf numFmtId="0" fontId="0" fillId="0" borderId="0" xfId="0" applyFont="1" applyAlignment="1" applyProtection="1">
      <alignment vertical="center"/>
      <protection hidden="1"/>
    </xf>
    <xf numFmtId="0" fontId="0" fillId="0" borderId="0" xfId="0" applyFont="1" applyBorder="1" applyAlignment="1" applyProtection="1">
      <alignment horizontal="right" vertical="center"/>
      <protection hidden="1"/>
    </xf>
    <xf numFmtId="0" fontId="0" fillId="0" borderId="0" xfId="0" applyFont="1" applyFill="1" applyProtection="1">
      <protection hidden="1"/>
    </xf>
    <xf numFmtId="0" fontId="0" fillId="0" borderId="0" xfId="0" applyFont="1" applyFill="1" applyAlignment="1" applyProtection="1">
      <alignment horizontal="left" vertical="center"/>
      <protection hidden="1"/>
    </xf>
    <xf numFmtId="2" fontId="0" fillId="0" borderId="0" xfId="7" applyNumberFormat="1" applyFont="1" applyFill="1" applyBorder="1" applyAlignment="1" applyProtection="1">
      <alignment horizontal="center" vertical="center"/>
      <protection hidden="1"/>
    </xf>
    <xf numFmtId="0" fontId="0" fillId="0" borderId="12" xfId="0" applyFont="1" applyBorder="1" applyAlignment="1">
      <alignment horizontal="center"/>
    </xf>
    <xf numFmtId="0" fontId="0" fillId="0" borderId="4" xfId="0" applyNumberFormat="1" applyFont="1" applyFill="1" applyBorder="1" applyAlignment="1" applyProtection="1">
      <alignment horizontal="center" vertical="center"/>
      <protection hidden="1"/>
    </xf>
    <xf numFmtId="0" fontId="0" fillId="0" borderId="0" xfId="0" applyNumberFormat="1" applyFont="1" applyFill="1" applyBorder="1" applyAlignment="1" applyProtection="1">
      <alignment horizontal="justify" vertical="top"/>
      <protection hidden="1"/>
    </xf>
    <xf numFmtId="176" fontId="0" fillId="0" borderId="0" xfId="0" applyNumberFormat="1" applyFont="1" applyFill="1" applyBorder="1" applyAlignment="1" applyProtection="1">
      <alignment horizontal="justify" vertical="top"/>
      <protection hidden="1"/>
    </xf>
    <xf numFmtId="0" fontId="0" fillId="0" borderId="0" xfId="31" applyNumberFormat="1" applyFont="1" applyFill="1" applyBorder="1" applyAlignment="1" applyProtection="1">
      <alignment horizontal="left" vertical="center" indent="1"/>
      <protection hidden="1"/>
    </xf>
    <xf numFmtId="0" fontId="0" fillId="0" borderId="0" xfId="34" applyFont="1" applyAlignment="1" applyProtection="1">
      <alignment horizontal="left" vertical="center" indent="1"/>
      <protection hidden="1"/>
    </xf>
    <xf numFmtId="0" fontId="0" fillId="0" borderId="0" xfId="31" applyFont="1" applyFill="1" applyAlignment="1" applyProtection="1">
      <alignment vertical="top"/>
      <protection hidden="1"/>
    </xf>
    <xf numFmtId="0" fontId="0" fillId="0" borderId="0" xfId="31" applyFont="1" applyAlignment="1" applyProtection="1">
      <alignment horizontal="left" vertical="center" indent="1"/>
      <protection hidden="1"/>
    </xf>
    <xf numFmtId="0" fontId="0" fillId="0" borderId="13" xfId="31" applyFont="1" applyBorder="1" applyAlignment="1" applyProtection="1">
      <alignment horizontal="center" vertical="center"/>
      <protection hidden="1"/>
    </xf>
    <xf numFmtId="0" fontId="0" fillId="0" borderId="13" xfId="31" applyFont="1" applyBorder="1" applyAlignment="1" applyProtection="1">
      <alignment vertical="center"/>
      <protection hidden="1"/>
    </xf>
    <xf numFmtId="0" fontId="0" fillId="0" borderId="13" xfId="31" applyFont="1" applyBorder="1" applyAlignment="1" applyProtection="1">
      <alignment horizontal="justify" vertical="top" wrapText="1"/>
      <protection hidden="1"/>
    </xf>
    <xf numFmtId="0" fontId="0" fillId="0" borderId="0" xfId="31" applyFont="1" applyBorder="1" applyAlignment="1" applyProtection="1">
      <alignment horizontal="center" vertical="center"/>
      <protection hidden="1"/>
    </xf>
    <xf numFmtId="4" fontId="0" fillId="0" borderId="0" xfId="31" applyNumberFormat="1" applyFont="1" applyAlignment="1" applyProtection="1">
      <alignment vertical="center"/>
      <protection hidden="1"/>
    </xf>
    <xf numFmtId="0" fontId="0" fillId="0" borderId="0" xfId="31" applyFont="1" applyAlignment="1" applyProtection="1">
      <alignment horizontal="right" vertical="center"/>
      <protection hidden="1"/>
    </xf>
    <xf numFmtId="0" fontId="0" fillId="0" borderId="0" xfId="31" applyFont="1" applyAlignment="1" applyProtection="1">
      <alignment horizontal="left" vertical="center"/>
      <protection hidden="1"/>
    </xf>
    <xf numFmtId="0" fontId="0" fillId="0" borderId="0" xfId="31" applyFont="1" applyAlignment="1" applyProtection="1">
      <alignment vertical="top"/>
      <protection hidden="1"/>
    </xf>
    <xf numFmtId="0" fontId="15" fillId="0" borderId="0" xfId="31" applyFont="1" applyAlignment="1" applyProtection="1">
      <alignment horizontal="center" vertical="top"/>
      <protection hidden="1"/>
    </xf>
    <xf numFmtId="3" fontId="15" fillId="0" borderId="13" xfId="31" applyNumberFormat="1" applyFont="1" applyFill="1" applyBorder="1" applyAlignment="1" applyProtection="1">
      <alignment horizontal="justify" vertical="center" wrapText="1"/>
      <protection hidden="1"/>
    </xf>
    <xf numFmtId="4" fontId="0" fillId="0" borderId="0" xfId="31" applyNumberFormat="1" applyFont="1" applyAlignment="1" applyProtection="1">
      <alignment vertical="top"/>
      <protection hidden="1"/>
    </xf>
    <xf numFmtId="0" fontId="0" fillId="0" borderId="0" xfId="31" applyFont="1" applyAlignment="1" applyProtection="1">
      <alignment horizontal="right"/>
      <protection hidden="1"/>
    </xf>
    <xf numFmtId="0" fontId="0" fillId="0" borderId="0" xfId="32" applyFont="1" applyFill="1" applyBorder="1" applyAlignment="1" applyProtection="1">
      <alignment horizontal="justify" vertical="top"/>
      <protection hidden="1"/>
    </xf>
    <xf numFmtId="0" fontId="15" fillId="0" borderId="15" xfId="0" applyNumberFormat="1" applyFont="1" applyFill="1" applyBorder="1" applyAlignment="1" applyProtection="1">
      <alignment horizontal="justify" vertical="top" wrapText="1"/>
    </xf>
    <xf numFmtId="169" fontId="17" fillId="0" borderId="12" xfId="0" applyNumberFormat="1" applyFont="1" applyFill="1" applyBorder="1" applyAlignment="1" applyProtection="1">
      <alignment horizontal="justify" vertical="top" wrapText="1"/>
    </xf>
    <xf numFmtId="0" fontId="0" fillId="0" borderId="0" xfId="0" applyNumberFormat="1" applyFont="1" applyFill="1" applyBorder="1" applyAlignment="1" applyProtection="1">
      <alignment horizontal="center" vertical="top"/>
      <protection hidden="1"/>
    </xf>
    <xf numFmtId="0" fontId="0" fillId="0" borderId="12" xfId="0" applyNumberFormat="1" applyFont="1" applyFill="1" applyBorder="1" applyAlignment="1" applyProtection="1">
      <alignment horizontal="center" vertical="top"/>
      <protection hidden="1"/>
    </xf>
    <xf numFmtId="0" fontId="15" fillId="0" borderId="12" xfId="0" applyNumberFormat="1" applyFont="1" applyFill="1" applyBorder="1" applyAlignment="1" applyProtection="1">
      <alignment horizontal="center" vertical="top"/>
      <protection hidden="1"/>
    </xf>
    <xf numFmtId="0" fontId="0" fillId="0" borderId="4" xfId="0" applyNumberFormat="1" applyFont="1" applyFill="1" applyBorder="1" applyAlignment="1" applyProtection="1">
      <alignment horizontal="justify" vertical="top"/>
      <protection hidden="1"/>
    </xf>
    <xf numFmtId="0" fontId="0" fillId="0" borderId="15" xfId="0" applyNumberFormat="1" applyFont="1" applyFill="1" applyBorder="1" applyAlignment="1" applyProtection="1">
      <alignment horizontal="justify" vertical="top" wrapText="1"/>
      <protection hidden="1"/>
    </xf>
    <xf numFmtId="0" fontId="0" fillId="0" borderId="15" xfId="0" applyFont="1" applyBorder="1" applyAlignment="1">
      <alignment horizontal="justify" vertical="top" wrapText="1"/>
    </xf>
    <xf numFmtId="0" fontId="30" fillId="0" borderId="0" xfId="32" applyFont="1" applyFill="1" applyBorder="1" applyAlignment="1" applyProtection="1">
      <alignment horizontal="justify" vertical="top"/>
      <protection hidden="1"/>
    </xf>
    <xf numFmtId="0" fontId="26" fillId="0" borderId="0" xfId="0" applyNumberFormat="1" applyFont="1" applyFill="1" applyBorder="1" applyAlignment="1" applyProtection="1">
      <alignment horizontal="justify" vertical="top" wrapText="1"/>
      <protection hidden="1"/>
    </xf>
    <xf numFmtId="0" fontId="26" fillId="0" borderId="0" xfId="0" applyNumberFormat="1" applyFont="1" applyFill="1" applyBorder="1" applyAlignment="1" applyProtection="1">
      <alignment horizontal="justify" vertical="top"/>
      <protection hidden="1"/>
    </xf>
    <xf numFmtId="0" fontId="26" fillId="0" borderId="0" xfId="36" applyFont="1" applyFill="1" applyBorder="1" applyAlignment="1" applyProtection="1">
      <alignment horizontal="justify" vertical="top"/>
      <protection hidden="1"/>
    </xf>
    <xf numFmtId="0" fontId="30" fillId="0" borderId="0" xfId="36" applyFont="1" applyFill="1" applyBorder="1" applyAlignment="1" applyProtection="1">
      <alignment horizontal="justify" vertical="top" wrapText="1"/>
      <protection hidden="1"/>
    </xf>
    <xf numFmtId="0" fontId="30" fillId="0" borderId="0" xfId="36" applyNumberFormat="1" applyFont="1" applyFill="1" applyBorder="1" applyAlignment="1" applyProtection="1">
      <alignment horizontal="justify" vertical="top"/>
      <protection hidden="1"/>
    </xf>
    <xf numFmtId="169" fontId="30" fillId="0" borderId="0" xfId="36" quotePrefix="1" applyNumberFormat="1" applyFont="1" applyFill="1" applyBorder="1" applyAlignment="1" applyProtection="1">
      <alignment horizontal="justify" vertical="top" wrapText="1"/>
      <protection hidden="1"/>
    </xf>
    <xf numFmtId="169" fontId="30" fillId="0" borderId="0" xfId="36" applyNumberFormat="1" applyFont="1" applyFill="1" applyBorder="1" applyAlignment="1" applyProtection="1">
      <alignment horizontal="justify" vertical="top" wrapText="1"/>
      <protection hidden="1"/>
    </xf>
    <xf numFmtId="0" fontId="26" fillId="0" borderId="0" xfId="36" applyFont="1" applyFill="1" applyBorder="1" applyAlignment="1" applyProtection="1">
      <alignment horizontal="justify" vertical="top" wrapText="1"/>
      <protection hidden="1"/>
    </xf>
    <xf numFmtId="164" fontId="30" fillId="0" borderId="0" xfId="36" applyNumberFormat="1" applyFont="1" applyFill="1" applyBorder="1" applyAlignment="1" applyProtection="1">
      <alignment horizontal="justify" vertical="top" wrapText="1"/>
      <protection hidden="1"/>
    </xf>
    <xf numFmtId="0" fontId="30" fillId="0" borderId="0" xfId="36" applyNumberFormat="1" applyFont="1" applyFill="1" applyBorder="1" applyAlignment="1" applyProtection="1">
      <alignment horizontal="justify" vertical="top" wrapText="1"/>
      <protection hidden="1"/>
    </xf>
    <xf numFmtId="3" fontId="30" fillId="0" borderId="0" xfId="36" applyNumberFormat="1" applyFont="1" applyFill="1" applyBorder="1" applyAlignment="1" applyProtection="1">
      <alignment horizontal="justify" vertical="top" wrapText="1"/>
      <protection hidden="1"/>
    </xf>
    <xf numFmtId="0" fontId="0" fillId="0" borderId="9" xfId="0" applyNumberFormat="1" applyFont="1" applyFill="1" applyBorder="1" applyAlignment="1" applyProtection="1">
      <alignment horizontal="center" vertical="top"/>
      <protection hidden="1"/>
    </xf>
    <xf numFmtId="0" fontId="15" fillId="0" borderId="0" xfId="32" applyFont="1" applyFill="1" applyBorder="1" applyAlignment="1" applyProtection="1">
      <alignment horizontal="center" vertical="top"/>
      <protection hidden="1"/>
    </xf>
    <xf numFmtId="0" fontId="0" fillId="0" borderId="0" xfId="32" applyFont="1" applyFill="1" applyBorder="1" applyAlignment="1" applyProtection="1">
      <alignment horizontal="center" vertical="top"/>
      <protection hidden="1"/>
    </xf>
    <xf numFmtId="0" fontId="0" fillId="0" borderId="4" xfId="0" applyNumberFormat="1" applyFont="1" applyFill="1" applyBorder="1" applyAlignment="1" applyProtection="1">
      <alignment horizontal="center" vertical="top"/>
      <protection hidden="1"/>
    </xf>
    <xf numFmtId="0" fontId="0" fillId="0" borderId="0" xfId="0" applyFont="1" applyBorder="1" applyAlignment="1" applyProtection="1">
      <alignment horizontal="center" vertical="top"/>
      <protection hidden="1"/>
    </xf>
    <xf numFmtId="0" fontId="26" fillId="0" borderId="0" xfId="0" applyNumberFormat="1" applyFont="1" applyFill="1" applyBorder="1" applyAlignment="1" applyProtection="1">
      <alignment horizontal="center" vertical="top"/>
      <protection hidden="1"/>
    </xf>
    <xf numFmtId="0" fontId="26" fillId="0" borderId="0" xfId="32" applyFont="1" applyFill="1" applyBorder="1" applyAlignment="1" applyProtection="1">
      <alignment horizontal="center" vertical="top"/>
      <protection hidden="1"/>
    </xf>
    <xf numFmtId="0" fontId="26" fillId="0" borderId="13" xfId="32" applyFont="1" applyFill="1" applyBorder="1" applyAlignment="1" applyProtection="1">
      <alignment horizontal="center" vertical="top"/>
      <protection hidden="1"/>
    </xf>
    <xf numFmtId="0" fontId="30" fillId="0" borderId="12" xfId="32" applyFont="1" applyFill="1" applyBorder="1" applyAlignment="1" applyProtection="1">
      <alignment horizontal="center" vertical="top"/>
      <protection hidden="1"/>
    </xf>
    <xf numFmtId="0" fontId="30" fillId="0" borderId="12" xfId="0" applyNumberFormat="1" applyFont="1" applyFill="1" applyBorder="1" applyAlignment="1" applyProtection="1">
      <alignment horizontal="center" vertical="top"/>
      <protection hidden="1"/>
    </xf>
    <xf numFmtId="0" fontId="26" fillId="0" borderId="12" xfId="0" applyNumberFormat="1" applyFont="1" applyFill="1" applyBorder="1" applyAlignment="1" applyProtection="1">
      <alignment horizontal="center" vertical="top" wrapText="1"/>
      <protection hidden="1"/>
    </xf>
    <xf numFmtId="0" fontId="26" fillId="0" borderId="12" xfId="0" applyNumberFormat="1" applyFont="1" applyFill="1" applyBorder="1" applyAlignment="1" applyProtection="1">
      <alignment horizontal="center" vertical="top"/>
      <protection hidden="1"/>
    </xf>
    <xf numFmtId="164" fontId="26" fillId="0" borderId="12" xfId="36" applyNumberFormat="1" applyFont="1" applyFill="1" applyBorder="1" applyAlignment="1" applyProtection="1">
      <alignment horizontal="center" vertical="top" wrapText="1"/>
      <protection hidden="1"/>
    </xf>
    <xf numFmtId="164" fontId="30" fillId="0" borderId="12" xfId="36" applyNumberFormat="1" applyFont="1" applyFill="1" applyBorder="1" applyAlignment="1" applyProtection="1">
      <alignment horizontal="center" vertical="top" wrapText="1"/>
      <protection hidden="1"/>
    </xf>
    <xf numFmtId="0" fontId="30" fillId="0" borderId="12" xfId="36" applyFont="1" applyFill="1" applyBorder="1" applyAlignment="1" applyProtection="1">
      <alignment horizontal="center" vertical="top" wrapText="1"/>
      <protection hidden="1"/>
    </xf>
    <xf numFmtId="0" fontId="26" fillId="0" borderId="12" xfId="36" applyFont="1" applyFill="1" applyBorder="1" applyAlignment="1" applyProtection="1">
      <alignment horizontal="center" vertical="top" wrapText="1"/>
      <protection hidden="1"/>
    </xf>
    <xf numFmtId="0" fontId="30" fillId="0" borderId="12" xfId="36" applyNumberFormat="1" applyFont="1" applyFill="1" applyBorder="1" applyAlignment="1" applyProtection="1">
      <alignment horizontal="center" vertical="top"/>
      <protection hidden="1"/>
    </xf>
    <xf numFmtId="0" fontId="0" fillId="0" borderId="13" xfId="0" applyFont="1" applyBorder="1" applyAlignment="1">
      <alignment horizontal="center" vertical="center" wrapText="1"/>
    </xf>
    <xf numFmtId="0" fontId="0" fillId="0" borderId="13" xfId="0" applyFont="1" applyBorder="1" applyAlignment="1">
      <alignment horizontal="center" vertical="center"/>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0" borderId="12" xfId="0" applyNumberFormat="1" applyFont="1" applyFill="1" applyBorder="1" applyAlignment="1" applyProtection="1">
      <alignment horizontal="center" vertical="center" wrapText="1"/>
    </xf>
    <xf numFmtId="177" fontId="0" fillId="0" borderId="12" xfId="7" applyNumberFormat="1" applyFont="1" applyBorder="1" applyAlignment="1">
      <alignment horizontal="center" vertical="center" wrapText="1"/>
    </xf>
    <xf numFmtId="0" fontId="0" fillId="0" borderId="10" xfId="0" applyFont="1" applyBorder="1" applyAlignment="1">
      <alignment horizontal="center" vertical="center" wrapText="1"/>
    </xf>
    <xf numFmtId="1" fontId="0" fillId="0" borderId="13" xfId="0" applyNumberFormat="1" applyFont="1" applyBorder="1" applyAlignment="1">
      <alignment horizontal="center" vertical="center"/>
    </xf>
    <xf numFmtId="1" fontId="0" fillId="0" borderId="10" xfId="0" applyNumberFormat="1" applyFont="1" applyBorder="1" applyAlignment="1">
      <alignment horizontal="center" vertical="center"/>
    </xf>
    <xf numFmtId="0" fontId="15" fillId="0" borderId="12" xfId="0" applyNumberFormat="1" applyFont="1" applyFill="1" applyBorder="1" applyAlignment="1" applyProtection="1">
      <alignment horizontal="center" vertical="top" wrapText="1"/>
      <protection hidden="1"/>
    </xf>
    <xf numFmtId="0" fontId="15" fillId="0" borderId="3" xfId="0" applyFont="1" applyBorder="1" applyAlignment="1">
      <alignment horizontal="justify" vertical="top" wrapText="1"/>
    </xf>
    <xf numFmtId="0" fontId="0" fillId="0" borderId="12" xfId="0" applyNumberFormat="1" applyFill="1" applyBorder="1" applyAlignment="1" applyProtection="1">
      <alignment horizontal="center" vertical="center"/>
      <protection hidden="1"/>
    </xf>
    <xf numFmtId="0" fontId="0" fillId="0" borderId="15" xfId="0" applyBorder="1" applyAlignment="1">
      <alignment horizontal="justify" vertical="top" wrapText="1"/>
    </xf>
    <xf numFmtId="164" fontId="0" fillId="0" borderId="12" xfId="0" applyNumberFormat="1" applyBorder="1" applyAlignment="1">
      <alignment horizontal="center" vertical="top"/>
    </xf>
    <xf numFmtId="0" fontId="0" fillId="0" borderId="13" xfId="0" applyBorder="1" applyAlignment="1">
      <alignment horizontal="center" vertical="center" wrapText="1"/>
    </xf>
    <xf numFmtId="0" fontId="0" fillId="0" borderId="10" xfId="0" applyBorder="1" applyAlignment="1">
      <alignment horizontal="center" vertical="center" wrapText="1"/>
    </xf>
    <xf numFmtId="2" fontId="0" fillId="0" borderId="12" xfId="0" applyNumberFormat="1" applyFont="1" applyBorder="1" applyAlignment="1">
      <alignment horizontal="center" vertical="top"/>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39" fontId="0" fillId="0" borderId="10" xfId="7" applyNumberFormat="1" applyFont="1" applyFill="1" applyBorder="1" applyAlignment="1" applyProtection="1">
      <alignment horizontal="right" vertical="top" wrapText="1"/>
      <protection locked="0" hidden="1"/>
    </xf>
    <xf numFmtId="0" fontId="0" fillId="0" borderId="0" xfId="0" applyFont="1" applyBorder="1" applyAlignment="1" applyProtection="1">
      <alignment horizontal="justify" vertical="top" wrapText="1"/>
      <protection hidden="1"/>
    </xf>
    <xf numFmtId="0" fontId="15" fillId="0" borderId="12" xfId="0" applyNumberFormat="1" applyFont="1" applyFill="1" applyBorder="1" applyAlignment="1" applyProtection="1">
      <alignment horizontal="justify" vertical="top" wrapText="1"/>
      <protection hidden="1"/>
    </xf>
    <xf numFmtId="0" fontId="0" fillId="0" borderId="0" xfId="0" applyFont="1" applyBorder="1" applyAlignment="1" applyProtection="1">
      <alignment vertical="top" wrapText="1"/>
      <protection hidden="1"/>
    </xf>
    <xf numFmtId="0" fontId="15" fillId="0" borderId="15" xfId="0" applyNumberFormat="1" applyFont="1" applyFill="1" applyBorder="1" applyAlignment="1" applyProtection="1">
      <alignment horizontal="justify" vertical="top" wrapText="1"/>
      <protection hidden="1"/>
    </xf>
    <xf numFmtId="0" fontId="0" fillId="0" borderId="15" xfId="0" applyNumberFormat="1" applyFont="1" applyFill="1" applyBorder="1" applyAlignment="1" applyProtection="1">
      <alignment horizontal="justify" vertical="top"/>
      <protection hidden="1"/>
    </xf>
    <xf numFmtId="2" fontId="0" fillId="0" borderId="10" xfId="0" applyNumberFormat="1" applyFont="1" applyFill="1" applyBorder="1" applyAlignment="1" applyProtection="1">
      <alignment horizontal="right" vertical="center"/>
      <protection hidden="1"/>
    </xf>
    <xf numFmtId="1" fontId="0" fillId="0" borderId="12" xfId="0" applyNumberFormat="1" applyFont="1" applyBorder="1" applyAlignment="1">
      <alignment horizontal="center" vertical="center"/>
    </xf>
    <xf numFmtId="0" fontId="0" fillId="0" borderId="11" xfId="0" applyFont="1" applyBorder="1" applyAlignment="1">
      <alignment horizontal="justify" vertical="top" wrapText="1"/>
    </xf>
    <xf numFmtId="0" fontId="15" fillId="9" borderId="12" xfId="0" applyFont="1" applyFill="1" applyBorder="1" applyAlignment="1">
      <alignment horizontal="center" vertical="top" wrapText="1"/>
    </xf>
    <xf numFmtId="0" fontId="15" fillId="9" borderId="15" xfId="0" applyFont="1" applyFill="1" applyBorder="1" applyAlignment="1">
      <alignment horizontal="justify" vertical="top" wrapText="1"/>
    </xf>
    <xf numFmtId="0" fontId="0" fillId="9" borderId="12" xfId="0" applyNumberFormat="1" applyFont="1" applyFill="1" applyBorder="1" applyAlignment="1" applyProtection="1">
      <alignment horizontal="center" vertical="center"/>
      <protection hidden="1"/>
    </xf>
    <xf numFmtId="164" fontId="0" fillId="9" borderId="12" xfId="0" applyNumberFormat="1" applyFont="1" applyFill="1" applyBorder="1" applyAlignment="1" applyProtection="1">
      <alignment horizontal="center" vertical="top" wrapText="1"/>
      <protection hidden="1"/>
    </xf>
    <xf numFmtId="0" fontId="15" fillId="9" borderId="0" xfId="0" applyFont="1" applyFill="1" applyAlignment="1" applyProtection="1">
      <alignment horizontal="left" vertical="center"/>
      <protection hidden="1"/>
    </xf>
    <xf numFmtId="0" fontId="30" fillId="9" borderId="0" xfId="0" applyFont="1" applyFill="1" applyAlignment="1" applyProtection="1">
      <alignment horizontal="center"/>
      <protection hidden="1"/>
    </xf>
    <xf numFmtId="0" fontId="0" fillId="9" borderId="0" xfId="0" applyFont="1" applyFill="1" applyBorder="1" applyAlignment="1" applyProtection="1">
      <alignment vertical="center"/>
      <protection hidden="1"/>
    </xf>
    <xf numFmtId="0" fontId="30" fillId="9" borderId="0" xfId="0" applyFont="1" applyFill="1" applyProtection="1">
      <protection hidden="1"/>
    </xf>
    <xf numFmtId="0" fontId="0" fillId="9" borderId="0" xfId="0" applyFont="1" applyFill="1" applyProtection="1">
      <protection hidden="1"/>
    </xf>
    <xf numFmtId="0" fontId="0" fillId="9" borderId="0" xfId="0" applyFont="1" applyFill="1" applyBorder="1" applyProtection="1">
      <protection hidden="1"/>
    </xf>
    <xf numFmtId="0" fontId="0" fillId="9" borderId="0" xfId="0" applyFont="1" applyFill="1" applyBorder="1" applyAlignment="1" applyProtection="1">
      <alignment horizontal="center"/>
      <protection hidden="1"/>
    </xf>
    <xf numFmtId="15" fontId="0" fillId="9" borderId="0" xfId="0" applyNumberFormat="1" applyFont="1" applyFill="1" applyBorder="1" applyProtection="1">
      <protection hidden="1"/>
    </xf>
    <xf numFmtId="0" fontId="30" fillId="9" borderId="0" xfId="0" applyFont="1" applyFill="1" applyBorder="1" applyProtection="1">
      <protection hidden="1"/>
    </xf>
    <xf numFmtId="0" fontId="15" fillId="9" borderId="3" xfId="36" applyFont="1" applyFill="1" applyBorder="1" applyAlignment="1" applyProtection="1">
      <alignment horizontal="justify" vertical="top" wrapText="1"/>
      <protection hidden="1"/>
    </xf>
    <xf numFmtId="0" fontId="15" fillId="9" borderId="3" xfId="0" applyFont="1" applyFill="1" applyBorder="1" applyAlignment="1" applyProtection="1">
      <alignment horizontal="center" vertical="top" wrapText="1"/>
      <protection hidden="1"/>
    </xf>
    <xf numFmtId="0" fontId="15" fillId="9" borderId="15" xfId="0" applyNumberFormat="1" applyFont="1" applyFill="1" applyBorder="1" applyAlignment="1" applyProtection="1">
      <alignment horizontal="center" vertical="top" wrapText="1"/>
      <protection hidden="1"/>
    </xf>
    <xf numFmtId="39" fontId="15" fillId="9" borderId="12" xfId="7" applyNumberFormat="1" applyFont="1" applyFill="1" applyBorder="1" applyAlignment="1" applyProtection="1">
      <alignment horizontal="right" vertical="top" wrapText="1"/>
      <protection hidden="1"/>
    </xf>
    <xf numFmtId="2" fontId="15" fillId="9" borderId="12" xfId="0" applyNumberFormat="1" applyFont="1" applyFill="1" applyBorder="1" applyAlignment="1" applyProtection="1">
      <alignment horizontal="right" vertical="center"/>
      <protection hidden="1"/>
    </xf>
    <xf numFmtId="0" fontId="0" fillId="0" borderId="12" xfId="0" applyBorder="1" applyAlignment="1">
      <alignment horizontal="justify" vertical="top" wrapText="1"/>
    </xf>
    <xf numFmtId="175" fontId="15" fillId="0" borderId="12" xfId="31" applyNumberFormat="1" applyFont="1" applyBorder="1" applyAlignment="1" applyProtection="1">
      <alignment horizontal="center" vertical="center"/>
      <protection hidden="1"/>
    </xf>
    <xf numFmtId="179" fontId="57" fillId="0" borderId="0" xfId="30" applyNumberFormat="1" applyFont="1" applyFill="1" applyBorder="1" applyAlignment="1" applyProtection="1">
      <alignment vertical="top"/>
      <protection hidden="1"/>
    </xf>
    <xf numFmtId="39" fontId="0" fillId="0" borderId="10" xfId="7" applyNumberFormat="1" applyFont="1" applyFill="1" applyBorder="1" applyAlignment="1" applyProtection="1">
      <alignment horizontal="right" vertical="top" wrapText="1"/>
      <protection hidden="1"/>
    </xf>
    <xf numFmtId="0" fontId="0" fillId="0" borderId="0" xfId="23" applyFont="1" applyAlignment="1" applyProtection="1">
      <alignment vertical="top"/>
    </xf>
    <xf numFmtId="0" fontId="0" fillId="0" borderId="0" xfId="23" applyNumberFormat="1" applyFont="1" applyBorder="1" applyAlignment="1" applyProtection="1">
      <alignment horizontal="justify"/>
    </xf>
    <xf numFmtId="0" fontId="15" fillId="10" borderId="12" xfId="0" applyFont="1" applyFill="1" applyBorder="1" applyAlignment="1">
      <alignment horizontal="center" vertical="top" wrapText="1"/>
    </xf>
    <xf numFmtId="0" fontId="15" fillId="10" borderId="15" xfId="0" applyFont="1" applyFill="1" applyBorder="1" applyAlignment="1">
      <alignment horizontal="justify" vertical="top" wrapText="1"/>
    </xf>
    <xf numFmtId="0" fontId="0" fillId="10" borderId="12"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center" vertical="center" wrapText="1"/>
      <protection hidden="1"/>
    </xf>
    <xf numFmtId="0" fontId="15" fillId="0" borderId="0" xfId="0" applyNumberFormat="1" applyFont="1" applyFill="1" applyBorder="1" applyAlignment="1" applyProtection="1">
      <alignment vertical="center"/>
      <protection hidden="1"/>
    </xf>
    <xf numFmtId="0" fontId="15" fillId="0" borderId="0" xfId="0" applyNumberFormat="1" applyFont="1" applyFill="1" applyBorder="1" applyAlignment="1" applyProtection="1">
      <alignment horizontal="center" vertical="top" wrapText="1"/>
      <protection hidden="1"/>
    </xf>
    <xf numFmtId="0" fontId="30" fillId="0" borderId="0" xfId="32" applyFont="1" applyFill="1" applyBorder="1" applyAlignment="1" applyProtection="1">
      <alignment horizontal="center" vertical="top"/>
      <protection hidden="1"/>
    </xf>
    <xf numFmtId="0" fontId="26" fillId="0" borderId="0" xfId="0" applyNumberFormat="1" applyFont="1" applyFill="1" applyBorder="1" applyAlignment="1" applyProtection="1">
      <alignment horizontal="center" vertical="top" wrapText="1"/>
      <protection hidden="1"/>
    </xf>
    <xf numFmtId="164" fontId="26" fillId="0" borderId="0" xfId="36" applyNumberFormat="1" applyFont="1" applyFill="1" applyBorder="1" applyAlignment="1" applyProtection="1">
      <alignment horizontal="center" vertical="top" wrapText="1"/>
      <protection hidden="1"/>
    </xf>
    <xf numFmtId="164" fontId="30" fillId="0" borderId="0" xfId="36" applyNumberFormat="1" applyFont="1" applyFill="1" applyBorder="1" applyAlignment="1" applyProtection="1">
      <alignment horizontal="center" vertical="top" wrapText="1"/>
      <protection hidden="1"/>
    </xf>
    <xf numFmtId="0" fontId="30" fillId="0" borderId="0" xfId="36" applyFont="1" applyFill="1" applyBorder="1" applyAlignment="1" applyProtection="1">
      <alignment horizontal="center" vertical="top" wrapText="1"/>
      <protection hidden="1"/>
    </xf>
    <xf numFmtId="0" fontId="26" fillId="0" borderId="0" xfId="36" applyFont="1" applyFill="1" applyBorder="1" applyAlignment="1" applyProtection="1">
      <alignment horizontal="center" vertical="top" wrapText="1"/>
      <protection hidden="1"/>
    </xf>
    <xf numFmtId="0" fontId="30" fillId="0" borderId="0" xfId="36" applyNumberFormat="1" applyFont="1" applyFill="1" applyBorder="1" applyAlignment="1" applyProtection="1">
      <alignment horizontal="center" vertical="top"/>
      <protection hidden="1"/>
    </xf>
    <xf numFmtId="0" fontId="60" fillId="0" borderId="0" xfId="0" applyFont="1"/>
    <xf numFmtId="0" fontId="15" fillId="11" borderId="0" xfId="30" applyFont="1" applyFill="1" applyAlignment="1" applyProtection="1">
      <alignment horizontal="center" vertical="center" wrapText="1"/>
      <protection hidden="1"/>
    </xf>
    <xf numFmtId="0" fontId="16" fillId="11" borderId="12" xfId="30" applyFont="1" applyFill="1" applyBorder="1" applyAlignment="1" applyProtection="1">
      <alignment horizontal="center" vertical="top"/>
      <protection hidden="1"/>
    </xf>
    <xf numFmtId="0" fontId="56" fillId="11" borderId="0" xfId="30" applyNumberFormat="1" applyFont="1" applyFill="1" applyBorder="1" applyAlignment="1" applyProtection="1">
      <alignment vertical="center"/>
      <protection hidden="1"/>
    </xf>
    <xf numFmtId="0" fontId="56" fillId="11" borderId="0" xfId="30" applyNumberFormat="1" applyFont="1" applyFill="1" applyBorder="1" applyAlignment="1" applyProtection="1">
      <alignment vertical="top"/>
      <protection hidden="1"/>
    </xf>
    <xf numFmtId="0" fontId="53" fillId="11" borderId="0" xfId="30" applyNumberFormat="1" applyFont="1" applyFill="1" applyBorder="1" applyAlignment="1" applyProtection="1">
      <alignment vertical="top"/>
      <protection hidden="1"/>
    </xf>
    <xf numFmtId="0" fontId="0" fillId="0" borderId="0" xfId="0" applyFont="1" applyBorder="1" applyAlignment="1" applyProtection="1">
      <alignment horizontal="center" vertical="center"/>
      <protection hidden="1"/>
    </xf>
    <xf numFmtId="0" fontId="26" fillId="0" borderId="0" xfId="0" applyNumberFormat="1"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justify" vertical="center" wrapText="1"/>
      <protection hidden="1"/>
    </xf>
    <xf numFmtId="0" fontId="26" fillId="6" borderId="0" xfId="0" applyFont="1" applyFill="1" applyAlignment="1" applyProtection="1">
      <alignment horizontal="center" vertical="center"/>
      <protection hidden="1"/>
    </xf>
    <xf numFmtId="0" fontId="26" fillId="0" borderId="0" xfId="0" applyNumberFormat="1"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protection hidden="1"/>
    </xf>
    <xf numFmtId="0" fontId="30" fillId="0" borderId="0" xfId="0" applyNumberFormat="1" applyFont="1" applyFill="1" applyBorder="1" applyAlignment="1" applyProtection="1">
      <alignment horizontal="justify" vertical="center" wrapText="1"/>
      <protection hidden="1"/>
    </xf>
    <xf numFmtId="0" fontId="16" fillId="0" borderId="12" xfId="31" applyFont="1" applyBorder="1" applyAlignment="1" applyProtection="1">
      <alignment horizontal="center" vertical="center"/>
      <protection hidden="1"/>
    </xf>
    <xf numFmtId="0" fontId="49" fillId="0" borderId="0" xfId="23" applyFont="1" applyAlignment="1" applyProtection="1">
      <alignment horizontal="justify" vertical="top"/>
    </xf>
    <xf numFmtId="0" fontId="49" fillId="0" borderId="0" xfId="23" applyFont="1" applyAlignment="1" applyProtection="1">
      <alignment horizontal="center" vertical="top"/>
    </xf>
    <xf numFmtId="0" fontId="15" fillId="0" borderId="0" xfId="0" applyFont="1" applyAlignment="1" applyProtection="1">
      <alignment vertical="center"/>
      <protection hidden="1"/>
    </xf>
    <xf numFmtId="0" fontId="15" fillId="0" borderId="0" xfId="32" applyFont="1" applyFill="1" applyBorder="1" applyAlignment="1" applyProtection="1">
      <alignment horizontal="center" vertical="center"/>
      <protection hidden="1"/>
    </xf>
    <xf numFmtId="0" fontId="0" fillId="0" borderId="0" xfId="32" applyFont="1" applyFill="1" applyBorder="1" applyAlignment="1" applyProtection="1">
      <alignment horizontal="center" vertical="center"/>
      <protection hidden="1"/>
    </xf>
    <xf numFmtId="0" fontId="26" fillId="0" borderId="0" xfId="32" applyFont="1" applyFill="1" applyBorder="1" applyAlignment="1" applyProtection="1">
      <alignment horizontal="center" vertical="center"/>
      <protection hidden="1"/>
    </xf>
    <xf numFmtId="0" fontId="30" fillId="0" borderId="0" xfId="32" applyFont="1" applyFill="1" applyBorder="1" applyAlignment="1" applyProtection="1">
      <alignment horizontal="center" vertical="center"/>
      <protection hidden="1"/>
    </xf>
    <xf numFmtId="164" fontId="26" fillId="0" borderId="0" xfId="36" applyNumberFormat="1" applyFont="1" applyFill="1" applyBorder="1" applyAlignment="1" applyProtection="1">
      <alignment horizontal="center" vertical="center" wrapText="1"/>
      <protection hidden="1"/>
    </xf>
    <xf numFmtId="164" fontId="30" fillId="0" borderId="0" xfId="36" applyNumberFormat="1" applyFont="1" applyFill="1" applyBorder="1" applyAlignment="1" applyProtection="1">
      <alignment horizontal="center" vertical="center" wrapText="1"/>
      <protection hidden="1"/>
    </xf>
    <xf numFmtId="0" fontId="26" fillId="0" borderId="0" xfId="36" applyFont="1" applyFill="1" applyBorder="1" applyAlignment="1" applyProtection="1">
      <alignment horizontal="center" vertical="center" wrapText="1"/>
      <protection hidden="1"/>
    </xf>
    <xf numFmtId="0" fontId="26" fillId="0" borderId="0" xfId="0" applyNumberFormat="1" applyFont="1" applyFill="1" applyBorder="1" applyAlignment="1" applyProtection="1">
      <alignment vertical="center" wrapText="1"/>
      <protection hidden="1"/>
    </xf>
    <xf numFmtId="0" fontId="30" fillId="0" borderId="0" xfId="0" applyFont="1" applyAlignment="1" applyProtection="1">
      <protection hidden="1"/>
    </xf>
    <xf numFmtId="0" fontId="0" fillId="0" borderId="0" xfId="32" applyFont="1" applyBorder="1" applyAlignment="1" applyProtection="1">
      <alignment vertical="center"/>
      <protection hidden="1"/>
    </xf>
    <xf numFmtId="0" fontId="15" fillId="0" borderId="0" xfId="0" applyNumberFormat="1" applyFont="1" applyFill="1" applyBorder="1" applyAlignment="1" applyProtection="1">
      <alignment vertical="center" wrapText="1"/>
      <protection hidden="1"/>
    </xf>
    <xf numFmtId="0" fontId="0" fillId="0" borderId="0" xfId="0" applyFont="1" applyAlignment="1" applyProtection="1">
      <protection hidden="1"/>
    </xf>
    <xf numFmtId="0" fontId="0" fillId="0" borderId="12" xfId="0" applyFont="1" applyBorder="1" applyAlignment="1" applyProtection="1">
      <alignment vertical="center"/>
      <protection hidden="1"/>
    </xf>
    <xf numFmtId="2" fontId="0" fillId="0" borderId="12" xfId="0" applyNumberFormat="1" applyFont="1" applyFill="1" applyBorder="1" applyAlignment="1" applyProtection="1">
      <alignment vertical="center"/>
      <protection hidden="1"/>
    </xf>
    <xf numFmtId="167" fontId="30" fillId="0" borderId="0" xfId="0" applyNumberFormat="1" applyFont="1" applyFill="1" applyBorder="1" applyAlignment="1" applyProtection="1">
      <alignment vertical="center" wrapText="1"/>
      <protection hidden="1"/>
    </xf>
    <xf numFmtId="166" fontId="30" fillId="0" borderId="0" xfId="0" applyNumberFormat="1" applyFont="1" applyFill="1" applyBorder="1" applyAlignment="1" applyProtection="1">
      <alignment vertical="center" wrapText="1"/>
      <protection hidden="1"/>
    </xf>
    <xf numFmtId="2" fontId="30" fillId="0" borderId="0" xfId="7" applyNumberFormat="1" applyFont="1" applyFill="1" applyBorder="1" applyAlignment="1" applyProtection="1">
      <alignment vertical="center" wrapText="1"/>
      <protection hidden="1"/>
    </xf>
    <xf numFmtId="2" fontId="0" fillId="0" borderId="12" xfId="0" applyNumberFormat="1" applyFont="1" applyFill="1" applyBorder="1" applyAlignment="1" applyProtection="1">
      <alignment horizontal="center" vertical="center"/>
      <protection hidden="1"/>
    </xf>
    <xf numFmtId="2" fontId="15" fillId="9" borderId="12" xfId="0" applyNumberFormat="1" applyFont="1" applyFill="1" applyBorder="1" applyAlignment="1" applyProtection="1">
      <alignment horizontal="center" vertical="center"/>
      <protection hidden="1"/>
    </xf>
    <xf numFmtId="0" fontId="15" fillId="7" borderId="15" xfId="31" applyFont="1" applyFill="1" applyBorder="1" applyAlignment="1" applyProtection="1">
      <alignment horizontal="left" vertical="center" wrapText="1"/>
      <protection hidden="1"/>
    </xf>
    <xf numFmtId="0" fontId="58" fillId="0" borderId="0" xfId="36" applyNumberFormat="1" applyFont="1" applyFill="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30" fillId="0" borderId="12" xfId="0" applyFont="1" applyBorder="1" applyAlignment="1" applyProtection="1">
      <protection hidden="1"/>
    </xf>
    <xf numFmtId="0" fontId="30" fillId="9" borderId="12" xfId="0" applyFont="1" applyFill="1" applyBorder="1" applyAlignment="1" applyProtection="1">
      <protection hidden="1"/>
    </xf>
    <xf numFmtId="0" fontId="0" fillId="9" borderId="12" xfId="0" applyFont="1" applyFill="1" applyBorder="1" applyAlignment="1" applyProtection="1">
      <alignment vertical="center"/>
      <protection hidden="1"/>
    </xf>
    <xf numFmtId="2" fontId="5" fillId="0" borderId="12" xfId="0" applyNumberFormat="1" applyFont="1" applyFill="1" applyBorder="1" applyAlignment="1" applyProtection="1">
      <alignment horizontal="left" vertical="center"/>
    </xf>
    <xf numFmtId="2" fontId="15" fillId="9" borderId="12" xfId="0" applyNumberFormat="1" applyFont="1" applyFill="1" applyBorder="1" applyAlignment="1" applyProtection="1">
      <alignment horizontal="left" vertical="center"/>
      <protection hidden="1"/>
    </xf>
    <xf numFmtId="2" fontId="30" fillId="9" borderId="12" xfId="0" applyNumberFormat="1" applyFont="1" applyFill="1" applyBorder="1" applyAlignment="1" applyProtection="1">
      <protection hidden="1"/>
    </xf>
    <xf numFmtId="0" fontId="0" fillId="0" borderId="0" xfId="0" applyAlignment="1">
      <alignment horizontal="left" vertical="center"/>
    </xf>
    <xf numFmtId="4" fontId="16" fillId="0" borderId="13" xfId="31" applyNumberFormat="1" applyFont="1" applyBorder="1" applyAlignment="1" applyProtection="1">
      <alignment vertical="center"/>
      <protection hidden="1"/>
    </xf>
    <xf numFmtId="4" fontId="15" fillId="0" borderId="13" xfId="31" applyNumberFormat="1" applyFont="1" applyBorder="1" applyAlignment="1" applyProtection="1">
      <alignment vertical="center"/>
      <protection hidden="1"/>
    </xf>
    <xf numFmtId="175" fontId="15" fillId="0" borderId="13" xfId="31" applyNumberFormat="1" applyFont="1" applyBorder="1" applyAlignment="1" applyProtection="1">
      <alignment horizontal="center" vertical="center"/>
      <protection hidden="1"/>
    </xf>
    <xf numFmtId="0" fontId="16" fillId="0" borderId="12" xfId="31" applyFont="1" applyBorder="1" applyAlignment="1" applyProtection="1">
      <alignment horizontal="left" vertical="center" wrapText="1"/>
      <protection hidden="1"/>
    </xf>
    <xf numFmtId="0" fontId="16" fillId="0" borderId="0" xfId="36" applyNumberFormat="1" applyFont="1" applyFill="1" applyBorder="1" applyAlignment="1" applyProtection="1">
      <alignment horizontal="left" vertical="center" wrapText="1"/>
      <protection hidden="1"/>
    </xf>
    <xf numFmtId="2" fontId="5" fillId="0" borderId="12" xfId="28" applyNumberFormat="1" applyFont="1" applyFill="1" applyBorder="1" applyAlignment="1" applyProtection="1">
      <alignment horizontal="center" vertical="center"/>
    </xf>
    <xf numFmtId="4" fontId="15" fillId="0" borderId="12" xfId="31" applyNumberFormat="1" applyFont="1" applyFill="1" applyBorder="1" applyAlignment="1" applyProtection="1">
      <alignment vertical="center"/>
      <protection hidden="1"/>
    </xf>
    <xf numFmtId="4" fontId="15" fillId="0" borderId="13" xfId="31" applyNumberFormat="1" applyFont="1" applyFill="1" applyBorder="1" applyAlignment="1" applyProtection="1">
      <alignment vertical="center"/>
      <protection hidden="1"/>
    </xf>
    <xf numFmtId="0" fontId="15" fillId="7" borderId="14" xfId="31" applyFont="1" applyFill="1" applyBorder="1" applyAlignment="1" applyProtection="1">
      <alignment horizontal="left" vertical="center" wrapText="1"/>
      <protection hidden="1"/>
    </xf>
    <xf numFmtId="0" fontId="15" fillId="0" borderId="0" xfId="30" applyFont="1" applyFill="1" applyAlignment="1" applyProtection="1">
      <alignment horizontal="center" vertical="center" wrapText="1"/>
      <protection hidden="1"/>
    </xf>
    <xf numFmtId="0" fontId="16" fillId="0" borderId="0" xfId="30" applyFont="1" applyFill="1" applyBorder="1" applyAlignment="1" applyProtection="1">
      <alignment vertical="center"/>
      <protection hidden="1"/>
    </xf>
    <xf numFmtId="0" fontId="19" fillId="0" borderId="12"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1" fontId="5" fillId="4" borderId="12" xfId="30" applyNumberFormat="1" applyFont="1" applyFill="1" applyBorder="1" applyAlignment="1" applyProtection="1">
      <alignment horizontal="right" vertical="center"/>
      <protection locked="0"/>
    </xf>
    <xf numFmtId="0" fontId="5" fillId="4" borderId="12" xfId="41" applyNumberFormat="1" applyFont="1" applyFill="1" applyBorder="1" applyAlignment="1" applyProtection="1">
      <alignment horizontal="center" vertical="center"/>
      <protection locked="0"/>
    </xf>
    <xf numFmtId="0" fontId="19" fillId="0" borderId="12" xfId="0" applyFont="1" applyBorder="1" applyAlignment="1">
      <alignment horizontal="center" vertical="center" wrapText="1"/>
    </xf>
    <xf numFmtId="0" fontId="65" fillId="0" borderId="12" xfId="0" applyFont="1" applyBorder="1" applyAlignment="1">
      <alignment horizontal="center" vertical="center"/>
    </xf>
    <xf numFmtId="0" fontId="65" fillId="0" borderId="12" xfId="0" applyFont="1" applyBorder="1" applyAlignment="1">
      <alignment vertical="center" wrapText="1"/>
    </xf>
    <xf numFmtId="0" fontId="65" fillId="0" borderId="12" xfId="0" applyFont="1" applyBorder="1" applyAlignment="1">
      <alignment horizontal="left" vertical="center" wrapText="1"/>
    </xf>
    <xf numFmtId="39" fontId="5" fillId="0" borderId="12" xfId="7" applyNumberFormat="1" applyFont="1" applyFill="1" applyBorder="1" applyAlignment="1" applyProtection="1">
      <alignment horizontal="right" vertical="center" wrapText="1"/>
      <protection locked="0" hidden="1"/>
    </xf>
    <xf numFmtId="2" fontId="5" fillId="0" borderId="12" xfId="0" applyNumberFormat="1" applyFont="1" applyFill="1" applyBorder="1" applyAlignment="1" applyProtection="1">
      <alignment horizontal="right" vertical="center"/>
      <protection hidden="1"/>
    </xf>
    <xf numFmtId="164" fontId="0" fillId="12" borderId="12" xfId="0" applyNumberFormat="1" applyFont="1" applyFill="1" applyBorder="1" applyAlignment="1" applyProtection="1">
      <alignment horizontal="center" vertical="top" wrapText="1"/>
      <protection hidden="1"/>
    </xf>
    <xf numFmtId="164" fontId="0" fillId="12" borderId="12" xfId="0" applyNumberFormat="1" applyFont="1" applyFill="1" applyBorder="1" applyAlignment="1" applyProtection="1">
      <alignment horizontal="center" vertical="center" wrapText="1"/>
      <protection hidden="1"/>
    </xf>
    <xf numFmtId="0" fontId="15" fillId="12" borderId="12" xfId="0" applyFont="1" applyFill="1" applyBorder="1" applyAlignment="1" applyProtection="1">
      <alignment horizontal="center" vertical="top" wrapText="1"/>
      <protection hidden="1"/>
    </xf>
    <xf numFmtId="39" fontId="15" fillId="12" borderId="12" xfId="7" applyNumberFormat="1" applyFont="1" applyFill="1" applyBorder="1" applyAlignment="1" applyProtection="1">
      <alignment horizontal="right" vertical="top" wrapText="1"/>
      <protection hidden="1"/>
    </xf>
    <xf numFmtId="2" fontId="15" fillId="12" borderId="12" xfId="0" applyNumberFormat="1" applyFont="1" applyFill="1" applyBorder="1" applyAlignment="1" applyProtection="1">
      <alignment horizontal="right" vertical="center"/>
      <protection hidden="1"/>
    </xf>
    <xf numFmtId="0" fontId="15" fillId="12" borderId="12" xfId="36" applyFont="1" applyFill="1" applyBorder="1" applyAlignment="1" applyProtection="1">
      <alignment horizontal="right" vertical="top" wrapText="1"/>
      <protection hidden="1"/>
    </xf>
    <xf numFmtId="0" fontId="15" fillId="13" borderId="0" xfId="0" applyNumberFormat="1" applyFont="1" applyFill="1" applyBorder="1" applyAlignment="1" applyProtection="1">
      <alignment horizontal="center" vertical="center" wrapText="1"/>
      <protection hidden="1"/>
    </xf>
    <xf numFmtId="0" fontId="15" fillId="13" borderId="0" xfId="0" applyFont="1" applyFill="1" applyAlignment="1" applyProtection="1">
      <alignment vertical="center"/>
      <protection hidden="1"/>
    </xf>
    <xf numFmtId="0" fontId="30" fillId="13" borderId="0" xfId="0" applyFont="1" applyFill="1" applyAlignment="1" applyProtection="1">
      <protection hidden="1"/>
    </xf>
    <xf numFmtId="0" fontId="0" fillId="13" borderId="0" xfId="0" applyFont="1" applyFill="1" applyBorder="1" applyAlignment="1" applyProtection="1">
      <alignment horizontal="left" vertical="center"/>
      <protection hidden="1"/>
    </xf>
    <xf numFmtId="10" fontId="0" fillId="13" borderId="0" xfId="0" applyNumberFormat="1" applyFont="1" applyFill="1" applyBorder="1" applyAlignment="1" applyProtection="1">
      <alignment horizontal="center" vertical="center"/>
      <protection hidden="1"/>
    </xf>
    <xf numFmtId="0" fontId="0" fillId="13" borderId="0" xfId="0" applyFont="1" applyFill="1" applyBorder="1" applyProtection="1">
      <protection hidden="1"/>
    </xf>
    <xf numFmtId="0" fontId="0" fillId="13" borderId="0" xfId="0" applyFont="1" applyFill="1" applyBorder="1" applyAlignment="1" applyProtection="1">
      <alignment vertical="center"/>
      <protection hidden="1"/>
    </xf>
    <xf numFmtId="0" fontId="30" fillId="13" borderId="0" xfId="0" applyFont="1" applyFill="1" applyBorder="1" applyProtection="1">
      <protection hidden="1"/>
    </xf>
    <xf numFmtId="0" fontId="30" fillId="13" borderId="0" xfId="0" applyFont="1" applyFill="1" applyProtection="1">
      <protection hidden="1"/>
    </xf>
    <xf numFmtId="0" fontId="0" fillId="13" borderId="0" xfId="0" applyFont="1" applyFill="1" applyProtection="1">
      <protection hidden="1"/>
    </xf>
    <xf numFmtId="0" fontId="15" fillId="13" borderId="0" xfId="0" applyFont="1" applyFill="1" applyAlignment="1" applyProtection="1">
      <alignment horizontal="center" vertical="center"/>
      <protection hidden="1"/>
    </xf>
    <xf numFmtId="0" fontId="30" fillId="13" borderId="0" xfId="0" applyFont="1" applyFill="1" applyAlignment="1" applyProtection="1">
      <alignment horizontal="center" vertical="center"/>
      <protection hidden="1"/>
    </xf>
    <xf numFmtId="0" fontId="0" fillId="13" borderId="0" xfId="0" applyFont="1" applyFill="1" applyAlignment="1" applyProtection="1">
      <alignment horizontal="center" vertical="center"/>
      <protection hidden="1"/>
    </xf>
    <xf numFmtId="0" fontId="0" fillId="13" borderId="0" xfId="0" applyFont="1" applyFill="1" applyBorder="1" applyAlignment="1" applyProtection="1">
      <alignment horizontal="center" vertical="center"/>
      <protection hidden="1"/>
    </xf>
    <xf numFmtId="0" fontId="15" fillId="13" borderId="0" xfId="0" applyNumberFormat="1" applyFont="1" applyFill="1" applyBorder="1" applyAlignment="1" applyProtection="1">
      <alignment horizontal="center" vertical="center"/>
      <protection hidden="1"/>
    </xf>
    <xf numFmtId="0" fontId="30" fillId="13" borderId="0" xfId="0" applyFont="1" applyFill="1" applyBorder="1" applyAlignment="1" applyProtection="1">
      <alignment horizontal="center" vertical="center"/>
      <protection hidden="1"/>
    </xf>
    <xf numFmtId="1" fontId="61" fillId="13" borderId="12" xfId="0" applyNumberFormat="1" applyFont="1" applyFill="1" applyBorder="1" applyAlignment="1" applyProtection="1">
      <alignment horizontal="center" vertical="top"/>
    </xf>
    <xf numFmtId="0" fontId="62" fillId="13" borderId="12" xfId="0" applyFont="1" applyFill="1" applyBorder="1" applyAlignment="1">
      <alignment horizontal="center" vertical="top" wrapText="1"/>
    </xf>
    <xf numFmtId="1" fontId="62" fillId="13" borderId="12" xfId="0" applyNumberFormat="1" applyFont="1" applyFill="1" applyBorder="1" applyAlignment="1">
      <alignment horizontal="center" vertical="top" wrapText="1"/>
    </xf>
    <xf numFmtId="0" fontId="61" fillId="13" borderId="12" xfId="0" applyNumberFormat="1" applyFont="1" applyFill="1" applyBorder="1" applyAlignment="1" applyProtection="1">
      <alignment horizontal="center" vertical="top"/>
    </xf>
    <xf numFmtId="0" fontId="61" fillId="13" borderId="0" xfId="0" applyNumberFormat="1" applyFont="1" applyFill="1" applyBorder="1" applyAlignment="1" applyProtection="1">
      <alignment vertical="top"/>
    </xf>
    <xf numFmtId="0" fontId="63" fillId="13" borderId="0" xfId="0" applyFont="1" applyFill="1" applyAlignment="1" applyProtection="1">
      <alignment vertical="center"/>
      <protection hidden="1"/>
    </xf>
    <xf numFmtId="0" fontId="64" fillId="13" borderId="0" xfId="0" applyFont="1" applyFill="1" applyAlignment="1" applyProtection="1">
      <protection hidden="1"/>
    </xf>
    <xf numFmtId="0" fontId="40" fillId="13" borderId="0" xfId="0" applyFont="1" applyFill="1" applyAlignment="1" applyProtection="1">
      <protection hidden="1"/>
    </xf>
    <xf numFmtId="0" fontId="40" fillId="13" borderId="0" xfId="0" applyFont="1" applyFill="1" applyBorder="1" applyProtection="1">
      <protection hidden="1"/>
    </xf>
    <xf numFmtId="0" fontId="63" fillId="13" borderId="0" xfId="0" applyNumberFormat="1" applyFont="1" applyFill="1" applyBorder="1" applyAlignment="1" applyProtection="1">
      <alignment horizontal="center" vertical="center"/>
      <protection hidden="1"/>
    </xf>
    <xf numFmtId="0" fontId="40" fillId="13" borderId="0" xfId="0" applyFont="1" applyFill="1" applyBorder="1" applyAlignment="1" applyProtection="1">
      <alignment horizontal="center"/>
      <protection hidden="1"/>
    </xf>
    <xf numFmtId="0" fontId="40" fillId="13" borderId="0" xfId="0" applyFont="1" applyFill="1" applyBorder="1" applyAlignment="1" applyProtection="1">
      <alignment vertical="center"/>
      <protection hidden="1"/>
    </xf>
    <xf numFmtId="0" fontId="64" fillId="13" borderId="0" xfId="0" applyFont="1" applyFill="1" applyBorder="1" applyProtection="1">
      <protection hidden="1"/>
    </xf>
    <xf numFmtId="0" fontId="64" fillId="13" borderId="0" xfId="0" applyFont="1" applyFill="1" applyProtection="1">
      <protection hidden="1"/>
    </xf>
    <xf numFmtId="0" fontId="40" fillId="13" borderId="0" xfId="0" applyFont="1" applyFill="1" applyProtection="1">
      <protection hidden="1"/>
    </xf>
    <xf numFmtId="1" fontId="61" fillId="13" borderId="15" xfId="0" applyNumberFormat="1" applyFont="1" applyFill="1" applyBorder="1" applyAlignment="1" applyProtection="1">
      <alignment horizontal="center" vertical="top"/>
    </xf>
    <xf numFmtId="0" fontId="5" fillId="0" borderId="15" xfId="0" applyFont="1" applyBorder="1" applyAlignment="1">
      <alignment horizontal="center" vertical="center"/>
    </xf>
    <xf numFmtId="164" fontId="0" fillId="12" borderId="15" xfId="0" applyNumberFormat="1" applyFont="1" applyFill="1" applyBorder="1" applyAlignment="1" applyProtection="1">
      <alignment horizontal="center" vertical="top" wrapText="1"/>
      <protection hidden="1"/>
    </xf>
    <xf numFmtId="0" fontId="0" fillId="14" borderId="12" xfId="0" applyNumberFormat="1" applyFill="1" applyBorder="1" applyAlignment="1" applyProtection="1">
      <alignment horizontal="center" vertical="center"/>
      <protection hidden="1"/>
    </xf>
    <xf numFmtId="0" fontId="0" fillId="14" borderId="12" xfId="0" applyNumberFormat="1" applyFont="1" applyFill="1" applyBorder="1" applyAlignment="1" applyProtection="1">
      <alignment vertical="center"/>
      <protection hidden="1"/>
    </xf>
    <xf numFmtId="0" fontId="0" fillId="14" borderId="0" xfId="0" applyNumberFormat="1" applyFont="1" applyFill="1" applyBorder="1" applyAlignment="1" applyProtection="1">
      <alignment vertical="center"/>
      <protection hidden="1"/>
    </xf>
    <xf numFmtId="0" fontId="15" fillId="14" borderId="0" xfId="0" applyFont="1" applyFill="1" applyAlignment="1" applyProtection="1">
      <alignment vertical="center"/>
      <protection hidden="1"/>
    </xf>
    <xf numFmtId="0" fontId="30" fillId="14" borderId="0" xfId="0" applyFont="1" applyFill="1" applyAlignment="1" applyProtection="1">
      <protection hidden="1"/>
    </xf>
    <xf numFmtId="0" fontId="0" fillId="14" borderId="0" xfId="0" applyFont="1" applyFill="1" applyAlignment="1" applyProtection="1">
      <protection hidden="1"/>
    </xf>
    <xf numFmtId="0" fontId="35" fillId="14" borderId="12" xfId="0" applyNumberFormat="1" applyFont="1" applyFill="1" applyBorder="1" applyAlignment="1" applyProtection="1">
      <alignment vertical="top" wrapText="1"/>
    </xf>
    <xf numFmtId="0" fontId="0" fillId="14" borderId="0" xfId="0" applyFont="1" applyFill="1" applyBorder="1" applyProtection="1">
      <protection hidden="1"/>
    </xf>
    <xf numFmtId="0" fontId="15" fillId="14" borderId="0" xfId="0" applyNumberFormat="1" applyFont="1" applyFill="1" applyBorder="1" applyAlignment="1" applyProtection="1">
      <alignment horizontal="center" vertical="center"/>
      <protection hidden="1"/>
    </xf>
    <xf numFmtId="0" fontId="0" fillId="14" borderId="0" xfId="0" applyFont="1" applyFill="1" applyBorder="1" applyAlignment="1" applyProtection="1">
      <alignment horizontal="center"/>
      <protection hidden="1"/>
    </xf>
    <xf numFmtId="0" fontId="0" fillId="14" borderId="0" xfId="0" applyFont="1" applyFill="1" applyBorder="1" applyAlignment="1" applyProtection="1">
      <alignment vertical="center"/>
      <protection hidden="1"/>
    </xf>
    <xf numFmtId="0" fontId="30" fillId="14" borderId="0" xfId="0" applyFont="1" applyFill="1" applyBorder="1" applyProtection="1">
      <protection hidden="1"/>
    </xf>
    <xf numFmtId="0" fontId="30" fillId="14" borderId="0" xfId="0" applyFont="1" applyFill="1" applyProtection="1">
      <protection hidden="1"/>
    </xf>
    <xf numFmtId="0" fontId="0" fillId="14" borderId="0" xfId="0" applyFont="1" applyFill="1" applyProtection="1">
      <protection hidden="1"/>
    </xf>
    <xf numFmtId="0" fontId="6" fillId="13" borderId="12" xfId="0" applyNumberFormat="1" applyFont="1" applyFill="1" applyBorder="1" applyAlignment="1" applyProtection="1">
      <alignment horizontal="center" vertical="top" wrapText="1"/>
      <protection hidden="1"/>
    </xf>
    <xf numFmtId="0" fontId="6" fillId="13" borderId="15" xfId="0" applyNumberFormat="1" applyFont="1" applyFill="1" applyBorder="1" applyAlignment="1" applyProtection="1">
      <alignment horizontal="center" vertical="top" wrapText="1"/>
      <protection hidden="1"/>
    </xf>
    <xf numFmtId="1" fontId="66" fillId="13" borderId="12" xfId="0" applyNumberFormat="1" applyFont="1" applyFill="1" applyBorder="1" applyAlignment="1">
      <alignment horizontal="center" vertical="top" wrapText="1"/>
    </xf>
    <xf numFmtId="0" fontId="66" fillId="13" borderId="12" xfId="0" applyFont="1" applyFill="1" applyBorder="1" applyAlignment="1">
      <alignment horizontal="center" vertical="top" wrapText="1"/>
    </xf>
    <xf numFmtId="0" fontId="6" fillId="13" borderId="12" xfId="0" applyNumberFormat="1" applyFont="1" applyFill="1" applyBorder="1" applyAlignment="1" applyProtection="1">
      <alignment horizontal="center" vertical="top"/>
      <protection hidden="1"/>
    </xf>
    <xf numFmtId="2" fontId="15" fillId="0" borderId="4" xfId="0" applyNumberFormat="1" applyFont="1" applyFill="1" applyBorder="1" applyAlignment="1" applyProtection="1">
      <alignment horizontal="left" vertical="center"/>
      <protection hidden="1"/>
    </xf>
    <xf numFmtId="2" fontId="0" fillId="0" borderId="0" xfId="0" applyNumberFormat="1" applyFont="1" applyFill="1" applyBorder="1" applyAlignment="1" applyProtection="1">
      <alignment horizontal="left" vertical="center"/>
      <protection hidden="1"/>
    </xf>
    <xf numFmtId="2" fontId="15" fillId="0" borderId="0" xfId="32" applyNumberFormat="1" applyFont="1" applyAlignment="1" applyProtection="1">
      <alignment vertical="center"/>
      <protection hidden="1"/>
    </xf>
    <xf numFmtId="2" fontId="0" fillId="0" borderId="0" xfId="32" applyNumberFormat="1" applyFont="1" applyFill="1" applyBorder="1" applyAlignment="1" applyProtection="1">
      <alignment vertical="center"/>
      <protection hidden="1"/>
    </xf>
    <xf numFmtId="2" fontId="6" fillId="13" borderId="12" xfId="0" applyNumberFormat="1" applyFont="1" applyFill="1" applyBorder="1" applyAlignment="1" applyProtection="1">
      <alignment horizontal="center" vertical="top" wrapText="1"/>
      <protection hidden="1"/>
    </xf>
    <xf numFmtId="2" fontId="61" fillId="13" borderId="12" xfId="0" applyNumberFormat="1" applyFont="1" applyFill="1" applyBorder="1" applyAlignment="1" applyProtection="1">
      <alignment horizontal="center" vertical="top"/>
    </xf>
    <xf numFmtId="2" fontId="0" fillId="14" borderId="12" xfId="0" applyNumberFormat="1" applyFont="1" applyFill="1" applyBorder="1" applyAlignment="1" applyProtection="1">
      <alignment horizontal="center" vertical="center"/>
      <protection hidden="1"/>
    </xf>
    <xf numFmtId="2" fontId="65" fillId="0" borderId="12" xfId="0" applyNumberFormat="1" applyFont="1" applyBorder="1" applyAlignment="1">
      <alignment horizontal="center" vertical="center"/>
    </xf>
    <xf numFmtId="2" fontId="15" fillId="12" borderId="12" xfId="0" applyNumberFormat="1" applyFont="1" applyFill="1" applyBorder="1" applyAlignment="1" applyProtection="1">
      <alignment horizontal="center" vertical="top" wrapText="1"/>
      <protection hidden="1"/>
    </xf>
    <xf numFmtId="2" fontId="0" fillId="0" borderId="0" xfId="0" applyNumberFormat="1" applyFont="1" applyBorder="1" applyAlignment="1" applyProtection="1">
      <alignment vertical="top" wrapText="1"/>
      <protection hidden="1"/>
    </xf>
    <xf numFmtId="2" fontId="0" fillId="0" borderId="0" xfId="0" applyNumberFormat="1" applyFont="1" applyBorder="1" applyAlignment="1" applyProtection="1">
      <alignment horizontal="right" vertical="center"/>
      <protection hidden="1"/>
    </xf>
    <xf numFmtId="2" fontId="30" fillId="0" borderId="0" xfId="0" applyNumberFormat="1" applyFont="1" applyFill="1" applyBorder="1" applyAlignment="1" applyProtection="1">
      <alignment horizontal="center" vertical="center"/>
      <protection hidden="1"/>
    </xf>
    <xf numFmtId="2" fontId="26" fillId="0" borderId="0" xfId="0" applyNumberFormat="1" applyFont="1" applyFill="1" applyBorder="1" applyAlignment="1" applyProtection="1">
      <alignment horizontal="left" vertical="center"/>
      <protection hidden="1"/>
    </xf>
    <xf numFmtId="2" fontId="30" fillId="0" borderId="0" xfId="0" applyNumberFormat="1" applyFont="1" applyFill="1" applyBorder="1" applyAlignment="1" applyProtection="1">
      <alignment horizontal="left" vertical="center"/>
      <protection hidden="1"/>
    </xf>
    <xf numFmtId="2" fontId="26" fillId="0" borderId="0" xfId="32" applyNumberFormat="1" applyFont="1" applyFill="1" applyBorder="1" applyAlignment="1" applyProtection="1">
      <alignment vertical="center"/>
      <protection hidden="1"/>
    </xf>
    <xf numFmtId="2" fontId="30" fillId="0" borderId="0" xfId="32" applyNumberFormat="1" applyFont="1" applyFill="1" applyBorder="1" applyAlignment="1" applyProtection="1">
      <alignment vertical="center"/>
      <protection hidden="1"/>
    </xf>
    <xf numFmtId="2" fontId="26" fillId="0" borderId="0" xfId="0" applyNumberFormat="1" applyFont="1" applyFill="1" applyBorder="1" applyAlignment="1" applyProtection="1">
      <alignment horizontal="center" vertical="center"/>
      <protection hidden="1"/>
    </xf>
    <xf numFmtId="2" fontId="30" fillId="0" borderId="0" xfId="36" applyNumberFormat="1" applyFont="1" applyFill="1" applyBorder="1" applyAlignment="1" applyProtection="1">
      <alignment horizontal="right" vertical="center" wrapText="1"/>
      <protection hidden="1"/>
    </xf>
    <xf numFmtId="2" fontId="30" fillId="0" borderId="0" xfId="36" applyNumberFormat="1" applyFont="1" applyFill="1" applyBorder="1" applyAlignment="1" applyProtection="1">
      <alignment horizontal="center" vertical="center" wrapText="1"/>
      <protection hidden="1"/>
    </xf>
    <xf numFmtId="2" fontId="30" fillId="0" borderId="0" xfId="36" applyNumberFormat="1" applyFont="1" applyFill="1" applyBorder="1" applyAlignment="1" applyProtection="1">
      <alignment vertical="center" wrapText="1"/>
      <protection hidden="1"/>
    </xf>
    <xf numFmtId="2" fontId="30" fillId="0" borderId="0" xfId="36" applyNumberFormat="1" applyFont="1" applyFill="1" applyBorder="1" applyAlignment="1" applyProtection="1">
      <alignment horizontal="right" vertical="center"/>
      <protection hidden="1"/>
    </xf>
    <xf numFmtId="0" fontId="15" fillId="14" borderId="12" xfId="0" applyFont="1" applyFill="1" applyBorder="1" applyAlignment="1">
      <alignment horizontal="center" vertical="center" wrapText="1"/>
    </xf>
    <xf numFmtId="0" fontId="35" fillId="14" borderId="29" xfId="0" applyNumberFormat="1" applyFont="1" applyFill="1" applyBorder="1" applyAlignment="1" applyProtection="1">
      <alignment vertical="top" wrapText="1"/>
    </xf>
    <xf numFmtId="0" fontId="0" fillId="0" borderId="0" xfId="0" applyFont="1" applyBorder="1" applyAlignment="1" applyProtection="1">
      <protection hidden="1"/>
    </xf>
    <xf numFmtId="0" fontId="0" fillId="13" borderId="0" xfId="0" applyFont="1" applyFill="1" applyBorder="1" applyAlignment="1" applyProtection="1">
      <protection hidden="1"/>
    </xf>
    <xf numFmtId="0" fontId="40" fillId="13" borderId="0" xfId="0" applyFont="1" applyFill="1" applyBorder="1" applyAlignment="1" applyProtection="1">
      <protection hidden="1"/>
    </xf>
    <xf numFmtId="0" fontId="35" fillId="14" borderId="0" xfId="0" applyNumberFormat="1" applyFont="1" applyFill="1" applyBorder="1" applyAlignment="1" applyProtection="1">
      <alignment vertical="top" wrapText="1"/>
    </xf>
    <xf numFmtId="2" fontId="5" fillId="0" borderId="0" xfId="0" applyNumberFormat="1" applyFont="1" applyFill="1" applyBorder="1" applyAlignment="1" applyProtection="1">
      <alignment horizontal="center" vertical="center"/>
    </xf>
    <xf numFmtId="2" fontId="0" fillId="9" borderId="0" xfId="0" applyNumberFormat="1" applyFont="1" applyFill="1" applyBorder="1" applyAlignment="1" applyProtection="1">
      <protection hidden="1"/>
    </xf>
    <xf numFmtId="0" fontId="0" fillId="0" borderId="0" xfId="0" applyFont="1" applyFill="1" applyBorder="1" applyAlignment="1" applyProtection="1">
      <protection hidden="1"/>
    </xf>
    <xf numFmtId="0" fontId="59" fillId="0" borderId="0" xfId="0" applyFont="1" applyAlignment="1" applyProtection="1">
      <alignment horizontal="justify" vertical="top" wrapText="1"/>
      <protection hidden="1"/>
    </xf>
    <xf numFmtId="0" fontId="24" fillId="0" borderId="5" xfId="31" applyFont="1" applyBorder="1" applyAlignment="1" applyProtection="1">
      <alignment horizontal="right" vertical="center"/>
      <protection hidden="1"/>
    </xf>
    <xf numFmtId="0" fontId="24" fillId="0" borderId="0" xfId="31" applyFont="1" applyBorder="1" applyAlignment="1" applyProtection="1">
      <alignment horizontal="right" vertical="center"/>
      <protection hidden="1"/>
    </xf>
    <xf numFmtId="0" fontId="22" fillId="0" borderId="5" xfId="31" applyFont="1" applyBorder="1" applyAlignment="1" applyProtection="1">
      <alignment horizontal="right" vertical="center"/>
      <protection hidden="1"/>
    </xf>
    <xf numFmtId="0" fontId="22" fillId="0" borderId="0" xfId="31" applyFont="1" applyBorder="1" applyAlignment="1" applyProtection="1">
      <alignment horizontal="right" vertical="center"/>
      <protection hidden="1"/>
    </xf>
    <xf numFmtId="0" fontId="25" fillId="0" borderId="12" xfId="31" applyFont="1" applyBorder="1" applyAlignment="1" applyProtection="1">
      <alignment horizontal="center" vertical="center"/>
      <protection hidden="1"/>
    </xf>
    <xf numFmtId="0" fontId="18" fillId="0" borderId="12" xfId="31" applyFont="1" applyBorder="1" applyAlignment="1" applyProtection="1">
      <alignment horizontal="center" vertical="center"/>
      <protection hidden="1"/>
    </xf>
    <xf numFmtId="0" fontId="46" fillId="0" borderId="10" xfId="31" applyFont="1" applyBorder="1" applyAlignment="1" applyProtection="1">
      <alignment horizontal="center" vertical="center" textRotation="180"/>
      <protection hidden="1"/>
    </xf>
    <xf numFmtId="0" fontId="46" fillId="0" borderId="11" xfId="31" applyFont="1" applyBorder="1" applyAlignment="1" applyProtection="1">
      <alignment horizontal="center" vertical="center" textRotation="180"/>
      <protection hidden="1"/>
    </xf>
    <xf numFmtId="0" fontId="46" fillId="0" borderId="13" xfId="31" applyFont="1" applyBorder="1" applyAlignment="1" applyProtection="1">
      <alignment horizontal="center" vertical="center" textRotation="180"/>
      <protection hidden="1"/>
    </xf>
    <xf numFmtId="0" fontId="46" fillId="0" borderId="10" xfId="31" applyFont="1" applyBorder="1" applyAlignment="1" applyProtection="1">
      <alignment horizontal="center" vertical="center" textRotation="90"/>
      <protection hidden="1"/>
    </xf>
    <xf numFmtId="0" fontId="46" fillId="0" borderId="11" xfId="31" applyFont="1" applyBorder="1" applyAlignment="1" applyProtection="1">
      <alignment horizontal="center" vertical="center" textRotation="90"/>
      <protection hidden="1"/>
    </xf>
    <xf numFmtId="0" fontId="46" fillId="0" borderId="13" xfId="31" applyFont="1" applyBorder="1" applyAlignment="1" applyProtection="1">
      <alignment horizontal="center" vertical="center" textRotation="90"/>
      <protection hidden="1"/>
    </xf>
    <xf numFmtId="0" fontId="24" fillId="0" borderId="7" xfId="31" applyFont="1" applyBorder="1" applyAlignment="1" applyProtection="1">
      <alignment horizontal="right" vertical="center"/>
      <protection hidden="1"/>
    </xf>
    <xf numFmtId="0" fontId="24" fillId="0" borderId="4" xfId="31" applyFont="1" applyBorder="1" applyAlignment="1" applyProtection="1">
      <alignment horizontal="right" vertical="center"/>
      <protection hidden="1"/>
    </xf>
    <xf numFmtId="0" fontId="22" fillId="0" borderId="29" xfId="31" applyFont="1" applyBorder="1" applyAlignment="1" applyProtection="1">
      <alignment horizontal="right" vertical="center"/>
      <protection hidden="1"/>
    </xf>
    <xf numFmtId="0" fontId="22" fillId="0" borderId="9" xfId="31" applyFont="1" applyBorder="1" applyAlignment="1" applyProtection="1">
      <alignment horizontal="right" vertical="center"/>
      <protection hidden="1"/>
    </xf>
    <xf numFmtId="0" fontId="20" fillId="0" borderId="23" xfId="31" applyFont="1" applyBorder="1" applyAlignment="1" applyProtection="1">
      <alignment horizontal="justify" vertical="center"/>
      <protection hidden="1"/>
    </xf>
    <xf numFmtId="0" fontId="20" fillId="0" borderId="19" xfId="31" applyFont="1" applyBorder="1" applyAlignment="1" applyProtection="1">
      <alignment horizontal="justify" vertical="center"/>
      <protection hidden="1"/>
    </xf>
    <xf numFmtId="0" fontId="1" fillId="0" borderId="5" xfId="31" applyBorder="1"/>
    <xf numFmtId="0" fontId="1" fillId="0" borderId="0" xfId="31" applyBorder="1"/>
    <xf numFmtId="0" fontId="1" fillId="0" borderId="6" xfId="31" applyBorder="1"/>
    <xf numFmtId="0" fontId="6" fillId="0" borderId="14" xfId="31" applyFont="1" applyFill="1" applyBorder="1" applyAlignment="1" applyProtection="1">
      <alignment horizontal="center" vertical="center"/>
      <protection hidden="1"/>
    </xf>
    <xf numFmtId="0" fontId="6" fillId="0" borderId="3" xfId="31" applyFont="1" applyFill="1" applyBorder="1" applyAlignment="1" applyProtection="1">
      <alignment horizontal="center" vertical="center"/>
      <protection hidden="1"/>
    </xf>
    <xf numFmtId="0" fontId="6" fillId="0" borderId="15" xfId="31" applyFont="1" applyFill="1" applyBorder="1" applyAlignment="1" applyProtection="1">
      <alignment horizontal="center" vertical="center"/>
      <protection hidden="1"/>
    </xf>
    <xf numFmtId="0" fontId="45" fillId="0" borderId="16" xfId="31" applyFont="1" applyBorder="1" applyAlignment="1" applyProtection="1">
      <alignment horizontal="center" vertical="center" wrapText="1"/>
      <protection hidden="1"/>
    </xf>
    <xf numFmtId="0" fontId="45" fillId="0" borderId="30" xfId="31" applyFont="1" applyBorder="1" applyAlignment="1" applyProtection="1">
      <alignment horizontal="center" vertical="center" wrapText="1"/>
      <protection hidden="1"/>
    </xf>
    <xf numFmtId="0" fontId="45" fillId="0" borderId="17" xfId="31" applyFont="1" applyBorder="1" applyAlignment="1" applyProtection="1">
      <alignment horizontal="center" vertical="center" wrapText="1"/>
      <protection hidden="1"/>
    </xf>
    <xf numFmtId="0" fontId="21" fillId="0" borderId="18" xfId="31" applyFont="1" applyBorder="1" applyAlignment="1" applyProtection="1">
      <alignment horizontal="center" vertical="center"/>
      <protection hidden="1"/>
    </xf>
    <xf numFmtId="0" fontId="21" fillId="0" borderId="23" xfId="31" applyFont="1" applyBorder="1" applyAlignment="1" applyProtection="1">
      <alignment horizontal="center" vertical="center"/>
      <protection hidden="1"/>
    </xf>
    <xf numFmtId="0" fontId="21" fillId="0" borderId="19" xfId="31" applyFont="1" applyBorder="1" applyAlignment="1" applyProtection="1">
      <alignment horizontal="center" vertical="center"/>
      <protection hidden="1"/>
    </xf>
    <xf numFmtId="0" fontId="39" fillId="0" borderId="0" xfId="0" applyFont="1" applyBorder="1" applyAlignment="1" applyProtection="1">
      <alignment horizontal="center" vertical="top"/>
      <protection hidden="1"/>
    </xf>
    <xf numFmtId="0" fontId="39" fillId="0" borderId="31" xfId="0" applyFont="1" applyBorder="1" applyAlignment="1" applyProtection="1">
      <alignment horizontal="center" vertical="top"/>
      <protection hidden="1"/>
    </xf>
    <xf numFmtId="0" fontId="20" fillId="0" borderId="23" xfId="0" applyFont="1" applyBorder="1" applyAlignment="1" applyProtection="1">
      <alignment horizontal="center" vertical="center"/>
      <protection hidden="1"/>
    </xf>
    <xf numFmtId="0" fontId="20" fillId="0" borderId="0" xfId="0" applyFont="1" applyAlignment="1" applyProtection="1">
      <alignment horizontal="left" vertical="top"/>
      <protection hidden="1"/>
    </xf>
    <xf numFmtId="0" fontId="29" fillId="6" borderId="0" xfId="0" applyFont="1" applyFill="1" applyAlignment="1" applyProtection="1">
      <alignment horizontal="center" vertical="top" wrapText="1"/>
      <protection hidden="1"/>
    </xf>
    <xf numFmtId="0" fontId="36" fillId="0" borderId="4" xfId="26" applyFont="1" applyBorder="1" applyAlignment="1" applyProtection="1">
      <alignment horizontal="justify" vertical="center" wrapText="1"/>
      <protection hidden="1"/>
    </xf>
    <xf numFmtId="0" fontId="15" fillId="0" borderId="0" xfId="26" applyFont="1" applyBorder="1" applyAlignment="1" applyProtection="1">
      <alignment horizontal="center" vertical="center"/>
      <protection hidden="1"/>
    </xf>
    <xf numFmtId="0" fontId="26" fillId="6" borderId="0" xfId="26" applyFont="1" applyFill="1" applyBorder="1" applyAlignment="1" applyProtection="1">
      <alignment horizontal="center" vertical="center"/>
      <protection hidden="1"/>
    </xf>
    <xf numFmtId="0" fontId="5" fillId="4" borderId="12" xfId="26" applyFont="1" applyFill="1" applyBorder="1" applyAlignment="1" applyProtection="1">
      <alignment horizontal="center" vertical="center"/>
      <protection locked="0"/>
    </xf>
    <xf numFmtId="0" fontId="16" fillId="4" borderId="14" xfId="26" applyFont="1" applyFill="1" applyBorder="1" applyAlignment="1" applyProtection="1">
      <alignment horizontal="center" vertical="center" wrapText="1"/>
      <protection locked="0"/>
    </xf>
    <xf numFmtId="0" fontId="16" fillId="4" borderId="3" xfId="26" applyFont="1" applyFill="1" applyBorder="1" applyAlignment="1" applyProtection="1">
      <alignment horizontal="center" vertical="center" wrapText="1"/>
      <protection locked="0"/>
    </xf>
    <xf numFmtId="0" fontId="16" fillId="4" borderId="15" xfId="26" applyFont="1" applyFill="1" applyBorder="1" applyAlignment="1" applyProtection="1">
      <alignment horizontal="center" vertical="center" wrapText="1"/>
      <protection locked="0"/>
    </xf>
    <xf numFmtId="0" fontId="0" fillId="4" borderId="16" xfId="26" applyFont="1" applyFill="1" applyBorder="1" applyAlignment="1" applyProtection="1">
      <alignment horizontal="left" vertical="center"/>
      <protection locked="0"/>
    </xf>
    <xf numFmtId="0" fontId="16" fillId="4" borderId="30" xfId="26" applyFont="1" applyFill="1" applyBorder="1" applyAlignment="1" applyProtection="1">
      <alignment horizontal="left" vertical="center"/>
      <protection locked="0"/>
    </xf>
    <xf numFmtId="0" fontId="16" fillId="4" borderId="17" xfId="26" applyFont="1" applyFill="1" applyBorder="1" applyAlignment="1" applyProtection="1">
      <alignment horizontal="left" vertical="center"/>
      <protection locked="0"/>
    </xf>
    <xf numFmtId="0" fontId="26" fillId="0" borderId="0" xfId="0" applyFont="1" applyFill="1" applyBorder="1" applyAlignment="1" applyProtection="1">
      <alignment horizontal="center" vertical="center"/>
      <protection hidden="1"/>
    </xf>
    <xf numFmtId="0" fontId="26" fillId="0" borderId="0" xfId="0" applyNumberFormat="1" applyFont="1" applyFill="1" applyBorder="1" applyAlignment="1" applyProtection="1">
      <alignment horizontal="justify" vertical="center" wrapText="1"/>
      <protection hidden="1"/>
    </xf>
    <xf numFmtId="0" fontId="15" fillId="0" borderId="0" xfId="0" applyNumberFormat="1" applyFont="1" applyFill="1" applyBorder="1" applyAlignment="1" applyProtection="1">
      <alignment horizontal="justify" vertical="center" wrapText="1"/>
      <protection hidden="1"/>
    </xf>
    <xf numFmtId="0" fontId="15" fillId="0" borderId="4" xfId="0" applyNumberFormat="1" applyFont="1" applyFill="1" applyBorder="1" applyAlignment="1" applyProtection="1">
      <alignment horizontal="left" vertical="top"/>
      <protection hidden="1"/>
    </xf>
    <xf numFmtId="0" fontId="15" fillId="0" borderId="0" xfId="32" applyFont="1" applyBorder="1" applyAlignment="1" applyProtection="1">
      <alignment horizontal="left" vertical="top"/>
      <protection hidden="1"/>
    </xf>
    <xf numFmtId="0" fontId="0" fillId="0" borderId="0" xfId="32" applyFont="1" applyFill="1" applyBorder="1" applyAlignment="1" applyProtection="1">
      <alignment horizontal="left" vertical="center"/>
      <protection hidden="1"/>
    </xf>
    <xf numFmtId="0" fontId="58" fillId="0" borderId="9" xfId="36" applyNumberFormat="1" applyFont="1" applyFill="1" applyBorder="1" applyAlignment="1" applyProtection="1">
      <alignment horizontal="center" vertical="center"/>
      <protection hidden="1"/>
    </xf>
    <xf numFmtId="0" fontId="26" fillId="6" borderId="0" xfId="0" applyFont="1" applyFill="1" applyAlignment="1" applyProtection="1">
      <alignment horizontal="center" vertical="center"/>
      <protection hidden="1"/>
    </xf>
    <xf numFmtId="176" fontId="0" fillId="0" borderId="0" xfId="0" applyNumberFormat="1" applyFont="1" applyFill="1" applyBorder="1" applyAlignment="1" applyProtection="1">
      <alignment horizontal="left" vertical="top"/>
      <protection hidden="1"/>
    </xf>
    <xf numFmtId="164" fontId="0" fillId="0" borderId="14" xfId="0" applyNumberFormat="1" applyFont="1" applyFill="1" applyBorder="1" applyAlignment="1" applyProtection="1">
      <alignment horizontal="center" vertical="top" wrapText="1"/>
      <protection hidden="1"/>
    </xf>
    <xf numFmtId="164" fontId="0" fillId="0" borderId="3" xfId="0" applyNumberFormat="1" applyFont="1" applyFill="1" applyBorder="1" applyAlignment="1" applyProtection="1">
      <alignment horizontal="center" vertical="top" wrapText="1"/>
      <protection hidden="1"/>
    </xf>
    <xf numFmtId="164" fontId="0" fillId="0" borderId="15" xfId="0" applyNumberFormat="1" applyFont="1" applyFill="1" applyBorder="1" applyAlignment="1" applyProtection="1">
      <alignment horizontal="center" vertical="top" wrapText="1"/>
      <protection hidden="1"/>
    </xf>
    <xf numFmtId="0" fontId="0" fillId="13" borderId="0"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26" fillId="0" borderId="0" xfId="0" applyNumberFormat="1" applyFont="1" applyFill="1" applyBorder="1" applyAlignment="1" applyProtection="1">
      <alignment horizontal="center" vertical="center" wrapText="1"/>
      <protection hidden="1"/>
    </xf>
    <xf numFmtId="0" fontId="39" fillId="13" borderId="0" xfId="0" applyNumberFormat="1"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6" fillId="14" borderId="15" xfId="0" applyFont="1" applyFill="1" applyBorder="1" applyAlignment="1">
      <alignment horizontal="left" vertical="center" wrapText="1"/>
    </xf>
    <xf numFmtId="0" fontId="6" fillId="14" borderId="12" xfId="0" applyFont="1" applyFill="1" applyBorder="1" applyAlignment="1">
      <alignment horizontal="left" vertical="center" wrapText="1"/>
    </xf>
    <xf numFmtId="0" fontId="16" fillId="0" borderId="0" xfId="36" applyNumberFormat="1" applyFont="1" applyFill="1" applyBorder="1" applyAlignment="1" applyProtection="1">
      <alignment horizontal="left" vertical="center" wrapText="1"/>
      <protection hidden="1"/>
    </xf>
    <xf numFmtId="0" fontId="15" fillId="0" borderId="4" xfId="0" applyNumberFormat="1" applyFont="1" applyFill="1" applyBorder="1" applyAlignment="1" applyProtection="1">
      <alignment vertical="center"/>
      <protection hidden="1"/>
    </xf>
    <xf numFmtId="0" fontId="26" fillId="0" borderId="0" xfId="36" applyNumberFormat="1" applyFont="1" applyFill="1" applyBorder="1" applyAlignment="1" applyProtection="1">
      <alignment horizontal="left" vertical="center"/>
      <protection hidden="1"/>
    </xf>
    <xf numFmtId="0" fontId="26" fillId="0" borderId="0" xfId="36" applyNumberFormat="1" applyFont="1" applyFill="1" applyBorder="1" applyAlignment="1" applyProtection="1">
      <alignment horizontal="left" vertical="center" wrapText="1"/>
      <protection hidden="1"/>
    </xf>
    <xf numFmtId="0" fontId="30" fillId="0" borderId="0" xfId="32" applyFont="1" applyFill="1" applyBorder="1" applyAlignment="1" applyProtection="1">
      <alignment horizontal="left" vertical="center"/>
      <protection hidden="1"/>
    </xf>
    <xf numFmtId="0" fontId="26" fillId="0" borderId="0" xfId="36" applyFont="1" applyFill="1" applyBorder="1" applyAlignment="1" applyProtection="1">
      <alignment horizontal="left" vertical="center" wrapText="1"/>
      <protection hidden="1"/>
    </xf>
    <xf numFmtId="0" fontId="30" fillId="0" borderId="0" xfId="0" applyNumberFormat="1" applyFont="1" applyFill="1" applyBorder="1" applyAlignment="1" applyProtection="1">
      <alignment horizontal="justify" vertical="center" wrapText="1"/>
      <protection hidden="1"/>
    </xf>
    <xf numFmtId="0" fontId="15" fillId="0" borderId="0" xfId="0" applyNumberFormat="1" applyFont="1" applyFill="1" applyBorder="1" applyAlignment="1" applyProtection="1">
      <alignment horizontal="center" vertical="center" wrapText="1"/>
      <protection hidden="1"/>
    </xf>
    <xf numFmtId="0" fontId="15" fillId="0" borderId="12" xfId="31" applyFont="1" applyBorder="1" applyAlignment="1" applyProtection="1">
      <alignment horizontal="left" vertical="center" wrapText="1"/>
      <protection hidden="1"/>
    </xf>
    <xf numFmtId="2" fontId="15" fillId="0" borderId="14" xfId="31" applyNumberFormat="1" applyFont="1" applyBorder="1" applyAlignment="1" applyProtection="1">
      <alignment horizontal="center" vertical="center" wrapText="1"/>
      <protection hidden="1"/>
    </xf>
    <xf numFmtId="0" fontId="15" fillId="0" borderId="15" xfId="31" applyFont="1" applyBorder="1" applyAlignment="1" applyProtection="1">
      <alignment horizontal="center" vertical="center" wrapText="1"/>
      <protection hidden="1"/>
    </xf>
    <xf numFmtId="2" fontId="15" fillId="7" borderId="14" xfId="31" applyNumberFormat="1" applyFont="1" applyFill="1" applyBorder="1" applyAlignment="1" applyProtection="1">
      <alignment horizontal="center" vertical="center" wrapText="1"/>
      <protection hidden="1"/>
    </xf>
    <xf numFmtId="2" fontId="15" fillId="7" borderId="15" xfId="31" applyNumberFormat="1" applyFont="1" applyFill="1" applyBorder="1" applyAlignment="1" applyProtection="1">
      <alignment horizontal="center" vertical="center" wrapText="1"/>
      <protection hidden="1"/>
    </xf>
    <xf numFmtId="0" fontId="16" fillId="0" borderId="12" xfId="31" applyFont="1" applyBorder="1" applyAlignment="1" applyProtection="1">
      <alignment horizontal="justify" vertical="center" wrapText="1"/>
      <protection hidden="1"/>
    </xf>
    <xf numFmtId="0" fontId="15" fillId="7" borderId="14" xfId="31" applyFont="1" applyFill="1" applyBorder="1" applyAlignment="1" applyProtection="1">
      <alignment horizontal="left" vertical="center" wrapText="1"/>
      <protection hidden="1"/>
    </xf>
    <xf numFmtId="0" fontId="15" fillId="7" borderId="3" xfId="31" applyFont="1" applyFill="1" applyBorder="1" applyAlignment="1" applyProtection="1">
      <alignment horizontal="left" vertical="center" wrapText="1"/>
      <protection hidden="1"/>
    </xf>
    <xf numFmtId="2" fontId="15" fillId="0" borderId="12" xfId="31" applyNumberFormat="1" applyFont="1" applyFill="1" applyBorder="1" applyAlignment="1" applyProtection="1">
      <alignment horizontal="center" vertical="center" wrapText="1"/>
      <protection locked="0"/>
    </xf>
    <xf numFmtId="0" fontId="41" fillId="0" borderId="0" xfId="31" applyFont="1" applyBorder="1" applyAlignment="1" applyProtection="1">
      <alignment horizontal="center" vertical="top"/>
      <protection hidden="1"/>
    </xf>
    <xf numFmtId="0" fontId="15" fillId="0" borderId="0" xfId="31" applyFont="1" applyBorder="1" applyAlignment="1" applyProtection="1">
      <alignment horizontal="center" vertical="center" wrapText="1"/>
      <protection hidden="1"/>
    </xf>
    <xf numFmtId="0" fontId="15" fillId="0" borderId="14" xfId="31" applyFont="1" applyBorder="1" applyAlignment="1" applyProtection="1">
      <alignment horizontal="center" vertical="center" wrapText="1"/>
      <protection hidden="1"/>
    </xf>
    <xf numFmtId="0" fontId="16" fillId="0" borderId="0" xfId="31" applyFont="1" applyFill="1" applyAlignment="1" applyProtection="1">
      <alignment horizontal="left" vertical="top"/>
      <protection hidden="1"/>
    </xf>
    <xf numFmtId="0" fontId="26" fillId="6" borderId="0" xfId="31" applyFont="1" applyFill="1" applyAlignment="1" applyProtection="1">
      <alignment horizontal="center" vertical="center"/>
      <protection hidden="1"/>
    </xf>
    <xf numFmtId="0" fontId="15" fillId="0" borderId="14" xfId="31" applyFont="1" applyBorder="1" applyAlignment="1" applyProtection="1">
      <alignment horizontal="left" vertical="center" wrapText="1"/>
      <protection hidden="1"/>
    </xf>
    <xf numFmtId="0" fontId="15" fillId="0" borderId="15" xfId="31" applyFont="1" applyBorder="1" applyAlignment="1" applyProtection="1">
      <alignment horizontal="left" vertical="center" wrapText="1"/>
      <protection hidden="1"/>
    </xf>
    <xf numFmtId="0" fontId="16" fillId="0" borderId="0" xfId="31" applyFont="1" applyAlignment="1" applyProtection="1">
      <alignment horizontal="justify" vertical="center" wrapText="1"/>
      <protection hidden="1"/>
    </xf>
    <xf numFmtId="0" fontId="15" fillId="7" borderId="15" xfId="31" applyFont="1" applyFill="1" applyBorder="1" applyAlignment="1" applyProtection="1">
      <alignment horizontal="left" vertical="center" wrapText="1"/>
      <protection hidden="1"/>
    </xf>
    <xf numFmtId="0" fontId="16" fillId="0" borderId="14" xfId="31" applyNumberFormat="1" applyFont="1" applyBorder="1" applyAlignment="1" applyProtection="1">
      <alignment horizontal="justify" vertical="center" wrapText="1"/>
      <protection hidden="1"/>
    </xf>
    <xf numFmtId="0" fontId="16" fillId="0" borderId="15" xfId="31" applyNumberFormat="1" applyFont="1" applyBorder="1" applyAlignment="1" applyProtection="1">
      <alignment horizontal="justify" vertical="center" wrapText="1"/>
      <protection hidden="1"/>
    </xf>
    <xf numFmtId="0" fontId="15" fillId="4" borderId="12" xfId="31" applyFont="1" applyFill="1" applyBorder="1" applyAlignment="1" applyProtection="1">
      <alignment horizontal="center" vertical="center" wrapText="1"/>
      <protection locked="0"/>
    </xf>
    <xf numFmtId="0" fontId="16" fillId="0" borderId="12" xfId="31" applyFont="1" applyBorder="1" applyAlignment="1" applyProtection="1">
      <alignment horizontal="center" vertical="center"/>
      <protection hidden="1"/>
    </xf>
    <xf numFmtId="0" fontId="15" fillId="7" borderId="29" xfId="31" applyFont="1" applyFill="1" applyBorder="1" applyAlignment="1" applyProtection="1">
      <alignment horizontal="left" vertical="center" wrapText="1"/>
      <protection hidden="1"/>
    </xf>
    <xf numFmtId="0" fontId="15" fillId="7" borderId="32" xfId="31" applyFont="1" applyFill="1" applyBorder="1" applyAlignment="1" applyProtection="1">
      <alignment horizontal="left" vertical="center" wrapText="1"/>
      <protection hidden="1"/>
    </xf>
    <xf numFmtId="2" fontId="15" fillId="7" borderId="10" xfId="31" applyNumberFormat="1" applyFont="1" applyFill="1" applyBorder="1" applyAlignment="1" applyProtection="1">
      <alignment horizontal="center" vertical="center"/>
      <protection hidden="1"/>
    </xf>
    <xf numFmtId="0" fontId="40" fillId="7" borderId="7" xfId="31" applyFont="1" applyFill="1" applyBorder="1" applyAlignment="1" applyProtection="1">
      <alignment horizontal="justify" vertical="center" wrapText="1"/>
      <protection hidden="1"/>
    </xf>
    <xf numFmtId="0" fontId="40" fillId="7" borderId="8" xfId="31" applyFont="1" applyFill="1" applyBorder="1" applyAlignment="1" applyProtection="1">
      <alignment horizontal="justify" vertical="center" wrapText="1"/>
      <protection hidden="1"/>
    </xf>
    <xf numFmtId="0" fontId="15" fillId="7" borderId="7" xfId="31" applyFont="1" applyFill="1" applyBorder="1" applyAlignment="1" applyProtection="1">
      <alignment horizontal="justify" vertical="center" wrapText="1"/>
      <protection hidden="1"/>
    </xf>
    <xf numFmtId="0" fontId="15" fillId="7" borderId="8" xfId="31" applyFont="1" applyFill="1" applyBorder="1" applyAlignment="1" applyProtection="1">
      <alignment horizontal="justify" vertical="center" wrapText="1"/>
      <protection hidden="1"/>
    </xf>
    <xf numFmtId="0" fontId="0" fillId="0" borderId="12" xfId="31" applyNumberFormat="1" applyFont="1" applyBorder="1" applyAlignment="1" applyProtection="1">
      <alignment horizontal="justify" vertical="center" wrapText="1"/>
      <protection hidden="1"/>
    </xf>
    <xf numFmtId="0" fontId="16" fillId="0" borderId="12" xfId="31" applyNumberFormat="1" applyFont="1" applyBorder="1" applyAlignment="1" applyProtection="1">
      <alignment horizontal="justify" vertical="center" wrapText="1"/>
      <protection hidden="1"/>
    </xf>
    <xf numFmtId="0" fontId="15" fillId="4" borderId="29" xfId="31" applyFont="1" applyFill="1" applyBorder="1" applyAlignment="1" applyProtection="1">
      <alignment horizontal="center" vertical="center" wrapText="1"/>
      <protection locked="0"/>
    </xf>
    <xf numFmtId="0" fontId="15" fillId="4" borderId="32" xfId="31" applyFont="1" applyFill="1" applyBorder="1" applyAlignment="1" applyProtection="1">
      <alignment horizontal="center" vertical="center" wrapText="1"/>
      <protection locked="0"/>
    </xf>
    <xf numFmtId="0" fontId="15" fillId="4" borderId="5" xfId="31" applyFont="1" applyFill="1" applyBorder="1" applyAlignment="1" applyProtection="1">
      <alignment horizontal="center" vertical="center" wrapText="1"/>
      <protection locked="0"/>
    </xf>
    <xf numFmtId="0" fontId="15" fillId="4" borderId="6" xfId="31" applyFont="1" applyFill="1" applyBorder="1" applyAlignment="1" applyProtection="1">
      <alignment horizontal="center" vertical="center" wrapText="1"/>
      <protection locked="0"/>
    </xf>
    <xf numFmtId="0" fontId="15" fillId="4" borderId="7" xfId="31" applyFont="1" applyFill="1" applyBorder="1" applyAlignment="1" applyProtection="1">
      <alignment horizontal="center" vertical="center" wrapText="1"/>
      <protection locked="0"/>
    </xf>
    <xf numFmtId="0" fontId="15" fillId="4" borderId="8" xfId="31" applyFont="1" applyFill="1" applyBorder="1" applyAlignment="1" applyProtection="1">
      <alignment horizontal="center" vertical="center" wrapText="1"/>
      <protection locked="0"/>
    </xf>
    <xf numFmtId="9" fontId="15" fillId="4" borderId="12" xfId="31" applyNumberFormat="1" applyFont="1" applyFill="1" applyBorder="1" applyAlignment="1" applyProtection="1">
      <alignment horizontal="center" vertical="center" wrapText="1"/>
      <protection locked="0"/>
    </xf>
    <xf numFmtId="2" fontId="15" fillId="7" borderId="12" xfId="31" applyNumberFormat="1" applyFont="1" applyFill="1" applyBorder="1" applyAlignment="1" applyProtection="1">
      <alignment horizontal="center" vertical="center" wrapText="1"/>
      <protection hidden="1"/>
    </xf>
    <xf numFmtId="0" fontId="0" fillId="0" borderId="12" xfId="31" applyFont="1" applyBorder="1" applyAlignment="1" applyProtection="1">
      <alignment horizontal="center" vertical="center"/>
      <protection hidden="1"/>
    </xf>
    <xf numFmtId="0" fontId="0" fillId="0" borderId="25" xfId="31" applyFont="1" applyBorder="1" applyAlignment="1" applyProtection="1">
      <alignment horizontal="justify" vertical="center" wrapText="1"/>
      <protection hidden="1"/>
    </xf>
    <xf numFmtId="0" fontId="0" fillId="0" borderId="27" xfId="31" applyFont="1" applyBorder="1" applyAlignment="1" applyProtection="1">
      <alignment horizontal="justify" vertical="center" wrapText="1"/>
      <protection hidden="1"/>
    </xf>
    <xf numFmtId="0" fontId="15" fillId="0" borderId="12" xfId="31" applyFont="1" applyFill="1" applyBorder="1" applyAlignment="1" applyProtection="1">
      <alignment horizontal="left" vertical="center" wrapText="1"/>
      <protection hidden="1"/>
    </xf>
    <xf numFmtId="0" fontId="15" fillId="7" borderId="22" xfId="31" applyFont="1" applyFill="1" applyBorder="1" applyAlignment="1" applyProtection="1">
      <alignment horizontal="left" vertical="center" wrapText="1"/>
      <protection hidden="1"/>
    </xf>
    <xf numFmtId="0" fontId="0" fillId="0" borderId="0" xfId="31" applyFont="1" applyFill="1" applyAlignment="1" applyProtection="1">
      <alignment horizontal="left" vertical="top"/>
      <protection hidden="1"/>
    </xf>
    <xf numFmtId="0" fontId="15" fillId="7" borderId="10" xfId="31" applyFont="1" applyFill="1" applyBorder="1" applyAlignment="1" applyProtection="1">
      <alignment horizontal="left" vertical="center" wrapText="1"/>
      <protection hidden="1"/>
    </xf>
    <xf numFmtId="0" fontId="15" fillId="0" borderId="7" xfId="31" applyFont="1" applyBorder="1" applyAlignment="1" applyProtection="1">
      <alignment horizontal="justify" vertical="center" wrapText="1"/>
      <protection hidden="1"/>
    </xf>
    <xf numFmtId="0" fontId="15" fillId="0" borderId="8" xfId="31" applyFont="1" applyBorder="1" applyAlignment="1" applyProtection="1">
      <alignment horizontal="justify" vertical="center" wrapText="1"/>
      <protection hidden="1"/>
    </xf>
    <xf numFmtId="0" fontId="15" fillId="0" borderId="0" xfId="28" applyNumberFormat="1" applyFont="1" applyFill="1" applyBorder="1" applyAlignment="1" applyProtection="1">
      <alignment horizontal="justify" vertical="center" wrapText="1"/>
      <protection hidden="1"/>
    </xf>
    <xf numFmtId="0" fontId="16" fillId="0" borderId="25" xfId="31" applyFont="1" applyBorder="1" applyAlignment="1" applyProtection="1">
      <alignment horizontal="justify" vertical="center" wrapText="1"/>
      <protection hidden="1"/>
    </xf>
    <xf numFmtId="0" fontId="16" fillId="0" borderId="27" xfId="31" applyFont="1" applyBorder="1" applyAlignment="1" applyProtection="1">
      <alignment horizontal="justify" vertical="center" wrapText="1"/>
      <protection hidden="1"/>
    </xf>
    <xf numFmtId="0" fontId="15" fillId="7" borderId="12" xfId="31" applyFont="1" applyFill="1" applyBorder="1" applyAlignment="1" applyProtection="1">
      <alignment horizontal="left" vertical="center" wrapText="1"/>
      <protection hidden="1"/>
    </xf>
    <xf numFmtId="0" fontId="15" fillId="8" borderId="0" xfId="30" applyNumberFormat="1" applyFont="1" applyFill="1" applyBorder="1" applyAlignment="1" applyProtection="1">
      <alignment horizontal="center" vertical="center" wrapText="1"/>
      <protection hidden="1"/>
    </xf>
    <xf numFmtId="0" fontId="15" fillId="0" borderId="0" xfId="0" applyFont="1" applyFill="1" applyAlignment="1" applyProtection="1">
      <alignment horizontal="center" vertical="center"/>
      <protection hidden="1"/>
    </xf>
    <xf numFmtId="0" fontId="16" fillId="0" borderId="0" xfId="0" applyNumberFormat="1" applyFont="1" applyFill="1" applyBorder="1" applyAlignment="1" applyProtection="1">
      <alignment horizontal="justify" vertical="top" wrapText="1"/>
      <protection hidden="1"/>
    </xf>
    <xf numFmtId="0" fontId="16" fillId="0" borderId="0" xfId="30" applyFont="1" applyAlignment="1" applyProtection="1">
      <alignment horizontal="justify" vertical="center"/>
      <protection hidden="1"/>
    </xf>
    <xf numFmtId="0" fontId="57" fillId="0" borderId="0" xfId="30" applyNumberFormat="1" applyFont="1" applyFill="1" applyBorder="1" applyAlignment="1" applyProtection="1">
      <alignment horizontal="center" vertical="top" wrapText="1"/>
      <protection hidden="1"/>
    </xf>
    <xf numFmtId="0" fontId="15" fillId="0" borderId="14" xfId="30" applyFont="1" applyBorder="1" applyAlignment="1" applyProtection="1">
      <alignment horizontal="justify" vertical="top"/>
      <protection hidden="1"/>
    </xf>
    <xf numFmtId="0" fontId="16" fillId="0" borderId="3" xfId="30" applyFont="1" applyBorder="1" applyAlignment="1" applyProtection="1">
      <alignment horizontal="justify" vertical="top"/>
      <protection hidden="1"/>
    </xf>
    <xf numFmtId="0" fontId="16" fillId="0" borderId="15" xfId="30" applyFont="1" applyBorder="1" applyAlignment="1" applyProtection="1">
      <alignment horizontal="justify" vertical="top"/>
      <protection hidden="1"/>
    </xf>
    <xf numFmtId="0" fontId="15" fillId="0" borderId="0" xfId="24" applyFont="1" applyAlignment="1" applyProtection="1">
      <alignment horizontal="left" vertical="center" indent="2"/>
      <protection hidden="1"/>
    </xf>
    <xf numFmtId="0" fontId="15" fillId="0" borderId="16" xfId="30" applyFont="1" applyBorder="1" applyAlignment="1" applyProtection="1">
      <alignment horizontal="justify" vertical="top"/>
      <protection hidden="1"/>
    </xf>
    <xf numFmtId="0" fontId="16" fillId="0" borderId="30" xfId="30" applyFont="1" applyBorder="1" applyAlignment="1" applyProtection="1">
      <alignment horizontal="justify" vertical="top"/>
      <protection hidden="1"/>
    </xf>
    <xf numFmtId="0" fontId="16" fillId="0" borderId="17" xfId="30" applyFont="1" applyBorder="1" applyAlignment="1" applyProtection="1">
      <alignment horizontal="justify" vertical="top"/>
      <protection hidden="1"/>
    </xf>
    <xf numFmtId="0" fontId="15" fillId="0" borderId="16" xfId="30" applyFont="1" applyBorder="1" applyAlignment="1" applyProtection="1">
      <alignment horizontal="justify" vertical="center"/>
      <protection hidden="1"/>
    </xf>
    <xf numFmtId="0" fontId="16" fillId="0" borderId="30" xfId="30" applyFont="1" applyBorder="1" applyAlignment="1" applyProtection="1">
      <alignment horizontal="justify" vertical="center"/>
      <protection hidden="1"/>
    </xf>
    <xf numFmtId="0" fontId="16" fillId="0" borderId="17" xfId="30" applyFont="1" applyBorder="1" applyAlignment="1" applyProtection="1">
      <alignment horizontal="justify" vertical="center"/>
      <protection hidden="1"/>
    </xf>
    <xf numFmtId="0" fontId="0" fillId="0" borderId="9" xfId="30" applyFont="1" applyBorder="1" applyAlignment="1" applyProtection="1">
      <alignment horizontal="justify" vertical="center"/>
      <protection hidden="1"/>
    </xf>
    <xf numFmtId="0" fontId="16" fillId="0" borderId="9" xfId="30" applyFont="1" applyBorder="1" applyAlignment="1" applyProtection="1">
      <alignment horizontal="justify" vertical="center"/>
      <protection hidden="1"/>
    </xf>
    <xf numFmtId="0" fontId="0" fillId="11" borderId="9" xfId="30" applyFont="1" applyFill="1" applyBorder="1" applyAlignment="1" applyProtection="1">
      <alignment horizontal="justify" vertical="center"/>
      <protection hidden="1"/>
    </xf>
    <xf numFmtId="0" fontId="16" fillId="11" borderId="9" xfId="30" applyFont="1" applyFill="1" applyBorder="1" applyAlignment="1" applyProtection="1">
      <alignment horizontal="justify" vertical="center"/>
      <protection hidden="1"/>
    </xf>
    <xf numFmtId="10" fontId="0" fillId="0" borderId="14" xfId="30" applyNumberFormat="1" applyFont="1" applyFill="1" applyBorder="1" applyAlignment="1" applyProtection="1">
      <alignment horizontal="right" vertical="center" wrapText="1"/>
      <protection locked="0"/>
    </xf>
    <xf numFmtId="10" fontId="16" fillId="0" borderId="3" xfId="30" applyNumberFormat="1" applyFont="1" applyFill="1" applyBorder="1" applyAlignment="1" applyProtection="1">
      <alignment horizontal="right" vertical="center" wrapText="1"/>
      <protection locked="0"/>
    </xf>
    <xf numFmtId="10" fontId="16" fillId="0" borderId="15" xfId="30" applyNumberFormat="1" applyFont="1" applyFill="1" applyBorder="1" applyAlignment="1" applyProtection="1">
      <alignment horizontal="right" vertical="center" wrapText="1"/>
      <protection locked="0"/>
    </xf>
    <xf numFmtId="0" fontId="29" fillId="6" borderId="0" xfId="0" applyFont="1" applyFill="1" applyAlignment="1" applyProtection="1">
      <alignment horizontal="center" vertical="center" wrapText="1"/>
      <protection hidden="1"/>
    </xf>
    <xf numFmtId="0" fontId="29" fillId="6" borderId="6" xfId="0" applyFont="1" applyFill="1" applyBorder="1" applyAlignment="1" applyProtection="1">
      <alignment horizontal="center" vertical="center" wrapText="1"/>
      <protection hidden="1"/>
    </xf>
    <xf numFmtId="0" fontId="49" fillId="0" borderId="0" xfId="23" applyFont="1" applyAlignment="1" applyProtection="1">
      <alignment horizontal="justify" vertical="top"/>
    </xf>
    <xf numFmtId="0" fontId="0" fillId="0" borderId="0" xfId="23" applyFont="1" applyAlignment="1" applyProtection="1">
      <alignment horizontal="justify" vertical="top"/>
    </xf>
    <xf numFmtId="0" fontId="15" fillId="0" borderId="0" xfId="23" applyFont="1" applyAlignment="1" applyProtection="1">
      <alignment horizontal="center" vertical="center"/>
    </xf>
    <xf numFmtId="0" fontId="49" fillId="4" borderId="0" xfId="23" applyFont="1" applyFill="1" applyAlignment="1" applyProtection="1">
      <alignment horizontal="left" vertical="center"/>
      <protection locked="0"/>
    </xf>
    <xf numFmtId="176" fontId="49" fillId="0" borderId="0" xfId="23" applyNumberFormat="1" applyFont="1" applyFill="1" applyAlignment="1" applyProtection="1">
      <alignment horizontal="left" vertical="center"/>
    </xf>
    <xf numFmtId="0" fontId="49" fillId="13" borderId="0" xfId="23" applyFont="1" applyFill="1" applyAlignment="1" applyProtection="1">
      <alignment horizontal="justify" vertical="top"/>
    </xf>
    <xf numFmtId="0" fontId="15" fillId="0" borderId="0" xfId="23" applyFont="1" applyAlignment="1" applyProtection="1">
      <alignment horizontal="justify" vertical="center"/>
    </xf>
    <xf numFmtId="0" fontId="49" fillId="0" borderId="0" xfId="23" applyFont="1" applyAlignment="1" applyProtection="1">
      <alignment horizontal="justify" vertical="center"/>
    </xf>
    <xf numFmtId="0" fontId="39" fillId="0" borderId="0" xfId="23" quotePrefix="1" applyFont="1" applyAlignment="1" applyProtection="1">
      <alignment horizontal="center" vertical="center"/>
    </xf>
    <xf numFmtId="0" fontId="16" fillId="0" borderId="0" xfId="23" applyFont="1" applyFill="1" applyAlignment="1" applyProtection="1">
      <alignment horizontal="justify" vertical="top"/>
    </xf>
    <xf numFmtId="0" fontId="49" fillId="4" borderId="23" xfId="0" applyFont="1" applyFill="1" applyBorder="1" applyAlignment="1" applyProtection="1">
      <alignment horizontal="left" vertical="center"/>
      <protection locked="0"/>
    </xf>
    <xf numFmtId="0" fontId="49" fillId="0" borderId="33" xfId="0" applyFont="1" applyBorder="1" applyAlignment="1" applyProtection="1">
      <alignment horizontal="justify" vertical="center" wrapText="1"/>
    </xf>
    <xf numFmtId="0" fontId="49" fillId="0" borderId="23" xfId="0" applyFont="1" applyBorder="1" applyAlignment="1" applyProtection="1">
      <alignment horizontal="left" vertical="center" indent="2"/>
    </xf>
    <xf numFmtId="0" fontId="49" fillId="0" borderId="31" xfId="0" applyFont="1" applyBorder="1" applyAlignment="1" applyProtection="1">
      <alignment horizontal="left" vertical="center" indent="2"/>
    </xf>
    <xf numFmtId="0" fontId="49" fillId="0" borderId="33" xfId="0" applyFont="1" applyBorder="1" applyAlignment="1" applyProtection="1">
      <alignment horizontal="left" vertical="center" indent="2"/>
    </xf>
    <xf numFmtId="0" fontId="0" fillId="0" borderId="0" xfId="23" applyFont="1" applyAlignment="1" applyProtection="1">
      <alignment horizontal="center" vertical="top"/>
    </xf>
    <xf numFmtId="0" fontId="49" fillId="0" borderId="0" xfId="23" applyFont="1" applyAlignment="1" applyProtection="1">
      <alignment horizontal="center" vertical="top"/>
    </xf>
    <xf numFmtId="0" fontId="49" fillId="0" borderId="0" xfId="0" applyFont="1" applyAlignment="1" applyProtection="1">
      <alignment horizontal="left" vertical="center" wrapText="1" indent="2"/>
    </xf>
    <xf numFmtId="0" fontId="49" fillId="0" borderId="0" xfId="0" applyFont="1" applyBorder="1" applyAlignment="1" applyProtection="1">
      <alignment horizontal="left" vertical="center" indent="2"/>
    </xf>
    <xf numFmtId="176" fontId="15" fillId="0" borderId="0" xfId="23" applyNumberFormat="1" applyFont="1" applyAlignment="1" applyProtection="1">
      <alignment horizontal="left" vertical="center" indent="1"/>
    </xf>
    <xf numFmtId="0" fontId="16" fillId="0" borderId="0" xfId="23" applyFont="1" applyFill="1" applyAlignment="1" applyProtection="1">
      <alignment horizontal="left" vertical="top" wrapText="1"/>
    </xf>
    <xf numFmtId="1" fontId="15" fillId="0" borderId="0" xfId="35" applyNumberFormat="1" applyFont="1" applyBorder="1" applyAlignment="1" applyProtection="1">
      <alignment horizontal="center" vertical="center" wrapText="1"/>
      <protection hidden="1"/>
    </xf>
    <xf numFmtId="0" fontId="15" fillId="0" borderId="0" xfId="35" applyFont="1" applyBorder="1" applyAlignment="1" applyProtection="1">
      <alignment horizontal="center" vertical="center" wrapText="1"/>
      <protection hidden="1"/>
    </xf>
    <xf numFmtId="4" fontId="15" fillId="0" borderId="0" xfId="35" applyNumberFormat="1" applyFont="1" applyBorder="1" applyAlignment="1" applyProtection="1">
      <alignment horizontal="right" vertical="center" wrapText="1"/>
      <protection hidden="1"/>
    </xf>
    <xf numFmtId="4" fontId="15" fillId="0" borderId="12" xfId="35" applyNumberFormat="1" applyFont="1" applyBorder="1" applyAlignment="1" applyProtection="1">
      <alignment horizontal="center"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1" fontId="15" fillId="0" borderId="14" xfId="35" applyNumberFormat="1" applyFont="1" applyBorder="1" applyAlignment="1" applyProtection="1">
      <alignment horizontal="center" vertical="center" wrapText="1"/>
      <protection hidden="1"/>
    </xf>
    <xf numFmtId="1" fontId="15" fillId="0" borderId="15"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horizontal="center" vertical="center" wrapText="1"/>
      <protection hidden="1"/>
    </xf>
    <xf numFmtId="1" fontId="23" fillId="0" borderId="12" xfId="35" applyNumberFormat="1" applyFont="1" applyFill="1" applyBorder="1" applyAlignment="1" applyProtection="1">
      <alignment horizontal="justify"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3" xfId="35" applyNumberFormat="1" applyFont="1" applyBorder="1" applyAlignment="1" applyProtection="1">
      <alignment horizontal="center" vertical="center" wrapText="1"/>
      <protection hidden="1"/>
    </xf>
    <xf numFmtId="0" fontId="16" fillId="0" borderId="0" xfId="35" applyFont="1" applyFill="1" applyBorder="1" applyAlignment="1" applyProtection="1">
      <alignment horizontal="left" vertical="center" wrapText="1"/>
      <protection hidden="1"/>
    </xf>
    <xf numFmtId="0" fontId="16" fillId="0" borderId="9" xfId="35" applyFont="1" applyFill="1" applyBorder="1" applyAlignment="1" applyProtection="1">
      <alignment horizontal="left" vertical="center" wrapText="1"/>
      <protection hidden="1"/>
    </xf>
    <xf numFmtId="0" fontId="16" fillId="0" borderId="32" xfId="35" applyFont="1" applyFill="1" applyBorder="1" applyAlignment="1" applyProtection="1">
      <alignment horizontal="left" vertical="center" wrapText="1"/>
      <protection hidden="1"/>
    </xf>
    <xf numFmtId="1" fontId="16" fillId="0" borderId="0" xfId="35" applyNumberFormat="1" applyFont="1" applyFill="1" applyBorder="1" applyAlignment="1" applyProtection="1">
      <alignment horizontal="justify" vertical="top" wrapText="1"/>
      <protection hidden="1"/>
    </xf>
    <xf numFmtId="0" fontId="16" fillId="0" borderId="0" xfId="35" applyFont="1" applyFill="1" applyBorder="1" applyAlignment="1" applyProtection="1">
      <alignment horizontal="justify" vertical="top" wrapText="1"/>
      <protection hidden="1"/>
    </xf>
    <xf numFmtId="0" fontId="16" fillId="0" borderId="6" xfId="35" applyFont="1" applyFill="1" applyBorder="1" applyAlignment="1" applyProtection="1">
      <alignment horizontal="justify" vertical="top" wrapText="1"/>
      <protection hidden="1"/>
    </xf>
    <xf numFmtId="2" fontId="33" fillId="0" borderId="0" xfId="27" applyNumberFormat="1" applyFont="1" applyFill="1" applyBorder="1" applyAlignment="1" applyProtection="1">
      <alignment horizontal="left" vertical="center"/>
      <protection hidden="1"/>
    </xf>
    <xf numFmtId="0" fontId="0" fillId="0" borderId="0" xfId="23" applyFont="1" applyFill="1" applyAlignment="1" applyProtection="1">
      <alignment horizontal="justify" vertical="top"/>
    </xf>
  </cellXfs>
  <cellStyles count="4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Formula" xfId="16" xr:uid="{00000000-0005-0000-0000-00000F000000}"/>
    <cellStyle name="Header1" xfId="17" xr:uid="{00000000-0005-0000-0000-000010000000}"/>
    <cellStyle name="Header2" xfId="18" xr:uid="{00000000-0005-0000-0000-000011000000}"/>
    <cellStyle name="Hyperlink" xfId="19" builtinId="8"/>
    <cellStyle name="Hypertextový odkaz" xfId="20" xr:uid="{00000000-0005-0000-0000-000013000000}"/>
    <cellStyle name="no dec" xfId="21" xr:uid="{00000000-0005-0000-0000-000014000000}"/>
    <cellStyle name="Normal" xfId="0" builtinId="0"/>
    <cellStyle name="Normal - Style1" xfId="22" xr:uid="{00000000-0005-0000-0000-000016000000}"/>
    <cellStyle name="Normal_Annexures TW 04" xfId="23" xr:uid="{00000000-0005-0000-0000-000017000000}"/>
    <cellStyle name="Normal_Annexures TW 04 2" xfId="24" xr:uid="{00000000-0005-0000-0000-000018000000}"/>
    <cellStyle name="Normal_Attach 3(JV)" xfId="25" xr:uid="{00000000-0005-0000-0000-000019000000}"/>
    <cellStyle name="Normal_Attacments TW 04" xfId="26" xr:uid="{00000000-0005-0000-0000-00001A000000}"/>
    <cellStyle name="Normal_Entertainment Form" xfId="27" xr:uid="{00000000-0005-0000-0000-00001B000000}"/>
    <cellStyle name="Normal_pgcil-tivim-pricesched" xfId="28" xr:uid="{00000000-0005-0000-0000-00001C000000}"/>
    <cellStyle name="Normal_PRICE SCHEDULE-4 to 6-A4" xfId="29" xr:uid="{00000000-0005-0000-0000-00001D000000}"/>
    <cellStyle name="Normal_PRICE SCHEDULE-4 to 6-A4 2" xfId="30" xr:uid="{00000000-0005-0000-0000-00001E000000}"/>
    <cellStyle name="Normal_Price_Schedules for Insulator Package Rev-01" xfId="31" xr:uid="{00000000-0005-0000-0000-00001F000000}"/>
    <cellStyle name="Normal_PRICE-SCHE Bihar-Rev-2-corrections" xfId="32" xr:uid="{00000000-0005-0000-0000-000020000000}"/>
    <cellStyle name="Normal_PRICE-SCHE Bihar-Rev-2-corrections_Annexures TW 04" xfId="33" xr:uid="{00000000-0005-0000-0000-000021000000}"/>
    <cellStyle name="Normal_PRICE-SCHE Bihar-Rev-2-corrections_Price_Schedules for Insulator Package Rev-01" xfId="34" xr:uid="{00000000-0005-0000-0000-000022000000}"/>
    <cellStyle name="Normal_QUOTED CORRECTED" xfId="35" xr:uid="{00000000-0005-0000-0000-000023000000}"/>
    <cellStyle name="Normal_Sch-1" xfId="36" xr:uid="{00000000-0005-0000-0000-000024000000}"/>
    <cellStyle name="Normal_Sheet1" xfId="37" xr:uid="{00000000-0005-0000-0000-000025000000}"/>
    <cellStyle name="Percent" xfId="41" builtinId="5"/>
    <cellStyle name="Popis" xfId="38" xr:uid="{00000000-0005-0000-0000-000027000000}"/>
    <cellStyle name="Sledovaný hypertextový odkaz" xfId="39" xr:uid="{00000000-0005-0000-0000-000028000000}"/>
    <cellStyle name="Standard_BS14" xfId="40" xr:uid="{00000000-0005-0000-0000-000029000000}"/>
  </cellStyles>
  <dxfs count="92">
    <dxf>
      <font>
        <strike/>
      </font>
    </dxf>
    <dxf>
      <fill>
        <patternFill patternType="none">
          <bgColor indexed="65"/>
        </patternFill>
      </fill>
    </dxf>
    <dxf>
      <font>
        <condense val="0"/>
        <extend val="0"/>
        <color indexed="9"/>
      </font>
      <fill>
        <patternFill patternType="none">
          <bgColor indexed="65"/>
        </patternFill>
      </fill>
    </dxf>
    <dxf>
      <fill>
        <patternFill>
          <bgColor rgb="FFCCFFCC"/>
        </patternFill>
      </fill>
    </dxf>
    <dxf>
      <font>
        <condense val="0"/>
        <extend val="0"/>
        <color indexed="10"/>
      </font>
    </dxf>
    <dxf>
      <fill>
        <patternFill patternType="none">
          <bgColor indexed="65"/>
        </patternFill>
      </fill>
    </dxf>
    <dxf>
      <font>
        <b val="0"/>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patternType="none">
          <bgColor indexed="65"/>
        </patternFill>
      </fill>
    </dxf>
    <dxf>
      <font>
        <b val="0"/>
        <condense val="0"/>
        <extend val="0"/>
        <color indexed="10"/>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revisionHeaders" Target="revisions/revisionHeader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2'!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580694" name="Picture 1">
          <a:extLst>
            <a:ext uri="{FF2B5EF4-FFF2-40B4-BE49-F238E27FC236}">
              <a16:creationId xmlns:a16="http://schemas.microsoft.com/office/drawing/2014/main" id="{00000000-0008-0000-0100-0000961E1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0" y="3495675"/>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580696" name="AutoShape 6">
          <a:extLst>
            <a:ext uri="{FF2B5EF4-FFF2-40B4-BE49-F238E27FC236}">
              <a16:creationId xmlns:a16="http://schemas.microsoft.com/office/drawing/2014/main" id="{00000000-0008-0000-0100-0000981E18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580697" name="AutoShape 7">
          <a:extLst>
            <a:ext uri="{FF2B5EF4-FFF2-40B4-BE49-F238E27FC236}">
              <a16:creationId xmlns:a16="http://schemas.microsoft.com/office/drawing/2014/main" id="{00000000-0008-0000-0100-0000991E1800}"/>
            </a:ext>
          </a:extLst>
        </xdr:cNvPr>
        <xdr:cNvSpPr>
          <a:spLocks noChangeArrowheads="1"/>
        </xdr:cNvSpPr>
      </xdr:nvSpPr>
      <xdr:spPr bwMode="auto">
        <a:xfrm>
          <a:off x="8362950"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580698" name="AutoShape 8">
          <a:extLst>
            <a:ext uri="{FF2B5EF4-FFF2-40B4-BE49-F238E27FC236}">
              <a16:creationId xmlns:a16="http://schemas.microsoft.com/office/drawing/2014/main" id="{00000000-0008-0000-0100-00009A1E1800}"/>
            </a:ext>
          </a:extLst>
        </xdr:cNvPr>
        <xdr:cNvSpPr>
          <a:spLocks noChangeArrowheads="1"/>
        </xdr:cNvSpPr>
      </xdr:nvSpPr>
      <xdr:spPr bwMode="auto">
        <a:xfrm>
          <a:off x="104775"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580699" name="AutoShape 9">
          <a:extLst>
            <a:ext uri="{FF2B5EF4-FFF2-40B4-BE49-F238E27FC236}">
              <a16:creationId xmlns:a16="http://schemas.microsoft.com/office/drawing/2014/main" id="{00000000-0008-0000-0100-00009B1E18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0D00-000002000000}"/>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448318" name="Group 10">
          <a:hlinkClick xmlns:r="http://schemas.openxmlformats.org/officeDocument/2006/relationships" r:id="rId1" tooltip="Back to Cover Page"/>
          <a:extLst>
            <a:ext uri="{FF2B5EF4-FFF2-40B4-BE49-F238E27FC236}">
              <a16:creationId xmlns:a16="http://schemas.microsoft.com/office/drawing/2014/main" id="{00000000-0008-0000-0E00-00007E191600}"/>
            </a:ext>
          </a:extLst>
        </xdr:cNvPr>
        <xdr:cNvGrpSpPr>
          <a:grpSpLocks/>
        </xdr:cNvGrpSpPr>
      </xdr:nvGrpSpPr>
      <xdr:grpSpPr bwMode="auto">
        <a:xfrm>
          <a:off x="7325053" y="104775"/>
          <a:ext cx="1126578" cy="742622"/>
          <a:chOff x="744" y="11"/>
          <a:chExt cx="113" cy="74"/>
        </a:xfrm>
      </xdr:grpSpPr>
      <xdr:sp macro="" textlink="">
        <xdr:nvSpPr>
          <xdr:cNvPr id="1448319" name="AutoShape 7">
            <a:extLst>
              <a:ext uri="{FF2B5EF4-FFF2-40B4-BE49-F238E27FC236}">
                <a16:creationId xmlns:a16="http://schemas.microsoft.com/office/drawing/2014/main" id="{00000000-0008-0000-0E00-00007F1916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E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405489" name="Group 1">
          <a:hlinkClick xmlns:r="http://schemas.openxmlformats.org/officeDocument/2006/relationships" r:id="rId1" tooltip="Click to Proceed"/>
          <a:extLst>
            <a:ext uri="{FF2B5EF4-FFF2-40B4-BE49-F238E27FC236}">
              <a16:creationId xmlns:a16="http://schemas.microsoft.com/office/drawing/2014/main" id="{00000000-0008-0000-0200-000031721500}"/>
            </a:ext>
          </a:extLst>
        </xdr:cNvPr>
        <xdr:cNvGrpSpPr>
          <a:grpSpLocks/>
        </xdr:cNvGrpSpPr>
      </xdr:nvGrpSpPr>
      <xdr:grpSpPr bwMode="auto">
        <a:xfrm>
          <a:off x="7105650" y="57150"/>
          <a:ext cx="1209675" cy="771525"/>
          <a:chOff x="804" y="5"/>
          <a:chExt cx="116" cy="73"/>
        </a:xfrm>
      </xdr:grpSpPr>
      <xdr:sp macro="" textlink="">
        <xdr:nvSpPr>
          <xdr:cNvPr id="1405491" name="AutoShape 2">
            <a:extLst>
              <a:ext uri="{FF2B5EF4-FFF2-40B4-BE49-F238E27FC236}">
                <a16:creationId xmlns:a16="http://schemas.microsoft.com/office/drawing/2014/main" id="{00000000-0008-0000-0200-00003372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1405490" name="Picture 4">
          <a:extLst>
            <a:ext uri="{FF2B5EF4-FFF2-40B4-BE49-F238E27FC236}">
              <a16:creationId xmlns:a16="http://schemas.microsoft.com/office/drawing/2014/main" id="{00000000-0008-0000-0200-000032721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05156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600075</xdr:colOff>
      <xdr:row>0</xdr:row>
      <xdr:rowOff>666750</xdr:rowOff>
    </xdr:to>
    <xdr:grpSp>
      <xdr:nvGrpSpPr>
        <xdr:cNvPr id="1414560" name="Group 6">
          <a:hlinkClick xmlns:r="http://schemas.openxmlformats.org/officeDocument/2006/relationships" r:id="rId1" tooltip="Click for Sch-1"/>
          <a:extLst>
            <a:ext uri="{FF2B5EF4-FFF2-40B4-BE49-F238E27FC236}">
              <a16:creationId xmlns:a16="http://schemas.microsoft.com/office/drawing/2014/main" id="{00000000-0008-0000-0300-0000A0951500}"/>
            </a:ext>
          </a:extLst>
        </xdr:cNvPr>
        <xdr:cNvGrpSpPr>
          <a:grpSpLocks/>
        </xdr:cNvGrpSpPr>
      </xdr:nvGrpSpPr>
      <xdr:grpSpPr bwMode="auto">
        <a:xfrm>
          <a:off x="7572375" y="47625"/>
          <a:ext cx="1296591" cy="619125"/>
          <a:chOff x="804" y="5"/>
          <a:chExt cx="116" cy="73"/>
        </a:xfrm>
      </xdr:grpSpPr>
      <xdr:sp macro="" textlink="">
        <xdr:nvSpPr>
          <xdr:cNvPr id="1414561" name="AutoShape 2">
            <a:extLst>
              <a:ext uri="{FF2B5EF4-FFF2-40B4-BE49-F238E27FC236}">
                <a16:creationId xmlns:a16="http://schemas.microsoft.com/office/drawing/2014/main" id="{00000000-0008-0000-0300-0000A195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247650</xdr:colOff>
      <xdr:row>0</xdr:row>
      <xdr:rowOff>28575</xdr:rowOff>
    </xdr:from>
    <xdr:to>
      <xdr:col>17</xdr:col>
      <xdr:colOff>1647825</xdr:colOff>
      <xdr:row>2</xdr:row>
      <xdr:rowOff>266700</xdr:rowOff>
    </xdr:to>
    <xdr:grpSp>
      <xdr:nvGrpSpPr>
        <xdr:cNvPr id="1328641" name="Group 38">
          <a:hlinkClick xmlns:r="http://schemas.openxmlformats.org/officeDocument/2006/relationships" r:id="rId1" tooltip="Click for Sch-2"/>
          <a:extLst>
            <a:ext uri="{FF2B5EF4-FFF2-40B4-BE49-F238E27FC236}">
              <a16:creationId xmlns:a16="http://schemas.microsoft.com/office/drawing/2014/main" id="{00000000-0008-0000-0400-000001461400}"/>
            </a:ext>
          </a:extLst>
        </xdr:cNvPr>
        <xdr:cNvGrpSpPr>
          <a:grpSpLocks/>
        </xdr:cNvGrpSpPr>
      </xdr:nvGrpSpPr>
      <xdr:grpSpPr bwMode="auto">
        <a:xfrm>
          <a:off x="24914679" y="28575"/>
          <a:ext cx="0" cy="442232"/>
          <a:chOff x="804" y="5"/>
          <a:chExt cx="190" cy="73"/>
        </a:xfrm>
      </xdr:grpSpPr>
      <xdr:sp macro="" textlink="">
        <xdr:nvSpPr>
          <xdr:cNvPr id="1328642" name="AutoShape 39">
            <a:extLst>
              <a:ext uri="{FF2B5EF4-FFF2-40B4-BE49-F238E27FC236}">
                <a16:creationId xmlns:a16="http://schemas.microsoft.com/office/drawing/2014/main" id="{00000000-0008-0000-0400-0000024614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00000000-0008-0000-0400-0000280C0000}"/>
              </a:ext>
            </a:extLst>
          </xdr:cNvPr>
          <xdr:cNvSpPr txBox="1">
            <a:spLocks noChangeArrowheads="1"/>
          </xdr:cNvSpPr>
        </xdr:nvSpPr>
        <xdr:spPr bwMode="auto">
          <a:xfrm>
            <a:off x="10706100" y="14582124471055"/>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7</xdr:col>
      <xdr:colOff>0</xdr:colOff>
      <xdr:row>2</xdr:row>
      <xdr:rowOff>266700</xdr:rowOff>
    </xdr:to>
    <xdr:grpSp>
      <xdr:nvGrpSpPr>
        <xdr:cNvPr id="1605831" name="Group 38">
          <a:hlinkClick xmlns:r="http://schemas.openxmlformats.org/officeDocument/2006/relationships" r:id="rId1" tooltip="Click for Sch-2"/>
          <a:extLst>
            <a:ext uri="{FF2B5EF4-FFF2-40B4-BE49-F238E27FC236}">
              <a16:creationId xmlns:a16="http://schemas.microsoft.com/office/drawing/2014/main" id="{00000000-0008-0000-0500-0000C7801800}"/>
            </a:ext>
          </a:extLst>
        </xdr:cNvPr>
        <xdr:cNvGrpSpPr>
          <a:grpSpLocks/>
        </xdr:cNvGrpSpPr>
      </xdr:nvGrpSpPr>
      <xdr:grpSpPr bwMode="auto">
        <a:xfrm>
          <a:off x="9893674" y="28575"/>
          <a:ext cx="1052232" cy="650501"/>
          <a:chOff x="804" y="5"/>
          <a:chExt cx="190" cy="73"/>
        </a:xfrm>
      </xdr:grpSpPr>
      <xdr:sp macro="" textlink="">
        <xdr:nvSpPr>
          <xdr:cNvPr id="1605832" name="AutoShape 39">
            <a:extLst>
              <a:ext uri="{FF2B5EF4-FFF2-40B4-BE49-F238E27FC236}">
                <a16:creationId xmlns:a16="http://schemas.microsoft.com/office/drawing/2014/main" id="{00000000-0008-0000-0500-0000C880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500-000004000000}"/>
              </a:ext>
            </a:extLst>
          </xdr:cNvPr>
          <xdr:cNvSpPr txBox="1">
            <a:spLocks noChangeArrowheads="1"/>
          </xdr:cNvSpPr>
        </xdr:nvSpPr>
        <xdr:spPr bwMode="auto">
          <a:xfrm>
            <a:off x="821" y="24"/>
            <a:ext cx="173"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603803" name="Group 25">
          <a:hlinkClick xmlns:r="http://schemas.openxmlformats.org/officeDocument/2006/relationships" r:id="rId1" tooltip="Click for Sch-6"/>
          <a:extLst>
            <a:ext uri="{FF2B5EF4-FFF2-40B4-BE49-F238E27FC236}">
              <a16:creationId xmlns:a16="http://schemas.microsoft.com/office/drawing/2014/main" id="{00000000-0008-0000-0700-0000DB781800}"/>
            </a:ext>
          </a:extLst>
        </xdr:cNvPr>
        <xdr:cNvGrpSpPr>
          <a:grpSpLocks/>
        </xdr:cNvGrpSpPr>
      </xdr:nvGrpSpPr>
      <xdr:grpSpPr bwMode="auto">
        <a:xfrm>
          <a:off x="7694083" y="47625"/>
          <a:ext cx="1028700" cy="606425"/>
          <a:chOff x="804" y="5"/>
          <a:chExt cx="116" cy="73"/>
        </a:xfrm>
      </xdr:grpSpPr>
      <xdr:sp macro="" textlink="">
        <xdr:nvSpPr>
          <xdr:cNvPr id="1603804" name="AutoShape 26">
            <a:extLst>
              <a:ext uri="{FF2B5EF4-FFF2-40B4-BE49-F238E27FC236}">
                <a16:creationId xmlns:a16="http://schemas.microsoft.com/office/drawing/2014/main" id="{00000000-0008-0000-0700-0000DC78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700-000004000000}"/>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8</xdr:col>
      <xdr:colOff>76200</xdr:colOff>
      <xdr:row>1</xdr:row>
      <xdr:rowOff>209550</xdr:rowOff>
    </xdr:to>
    <xdr:grpSp>
      <xdr:nvGrpSpPr>
        <xdr:cNvPr id="1573122" name="Group 4">
          <a:hlinkClick xmlns:r="http://schemas.openxmlformats.org/officeDocument/2006/relationships" r:id="rId1" tooltip="Click for Bid Form"/>
          <a:extLst>
            <a:ext uri="{FF2B5EF4-FFF2-40B4-BE49-F238E27FC236}">
              <a16:creationId xmlns:a16="http://schemas.microsoft.com/office/drawing/2014/main" id="{00000000-0008-0000-0A00-000002011800}"/>
            </a:ext>
          </a:extLst>
        </xdr:cNvPr>
        <xdr:cNvGrpSpPr>
          <a:grpSpLocks/>
        </xdr:cNvGrpSpPr>
      </xdr:nvGrpSpPr>
      <xdr:grpSpPr bwMode="auto">
        <a:xfrm>
          <a:off x="7715250" y="19050"/>
          <a:ext cx="847725" cy="695325"/>
          <a:chOff x="784" y="2"/>
          <a:chExt cx="116" cy="73"/>
        </a:xfrm>
      </xdr:grpSpPr>
      <xdr:sp macro="" textlink="">
        <xdr:nvSpPr>
          <xdr:cNvPr id="1573123" name="AutoShape 2">
            <a:extLst>
              <a:ext uri="{FF2B5EF4-FFF2-40B4-BE49-F238E27FC236}">
                <a16:creationId xmlns:a16="http://schemas.microsoft.com/office/drawing/2014/main" id="{00000000-0008-0000-0A00-0000030118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796" y="18"/>
            <a:ext cx="86"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B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227994</xdr:colOff>
      <xdr:row>2</xdr:row>
      <xdr:rowOff>100071</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0C00-000002000000}"/>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833AC24-8AC9-4289-84DA-CB21153B2ED7}" protected="1">
  <header guid="{0833AC24-8AC9-4289-84DA-CB21153B2ED7}" dateTime="2022-10-27T14:39:12" maxSheetId="20" userName="Umesh Kumar Yadav {उमेश कुमार यादव}" r:id="rId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20.bin"/><Relationship Id="rId13" Type="http://schemas.openxmlformats.org/officeDocument/2006/relationships/printerSettings" Target="../printerSettings/printerSettings225.bin"/><Relationship Id="rId18" Type="http://schemas.openxmlformats.org/officeDocument/2006/relationships/printerSettings" Target="../printerSettings/printerSettings230.bin"/><Relationship Id="rId3" Type="http://schemas.openxmlformats.org/officeDocument/2006/relationships/printerSettings" Target="../printerSettings/printerSettings215.bin"/><Relationship Id="rId21" Type="http://schemas.openxmlformats.org/officeDocument/2006/relationships/printerSettings" Target="../printerSettings/printerSettings233.bin"/><Relationship Id="rId7" Type="http://schemas.openxmlformats.org/officeDocument/2006/relationships/printerSettings" Target="../printerSettings/printerSettings219.bin"/><Relationship Id="rId12" Type="http://schemas.openxmlformats.org/officeDocument/2006/relationships/printerSettings" Target="../printerSettings/printerSettings224.bin"/><Relationship Id="rId17" Type="http://schemas.openxmlformats.org/officeDocument/2006/relationships/printerSettings" Target="../printerSettings/printerSettings229.bin"/><Relationship Id="rId2" Type="http://schemas.openxmlformats.org/officeDocument/2006/relationships/printerSettings" Target="../printerSettings/printerSettings214.bin"/><Relationship Id="rId16" Type="http://schemas.openxmlformats.org/officeDocument/2006/relationships/printerSettings" Target="../printerSettings/printerSettings228.bin"/><Relationship Id="rId20" Type="http://schemas.openxmlformats.org/officeDocument/2006/relationships/printerSettings" Target="../printerSettings/printerSettings232.bin"/><Relationship Id="rId1" Type="http://schemas.openxmlformats.org/officeDocument/2006/relationships/printerSettings" Target="../printerSettings/printerSettings213.bin"/><Relationship Id="rId6" Type="http://schemas.openxmlformats.org/officeDocument/2006/relationships/printerSettings" Target="../printerSettings/printerSettings218.bin"/><Relationship Id="rId11" Type="http://schemas.openxmlformats.org/officeDocument/2006/relationships/printerSettings" Target="../printerSettings/printerSettings223.bin"/><Relationship Id="rId5" Type="http://schemas.openxmlformats.org/officeDocument/2006/relationships/printerSettings" Target="../printerSettings/printerSettings217.bin"/><Relationship Id="rId15" Type="http://schemas.openxmlformats.org/officeDocument/2006/relationships/printerSettings" Target="../printerSettings/printerSettings227.bin"/><Relationship Id="rId23" Type="http://schemas.openxmlformats.org/officeDocument/2006/relationships/printerSettings" Target="../printerSettings/printerSettings235.bin"/><Relationship Id="rId10" Type="http://schemas.openxmlformats.org/officeDocument/2006/relationships/printerSettings" Target="../printerSettings/printerSettings222.bin"/><Relationship Id="rId19" Type="http://schemas.openxmlformats.org/officeDocument/2006/relationships/printerSettings" Target="../printerSettings/printerSettings231.bin"/><Relationship Id="rId4" Type="http://schemas.openxmlformats.org/officeDocument/2006/relationships/printerSettings" Target="../printerSettings/printerSettings216.bin"/><Relationship Id="rId9" Type="http://schemas.openxmlformats.org/officeDocument/2006/relationships/printerSettings" Target="../printerSettings/printerSettings221.bin"/><Relationship Id="rId14" Type="http://schemas.openxmlformats.org/officeDocument/2006/relationships/printerSettings" Target="../printerSettings/printerSettings226.bin"/><Relationship Id="rId22" Type="http://schemas.openxmlformats.org/officeDocument/2006/relationships/printerSettings" Target="../printerSettings/printerSettings23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43.bin"/><Relationship Id="rId13" Type="http://schemas.openxmlformats.org/officeDocument/2006/relationships/printerSettings" Target="../printerSettings/printerSettings248.bin"/><Relationship Id="rId18" Type="http://schemas.openxmlformats.org/officeDocument/2006/relationships/printerSettings" Target="../printerSettings/printerSettings253.bin"/><Relationship Id="rId3" Type="http://schemas.openxmlformats.org/officeDocument/2006/relationships/printerSettings" Target="../printerSettings/printerSettings238.bin"/><Relationship Id="rId21" Type="http://schemas.openxmlformats.org/officeDocument/2006/relationships/printerSettings" Target="../printerSettings/printerSettings256.bin"/><Relationship Id="rId7" Type="http://schemas.openxmlformats.org/officeDocument/2006/relationships/printerSettings" Target="../printerSettings/printerSettings242.bin"/><Relationship Id="rId12" Type="http://schemas.openxmlformats.org/officeDocument/2006/relationships/printerSettings" Target="../printerSettings/printerSettings247.bin"/><Relationship Id="rId17" Type="http://schemas.openxmlformats.org/officeDocument/2006/relationships/printerSettings" Target="../printerSettings/printerSettings252.bin"/><Relationship Id="rId2" Type="http://schemas.openxmlformats.org/officeDocument/2006/relationships/printerSettings" Target="../printerSettings/printerSettings237.bin"/><Relationship Id="rId16" Type="http://schemas.openxmlformats.org/officeDocument/2006/relationships/printerSettings" Target="../printerSettings/printerSettings251.bin"/><Relationship Id="rId20" Type="http://schemas.openxmlformats.org/officeDocument/2006/relationships/printerSettings" Target="../printerSettings/printerSettings255.bin"/><Relationship Id="rId1" Type="http://schemas.openxmlformats.org/officeDocument/2006/relationships/printerSettings" Target="../printerSettings/printerSettings236.bin"/><Relationship Id="rId6" Type="http://schemas.openxmlformats.org/officeDocument/2006/relationships/printerSettings" Target="../printerSettings/printerSettings241.bin"/><Relationship Id="rId11" Type="http://schemas.openxmlformats.org/officeDocument/2006/relationships/printerSettings" Target="../printerSettings/printerSettings246.bin"/><Relationship Id="rId24" Type="http://schemas.openxmlformats.org/officeDocument/2006/relationships/drawing" Target="../drawings/drawing7.xml"/><Relationship Id="rId5" Type="http://schemas.openxmlformats.org/officeDocument/2006/relationships/printerSettings" Target="../printerSettings/printerSettings240.bin"/><Relationship Id="rId15" Type="http://schemas.openxmlformats.org/officeDocument/2006/relationships/printerSettings" Target="../printerSettings/printerSettings250.bin"/><Relationship Id="rId23" Type="http://schemas.openxmlformats.org/officeDocument/2006/relationships/printerSettings" Target="../printerSettings/printerSettings258.bin"/><Relationship Id="rId10" Type="http://schemas.openxmlformats.org/officeDocument/2006/relationships/printerSettings" Target="../printerSettings/printerSettings245.bin"/><Relationship Id="rId19" Type="http://schemas.openxmlformats.org/officeDocument/2006/relationships/printerSettings" Target="../printerSettings/printerSettings254.bin"/><Relationship Id="rId4" Type="http://schemas.openxmlformats.org/officeDocument/2006/relationships/printerSettings" Target="../printerSettings/printerSettings239.bin"/><Relationship Id="rId9" Type="http://schemas.openxmlformats.org/officeDocument/2006/relationships/printerSettings" Target="../printerSettings/printerSettings244.bin"/><Relationship Id="rId14" Type="http://schemas.openxmlformats.org/officeDocument/2006/relationships/printerSettings" Target="../printerSettings/printerSettings249.bin"/><Relationship Id="rId22" Type="http://schemas.openxmlformats.org/officeDocument/2006/relationships/printerSettings" Target="../printerSettings/printerSettings25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66.bin"/><Relationship Id="rId13" Type="http://schemas.openxmlformats.org/officeDocument/2006/relationships/printerSettings" Target="../printerSettings/printerSettings271.bin"/><Relationship Id="rId18" Type="http://schemas.openxmlformats.org/officeDocument/2006/relationships/printerSettings" Target="../printerSettings/printerSettings276.bin"/><Relationship Id="rId3" Type="http://schemas.openxmlformats.org/officeDocument/2006/relationships/printerSettings" Target="../printerSettings/printerSettings261.bin"/><Relationship Id="rId21" Type="http://schemas.openxmlformats.org/officeDocument/2006/relationships/printerSettings" Target="../printerSettings/printerSettings279.bin"/><Relationship Id="rId7" Type="http://schemas.openxmlformats.org/officeDocument/2006/relationships/printerSettings" Target="../printerSettings/printerSettings265.bin"/><Relationship Id="rId12" Type="http://schemas.openxmlformats.org/officeDocument/2006/relationships/printerSettings" Target="../printerSettings/printerSettings270.bin"/><Relationship Id="rId17" Type="http://schemas.openxmlformats.org/officeDocument/2006/relationships/printerSettings" Target="../printerSettings/printerSettings275.bin"/><Relationship Id="rId2" Type="http://schemas.openxmlformats.org/officeDocument/2006/relationships/printerSettings" Target="../printerSettings/printerSettings260.bin"/><Relationship Id="rId16" Type="http://schemas.openxmlformats.org/officeDocument/2006/relationships/printerSettings" Target="../printerSettings/printerSettings274.bin"/><Relationship Id="rId20" Type="http://schemas.openxmlformats.org/officeDocument/2006/relationships/printerSettings" Target="../printerSettings/printerSettings278.bin"/><Relationship Id="rId1" Type="http://schemas.openxmlformats.org/officeDocument/2006/relationships/printerSettings" Target="../printerSettings/printerSettings259.bin"/><Relationship Id="rId6" Type="http://schemas.openxmlformats.org/officeDocument/2006/relationships/printerSettings" Target="../printerSettings/printerSettings264.bin"/><Relationship Id="rId11" Type="http://schemas.openxmlformats.org/officeDocument/2006/relationships/printerSettings" Target="../printerSettings/printerSettings269.bin"/><Relationship Id="rId24" Type="http://schemas.openxmlformats.org/officeDocument/2006/relationships/drawing" Target="../drawings/drawing8.xml"/><Relationship Id="rId5" Type="http://schemas.openxmlformats.org/officeDocument/2006/relationships/printerSettings" Target="../printerSettings/printerSettings263.bin"/><Relationship Id="rId15" Type="http://schemas.openxmlformats.org/officeDocument/2006/relationships/printerSettings" Target="../printerSettings/printerSettings273.bin"/><Relationship Id="rId23" Type="http://schemas.openxmlformats.org/officeDocument/2006/relationships/printerSettings" Target="../printerSettings/printerSettings281.bin"/><Relationship Id="rId10" Type="http://schemas.openxmlformats.org/officeDocument/2006/relationships/printerSettings" Target="../printerSettings/printerSettings268.bin"/><Relationship Id="rId19" Type="http://schemas.openxmlformats.org/officeDocument/2006/relationships/printerSettings" Target="../printerSettings/printerSettings277.bin"/><Relationship Id="rId4" Type="http://schemas.openxmlformats.org/officeDocument/2006/relationships/printerSettings" Target="../printerSettings/printerSettings262.bin"/><Relationship Id="rId9" Type="http://schemas.openxmlformats.org/officeDocument/2006/relationships/printerSettings" Target="../printerSettings/printerSettings267.bin"/><Relationship Id="rId14" Type="http://schemas.openxmlformats.org/officeDocument/2006/relationships/printerSettings" Target="../printerSettings/printerSettings272.bin"/><Relationship Id="rId22" Type="http://schemas.openxmlformats.org/officeDocument/2006/relationships/printerSettings" Target="../printerSettings/printerSettings28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89.bin"/><Relationship Id="rId13" Type="http://schemas.openxmlformats.org/officeDocument/2006/relationships/printerSettings" Target="../printerSettings/printerSettings294.bin"/><Relationship Id="rId18" Type="http://schemas.openxmlformats.org/officeDocument/2006/relationships/printerSettings" Target="../printerSettings/printerSettings299.bin"/><Relationship Id="rId3" Type="http://schemas.openxmlformats.org/officeDocument/2006/relationships/printerSettings" Target="../printerSettings/printerSettings284.bin"/><Relationship Id="rId21" Type="http://schemas.openxmlformats.org/officeDocument/2006/relationships/printerSettings" Target="../printerSettings/printerSettings302.bin"/><Relationship Id="rId7" Type="http://schemas.openxmlformats.org/officeDocument/2006/relationships/printerSettings" Target="../printerSettings/printerSettings288.bin"/><Relationship Id="rId12" Type="http://schemas.openxmlformats.org/officeDocument/2006/relationships/printerSettings" Target="../printerSettings/printerSettings293.bin"/><Relationship Id="rId17" Type="http://schemas.openxmlformats.org/officeDocument/2006/relationships/printerSettings" Target="../printerSettings/printerSettings298.bin"/><Relationship Id="rId2" Type="http://schemas.openxmlformats.org/officeDocument/2006/relationships/printerSettings" Target="../printerSettings/printerSettings283.bin"/><Relationship Id="rId16" Type="http://schemas.openxmlformats.org/officeDocument/2006/relationships/printerSettings" Target="../printerSettings/printerSettings297.bin"/><Relationship Id="rId20" Type="http://schemas.openxmlformats.org/officeDocument/2006/relationships/printerSettings" Target="../printerSettings/printerSettings301.bin"/><Relationship Id="rId1" Type="http://schemas.openxmlformats.org/officeDocument/2006/relationships/printerSettings" Target="../printerSettings/printerSettings282.bin"/><Relationship Id="rId6" Type="http://schemas.openxmlformats.org/officeDocument/2006/relationships/printerSettings" Target="../printerSettings/printerSettings287.bin"/><Relationship Id="rId11" Type="http://schemas.openxmlformats.org/officeDocument/2006/relationships/printerSettings" Target="../printerSettings/printerSettings292.bin"/><Relationship Id="rId24" Type="http://schemas.openxmlformats.org/officeDocument/2006/relationships/drawing" Target="../drawings/drawing9.xml"/><Relationship Id="rId5" Type="http://schemas.openxmlformats.org/officeDocument/2006/relationships/printerSettings" Target="../printerSettings/printerSettings286.bin"/><Relationship Id="rId15" Type="http://schemas.openxmlformats.org/officeDocument/2006/relationships/printerSettings" Target="../printerSettings/printerSettings296.bin"/><Relationship Id="rId23" Type="http://schemas.openxmlformats.org/officeDocument/2006/relationships/printerSettings" Target="../printerSettings/printerSettings304.bin"/><Relationship Id="rId10" Type="http://schemas.openxmlformats.org/officeDocument/2006/relationships/printerSettings" Target="../printerSettings/printerSettings291.bin"/><Relationship Id="rId19" Type="http://schemas.openxmlformats.org/officeDocument/2006/relationships/printerSettings" Target="../printerSettings/printerSettings300.bin"/><Relationship Id="rId4" Type="http://schemas.openxmlformats.org/officeDocument/2006/relationships/printerSettings" Target="../printerSettings/printerSettings285.bin"/><Relationship Id="rId9" Type="http://schemas.openxmlformats.org/officeDocument/2006/relationships/printerSettings" Target="../printerSettings/printerSettings290.bin"/><Relationship Id="rId14" Type="http://schemas.openxmlformats.org/officeDocument/2006/relationships/printerSettings" Target="../printerSettings/printerSettings295.bin"/><Relationship Id="rId22" Type="http://schemas.openxmlformats.org/officeDocument/2006/relationships/printerSettings" Target="../printerSettings/printerSettings30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312.bin"/><Relationship Id="rId13" Type="http://schemas.openxmlformats.org/officeDocument/2006/relationships/printerSettings" Target="../printerSettings/printerSettings317.bin"/><Relationship Id="rId18" Type="http://schemas.openxmlformats.org/officeDocument/2006/relationships/printerSettings" Target="../printerSettings/printerSettings322.bin"/><Relationship Id="rId3" Type="http://schemas.openxmlformats.org/officeDocument/2006/relationships/printerSettings" Target="../printerSettings/printerSettings307.bin"/><Relationship Id="rId21" Type="http://schemas.openxmlformats.org/officeDocument/2006/relationships/printerSettings" Target="../printerSettings/printerSettings325.bin"/><Relationship Id="rId7" Type="http://schemas.openxmlformats.org/officeDocument/2006/relationships/printerSettings" Target="../printerSettings/printerSettings311.bin"/><Relationship Id="rId12" Type="http://schemas.openxmlformats.org/officeDocument/2006/relationships/printerSettings" Target="../printerSettings/printerSettings316.bin"/><Relationship Id="rId17" Type="http://schemas.openxmlformats.org/officeDocument/2006/relationships/printerSettings" Target="../printerSettings/printerSettings321.bin"/><Relationship Id="rId2" Type="http://schemas.openxmlformats.org/officeDocument/2006/relationships/printerSettings" Target="../printerSettings/printerSettings306.bin"/><Relationship Id="rId16" Type="http://schemas.openxmlformats.org/officeDocument/2006/relationships/printerSettings" Target="../printerSettings/printerSettings320.bin"/><Relationship Id="rId20" Type="http://schemas.openxmlformats.org/officeDocument/2006/relationships/printerSettings" Target="../printerSettings/printerSettings324.bin"/><Relationship Id="rId1" Type="http://schemas.openxmlformats.org/officeDocument/2006/relationships/printerSettings" Target="../printerSettings/printerSettings305.bin"/><Relationship Id="rId6" Type="http://schemas.openxmlformats.org/officeDocument/2006/relationships/printerSettings" Target="../printerSettings/printerSettings310.bin"/><Relationship Id="rId11" Type="http://schemas.openxmlformats.org/officeDocument/2006/relationships/printerSettings" Target="../printerSettings/printerSettings315.bin"/><Relationship Id="rId24" Type="http://schemas.openxmlformats.org/officeDocument/2006/relationships/drawing" Target="../drawings/drawing10.xml"/><Relationship Id="rId5" Type="http://schemas.openxmlformats.org/officeDocument/2006/relationships/printerSettings" Target="../printerSettings/printerSettings309.bin"/><Relationship Id="rId15" Type="http://schemas.openxmlformats.org/officeDocument/2006/relationships/printerSettings" Target="../printerSettings/printerSettings319.bin"/><Relationship Id="rId23" Type="http://schemas.openxmlformats.org/officeDocument/2006/relationships/printerSettings" Target="../printerSettings/printerSettings327.bin"/><Relationship Id="rId10" Type="http://schemas.openxmlformats.org/officeDocument/2006/relationships/printerSettings" Target="../printerSettings/printerSettings314.bin"/><Relationship Id="rId19" Type="http://schemas.openxmlformats.org/officeDocument/2006/relationships/printerSettings" Target="../printerSettings/printerSettings323.bin"/><Relationship Id="rId4" Type="http://schemas.openxmlformats.org/officeDocument/2006/relationships/printerSettings" Target="../printerSettings/printerSettings308.bin"/><Relationship Id="rId9" Type="http://schemas.openxmlformats.org/officeDocument/2006/relationships/printerSettings" Target="../printerSettings/printerSettings313.bin"/><Relationship Id="rId14" Type="http://schemas.openxmlformats.org/officeDocument/2006/relationships/printerSettings" Target="../printerSettings/printerSettings318.bin"/><Relationship Id="rId22" Type="http://schemas.openxmlformats.org/officeDocument/2006/relationships/printerSettings" Target="../printerSettings/printerSettings32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335.bin"/><Relationship Id="rId13" Type="http://schemas.openxmlformats.org/officeDocument/2006/relationships/printerSettings" Target="../printerSettings/printerSettings340.bin"/><Relationship Id="rId18" Type="http://schemas.openxmlformats.org/officeDocument/2006/relationships/printerSettings" Target="../printerSettings/printerSettings345.bin"/><Relationship Id="rId26" Type="http://schemas.openxmlformats.org/officeDocument/2006/relationships/printerSettings" Target="../printerSettings/printerSettings353.bin"/><Relationship Id="rId3" Type="http://schemas.openxmlformats.org/officeDocument/2006/relationships/printerSettings" Target="../printerSettings/printerSettings330.bin"/><Relationship Id="rId21" Type="http://schemas.openxmlformats.org/officeDocument/2006/relationships/printerSettings" Target="../printerSettings/printerSettings348.bin"/><Relationship Id="rId7" Type="http://schemas.openxmlformats.org/officeDocument/2006/relationships/printerSettings" Target="../printerSettings/printerSettings334.bin"/><Relationship Id="rId12" Type="http://schemas.openxmlformats.org/officeDocument/2006/relationships/printerSettings" Target="../printerSettings/printerSettings339.bin"/><Relationship Id="rId17" Type="http://schemas.openxmlformats.org/officeDocument/2006/relationships/printerSettings" Target="../printerSettings/printerSettings344.bin"/><Relationship Id="rId25" Type="http://schemas.openxmlformats.org/officeDocument/2006/relationships/printerSettings" Target="../printerSettings/printerSettings352.bin"/><Relationship Id="rId2" Type="http://schemas.openxmlformats.org/officeDocument/2006/relationships/printerSettings" Target="../printerSettings/printerSettings329.bin"/><Relationship Id="rId16" Type="http://schemas.openxmlformats.org/officeDocument/2006/relationships/printerSettings" Target="../printerSettings/printerSettings343.bin"/><Relationship Id="rId20" Type="http://schemas.openxmlformats.org/officeDocument/2006/relationships/printerSettings" Target="../printerSettings/printerSettings347.bin"/><Relationship Id="rId1" Type="http://schemas.openxmlformats.org/officeDocument/2006/relationships/printerSettings" Target="../printerSettings/printerSettings328.bin"/><Relationship Id="rId6" Type="http://schemas.openxmlformats.org/officeDocument/2006/relationships/printerSettings" Target="../printerSettings/printerSettings333.bin"/><Relationship Id="rId11" Type="http://schemas.openxmlformats.org/officeDocument/2006/relationships/printerSettings" Target="../printerSettings/printerSettings338.bin"/><Relationship Id="rId24" Type="http://schemas.openxmlformats.org/officeDocument/2006/relationships/printerSettings" Target="../printerSettings/printerSettings351.bin"/><Relationship Id="rId5" Type="http://schemas.openxmlformats.org/officeDocument/2006/relationships/printerSettings" Target="../printerSettings/printerSettings332.bin"/><Relationship Id="rId15" Type="http://schemas.openxmlformats.org/officeDocument/2006/relationships/printerSettings" Target="../printerSettings/printerSettings342.bin"/><Relationship Id="rId23" Type="http://schemas.openxmlformats.org/officeDocument/2006/relationships/printerSettings" Target="../printerSettings/printerSettings350.bin"/><Relationship Id="rId10" Type="http://schemas.openxmlformats.org/officeDocument/2006/relationships/printerSettings" Target="../printerSettings/printerSettings337.bin"/><Relationship Id="rId19" Type="http://schemas.openxmlformats.org/officeDocument/2006/relationships/printerSettings" Target="../printerSettings/printerSettings346.bin"/><Relationship Id="rId4" Type="http://schemas.openxmlformats.org/officeDocument/2006/relationships/printerSettings" Target="../printerSettings/printerSettings331.bin"/><Relationship Id="rId9" Type="http://schemas.openxmlformats.org/officeDocument/2006/relationships/printerSettings" Target="../printerSettings/printerSettings336.bin"/><Relationship Id="rId14" Type="http://schemas.openxmlformats.org/officeDocument/2006/relationships/printerSettings" Target="../printerSettings/printerSettings341.bin"/><Relationship Id="rId22" Type="http://schemas.openxmlformats.org/officeDocument/2006/relationships/printerSettings" Target="../printerSettings/printerSettings349.bin"/><Relationship Id="rId27"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61.bin"/><Relationship Id="rId13" Type="http://schemas.openxmlformats.org/officeDocument/2006/relationships/printerSettings" Target="../printerSettings/printerSettings366.bin"/><Relationship Id="rId18" Type="http://schemas.openxmlformats.org/officeDocument/2006/relationships/printerSettings" Target="../printerSettings/printerSettings371.bin"/><Relationship Id="rId26" Type="http://schemas.openxmlformats.org/officeDocument/2006/relationships/printerSettings" Target="../printerSettings/printerSettings379.bin"/><Relationship Id="rId3" Type="http://schemas.openxmlformats.org/officeDocument/2006/relationships/printerSettings" Target="../printerSettings/printerSettings356.bin"/><Relationship Id="rId21" Type="http://schemas.openxmlformats.org/officeDocument/2006/relationships/printerSettings" Target="../printerSettings/printerSettings374.bin"/><Relationship Id="rId7" Type="http://schemas.openxmlformats.org/officeDocument/2006/relationships/printerSettings" Target="../printerSettings/printerSettings360.bin"/><Relationship Id="rId12" Type="http://schemas.openxmlformats.org/officeDocument/2006/relationships/printerSettings" Target="../printerSettings/printerSettings365.bin"/><Relationship Id="rId17" Type="http://schemas.openxmlformats.org/officeDocument/2006/relationships/printerSettings" Target="../printerSettings/printerSettings370.bin"/><Relationship Id="rId25" Type="http://schemas.openxmlformats.org/officeDocument/2006/relationships/printerSettings" Target="../printerSettings/printerSettings378.bin"/><Relationship Id="rId2" Type="http://schemas.openxmlformats.org/officeDocument/2006/relationships/printerSettings" Target="../printerSettings/printerSettings355.bin"/><Relationship Id="rId16" Type="http://schemas.openxmlformats.org/officeDocument/2006/relationships/printerSettings" Target="../printerSettings/printerSettings369.bin"/><Relationship Id="rId20" Type="http://schemas.openxmlformats.org/officeDocument/2006/relationships/printerSettings" Target="../printerSettings/printerSettings373.bin"/><Relationship Id="rId1" Type="http://schemas.openxmlformats.org/officeDocument/2006/relationships/printerSettings" Target="../printerSettings/printerSettings354.bin"/><Relationship Id="rId6" Type="http://schemas.openxmlformats.org/officeDocument/2006/relationships/printerSettings" Target="../printerSettings/printerSettings359.bin"/><Relationship Id="rId11" Type="http://schemas.openxmlformats.org/officeDocument/2006/relationships/printerSettings" Target="../printerSettings/printerSettings364.bin"/><Relationship Id="rId24" Type="http://schemas.openxmlformats.org/officeDocument/2006/relationships/printerSettings" Target="../printerSettings/printerSettings377.bin"/><Relationship Id="rId5" Type="http://schemas.openxmlformats.org/officeDocument/2006/relationships/printerSettings" Target="../printerSettings/printerSettings358.bin"/><Relationship Id="rId15" Type="http://schemas.openxmlformats.org/officeDocument/2006/relationships/printerSettings" Target="../printerSettings/printerSettings368.bin"/><Relationship Id="rId23" Type="http://schemas.openxmlformats.org/officeDocument/2006/relationships/printerSettings" Target="../printerSettings/printerSettings376.bin"/><Relationship Id="rId10" Type="http://schemas.openxmlformats.org/officeDocument/2006/relationships/printerSettings" Target="../printerSettings/printerSettings363.bin"/><Relationship Id="rId19" Type="http://schemas.openxmlformats.org/officeDocument/2006/relationships/printerSettings" Target="../printerSettings/printerSettings372.bin"/><Relationship Id="rId4" Type="http://schemas.openxmlformats.org/officeDocument/2006/relationships/printerSettings" Target="../printerSettings/printerSettings357.bin"/><Relationship Id="rId9" Type="http://schemas.openxmlformats.org/officeDocument/2006/relationships/printerSettings" Target="../printerSettings/printerSettings362.bin"/><Relationship Id="rId14" Type="http://schemas.openxmlformats.org/officeDocument/2006/relationships/printerSettings" Target="../printerSettings/printerSettings367.bin"/><Relationship Id="rId22" Type="http://schemas.openxmlformats.org/officeDocument/2006/relationships/printerSettings" Target="../printerSettings/printerSettings375.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87.bin"/><Relationship Id="rId13" Type="http://schemas.openxmlformats.org/officeDocument/2006/relationships/printerSettings" Target="../printerSettings/printerSettings392.bin"/><Relationship Id="rId18" Type="http://schemas.openxmlformats.org/officeDocument/2006/relationships/printerSettings" Target="../printerSettings/printerSettings397.bin"/><Relationship Id="rId26" Type="http://schemas.openxmlformats.org/officeDocument/2006/relationships/printerSettings" Target="../printerSettings/printerSettings405.bin"/><Relationship Id="rId3" Type="http://schemas.openxmlformats.org/officeDocument/2006/relationships/printerSettings" Target="../printerSettings/printerSettings382.bin"/><Relationship Id="rId21" Type="http://schemas.openxmlformats.org/officeDocument/2006/relationships/printerSettings" Target="../printerSettings/printerSettings400.bin"/><Relationship Id="rId7" Type="http://schemas.openxmlformats.org/officeDocument/2006/relationships/printerSettings" Target="../printerSettings/printerSettings386.bin"/><Relationship Id="rId12" Type="http://schemas.openxmlformats.org/officeDocument/2006/relationships/printerSettings" Target="../printerSettings/printerSettings391.bin"/><Relationship Id="rId17" Type="http://schemas.openxmlformats.org/officeDocument/2006/relationships/printerSettings" Target="../printerSettings/printerSettings396.bin"/><Relationship Id="rId25" Type="http://schemas.openxmlformats.org/officeDocument/2006/relationships/printerSettings" Target="../printerSettings/printerSettings404.bin"/><Relationship Id="rId2" Type="http://schemas.openxmlformats.org/officeDocument/2006/relationships/printerSettings" Target="../printerSettings/printerSettings381.bin"/><Relationship Id="rId16" Type="http://schemas.openxmlformats.org/officeDocument/2006/relationships/printerSettings" Target="../printerSettings/printerSettings395.bin"/><Relationship Id="rId20" Type="http://schemas.openxmlformats.org/officeDocument/2006/relationships/printerSettings" Target="../printerSettings/printerSettings399.bin"/><Relationship Id="rId1" Type="http://schemas.openxmlformats.org/officeDocument/2006/relationships/printerSettings" Target="../printerSettings/printerSettings380.bin"/><Relationship Id="rId6" Type="http://schemas.openxmlformats.org/officeDocument/2006/relationships/printerSettings" Target="../printerSettings/printerSettings385.bin"/><Relationship Id="rId11" Type="http://schemas.openxmlformats.org/officeDocument/2006/relationships/printerSettings" Target="../printerSettings/printerSettings390.bin"/><Relationship Id="rId24" Type="http://schemas.openxmlformats.org/officeDocument/2006/relationships/printerSettings" Target="../printerSettings/printerSettings403.bin"/><Relationship Id="rId5" Type="http://schemas.openxmlformats.org/officeDocument/2006/relationships/printerSettings" Target="../printerSettings/printerSettings384.bin"/><Relationship Id="rId15" Type="http://schemas.openxmlformats.org/officeDocument/2006/relationships/printerSettings" Target="../printerSettings/printerSettings394.bin"/><Relationship Id="rId23" Type="http://schemas.openxmlformats.org/officeDocument/2006/relationships/printerSettings" Target="../printerSettings/printerSettings402.bin"/><Relationship Id="rId10" Type="http://schemas.openxmlformats.org/officeDocument/2006/relationships/printerSettings" Target="../printerSettings/printerSettings389.bin"/><Relationship Id="rId19" Type="http://schemas.openxmlformats.org/officeDocument/2006/relationships/printerSettings" Target="../printerSettings/printerSettings398.bin"/><Relationship Id="rId4" Type="http://schemas.openxmlformats.org/officeDocument/2006/relationships/printerSettings" Target="../printerSettings/printerSettings383.bin"/><Relationship Id="rId9" Type="http://schemas.openxmlformats.org/officeDocument/2006/relationships/printerSettings" Target="../printerSettings/printerSettings388.bin"/><Relationship Id="rId14" Type="http://schemas.openxmlformats.org/officeDocument/2006/relationships/printerSettings" Target="../printerSettings/printerSettings393.bin"/><Relationship Id="rId22" Type="http://schemas.openxmlformats.org/officeDocument/2006/relationships/printerSettings" Target="../printerSettings/printerSettings40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18" Type="http://schemas.openxmlformats.org/officeDocument/2006/relationships/printerSettings" Target="../printerSettings/printerSettings35.bin"/><Relationship Id="rId26" Type="http://schemas.openxmlformats.org/officeDocument/2006/relationships/printerSettings" Target="../printerSettings/printerSettings43.bin"/><Relationship Id="rId3" Type="http://schemas.openxmlformats.org/officeDocument/2006/relationships/printerSettings" Target="../printerSettings/printerSettings20.bin"/><Relationship Id="rId21" Type="http://schemas.openxmlformats.org/officeDocument/2006/relationships/printerSettings" Target="../printerSettings/printerSettings38.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5" Type="http://schemas.openxmlformats.org/officeDocument/2006/relationships/printerSettings" Target="../printerSettings/printerSettings42.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20" Type="http://schemas.openxmlformats.org/officeDocument/2006/relationships/printerSettings" Target="../printerSettings/printerSettings37.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24" Type="http://schemas.openxmlformats.org/officeDocument/2006/relationships/printerSettings" Target="../printerSettings/printerSettings41.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23" Type="http://schemas.openxmlformats.org/officeDocument/2006/relationships/printerSettings" Target="../printerSettings/printerSettings40.bin"/><Relationship Id="rId10" Type="http://schemas.openxmlformats.org/officeDocument/2006/relationships/printerSettings" Target="../printerSettings/printerSettings27.bin"/><Relationship Id="rId19" Type="http://schemas.openxmlformats.org/officeDocument/2006/relationships/printerSettings" Target="../printerSettings/printerSettings36.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 Id="rId22" Type="http://schemas.openxmlformats.org/officeDocument/2006/relationships/printerSettings" Target="../printerSettings/printerSettings39.bin"/><Relationship Id="rId27"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1.bin"/><Relationship Id="rId13" Type="http://schemas.openxmlformats.org/officeDocument/2006/relationships/printerSettings" Target="../printerSettings/printerSettings56.bin"/><Relationship Id="rId18" Type="http://schemas.openxmlformats.org/officeDocument/2006/relationships/printerSettings" Target="../printerSettings/printerSettings61.bin"/><Relationship Id="rId3" Type="http://schemas.openxmlformats.org/officeDocument/2006/relationships/printerSettings" Target="../printerSettings/printerSettings46.bin"/><Relationship Id="rId21" Type="http://schemas.openxmlformats.org/officeDocument/2006/relationships/printerSettings" Target="../printerSettings/printerSettings64.bin"/><Relationship Id="rId7" Type="http://schemas.openxmlformats.org/officeDocument/2006/relationships/printerSettings" Target="../printerSettings/printerSettings50.bin"/><Relationship Id="rId12" Type="http://schemas.openxmlformats.org/officeDocument/2006/relationships/printerSettings" Target="../printerSettings/printerSettings55.bin"/><Relationship Id="rId17" Type="http://schemas.openxmlformats.org/officeDocument/2006/relationships/printerSettings" Target="../printerSettings/printerSettings60.bin"/><Relationship Id="rId2" Type="http://schemas.openxmlformats.org/officeDocument/2006/relationships/printerSettings" Target="../printerSettings/printerSettings45.bin"/><Relationship Id="rId16" Type="http://schemas.openxmlformats.org/officeDocument/2006/relationships/printerSettings" Target="../printerSettings/printerSettings59.bin"/><Relationship Id="rId20" Type="http://schemas.openxmlformats.org/officeDocument/2006/relationships/printerSettings" Target="../printerSettings/printerSettings63.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24" Type="http://schemas.openxmlformats.org/officeDocument/2006/relationships/drawing" Target="../drawings/drawing2.xml"/><Relationship Id="rId5" Type="http://schemas.openxmlformats.org/officeDocument/2006/relationships/printerSettings" Target="../printerSettings/printerSettings48.bin"/><Relationship Id="rId15" Type="http://schemas.openxmlformats.org/officeDocument/2006/relationships/printerSettings" Target="../printerSettings/printerSettings58.bin"/><Relationship Id="rId23" Type="http://schemas.openxmlformats.org/officeDocument/2006/relationships/printerSettings" Target="../printerSettings/printerSettings66.bin"/><Relationship Id="rId10" Type="http://schemas.openxmlformats.org/officeDocument/2006/relationships/printerSettings" Target="../printerSettings/printerSettings53.bin"/><Relationship Id="rId19" Type="http://schemas.openxmlformats.org/officeDocument/2006/relationships/printerSettings" Target="../printerSettings/printerSettings62.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 Id="rId14" Type="http://schemas.openxmlformats.org/officeDocument/2006/relationships/printerSettings" Target="../printerSettings/printerSettings57.bin"/><Relationship Id="rId22" Type="http://schemas.openxmlformats.org/officeDocument/2006/relationships/printerSettings" Target="../printerSettings/printerSettings6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26" Type="http://schemas.openxmlformats.org/officeDocument/2006/relationships/printerSettings" Target="../printerSettings/printerSettings92.bin"/><Relationship Id="rId3" Type="http://schemas.openxmlformats.org/officeDocument/2006/relationships/printerSettings" Target="../printerSettings/printerSettings69.bin"/><Relationship Id="rId21" Type="http://schemas.openxmlformats.org/officeDocument/2006/relationships/printerSettings" Target="../printerSettings/printerSettings87.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5" Type="http://schemas.openxmlformats.org/officeDocument/2006/relationships/printerSettings" Target="../printerSettings/printerSettings91.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printerSettings" Target="../printerSettings/printerSettings86.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24" Type="http://schemas.openxmlformats.org/officeDocument/2006/relationships/printerSettings" Target="../printerSettings/printerSettings90.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23" Type="http://schemas.openxmlformats.org/officeDocument/2006/relationships/printerSettings" Target="../printerSettings/printerSettings89.bin"/><Relationship Id="rId10" Type="http://schemas.openxmlformats.org/officeDocument/2006/relationships/printerSettings" Target="../printerSettings/printerSettings76.bin"/><Relationship Id="rId19" Type="http://schemas.openxmlformats.org/officeDocument/2006/relationships/printerSettings" Target="../printerSettings/printerSettings85.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 Id="rId22" Type="http://schemas.openxmlformats.org/officeDocument/2006/relationships/printerSettings" Target="../printerSettings/printerSettings88.bin"/><Relationship Id="rId27"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0.bin"/><Relationship Id="rId13" Type="http://schemas.openxmlformats.org/officeDocument/2006/relationships/printerSettings" Target="../printerSettings/printerSettings105.bin"/><Relationship Id="rId18" Type="http://schemas.openxmlformats.org/officeDocument/2006/relationships/printerSettings" Target="../printerSettings/printerSettings110.bin"/><Relationship Id="rId26" Type="http://schemas.openxmlformats.org/officeDocument/2006/relationships/printerSettings" Target="../printerSettings/printerSettings118.bin"/><Relationship Id="rId3" Type="http://schemas.openxmlformats.org/officeDocument/2006/relationships/printerSettings" Target="../printerSettings/printerSettings95.bin"/><Relationship Id="rId21" Type="http://schemas.openxmlformats.org/officeDocument/2006/relationships/printerSettings" Target="../printerSettings/printerSettings113.bin"/><Relationship Id="rId7" Type="http://schemas.openxmlformats.org/officeDocument/2006/relationships/printerSettings" Target="../printerSettings/printerSettings99.bin"/><Relationship Id="rId12" Type="http://schemas.openxmlformats.org/officeDocument/2006/relationships/printerSettings" Target="../printerSettings/printerSettings104.bin"/><Relationship Id="rId17" Type="http://schemas.openxmlformats.org/officeDocument/2006/relationships/printerSettings" Target="../printerSettings/printerSettings109.bin"/><Relationship Id="rId25" Type="http://schemas.openxmlformats.org/officeDocument/2006/relationships/printerSettings" Target="../printerSettings/printerSettings117.bin"/><Relationship Id="rId2" Type="http://schemas.openxmlformats.org/officeDocument/2006/relationships/printerSettings" Target="../printerSettings/printerSettings94.bin"/><Relationship Id="rId16" Type="http://schemas.openxmlformats.org/officeDocument/2006/relationships/printerSettings" Target="../printerSettings/printerSettings108.bin"/><Relationship Id="rId20" Type="http://schemas.openxmlformats.org/officeDocument/2006/relationships/printerSettings" Target="../printerSettings/printerSettings112.bin"/><Relationship Id="rId1" Type="http://schemas.openxmlformats.org/officeDocument/2006/relationships/printerSettings" Target="../printerSettings/printerSettings93.bin"/><Relationship Id="rId6" Type="http://schemas.openxmlformats.org/officeDocument/2006/relationships/printerSettings" Target="../printerSettings/printerSettings98.bin"/><Relationship Id="rId11" Type="http://schemas.openxmlformats.org/officeDocument/2006/relationships/printerSettings" Target="../printerSettings/printerSettings103.bin"/><Relationship Id="rId24" Type="http://schemas.openxmlformats.org/officeDocument/2006/relationships/printerSettings" Target="../printerSettings/printerSettings116.bin"/><Relationship Id="rId5" Type="http://schemas.openxmlformats.org/officeDocument/2006/relationships/printerSettings" Target="../printerSettings/printerSettings97.bin"/><Relationship Id="rId15" Type="http://schemas.openxmlformats.org/officeDocument/2006/relationships/printerSettings" Target="../printerSettings/printerSettings107.bin"/><Relationship Id="rId23" Type="http://schemas.openxmlformats.org/officeDocument/2006/relationships/printerSettings" Target="../printerSettings/printerSettings115.bin"/><Relationship Id="rId10" Type="http://schemas.openxmlformats.org/officeDocument/2006/relationships/printerSettings" Target="../printerSettings/printerSettings102.bin"/><Relationship Id="rId19" Type="http://schemas.openxmlformats.org/officeDocument/2006/relationships/printerSettings" Target="../printerSettings/printerSettings111.bin"/><Relationship Id="rId4" Type="http://schemas.openxmlformats.org/officeDocument/2006/relationships/printerSettings" Target="../printerSettings/printerSettings96.bin"/><Relationship Id="rId9" Type="http://schemas.openxmlformats.org/officeDocument/2006/relationships/printerSettings" Target="../printerSettings/printerSettings101.bin"/><Relationship Id="rId14" Type="http://schemas.openxmlformats.org/officeDocument/2006/relationships/printerSettings" Target="../printerSettings/printerSettings106.bin"/><Relationship Id="rId22" Type="http://schemas.openxmlformats.org/officeDocument/2006/relationships/printerSettings" Target="../printerSettings/printerSettings114.bin"/><Relationship Id="rId27"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drawing" Target="../drawings/drawing5.xml"/><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45.bin"/><Relationship Id="rId13" Type="http://schemas.openxmlformats.org/officeDocument/2006/relationships/printerSettings" Target="../printerSettings/printerSettings150.bin"/><Relationship Id="rId18" Type="http://schemas.openxmlformats.org/officeDocument/2006/relationships/printerSettings" Target="../printerSettings/printerSettings155.bin"/><Relationship Id="rId26" Type="http://schemas.openxmlformats.org/officeDocument/2006/relationships/printerSettings" Target="../printerSettings/printerSettings163.bin"/><Relationship Id="rId3" Type="http://schemas.openxmlformats.org/officeDocument/2006/relationships/printerSettings" Target="../printerSettings/printerSettings140.bin"/><Relationship Id="rId21" Type="http://schemas.openxmlformats.org/officeDocument/2006/relationships/printerSettings" Target="../printerSettings/printerSettings158.bin"/><Relationship Id="rId7" Type="http://schemas.openxmlformats.org/officeDocument/2006/relationships/printerSettings" Target="../printerSettings/printerSettings144.bin"/><Relationship Id="rId12" Type="http://schemas.openxmlformats.org/officeDocument/2006/relationships/printerSettings" Target="../printerSettings/printerSettings149.bin"/><Relationship Id="rId17" Type="http://schemas.openxmlformats.org/officeDocument/2006/relationships/printerSettings" Target="../printerSettings/printerSettings154.bin"/><Relationship Id="rId25" Type="http://schemas.openxmlformats.org/officeDocument/2006/relationships/printerSettings" Target="../printerSettings/printerSettings162.bin"/><Relationship Id="rId2" Type="http://schemas.openxmlformats.org/officeDocument/2006/relationships/printerSettings" Target="../printerSettings/printerSettings139.bin"/><Relationship Id="rId16" Type="http://schemas.openxmlformats.org/officeDocument/2006/relationships/printerSettings" Target="../printerSettings/printerSettings153.bin"/><Relationship Id="rId20" Type="http://schemas.openxmlformats.org/officeDocument/2006/relationships/printerSettings" Target="../printerSettings/printerSettings157.bin"/><Relationship Id="rId1" Type="http://schemas.openxmlformats.org/officeDocument/2006/relationships/printerSettings" Target="../printerSettings/printerSettings138.bin"/><Relationship Id="rId6" Type="http://schemas.openxmlformats.org/officeDocument/2006/relationships/printerSettings" Target="../printerSettings/printerSettings143.bin"/><Relationship Id="rId11" Type="http://schemas.openxmlformats.org/officeDocument/2006/relationships/printerSettings" Target="../printerSettings/printerSettings148.bin"/><Relationship Id="rId24" Type="http://schemas.openxmlformats.org/officeDocument/2006/relationships/printerSettings" Target="../printerSettings/printerSettings161.bin"/><Relationship Id="rId5" Type="http://schemas.openxmlformats.org/officeDocument/2006/relationships/printerSettings" Target="../printerSettings/printerSettings142.bin"/><Relationship Id="rId15" Type="http://schemas.openxmlformats.org/officeDocument/2006/relationships/printerSettings" Target="../printerSettings/printerSettings152.bin"/><Relationship Id="rId23" Type="http://schemas.openxmlformats.org/officeDocument/2006/relationships/printerSettings" Target="../printerSettings/printerSettings160.bin"/><Relationship Id="rId10" Type="http://schemas.openxmlformats.org/officeDocument/2006/relationships/printerSettings" Target="../printerSettings/printerSettings147.bin"/><Relationship Id="rId19" Type="http://schemas.openxmlformats.org/officeDocument/2006/relationships/printerSettings" Target="../printerSettings/printerSettings156.bin"/><Relationship Id="rId4" Type="http://schemas.openxmlformats.org/officeDocument/2006/relationships/printerSettings" Target="../printerSettings/printerSettings141.bin"/><Relationship Id="rId9" Type="http://schemas.openxmlformats.org/officeDocument/2006/relationships/printerSettings" Target="../printerSettings/printerSettings146.bin"/><Relationship Id="rId14" Type="http://schemas.openxmlformats.org/officeDocument/2006/relationships/printerSettings" Target="../printerSettings/printerSettings151.bin"/><Relationship Id="rId22" Type="http://schemas.openxmlformats.org/officeDocument/2006/relationships/printerSettings" Target="../printerSettings/printerSettings15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71.bin"/><Relationship Id="rId13" Type="http://schemas.openxmlformats.org/officeDocument/2006/relationships/printerSettings" Target="../printerSettings/printerSettings176.bin"/><Relationship Id="rId18" Type="http://schemas.openxmlformats.org/officeDocument/2006/relationships/printerSettings" Target="../printerSettings/printerSettings181.bin"/><Relationship Id="rId3" Type="http://schemas.openxmlformats.org/officeDocument/2006/relationships/printerSettings" Target="../printerSettings/printerSettings166.bin"/><Relationship Id="rId21" Type="http://schemas.openxmlformats.org/officeDocument/2006/relationships/printerSettings" Target="../printerSettings/printerSettings184.bin"/><Relationship Id="rId7" Type="http://schemas.openxmlformats.org/officeDocument/2006/relationships/printerSettings" Target="../printerSettings/printerSettings170.bin"/><Relationship Id="rId12" Type="http://schemas.openxmlformats.org/officeDocument/2006/relationships/printerSettings" Target="../printerSettings/printerSettings175.bin"/><Relationship Id="rId17" Type="http://schemas.openxmlformats.org/officeDocument/2006/relationships/printerSettings" Target="../printerSettings/printerSettings180.bin"/><Relationship Id="rId2" Type="http://schemas.openxmlformats.org/officeDocument/2006/relationships/printerSettings" Target="../printerSettings/printerSettings165.bin"/><Relationship Id="rId16" Type="http://schemas.openxmlformats.org/officeDocument/2006/relationships/printerSettings" Target="../printerSettings/printerSettings179.bin"/><Relationship Id="rId20" Type="http://schemas.openxmlformats.org/officeDocument/2006/relationships/printerSettings" Target="../printerSettings/printerSettings183.bin"/><Relationship Id="rId1" Type="http://schemas.openxmlformats.org/officeDocument/2006/relationships/printerSettings" Target="../printerSettings/printerSettings164.bin"/><Relationship Id="rId6" Type="http://schemas.openxmlformats.org/officeDocument/2006/relationships/printerSettings" Target="../printerSettings/printerSettings169.bin"/><Relationship Id="rId11" Type="http://schemas.openxmlformats.org/officeDocument/2006/relationships/printerSettings" Target="../printerSettings/printerSettings174.bin"/><Relationship Id="rId24" Type="http://schemas.openxmlformats.org/officeDocument/2006/relationships/drawing" Target="../drawings/drawing6.xml"/><Relationship Id="rId5" Type="http://schemas.openxmlformats.org/officeDocument/2006/relationships/printerSettings" Target="../printerSettings/printerSettings168.bin"/><Relationship Id="rId15" Type="http://schemas.openxmlformats.org/officeDocument/2006/relationships/printerSettings" Target="../printerSettings/printerSettings178.bin"/><Relationship Id="rId23" Type="http://schemas.openxmlformats.org/officeDocument/2006/relationships/printerSettings" Target="../printerSettings/printerSettings186.bin"/><Relationship Id="rId10" Type="http://schemas.openxmlformats.org/officeDocument/2006/relationships/printerSettings" Target="../printerSettings/printerSettings173.bin"/><Relationship Id="rId19" Type="http://schemas.openxmlformats.org/officeDocument/2006/relationships/printerSettings" Target="../printerSettings/printerSettings182.bin"/><Relationship Id="rId4" Type="http://schemas.openxmlformats.org/officeDocument/2006/relationships/printerSettings" Target="../printerSettings/printerSettings167.bin"/><Relationship Id="rId9" Type="http://schemas.openxmlformats.org/officeDocument/2006/relationships/printerSettings" Target="../printerSettings/printerSettings172.bin"/><Relationship Id="rId14" Type="http://schemas.openxmlformats.org/officeDocument/2006/relationships/printerSettings" Target="../printerSettings/printerSettings177.bin"/><Relationship Id="rId22" Type="http://schemas.openxmlformats.org/officeDocument/2006/relationships/printerSettings" Target="../printerSettings/printerSettings18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94.bin"/><Relationship Id="rId13" Type="http://schemas.openxmlformats.org/officeDocument/2006/relationships/printerSettings" Target="../printerSettings/printerSettings199.bin"/><Relationship Id="rId18" Type="http://schemas.openxmlformats.org/officeDocument/2006/relationships/printerSettings" Target="../printerSettings/printerSettings204.bin"/><Relationship Id="rId26" Type="http://schemas.openxmlformats.org/officeDocument/2006/relationships/printerSettings" Target="../printerSettings/printerSettings212.bin"/><Relationship Id="rId3" Type="http://schemas.openxmlformats.org/officeDocument/2006/relationships/printerSettings" Target="../printerSettings/printerSettings189.bin"/><Relationship Id="rId21" Type="http://schemas.openxmlformats.org/officeDocument/2006/relationships/printerSettings" Target="../printerSettings/printerSettings207.bin"/><Relationship Id="rId7" Type="http://schemas.openxmlformats.org/officeDocument/2006/relationships/printerSettings" Target="../printerSettings/printerSettings193.bin"/><Relationship Id="rId12" Type="http://schemas.openxmlformats.org/officeDocument/2006/relationships/printerSettings" Target="../printerSettings/printerSettings198.bin"/><Relationship Id="rId17" Type="http://schemas.openxmlformats.org/officeDocument/2006/relationships/printerSettings" Target="../printerSettings/printerSettings203.bin"/><Relationship Id="rId25" Type="http://schemas.openxmlformats.org/officeDocument/2006/relationships/printerSettings" Target="../printerSettings/printerSettings211.bin"/><Relationship Id="rId2" Type="http://schemas.openxmlformats.org/officeDocument/2006/relationships/printerSettings" Target="../printerSettings/printerSettings188.bin"/><Relationship Id="rId16" Type="http://schemas.openxmlformats.org/officeDocument/2006/relationships/printerSettings" Target="../printerSettings/printerSettings202.bin"/><Relationship Id="rId20" Type="http://schemas.openxmlformats.org/officeDocument/2006/relationships/printerSettings" Target="../printerSettings/printerSettings206.bin"/><Relationship Id="rId1" Type="http://schemas.openxmlformats.org/officeDocument/2006/relationships/printerSettings" Target="../printerSettings/printerSettings187.bin"/><Relationship Id="rId6" Type="http://schemas.openxmlformats.org/officeDocument/2006/relationships/printerSettings" Target="../printerSettings/printerSettings192.bin"/><Relationship Id="rId11" Type="http://schemas.openxmlformats.org/officeDocument/2006/relationships/printerSettings" Target="../printerSettings/printerSettings197.bin"/><Relationship Id="rId24" Type="http://schemas.openxmlformats.org/officeDocument/2006/relationships/printerSettings" Target="../printerSettings/printerSettings210.bin"/><Relationship Id="rId5" Type="http://schemas.openxmlformats.org/officeDocument/2006/relationships/printerSettings" Target="../printerSettings/printerSettings191.bin"/><Relationship Id="rId15" Type="http://schemas.openxmlformats.org/officeDocument/2006/relationships/printerSettings" Target="../printerSettings/printerSettings201.bin"/><Relationship Id="rId23" Type="http://schemas.openxmlformats.org/officeDocument/2006/relationships/printerSettings" Target="../printerSettings/printerSettings209.bin"/><Relationship Id="rId10" Type="http://schemas.openxmlformats.org/officeDocument/2006/relationships/printerSettings" Target="../printerSettings/printerSettings196.bin"/><Relationship Id="rId19" Type="http://schemas.openxmlformats.org/officeDocument/2006/relationships/printerSettings" Target="../printerSettings/printerSettings205.bin"/><Relationship Id="rId4" Type="http://schemas.openxmlformats.org/officeDocument/2006/relationships/printerSettings" Target="../printerSettings/printerSettings190.bin"/><Relationship Id="rId9" Type="http://schemas.openxmlformats.org/officeDocument/2006/relationships/printerSettings" Target="../printerSettings/printerSettings195.bin"/><Relationship Id="rId14" Type="http://schemas.openxmlformats.org/officeDocument/2006/relationships/printerSettings" Target="../printerSettings/printerSettings200.bin"/><Relationship Id="rId22" Type="http://schemas.openxmlformats.org/officeDocument/2006/relationships/printerSettings" Target="../printerSettings/printerSettings20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H5"/>
  <sheetViews>
    <sheetView workbookViewId="0">
      <selection activeCell="B13" sqref="B13"/>
    </sheetView>
  </sheetViews>
  <sheetFormatPr defaultRowHeight="16.5"/>
  <cols>
    <col min="1" max="1" width="18" customWidth="1"/>
    <col min="2" max="2" width="71.875" customWidth="1"/>
  </cols>
  <sheetData>
    <row r="1" spans="1:8" ht="52.9" customHeight="1">
      <c r="A1" s="642" t="s">
        <v>431</v>
      </c>
      <c r="B1" s="754" t="s">
        <v>522</v>
      </c>
      <c r="C1" s="754"/>
      <c r="D1" s="240"/>
      <c r="E1" s="240"/>
      <c r="F1" s="240"/>
      <c r="G1" s="240"/>
      <c r="H1" s="240"/>
    </row>
    <row r="2" spans="1:8">
      <c r="B2" s="328"/>
    </row>
    <row r="3" spans="1:8">
      <c r="A3" t="s">
        <v>291</v>
      </c>
      <c r="B3" t="s">
        <v>520</v>
      </c>
    </row>
    <row r="5" spans="1:8">
      <c r="A5" t="s">
        <v>292</v>
      </c>
      <c r="B5" s="596" t="s">
        <v>521</v>
      </c>
    </row>
  </sheetData>
  <sheetProtection selectLockedCells="1" selectUnlockedCells="1"/>
  <customSheetViews>
    <customSheetView guid="{25FA5C87-49B6-4D46-AC9A-E57D5387C2DA}" state="hidden">
      <selection activeCell="B13" sqref="B13"/>
      <pageMargins left="0.75" right="0.75" top="1" bottom="1" header="0.5" footer="0.5"/>
      <pageSetup paperSize="9" orientation="portrait" r:id="rId1"/>
      <headerFooter alignWithMargins="0"/>
    </customSheetView>
    <customSheetView guid="{D4DE57C7-E521-4428-80BD-545B19793C78}" state="hidden">
      <selection activeCell="B15" sqref="B15"/>
      <pageMargins left="0.75" right="0.75" top="1" bottom="1" header="0.5" footer="0.5"/>
      <pageSetup paperSize="9" orientation="portrait" r:id="rId2"/>
      <headerFooter alignWithMargins="0"/>
    </customSheetView>
    <customSheetView guid="{427AF4ED-2BDF-478F-9F0A-595838FA0EC8}" state="hidden">
      <selection activeCell="B15" sqref="B15"/>
      <pageMargins left="0.75" right="0.75" top="1" bottom="1" header="0.5" footer="0.5"/>
      <pageSetup paperSize="9" orientation="portrait" r:id="rId3"/>
      <headerFooter alignWithMargins="0"/>
    </customSheetView>
    <customSheetView guid="{EF8F60CB-82F3-477F-A7D3-94F4C70843DC}" state="hidden">
      <selection activeCell="B6" sqref="B6"/>
      <pageMargins left="0.75" right="0.75" top="1" bottom="1" header="0.5" footer="0.5"/>
      <pageSetup paperSize="9" orientation="portrait" r:id="rId4"/>
      <headerFooter alignWithMargins="0"/>
    </customSheetView>
    <customSheetView guid="{9658319F-66FC-48F8-AB8A-302F6F77BA10}" state="hidden">
      <selection activeCell="B9" sqref="B9"/>
      <pageMargins left="0.75" right="0.75" top="1" bottom="1" header="0.5" footer="0.5"/>
      <pageSetup paperSize="9" orientation="portrait" r:id="rId5"/>
      <headerFooter alignWithMargins="0"/>
    </customSheetView>
    <customSheetView guid="{D4A148BB-8D25-43B9-8797-A9D3AE767B49}" state="hidden">
      <pageMargins left="0.75" right="0.75" top="1" bottom="1" header="0.5" footer="0.5"/>
      <pageSetup paperSize="9" orientation="portrait" r:id="rId6"/>
      <headerFooter alignWithMargins="0"/>
    </customSheetView>
    <customSheetView guid="{714760DF-5EB1-4543-9C04-C1A23AAE4384}" state="hidden">
      <selection activeCell="B9" sqref="B9"/>
      <pageMargins left="0.75" right="0.75" top="1" bottom="1" header="0.5" footer="0.5"/>
      <headerFooter alignWithMargins="0"/>
    </customSheetView>
    <customSheetView guid="{BE0CEA4D-1A4E-4C32-BF92-B8DA3D3423E5}" state="hidden">
      <selection activeCell="B9" sqref="B9"/>
      <pageMargins left="0.75" right="0.75" top="1" bottom="1" header="0.5" footer="0.5"/>
      <headerFooter alignWithMargins="0"/>
    </customSheetView>
    <customSheetView guid="{3DA0B320-DAF7-4F4A-921A-9FCFD188E8C7}" state="hidden">
      <selection activeCell="B12" sqref="B12"/>
      <pageMargins left="0.75" right="0.75" top="1" bottom="1" header="0.5" footer="0.5"/>
      <pageSetup scale="90" orientation="portrait" r:id="rId7"/>
      <headerFooter alignWithMargins="0"/>
    </customSheetView>
    <customSheetView guid="{8C0E2163-61BB-48DF-AFAF-5E75147ED450}" state="hidden">
      <selection activeCell="D17" sqref="D17"/>
      <pageMargins left="0.75" right="0.75" top="1" bottom="1" header="0.5" footer="0.5"/>
      <pageSetup scale="90" orientation="portrait" r:id="rId8"/>
      <headerFooter alignWithMargins="0"/>
    </customSheetView>
    <customSheetView guid="{FD7F7BE1-8CB1-460B-98AB-D33E15FD14E6}" state="hidden">
      <selection activeCell="B8" sqref="B8"/>
      <pageMargins left="0.75" right="0.75" top="1" bottom="1" header="0.5" footer="0.5"/>
      <pageSetup scale="90" orientation="portrait" r:id="rId9"/>
      <headerFooter alignWithMargins="0"/>
    </customSheetView>
    <customSheetView guid="{1F4837C2-36FF-4422-95DC-EAAD1B4FAC2F}" state="hidden">
      <selection activeCell="E8" sqref="E8"/>
      <pageMargins left="0.75" right="0.75" top="1" bottom="1" header="0.5" footer="0.5"/>
      <pageSetup scale="90" orientation="portrait" r:id="rId10"/>
      <headerFooter alignWithMargins="0"/>
    </customSheetView>
    <customSheetView guid="{27A45B7A-04F2-4516-B80B-5ED0825D4ED3}" fitToPage="1" state="hidden">
      <selection activeCell="B8" sqref="B8"/>
      <pageMargins left="0.75" right="0.75" top="1" bottom="1" header="0.5" footer="0.5"/>
      <pageSetup paperSize="9" scale="98" orientation="portrait" r:id="rId11"/>
      <headerFooter alignWithMargins="0"/>
    </customSheetView>
    <customSheetView guid="{14D7F02E-BCCA-4517-ABC7-537FF4AEB67A}"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091A6405-72DB-46E0-B81A-EC53A5C58396}" state="hidden">
      <selection activeCell="B2" sqref="B2"/>
      <pageMargins left="0.75" right="0.75" top="1" bottom="1" header="0.5" footer="0.5"/>
      <headerFooter alignWithMargins="0"/>
    </customSheetView>
    <customSheetView guid="{EEE4E2D7-4BFE-4C24-8B93-9FD441A50336}" state="hidden">
      <selection activeCell="B5" sqref="B5"/>
      <pageMargins left="0.75" right="0.75" top="1" bottom="1" header="0.5" footer="0.5"/>
      <headerFooter alignWithMargins="0"/>
    </customSheetView>
    <customSheetView guid="{E2E57CA5-082B-4C11-AB34-2A298199576B}" state="hidden">
      <selection activeCell="D5" sqref="D5"/>
      <pageMargins left="0.75" right="0.75" top="1" bottom="1" header="0.5" footer="0.5"/>
      <headerFooter alignWithMargins="0"/>
    </customSheetView>
    <customSheetView guid="{E8B8E0BD-9CB3-4C7D-9BC6-088FDFCB0B45}" state="hidden">
      <selection activeCell="A16" sqref="A16"/>
      <pageMargins left="0.75" right="0.75" top="1" bottom="1" header="0.5" footer="0.5"/>
      <headerFooter alignWithMargins="0"/>
    </customSheetView>
    <customSheetView guid="{CB39F8EE-FAD8-4C4E-B5E9-5EC27AC08528}" state="hidden">
      <selection activeCell="B5" sqref="B5"/>
      <pageMargins left="0.75" right="0.75" top="1" bottom="1" header="0.5" footer="0.5"/>
      <pageSetup paperSize="9" orientation="portrait" r:id="rId12"/>
      <headerFooter alignWithMargins="0"/>
    </customSheetView>
    <customSheetView guid="{97B2ED79-AE3F-4DF3-959D-96AE4A0B76A0}" state="hidden">
      <selection activeCell="B9" sqref="B9"/>
      <pageMargins left="0.75" right="0.75" top="1" bottom="1" header="0.5" footer="0.5"/>
      <pageSetup paperSize="9" orientation="portrait" r:id="rId13"/>
      <headerFooter alignWithMargins="0"/>
    </customSheetView>
    <customSheetView guid="{2D068FA3-47E3-4516-81A6-894AA90F7864}" state="hidden">
      <selection activeCell="B6" sqref="B6"/>
      <pageMargins left="0.75" right="0.75" top="1" bottom="1" header="0.5" footer="0.5"/>
      <pageSetup paperSize="9" orientation="portrait" r:id="rId14"/>
      <headerFooter alignWithMargins="0"/>
    </customSheetView>
    <customSheetView guid="{25F14B1D-FADD-4C44-AA48-5D402D65337D}" state="hidden">
      <selection activeCell="B10" sqref="B10"/>
      <pageMargins left="0.75" right="0.75" top="1" bottom="1" header="0.5" footer="0.5"/>
      <pageSetup paperSize="9" orientation="portrait" r:id="rId15"/>
      <headerFooter alignWithMargins="0"/>
    </customSheetView>
    <customSheetView guid="{FC366365-2136-48B2-A9F6-DEB708B66B93}" state="hidden">
      <selection activeCell="B15" sqref="B15"/>
      <pageMargins left="0.75" right="0.75" top="1" bottom="1" header="0.5" footer="0.5"/>
      <pageSetup paperSize="9" orientation="portrait" r:id="rId16"/>
      <headerFooter alignWithMargins="0"/>
    </customSheetView>
  </customSheetViews>
  <mergeCells count="1">
    <mergeCell ref="B1:C1"/>
  </mergeCells>
  <phoneticPr fontId="28" type="noConversion"/>
  <pageMargins left="0.75" right="0.75" top="1" bottom="1" header="0.5" footer="0.5"/>
  <pageSetup paperSize="9" orientation="portrait" r:id="rId1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FF0000"/>
  </sheetPr>
  <dimension ref="A1:F35"/>
  <sheetViews>
    <sheetView view="pageBreakPreview" zoomScaleNormal="100" zoomScaleSheetLayoutView="100" workbookViewId="0">
      <selection activeCell="B31" sqref="B31"/>
    </sheetView>
  </sheetViews>
  <sheetFormatPr defaultColWidth="10" defaultRowHeight="16.5"/>
  <cols>
    <col min="1" max="1" width="10.625" style="31" customWidth="1"/>
    <col min="2" max="2" width="27.5" style="31" customWidth="1"/>
    <col min="3" max="3" width="21" style="31" customWidth="1"/>
    <col min="4" max="4" width="34.375" style="31" customWidth="1"/>
    <col min="5" max="16384" width="10" style="28"/>
  </cols>
  <sheetData>
    <row r="1" spans="1:6" ht="18" customHeight="1">
      <c r="A1" s="67" t="str">
        <f>Cover!B3</f>
        <v>Spec. No.: CC/NT/CIVIL/DOM/A00/22/00133</v>
      </c>
      <c r="B1" s="68"/>
      <c r="C1" s="70"/>
      <c r="D1" s="71" t="s">
        <v>434</v>
      </c>
    </row>
    <row r="2" spans="1:6" ht="18" customHeight="1">
      <c r="A2" s="59"/>
      <c r="B2" s="72"/>
      <c r="C2" s="74"/>
      <c r="D2" s="74"/>
    </row>
    <row r="3" spans="1:6" ht="85.5" customHeight="1">
      <c r="A3" s="838" t="str">
        <f>Cover!$B$2</f>
        <v>Township Works Package-C2 for construction of Residential and Non-residential buildings including external infrastructural development in various substations of Meghalaya state associated with NER Power System Improvement Project</v>
      </c>
      <c r="B3" s="838"/>
      <c r="C3" s="838"/>
      <c r="D3" s="838"/>
      <c r="E3" s="44"/>
      <c r="F3" s="44"/>
    </row>
    <row r="4" spans="1:6" ht="21.95" customHeight="1">
      <c r="A4" s="841" t="s">
        <v>393</v>
      </c>
      <c r="B4" s="841"/>
      <c r="C4" s="841"/>
      <c r="D4" s="841"/>
    </row>
    <row r="5" spans="1:6" ht="18" customHeight="1">
      <c r="A5" s="30"/>
    </row>
    <row r="6" spans="1:6" ht="18" customHeight="1">
      <c r="A6" s="25" t="str">
        <f>'Sch-1'!A6</f>
        <v>Bidder’s Name and Address (Sole Bidder) :</v>
      </c>
      <c r="D6" s="56" t="s">
        <v>345</v>
      </c>
    </row>
    <row r="7" spans="1:6" ht="36" customHeight="1">
      <c r="A7" s="876" t="str">
        <f>'Sch-1'!A7</f>
        <v/>
      </c>
      <c r="B7" s="876"/>
      <c r="C7" s="876"/>
      <c r="D7" s="57" t="str">
        <f>'Sch-1'!O7</f>
        <v>Contract Services</v>
      </c>
    </row>
    <row r="8" spans="1:6" ht="18" customHeight="1">
      <c r="A8" s="32" t="s">
        <v>355</v>
      </c>
      <c r="B8" s="840" t="str">
        <f>IF('Sch-1'!F8=0, "", 'Sch-1'!F8)</f>
        <v/>
      </c>
      <c r="C8" s="840"/>
      <c r="D8" s="57" t="str">
        <f>'Sch-1'!O8</f>
        <v>Power Grid Corporation of India Ltd.,</v>
      </c>
    </row>
    <row r="9" spans="1:6" ht="18" customHeight="1">
      <c r="A9" s="32" t="s">
        <v>356</v>
      </c>
      <c r="B9" s="840" t="str">
        <f>IF('Sch-1'!F9=0, "", 'Sch-1'!F9)</f>
        <v/>
      </c>
      <c r="C9" s="840"/>
      <c r="D9" s="57" t="str">
        <f>'Sch-1'!O9</f>
        <v>"Saudamini", Plot No.-2</v>
      </c>
    </row>
    <row r="10" spans="1:6" ht="18" customHeight="1">
      <c r="A10" s="33"/>
      <c r="B10" s="840" t="str">
        <f>IF('Sch-1'!F10=0, "", 'Sch-1'!F10)</f>
        <v/>
      </c>
      <c r="C10" s="840"/>
      <c r="D10" s="57" t="str">
        <f>'Sch-1'!O10</f>
        <v xml:space="preserve">Sector-29, </v>
      </c>
    </row>
    <row r="11" spans="1:6" ht="18" customHeight="1">
      <c r="A11" s="33"/>
      <c r="B11" s="840" t="str">
        <f>IF('Sch-1'!F11=0, "", 'Sch-1'!F11)</f>
        <v/>
      </c>
      <c r="C11" s="840"/>
      <c r="D11" s="57" t="str">
        <f>'Sch-1'!O11</f>
        <v>Gurgaon (Haryana) - 122001</v>
      </c>
    </row>
    <row r="12" spans="1:6" ht="18" customHeight="1">
      <c r="A12" s="45"/>
      <c r="B12" s="45"/>
      <c r="C12" s="45"/>
      <c r="D12" s="58"/>
    </row>
    <row r="13" spans="1:6" ht="21.95" customHeight="1">
      <c r="A13" s="46" t="s">
        <v>324</v>
      </c>
      <c r="B13" s="839" t="s">
        <v>321</v>
      </c>
      <c r="C13" s="830"/>
      <c r="D13" s="47" t="s">
        <v>326</v>
      </c>
    </row>
    <row r="14" spans="1:6" ht="21.95" customHeight="1">
      <c r="A14" s="578" t="s">
        <v>327</v>
      </c>
      <c r="B14" s="879" t="s">
        <v>359</v>
      </c>
      <c r="C14" s="879"/>
      <c r="D14" s="649">
        <f>'Sch-1'!T109</f>
        <v>0</v>
      </c>
    </row>
    <row r="15" spans="1:6" ht="21.95" customHeight="1">
      <c r="A15" s="645" t="s">
        <v>329</v>
      </c>
      <c r="B15" s="651" t="s">
        <v>360</v>
      </c>
      <c r="C15" s="633" t="s">
        <v>432</v>
      </c>
      <c r="D15" s="650">
        <f>'Sch-1'!V109</f>
        <v>0</v>
      </c>
    </row>
    <row r="16" spans="1:6" ht="35.1" customHeight="1">
      <c r="A16" s="48"/>
      <c r="B16" s="874" t="s">
        <v>433</v>
      </c>
      <c r="C16" s="875"/>
      <c r="D16" s="643">
        <f>D14+D15</f>
        <v>0</v>
      </c>
    </row>
    <row r="17" spans="1:6" ht="21.95" hidden="1" customHeight="1">
      <c r="A17" s="35" t="s">
        <v>329</v>
      </c>
      <c r="B17" s="871" t="s">
        <v>360</v>
      </c>
      <c r="C17" s="871"/>
      <c r="D17" s="60" t="e">
        <f>#REF!</f>
        <v>#REF!</v>
      </c>
    </row>
    <row r="18" spans="1:6" ht="35.1" hidden="1" customHeight="1">
      <c r="A18" s="48"/>
      <c r="B18" s="877" t="s">
        <v>333</v>
      </c>
      <c r="C18" s="878"/>
      <c r="D18" s="38"/>
    </row>
    <row r="19" spans="1:6" ht="21.95" hidden="1" customHeight="1">
      <c r="A19" s="35" t="s">
        <v>330</v>
      </c>
      <c r="B19" s="871" t="s">
        <v>361</v>
      </c>
      <c r="C19" s="871"/>
      <c r="D19" s="60" t="e">
        <f>#REF!</f>
        <v>#REF!</v>
      </c>
    </row>
    <row r="20" spans="1:6" ht="30" hidden="1" customHeight="1">
      <c r="A20" s="48"/>
      <c r="B20" s="877" t="s">
        <v>334</v>
      </c>
      <c r="C20" s="878"/>
      <c r="D20" s="38"/>
    </row>
    <row r="21" spans="1:6" ht="21.95" hidden="1" customHeight="1">
      <c r="A21" s="35" t="s">
        <v>331</v>
      </c>
      <c r="B21" s="871" t="s">
        <v>362</v>
      </c>
      <c r="C21" s="871"/>
      <c r="D21" s="204" t="s">
        <v>370</v>
      </c>
    </row>
    <row r="22" spans="1:6" ht="30" hidden="1" customHeight="1">
      <c r="A22" s="48"/>
      <c r="B22" s="877" t="s">
        <v>335</v>
      </c>
      <c r="C22" s="878"/>
      <c r="D22" s="38"/>
    </row>
    <row r="23" spans="1:6" ht="30" hidden="1" customHeight="1">
      <c r="A23" s="35">
        <v>5</v>
      </c>
      <c r="B23" s="871" t="s">
        <v>368</v>
      </c>
      <c r="C23" s="871"/>
      <c r="D23" s="60" t="e">
        <f>'Sch-5 Dis'!D36:E36</f>
        <v>#REF!</v>
      </c>
    </row>
    <row r="24" spans="1:6" ht="51" hidden="1" customHeight="1">
      <c r="A24" s="48"/>
      <c r="B24" s="877" t="s">
        <v>337</v>
      </c>
      <c r="C24" s="878"/>
      <c r="D24" s="203" t="s">
        <v>265</v>
      </c>
    </row>
    <row r="25" spans="1:6" ht="21.95" hidden="1" customHeight="1">
      <c r="A25" s="35" t="s">
        <v>338</v>
      </c>
      <c r="B25" s="871" t="s">
        <v>369</v>
      </c>
      <c r="C25" s="871"/>
      <c r="D25" s="204" t="e">
        <f>#REF!</f>
        <v>#REF!</v>
      </c>
    </row>
    <row r="26" spans="1:6" ht="35.1" hidden="1" customHeight="1">
      <c r="A26" s="48"/>
      <c r="B26" s="877" t="s">
        <v>52</v>
      </c>
      <c r="C26" s="878"/>
      <c r="D26" s="38"/>
    </row>
    <row r="27" spans="1:6" ht="28.5" hidden="1" customHeight="1">
      <c r="A27" s="849"/>
      <c r="B27" s="870" t="s">
        <v>339</v>
      </c>
      <c r="C27" s="870"/>
      <c r="D27" s="61" t="e">
        <f>SUM(D14,D17,D19,D21,D23)</f>
        <v>#REF!</v>
      </c>
    </row>
    <row r="28" spans="1:6" ht="60.75" hidden="1" customHeight="1">
      <c r="A28" s="849"/>
      <c r="B28" s="870"/>
      <c r="C28" s="870"/>
      <c r="D28" s="167" t="str">
        <f>D24</f>
        <v>Plus Octroi, Entry Tax , Other Taxes &amp; Duties quoted by bidder at Sl. No. 4,5 &amp; 6 of Sch-5</v>
      </c>
    </row>
    <row r="29" spans="1:6" ht="18.75" customHeight="1">
      <c r="A29" s="64"/>
      <c r="B29" s="65"/>
      <c r="C29" s="65"/>
      <c r="D29" s="66"/>
    </row>
    <row r="30" spans="1:6" ht="27.95" customHeight="1">
      <c r="A30" s="64"/>
      <c r="B30" s="65"/>
      <c r="C30" s="76"/>
      <c r="D30" s="66"/>
    </row>
    <row r="31" spans="1:6" ht="27.95" customHeight="1">
      <c r="A31" s="75" t="s">
        <v>351</v>
      </c>
      <c r="B31" s="83" t="str">
        <f>IF('Sch-1'!D113=0,"", 'Sch-1'!D113)</f>
        <v>--</v>
      </c>
      <c r="C31" s="76" t="s">
        <v>353</v>
      </c>
      <c r="D31" s="81" t="str">
        <f>IF('Sch-1'!O114=0,"",'Sch-1'!O114)</f>
        <v/>
      </c>
      <c r="F31" s="77"/>
    </row>
    <row r="32" spans="1:6" ht="27.95" customHeight="1">
      <c r="A32" s="75" t="s">
        <v>352</v>
      </c>
      <c r="B32" s="83" t="str">
        <f>IF('Sch-1'!D114=0,"", 'Sch-1'!D114)</f>
        <v/>
      </c>
      <c r="C32" s="76" t="s">
        <v>354</v>
      </c>
      <c r="D32" s="81" t="str">
        <f>IF('Sch-1'!O115=0,"",'Sch-1'!O115)</f>
        <v/>
      </c>
      <c r="F32" s="132"/>
    </row>
    <row r="33" spans="1:6" ht="27.95" customHeight="1">
      <c r="A33" s="73"/>
      <c r="B33" s="72"/>
      <c r="C33" s="76"/>
      <c r="F33" s="132"/>
    </row>
    <row r="34" spans="1:6" ht="30" customHeight="1">
      <c r="A34" s="73"/>
      <c r="B34" s="72"/>
      <c r="C34" s="76"/>
      <c r="D34" s="73"/>
      <c r="F34" s="77"/>
    </row>
    <row r="35" spans="1:6" ht="30" customHeight="1">
      <c r="A35" s="43"/>
      <c r="B35" s="43"/>
      <c r="C35" s="49"/>
      <c r="E35" s="50"/>
    </row>
  </sheetData>
  <sheetProtection password="CBD2" sheet="1" formatColumns="0" formatRows="0" selectLockedCells="1"/>
  <customSheetViews>
    <customSheetView guid="{25FA5C87-49B6-4D46-AC9A-E57D5387C2DA}" showPageBreaks="1" printArea="1" hiddenRows="1" view="pageBreakPreview">
      <selection activeCell="B31" sqref="B31"/>
      <pageMargins left="0.5" right="0.38" top="0.56999999999999995" bottom="0.48" header="0.38" footer="0.24"/>
      <printOptions horizontalCentered="1"/>
      <pageSetup paperSize="9" scale="85" fitToHeight="0" orientation="portrait" r:id="rId1"/>
      <headerFooter alignWithMargins="0">
        <oddFooter>&amp;R&amp;"Book Antiqua,Bold"&amp;10Schedule-6/ Page &amp;P of &amp;N</oddFooter>
      </headerFooter>
    </customSheetView>
    <customSheetView guid="{D4DE57C7-E521-4428-80BD-545B19793C78}" showPageBreaks="1" printArea="1" hiddenRows="1" view="pageBreakPreview">
      <selection activeCell="B31" sqref="B31"/>
      <pageMargins left="0.5" right="0.38" top="0.56999999999999995" bottom="0.48" header="0.38" footer="0.24"/>
      <printOptions horizontalCentered="1"/>
      <pageSetup paperSize="9" scale="85" fitToHeight="0" orientation="portrait" r:id="rId2"/>
      <headerFooter alignWithMargins="0">
        <oddFooter>&amp;R&amp;"Book Antiqua,Bold"&amp;10Schedule-6/ Page &amp;P of &amp;N</oddFooter>
      </headerFooter>
    </customSheetView>
    <customSheetView guid="{427AF4ED-2BDF-478F-9F0A-595838FA0EC8}" showPageBreaks="1" printArea="1" hiddenRows="1" view="pageBreakPreview">
      <selection activeCell="D15" sqref="D15"/>
      <pageMargins left="0.5" right="0.38" top="0.56999999999999995" bottom="0.48" header="0.38" footer="0.24"/>
      <printOptions horizontalCentered="1"/>
      <pageSetup paperSize="9" scale="85" fitToHeight="0" orientation="portrait" r:id="rId3"/>
      <headerFooter alignWithMargins="0">
        <oddFooter>&amp;R&amp;"Book Antiqua,Bold"&amp;10Schedule-6/ Page &amp;P of &amp;N</oddFooter>
      </headerFooter>
    </customSheetView>
    <customSheetView guid="{EF8F60CB-82F3-477F-A7D3-94F4C70843DC}"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4"/>
      <headerFooter alignWithMargins="0">
        <oddFooter>&amp;R&amp;"Book Antiqua,Bold"&amp;10Schedule-6/ Page &amp;P of &amp;N</oddFooter>
      </headerFooter>
    </customSheetView>
    <customSheetView guid="{9658319F-66FC-48F8-AB8A-302F6F77BA1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5"/>
      <headerFooter alignWithMargins="0">
        <oddFooter>&amp;R&amp;"Book Antiqua,Bold"&amp;10Schedule-6/ Page &amp;P of &amp;N</oddFooter>
      </headerFooter>
    </customSheetView>
    <customSheetView guid="{D4A148BB-8D25-43B9-8797-A9D3AE767B49}" hiddenRows="1">
      <selection activeCell="D2" sqref="D2"/>
      <pageMargins left="0.5" right="0.38" top="0.56999999999999995" bottom="0.48" header="0.38" footer="0.24"/>
      <printOptions horizontalCentered="1"/>
      <pageSetup paperSize="9" scale="85" fitToHeight="0" orientation="portrait" r:id="rId6"/>
      <headerFooter alignWithMargins="0">
        <oddFooter>&amp;R&amp;"Book Antiqua,Bold"&amp;10Schedule-6/ Page &amp;P of &amp;N</oddFooter>
      </headerFooter>
    </customSheetView>
    <customSheetView guid="{714760DF-5EB1-4543-9C04-C1A23AAE4384}" hiddenRows="1" topLeftCell="A13">
      <selection activeCell="D29" sqref="D29"/>
      <pageMargins left="0.5" right="0.38" top="0.56999999999999995" bottom="0.48" header="0.38" footer="0.24"/>
      <printOptions horizontalCentered="1"/>
      <pageSetup paperSize="9" scale="85" fitToHeight="0" orientation="portrait" r:id="rId7"/>
      <headerFooter alignWithMargins="0">
        <oddFooter>&amp;R&amp;"Book Antiqua,Bold"&amp;10Schedule-6/ Page &amp;P of &amp;N</oddFooter>
      </headerFooter>
    </customSheetView>
    <customSheetView guid="{BE0CEA4D-1A4E-4C32-BF92-B8DA3D3423E5}" hiddenRows="1" topLeftCell="A7">
      <selection activeCell="D29" sqref="D29"/>
      <pageMargins left="0.5" right="0.38" top="0.56999999999999995" bottom="0.48" header="0.38" footer="0.24"/>
      <printOptions horizontalCentered="1"/>
      <pageSetup paperSize="9" scale="85" fitToHeight="0" orientation="portrait" r:id="rId8"/>
      <headerFooter alignWithMargins="0">
        <oddFooter>&amp;R&amp;"Book Antiqua,Bold"&amp;10Schedule-6/ Page &amp;P of &amp;N</oddFooter>
      </headerFooter>
    </customSheetView>
    <customSheetView guid="{3DA0B320-DAF7-4F4A-921A-9FCFD188E8C7}" hiddenRows="1" topLeftCell="A6">
      <selection activeCell="D29" sqref="D29"/>
      <pageMargins left="0.5" right="0.38" top="0.56999999999999995" bottom="0.48" header="0.38" footer="0.24"/>
      <printOptions horizontalCentered="1"/>
      <pageSetup paperSize="9" scale="85" fitToHeight="0" orientation="portrait" r:id="rId9"/>
      <headerFooter alignWithMargins="0">
        <oddFooter>&amp;R&amp;"Book Antiqua,Bold"&amp;10Schedule-6/ Page &amp;P of &amp;N</oddFooter>
      </headerFooter>
    </customSheetView>
    <customSheetView guid="{8C0E2163-61BB-48DF-AFAF-5E75147ED450}" hiddenRows="1" topLeftCell="A4">
      <selection activeCell="D29" sqref="D29"/>
      <pageMargins left="0.5" right="0.38" top="0.56999999999999995" bottom="0.48" header="0.38" footer="0.24"/>
      <printOptions horizontalCentered="1"/>
      <pageSetup paperSize="9" scale="85" fitToHeight="0" orientation="portrait" r:id="rId10"/>
      <headerFooter alignWithMargins="0">
        <oddFooter>&amp;R&amp;"Book Antiqua,Bold"&amp;10Schedule-6/ Page &amp;P of &amp;N</oddFooter>
      </headerFooter>
    </customSheetView>
    <customSheetView guid="{FD7F7BE1-8CB1-460B-98AB-D33E15FD14E6}" hiddenRows="1" topLeftCell="A9">
      <selection activeCell="D14" sqref="D14"/>
      <pageMargins left="0.5" right="0.38" top="0.56999999999999995" bottom="0.48" header="0.38" footer="0.24"/>
      <printOptions horizontalCentered="1"/>
      <pageSetup paperSize="9" scale="85" fitToHeight="0" orientation="portrait" r:id="rId11"/>
      <headerFooter alignWithMargins="0">
        <oddFooter>&amp;R&amp;"Book Antiqua,Bold"&amp;10Schedule-6/ Page &amp;P of &amp;N</oddFooter>
      </headerFooter>
    </customSheetView>
    <customSheetView guid="{1F4837C2-36FF-4422-95DC-EAAD1B4FAC2F}" hiddenRows="1" topLeftCell="A4">
      <selection activeCell="D14" sqref="D14"/>
      <pageMargins left="0.5" right="0.38" top="0.56999999999999995" bottom="0.48" header="0.38" footer="0.24"/>
      <printOptions horizontalCentered="1"/>
      <pageSetup paperSize="9" scale="85" fitToHeight="0" orientation="portrait" r:id="rId12"/>
      <headerFooter alignWithMargins="0">
        <oddFooter>&amp;R&amp;"Book Antiqua,Bold"&amp;10Schedule-6/ Page &amp;P of &amp;N</oddFooter>
      </headerFooter>
    </customSheetView>
    <customSheetView guid="{27A45B7A-04F2-4516-B80B-5ED0825D4ED3}" topLeftCell="A28">
      <selection activeCell="E13" sqref="E13"/>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091A6405-72DB-46E0-B81A-EC53A5C58396}">
      <selection activeCell="D17" sqref="D17"/>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EEE4E2D7-4BFE-4C24-8B93-9FD441A50336}" topLeftCell="A8">
      <selection activeCell="E13" sqref="E13"/>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E2E57CA5-082B-4C11-AB34-2A298199576B}" topLeftCell="A13">
      <selection activeCell="D24" sqref="D24"/>
      <pageMargins left="0.5" right="0.38" top="0.56999999999999995" bottom="0.48" header="0.38" footer="0.24"/>
      <printOptions horizontalCentered="1"/>
      <pageSetup paperSize="9" scale="85" fitToHeight="0" orientation="portrait" r:id="rId16"/>
      <headerFooter alignWithMargins="0">
        <oddFooter>&amp;R&amp;"Book Antiqua,Bold"&amp;10Schedule-6/ Page &amp;P of &amp;N</oddFooter>
      </headerFooter>
    </customSheetView>
    <customSheetView guid="{E8B8E0BD-9CB3-4C7D-9BC6-088FDFCB0B45}" hiddenRows="1">
      <selection activeCell="D29" sqref="D29"/>
      <pageMargins left="0.5" right="0.38" top="0.56999999999999995" bottom="0.48" header="0.38" footer="0.24"/>
      <printOptions horizontalCentered="1"/>
      <pageSetup paperSize="9" scale="85" fitToHeight="0" orientation="portrait" r:id="rId17"/>
      <headerFooter alignWithMargins="0">
        <oddFooter>&amp;R&amp;"Book Antiqua,Bold"&amp;10Schedule-6/ Page &amp;P of &amp;N</oddFooter>
      </headerFooter>
    </customSheetView>
    <customSheetView guid="{CB39F8EE-FAD8-4C4E-B5E9-5EC27AC08528}" hiddenRows="1">
      <selection activeCell="D29" sqref="D29"/>
      <pageMargins left="0.5" right="0.38" top="0.56999999999999995" bottom="0.48" header="0.38" footer="0.24"/>
      <printOptions horizontalCentered="1"/>
      <pageSetup paperSize="9" scale="85" fitToHeight="0" orientation="portrait" r:id="rId18"/>
      <headerFooter alignWithMargins="0">
        <oddFooter>&amp;R&amp;"Book Antiqua,Bold"&amp;10Schedule-6/ Page &amp;P of &amp;N</oddFooter>
      </headerFooter>
    </customSheetView>
    <customSheetView guid="{97B2ED79-AE3F-4DF3-959D-96AE4A0B76A0}" showPageBreaks="1" printArea="1" hiddenRows="1" view="pageBreakPreview" topLeftCell="A4">
      <selection activeCell="I7" sqref="I7"/>
      <pageMargins left="0.5" right="0.38" top="0.56999999999999995" bottom="0.48" header="0.38" footer="0.24"/>
      <printOptions horizontalCentered="1"/>
      <pageSetup paperSize="9" scale="85" fitToHeight="0" orientation="portrait" r:id="rId19"/>
      <headerFooter alignWithMargins="0">
        <oddFooter>&amp;R&amp;"Book Antiqua,Bold"&amp;10Schedule-6/ Page &amp;P of &amp;N</oddFooter>
      </headerFooter>
    </customSheetView>
    <customSheetView guid="{2D068FA3-47E3-4516-81A6-894AA90F7864}" showPageBreaks="1" printArea="1" hiddenRows="1" view="pageBreakPreview" topLeftCell="A4">
      <selection activeCell="D15" sqref="D15"/>
      <pageMargins left="0.5" right="0.38" top="0.56999999999999995" bottom="0.48" header="0.38" footer="0.24"/>
      <printOptions horizontalCentered="1"/>
      <pageSetup paperSize="9" scale="85" fitToHeight="0" orientation="portrait" r:id="rId20"/>
      <headerFooter alignWithMargins="0">
        <oddFooter>&amp;R&amp;"Book Antiqua,Bold"&amp;10Schedule-6/ Page &amp;P of &amp;N</oddFooter>
      </headerFooter>
    </customSheetView>
    <customSheetView guid="{25F14B1D-FADD-4C44-AA48-5D402D65337D}" showPageBreaks="1" printArea="1" hiddenRows="1" view="pageBreakPreview">
      <selection activeCell="D15" sqref="D15"/>
      <pageMargins left="0.5" right="0.38" top="0.56999999999999995" bottom="0.48" header="0.38" footer="0.24"/>
      <printOptions horizontalCentered="1"/>
      <pageSetup paperSize="9" scale="85" fitToHeight="0" orientation="portrait" r:id="rId21"/>
      <headerFooter alignWithMargins="0">
        <oddFooter>&amp;R&amp;"Book Antiqua,Bold"&amp;10Schedule-6/ Page &amp;P of &amp;N</oddFooter>
      </headerFooter>
    </customSheetView>
    <customSheetView guid="{FC366365-2136-48B2-A9F6-DEB708B66B93}" showPageBreaks="1" printArea="1" hiddenRows="1" view="pageBreakPreview">
      <selection activeCell="D15" sqref="D15"/>
      <pageMargins left="0.5" right="0.38" top="0.56999999999999995" bottom="0.48" header="0.38" footer="0.24"/>
      <printOptions horizontalCentered="1"/>
      <pageSetup paperSize="9" scale="85" fitToHeight="0" orientation="portrait" r:id="rId22"/>
      <headerFooter alignWithMargins="0">
        <oddFooter>&amp;R&amp;"Book Antiqua,Bold"&amp;10Schedule-6/ Page &amp;P of &amp;N</oddFooter>
      </headerFooter>
    </customSheetView>
  </customSheetViews>
  <mergeCells count="22">
    <mergeCell ref="B9:C9"/>
    <mergeCell ref="B10:C10"/>
    <mergeCell ref="A3:D3"/>
    <mergeCell ref="A4:D4"/>
    <mergeCell ref="A7:C7"/>
    <mergeCell ref="B8:C8"/>
    <mergeCell ref="B22:C22"/>
    <mergeCell ref="B19:C19"/>
    <mergeCell ref="B20:C20"/>
    <mergeCell ref="B11:C11"/>
    <mergeCell ref="B13:C13"/>
    <mergeCell ref="B14:C14"/>
    <mergeCell ref="B16:C16"/>
    <mergeCell ref="B17:C17"/>
    <mergeCell ref="B18:C18"/>
    <mergeCell ref="B21:C21"/>
    <mergeCell ref="B25:C25"/>
    <mergeCell ref="B26:C26"/>
    <mergeCell ref="A27:A28"/>
    <mergeCell ref="B27:C28"/>
    <mergeCell ref="B23:C23"/>
    <mergeCell ref="B24:C24"/>
  </mergeCells>
  <phoneticPr fontId="28" type="noConversion"/>
  <printOptions horizontalCentered="1"/>
  <pageMargins left="0.5" right="0.38" top="0.56999999999999995" bottom="0.48" header="0.38" footer="0.24"/>
  <pageSetup paperSize="9" scale="85" fitToHeight="0" orientation="portrait" r:id="rId23"/>
  <headerFooter alignWithMargins="0">
    <oddFooter>&amp;R&amp;"Book Antiqua,Bold"&amp;10Schedule-6/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1"/>
  </sheetPr>
  <dimension ref="A1:W42"/>
  <sheetViews>
    <sheetView showZeros="0" view="pageBreakPreview" topLeftCell="A10" zoomScaleSheetLayoutView="100" workbookViewId="0">
      <selection activeCell="G16" sqref="G16"/>
    </sheetView>
  </sheetViews>
  <sheetFormatPr defaultColWidth="9" defaultRowHeight="16.5"/>
  <cols>
    <col min="1" max="2" width="6.625" style="343" customWidth="1"/>
    <col min="3" max="3" width="21.625" style="343" customWidth="1"/>
    <col min="4" max="4" width="13.375" style="343" customWidth="1"/>
    <col min="5" max="5" width="23.625" style="343" customWidth="1"/>
    <col min="6" max="6" width="11.875" style="343" customWidth="1"/>
    <col min="7" max="7" width="14.375" style="343" customWidth="1"/>
    <col min="8" max="8" width="14.25" style="334" customWidth="1"/>
    <col min="9" max="9" width="14.25" style="335" hidden="1" customWidth="1"/>
    <col min="10" max="10" width="20" style="336" hidden="1" customWidth="1"/>
    <col min="11" max="11" width="0.125" style="336" hidden="1" customWidth="1"/>
    <col min="12" max="13" width="14.25" style="336" hidden="1" customWidth="1"/>
    <col min="14" max="14" width="21.125" style="336" hidden="1" customWidth="1"/>
    <col min="15" max="15" width="21.25" style="336" customWidth="1"/>
    <col min="16" max="17" width="14.25" style="336" customWidth="1"/>
    <col min="18" max="19" width="9" style="336" customWidth="1"/>
    <col min="20" max="23" width="9" style="336"/>
    <col min="24" max="16384" width="9" style="337"/>
  </cols>
  <sheetData>
    <row r="1" spans="1:23" s="333" customFormat="1" ht="39.950000000000003" customHeight="1">
      <c r="A1" s="880" t="s">
        <v>0</v>
      </c>
      <c r="B1" s="880"/>
      <c r="C1" s="880"/>
      <c r="D1" s="880"/>
      <c r="E1" s="880"/>
      <c r="F1" s="880"/>
      <c r="G1" s="880"/>
      <c r="H1" s="330"/>
      <c r="I1" s="331"/>
      <c r="J1" s="332"/>
      <c r="K1" s="332"/>
      <c r="L1" s="332"/>
      <c r="M1" s="332"/>
      <c r="N1" s="332"/>
      <c r="O1" s="332"/>
      <c r="P1" s="332"/>
      <c r="Q1" s="332"/>
      <c r="R1" s="332"/>
      <c r="S1" s="332"/>
      <c r="T1" s="332"/>
      <c r="U1" s="332"/>
      <c r="V1" s="332"/>
      <c r="W1" s="332"/>
    </row>
    <row r="2" spans="1:23" ht="18" customHeight="1">
      <c r="A2" s="67" t="str">
        <f>Cover!B3</f>
        <v>Spec. No.: CC/NT/CIVIL/DOM/A00/22/00133</v>
      </c>
      <c r="B2" s="67"/>
      <c r="C2" s="68"/>
      <c r="D2" s="69"/>
      <c r="E2" s="69"/>
      <c r="F2" s="69"/>
      <c r="G2" s="71" t="s">
        <v>1</v>
      </c>
    </row>
    <row r="3" spans="1:23" ht="10.5" customHeight="1">
      <c r="A3" s="59"/>
      <c r="B3" s="59"/>
      <c r="C3" s="72"/>
      <c r="D3" s="73"/>
      <c r="E3" s="73"/>
      <c r="F3" s="73"/>
      <c r="G3" s="74"/>
    </row>
    <row r="4" spans="1:23" ht="15">
      <c r="A4" s="881" t="s">
        <v>2</v>
      </c>
      <c r="B4" s="881"/>
      <c r="C4" s="881"/>
      <c r="D4" s="881"/>
      <c r="E4" s="881"/>
      <c r="F4" s="881"/>
      <c r="G4" s="881"/>
    </row>
    <row r="5" spans="1:23">
      <c r="A5" s="55" t="s">
        <v>345</v>
      </c>
      <c r="B5" s="55"/>
      <c r="C5" s="338"/>
      <c r="D5" s="338"/>
      <c r="E5" s="338"/>
      <c r="F5" s="338"/>
      <c r="G5" s="338"/>
    </row>
    <row r="6" spans="1:23">
      <c r="A6" s="54" t="s">
        <v>346</v>
      </c>
      <c r="B6" s="54"/>
      <c r="C6" s="338"/>
      <c r="D6" s="338"/>
      <c r="E6" s="338"/>
      <c r="F6" s="338"/>
      <c r="G6" s="338"/>
    </row>
    <row r="7" spans="1:23">
      <c r="A7" s="54" t="s">
        <v>347</v>
      </c>
      <c r="B7" s="54"/>
      <c r="C7" s="338"/>
      <c r="D7" s="338"/>
      <c r="E7" s="338"/>
      <c r="F7" s="338"/>
      <c r="G7" s="338"/>
    </row>
    <row r="8" spans="1:23">
      <c r="A8" s="54" t="s">
        <v>348</v>
      </c>
      <c r="B8" s="54"/>
      <c r="C8" s="338"/>
      <c r="D8" s="338"/>
      <c r="E8" s="338"/>
      <c r="F8" s="338"/>
      <c r="G8" s="338"/>
    </row>
    <row r="9" spans="1:23">
      <c r="A9" s="54" t="s">
        <v>3</v>
      </c>
      <c r="B9" s="54"/>
      <c r="C9" s="338"/>
      <c r="D9" s="338"/>
      <c r="E9" s="338"/>
      <c r="F9" s="338"/>
      <c r="G9" s="338"/>
    </row>
    <row r="10" spans="1:23">
      <c r="A10" s="54" t="s">
        <v>349</v>
      </c>
      <c r="B10" s="54"/>
      <c r="C10" s="338"/>
      <c r="D10" s="338"/>
      <c r="E10" s="338"/>
      <c r="F10" s="338"/>
      <c r="G10" s="338"/>
    </row>
    <row r="11" spans="1:23" ht="15">
      <c r="A11" s="338"/>
      <c r="B11" s="338"/>
      <c r="C11" s="338"/>
      <c r="D11" s="338"/>
      <c r="E11" s="338"/>
      <c r="F11" s="338"/>
      <c r="G11" s="338"/>
    </row>
    <row r="12" spans="1:23" ht="78" customHeight="1">
      <c r="A12" s="339" t="s">
        <v>4</v>
      </c>
      <c r="B12" s="339"/>
      <c r="C12" s="882" t="str">
        <f>Cover!$B$2</f>
        <v>Township Works Package-C2 for construction of Residential and Non-residential buildings including external infrastructural development in various substations of Meghalaya state associated with NER Power System Improvement Project</v>
      </c>
      <c r="D12" s="882"/>
      <c r="E12" s="882"/>
      <c r="F12" s="882"/>
      <c r="G12" s="882"/>
    </row>
    <row r="13" spans="1:23" ht="23.25" customHeight="1">
      <c r="A13" s="340" t="s">
        <v>5</v>
      </c>
      <c r="B13" s="340"/>
      <c r="C13" s="341"/>
      <c r="D13" s="340"/>
      <c r="E13" s="340"/>
      <c r="F13" s="340"/>
      <c r="G13" s="340"/>
    </row>
    <row r="14" spans="1:23" ht="41.25" customHeight="1">
      <c r="A14" s="883" t="s">
        <v>6</v>
      </c>
      <c r="B14" s="883"/>
      <c r="C14" s="883"/>
      <c r="D14" s="883"/>
      <c r="E14" s="883"/>
      <c r="F14" s="883"/>
      <c r="G14" s="883"/>
      <c r="J14" s="884" t="s">
        <v>7</v>
      </c>
      <c r="K14" s="884"/>
      <c r="L14" s="884"/>
      <c r="M14" s="884"/>
      <c r="N14" s="342" t="s">
        <v>8</v>
      </c>
    </row>
    <row r="15" spans="1:23" ht="31.5" customHeight="1">
      <c r="B15" s="344">
        <v>1</v>
      </c>
      <c r="C15" s="885" t="s">
        <v>416</v>
      </c>
      <c r="D15" s="886"/>
      <c r="E15" s="886"/>
      <c r="F15" s="887"/>
      <c r="G15" s="345"/>
      <c r="I15" s="346">
        <f>'Sch-1'!P109</f>
        <v>0</v>
      </c>
      <c r="J15" s="347">
        <f>IF(I15=0,0,G15/I15)</f>
        <v>0</v>
      </c>
      <c r="N15" s="579">
        <f>J15+J16</f>
        <v>0</v>
      </c>
    </row>
    <row r="16" spans="1:23" ht="34.15" customHeight="1">
      <c r="B16" s="344">
        <v>2</v>
      </c>
      <c r="C16" s="885" t="s">
        <v>415</v>
      </c>
      <c r="D16" s="886"/>
      <c r="E16" s="886"/>
      <c r="F16" s="887"/>
      <c r="G16" s="348"/>
      <c r="I16" s="346">
        <f>'Sch-1'!P109</f>
        <v>0</v>
      </c>
      <c r="J16" s="349">
        <f>G16</f>
        <v>0</v>
      </c>
    </row>
    <row r="17" spans="1:23" s="350" customFormat="1" ht="54.95" hidden="1" customHeight="1">
      <c r="B17" s="351">
        <v>3</v>
      </c>
      <c r="C17" s="889" t="s">
        <v>9</v>
      </c>
      <c r="D17" s="890"/>
      <c r="E17" s="890"/>
      <c r="F17" s="891"/>
      <c r="G17" s="352"/>
      <c r="H17" s="334"/>
      <c r="I17" s="334"/>
      <c r="J17" s="353"/>
      <c r="K17" s="353"/>
      <c r="L17" s="353"/>
      <c r="M17" s="353"/>
      <c r="N17" s="353"/>
      <c r="O17" s="353"/>
      <c r="P17" s="353"/>
      <c r="Q17" s="353"/>
      <c r="R17" s="353"/>
      <c r="S17" s="353"/>
      <c r="T17" s="353"/>
      <c r="U17" s="353"/>
      <c r="V17" s="353"/>
      <c r="W17" s="353"/>
    </row>
    <row r="18" spans="1:23" s="350" customFormat="1" ht="21" hidden="1" customHeight="1">
      <c r="B18" s="354"/>
      <c r="C18" s="355" t="s">
        <v>10</v>
      </c>
      <c r="D18" s="356"/>
      <c r="E18" s="357"/>
      <c r="F18" s="358" t="s">
        <v>11</v>
      </c>
      <c r="G18" s="359"/>
      <c r="H18" s="334"/>
      <c r="I18" s="360">
        <f>'Sch-1'!P109</f>
        <v>0</v>
      </c>
      <c r="J18" s="361">
        <f>IF(I18=0,0,G18/I18)</f>
        <v>0</v>
      </c>
      <c r="K18" s="353"/>
      <c r="L18" s="353"/>
      <c r="M18" s="353"/>
      <c r="N18" s="362" t="s">
        <v>12</v>
      </c>
      <c r="O18" s="361" t="e">
        <f>J15+J16+J18+J24+J29+J30</f>
        <v>#REF!</v>
      </c>
      <c r="P18" s="353"/>
      <c r="Q18" s="353"/>
      <c r="R18" s="353"/>
      <c r="S18" s="353"/>
      <c r="T18" s="353"/>
      <c r="U18" s="353"/>
      <c r="V18" s="353"/>
      <c r="W18" s="353"/>
    </row>
    <row r="19" spans="1:23" s="350" customFormat="1" ht="21" hidden="1" customHeight="1">
      <c r="B19" s="354"/>
      <c r="C19" s="355" t="s">
        <v>13</v>
      </c>
      <c r="D19" s="356"/>
      <c r="E19" s="357"/>
      <c r="F19" s="358" t="s">
        <v>11</v>
      </c>
      <c r="G19" s="359"/>
      <c r="H19" s="334"/>
      <c r="I19" s="360" t="e">
        <f>'Sch-1'!#REF!</f>
        <v>#REF!</v>
      </c>
      <c r="J19" s="361" t="e">
        <f>IF(I19=0,0,G19/I19)</f>
        <v>#REF!</v>
      </c>
      <c r="K19" s="353"/>
      <c r="L19" s="353"/>
      <c r="M19" s="353"/>
      <c r="N19" s="362" t="s">
        <v>14</v>
      </c>
      <c r="O19" s="361" t="e">
        <f>J15+J16+J19+J25+J29+J30</f>
        <v>#REF!</v>
      </c>
      <c r="P19" s="353"/>
      <c r="Q19" s="353"/>
      <c r="R19" s="353"/>
      <c r="S19" s="353"/>
      <c r="T19" s="353"/>
      <c r="U19" s="353"/>
      <c r="V19" s="353"/>
      <c r="W19" s="353"/>
    </row>
    <row r="20" spans="1:23" s="350" customFormat="1" ht="21" hidden="1" customHeight="1">
      <c r="B20" s="354"/>
      <c r="C20" s="355" t="s">
        <v>15</v>
      </c>
      <c r="D20" s="356"/>
      <c r="E20" s="357"/>
      <c r="F20" s="358" t="s">
        <v>11</v>
      </c>
      <c r="G20" s="359"/>
      <c r="H20" s="334"/>
      <c r="I20" s="360" t="e">
        <f>#REF!</f>
        <v>#REF!</v>
      </c>
      <c r="J20" s="361" t="e">
        <f>IF(I20=0,0,G20/I20)</f>
        <v>#REF!</v>
      </c>
      <c r="K20" s="353"/>
      <c r="L20" s="353"/>
      <c r="M20" s="353"/>
      <c r="N20" s="355" t="s">
        <v>15</v>
      </c>
      <c r="O20" s="361" t="e">
        <f>J15+J16+J20+J26+J29+J30</f>
        <v>#REF!</v>
      </c>
      <c r="P20" s="353"/>
      <c r="Q20" s="353"/>
      <c r="R20" s="353"/>
      <c r="S20" s="353"/>
      <c r="T20" s="353"/>
      <c r="U20" s="353"/>
      <c r="V20" s="353"/>
      <c r="W20" s="353"/>
    </row>
    <row r="21" spans="1:23" s="350" customFormat="1" ht="21" hidden="1" customHeight="1">
      <c r="B21" s="354"/>
      <c r="C21" s="355" t="s">
        <v>16</v>
      </c>
      <c r="D21" s="356"/>
      <c r="E21" s="357"/>
      <c r="F21" s="358" t="s">
        <v>11</v>
      </c>
      <c r="G21" s="359"/>
      <c r="H21" s="334"/>
      <c r="I21" s="360" t="e">
        <f>#REF!</f>
        <v>#REF!</v>
      </c>
      <c r="J21" s="361" t="e">
        <f>IF(I21=0,0,G21/I21)</f>
        <v>#REF!</v>
      </c>
      <c r="K21" s="353"/>
      <c r="L21" s="353"/>
      <c r="M21" s="353"/>
      <c r="N21" s="355" t="s">
        <v>16</v>
      </c>
      <c r="O21" s="361" t="e">
        <f>J15+J16+J21+J27+J29+J30</f>
        <v>#REF!</v>
      </c>
      <c r="P21" s="353"/>
      <c r="Q21" s="353"/>
      <c r="R21" s="353"/>
      <c r="S21" s="353"/>
      <c r="T21" s="353"/>
      <c r="U21" s="353"/>
      <c r="V21" s="353"/>
      <c r="W21" s="353"/>
    </row>
    <row r="22" spans="1:23" s="350" customFormat="1" ht="21" hidden="1" customHeight="1">
      <c r="B22" s="363"/>
      <c r="C22" s="364" t="s">
        <v>48</v>
      </c>
      <c r="D22" s="365"/>
      <c r="E22" s="357"/>
      <c r="F22" s="366" t="s">
        <v>11</v>
      </c>
      <c r="G22" s="367"/>
      <c r="H22" s="334"/>
      <c r="I22" s="360" t="e">
        <f>#REF!</f>
        <v>#REF!</v>
      </c>
      <c r="J22" s="361" t="e">
        <f>IF(I22=0,0,G22/I22)</f>
        <v>#REF!</v>
      </c>
      <c r="K22" s="353"/>
      <c r="L22" s="353"/>
      <c r="M22" s="353"/>
      <c r="N22" s="364" t="s">
        <v>17</v>
      </c>
      <c r="O22" s="361" t="e">
        <f>J15+J16+J22+J28+J29+J30</f>
        <v>#REF!</v>
      </c>
      <c r="P22" s="353"/>
      <c r="Q22" s="353"/>
      <c r="R22" s="353"/>
      <c r="S22" s="353"/>
      <c r="T22" s="353"/>
      <c r="U22" s="353"/>
      <c r="V22" s="353"/>
      <c r="W22" s="353"/>
    </row>
    <row r="23" spans="1:23" s="350" customFormat="1" ht="54.95" hidden="1" customHeight="1">
      <c r="B23" s="351">
        <v>4</v>
      </c>
      <c r="C23" s="892" t="s">
        <v>18</v>
      </c>
      <c r="D23" s="893"/>
      <c r="E23" s="893"/>
      <c r="F23" s="894"/>
      <c r="G23" s="352"/>
      <c r="H23" s="334"/>
      <c r="I23" s="334"/>
      <c r="J23" s="353"/>
      <c r="K23" s="353"/>
      <c r="L23" s="353"/>
      <c r="M23" s="353"/>
      <c r="N23" s="353"/>
      <c r="O23" s="353"/>
      <c r="P23" s="353"/>
      <c r="Q23" s="353"/>
      <c r="R23" s="353"/>
      <c r="S23" s="353"/>
      <c r="T23" s="353"/>
      <c r="U23" s="353"/>
      <c r="V23" s="353"/>
      <c r="W23" s="353"/>
    </row>
    <row r="24" spans="1:23" s="350" customFormat="1" ht="21" hidden="1" customHeight="1">
      <c r="A24" s="368"/>
      <c r="B24" s="354"/>
      <c r="C24" s="355" t="s">
        <v>10</v>
      </c>
      <c r="D24" s="356"/>
      <c r="E24" s="369"/>
      <c r="F24" s="358" t="s">
        <v>19</v>
      </c>
      <c r="G24" s="370"/>
      <c r="H24" s="334"/>
      <c r="I24" s="360">
        <f>'Sch-1'!P109</f>
        <v>0</v>
      </c>
      <c r="J24" s="371">
        <f>G24</f>
        <v>0</v>
      </c>
      <c r="K24" s="353"/>
      <c r="L24" s="353"/>
      <c r="M24" s="353"/>
      <c r="N24" s="353"/>
      <c r="O24" s="353"/>
      <c r="P24" s="353"/>
      <c r="Q24" s="353"/>
      <c r="R24" s="353"/>
      <c r="S24" s="353"/>
      <c r="T24" s="353"/>
      <c r="U24" s="353"/>
      <c r="V24" s="353"/>
      <c r="W24" s="353"/>
    </row>
    <row r="25" spans="1:23" s="350" customFormat="1" ht="21" hidden="1" customHeight="1">
      <c r="A25" s="368"/>
      <c r="B25" s="354"/>
      <c r="C25" s="355" t="s">
        <v>13</v>
      </c>
      <c r="D25" s="356"/>
      <c r="E25" s="369"/>
      <c r="F25" s="358" t="s">
        <v>19</v>
      </c>
      <c r="G25" s="370"/>
      <c r="H25" s="334"/>
      <c r="I25" s="360" t="e">
        <f>'Sch-1'!#REF!</f>
        <v>#REF!</v>
      </c>
      <c r="J25" s="371">
        <f>G25</f>
        <v>0</v>
      </c>
      <c r="K25" s="353"/>
      <c r="L25" s="353"/>
      <c r="M25" s="353"/>
      <c r="N25" s="353"/>
      <c r="O25" s="353"/>
      <c r="P25" s="353"/>
      <c r="Q25" s="353"/>
      <c r="R25" s="353"/>
      <c r="S25" s="353"/>
      <c r="T25" s="353"/>
      <c r="U25" s="353"/>
      <c r="V25" s="353"/>
      <c r="W25" s="353"/>
    </row>
    <row r="26" spans="1:23" s="350" customFormat="1" ht="21" hidden="1" customHeight="1">
      <c r="A26" s="368"/>
      <c r="B26" s="354"/>
      <c r="C26" s="355" t="s">
        <v>15</v>
      </c>
      <c r="D26" s="356"/>
      <c r="E26" s="369"/>
      <c r="F26" s="358" t="s">
        <v>19</v>
      </c>
      <c r="G26" s="370"/>
      <c r="H26" s="334"/>
      <c r="I26" s="360" t="e">
        <f>#REF!</f>
        <v>#REF!</v>
      </c>
      <c r="J26" s="371">
        <f>G26</f>
        <v>0</v>
      </c>
      <c r="K26" s="353"/>
      <c r="L26" s="353"/>
      <c r="M26" s="353"/>
      <c r="N26" s="353"/>
      <c r="O26" s="353"/>
      <c r="P26" s="353"/>
      <c r="Q26" s="353"/>
      <c r="R26" s="353"/>
      <c r="S26" s="353"/>
      <c r="T26" s="353"/>
      <c r="U26" s="353"/>
      <c r="V26" s="353"/>
      <c r="W26" s="353"/>
    </row>
    <row r="27" spans="1:23" s="350" customFormat="1" ht="21" hidden="1" customHeight="1">
      <c r="A27" s="368"/>
      <c r="B27" s="354"/>
      <c r="C27" s="355" t="s">
        <v>16</v>
      </c>
      <c r="D27" s="356"/>
      <c r="E27" s="369"/>
      <c r="F27" s="358" t="s">
        <v>19</v>
      </c>
      <c r="G27" s="370"/>
      <c r="H27" s="334"/>
      <c r="I27" s="360" t="e">
        <f>#REF!</f>
        <v>#REF!</v>
      </c>
      <c r="J27" s="371">
        <f>G27</f>
        <v>0</v>
      </c>
      <c r="K27" s="353"/>
      <c r="L27" s="353"/>
      <c r="M27" s="353"/>
      <c r="N27" s="353"/>
      <c r="O27" s="353"/>
      <c r="P27" s="353"/>
      <c r="Q27" s="353"/>
      <c r="R27" s="353"/>
      <c r="S27" s="353"/>
      <c r="T27" s="353"/>
      <c r="U27" s="353"/>
      <c r="V27" s="353"/>
      <c r="W27" s="353"/>
    </row>
    <row r="28" spans="1:23" s="350" customFormat="1" ht="21" hidden="1" customHeight="1">
      <c r="A28" s="368"/>
      <c r="B28" s="363"/>
      <c r="C28" s="364" t="s">
        <v>48</v>
      </c>
      <c r="D28" s="365"/>
      <c r="E28" s="372"/>
      <c r="F28" s="366" t="s">
        <v>19</v>
      </c>
      <c r="G28" s="373"/>
      <c r="H28" s="334"/>
      <c r="I28" s="360" t="e">
        <f>#REF!</f>
        <v>#REF!</v>
      </c>
      <c r="J28" s="371">
        <f>G28</f>
        <v>0</v>
      </c>
      <c r="K28" s="353"/>
      <c r="L28" s="353"/>
      <c r="M28" s="353"/>
      <c r="N28" s="353"/>
      <c r="O28" s="353"/>
      <c r="P28" s="353"/>
      <c r="Q28" s="353"/>
      <c r="R28" s="353"/>
      <c r="S28" s="353"/>
      <c r="T28" s="353"/>
      <c r="U28" s="353"/>
      <c r="V28" s="353"/>
      <c r="W28" s="353"/>
    </row>
    <row r="29" spans="1:23" s="350" customFormat="1" ht="99.75" hidden="1" customHeight="1">
      <c r="A29" s="368"/>
      <c r="B29" s="344">
        <v>5</v>
      </c>
      <c r="C29" s="885" t="s">
        <v>50</v>
      </c>
      <c r="D29" s="886"/>
      <c r="E29" s="886"/>
      <c r="F29" s="887"/>
      <c r="G29" s="345"/>
      <c r="H29" s="334"/>
      <c r="I29" s="360" t="e">
        <f>'Sch-1'!#REF!+#REF!+#REF!+#REF!</f>
        <v>#REF!</v>
      </c>
      <c r="J29" s="361" t="e">
        <f>IF(I29=0,0,G29/I29)</f>
        <v>#REF!</v>
      </c>
      <c r="K29" s="353"/>
      <c r="L29" s="353"/>
      <c r="M29" s="353"/>
      <c r="N29" s="353"/>
      <c r="O29" s="353"/>
      <c r="P29" s="353"/>
      <c r="Q29" s="353"/>
      <c r="R29" s="353"/>
      <c r="S29" s="353"/>
      <c r="T29" s="353"/>
      <c r="U29" s="353"/>
      <c r="V29" s="353"/>
      <c r="W29" s="353"/>
    </row>
    <row r="30" spans="1:23" s="350" customFormat="1" ht="99.75" hidden="1" customHeight="1">
      <c r="A30" s="368"/>
      <c r="B30" s="344">
        <v>3</v>
      </c>
      <c r="C30" s="885" t="s">
        <v>49</v>
      </c>
      <c r="D30" s="886"/>
      <c r="E30" s="886"/>
      <c r="F30" s="887"/>
      <c r="G30" s="348"/>
      <c r="H30" s="334"/>
      <c r="I30" s="360" t="e">
        <f>'Sch-1'!#REF!+#REF!+#REF!+#REF!</f>
        <v>#REF!</v>
      </c>
      <c r="J30" s="371">
        <f>G30</f>
        <v>0</v>
      </c>
      <c r="K30" s="353"/>
      <c r="L30" s="353"/>
      <c r="M30" s="353"/>
      <c r="N30" s="353"/>
      <c r="O30" s="353"/>
      <c r="P30" s="353"/>
      <c r="Q30" s="353"/>
      <c r="R30" s="353"/>
      <c r="S30" s="353"/>
      <c r="T30" s="353"/>
      <c r="U30" s="353"/>
      <c r="V30" s="353"/>
      <c r="W30" s="353"/>
    </row>
    <row r="31" spans="1:23" s="350" customFormat="1" ht="36.75" customHeight="1">
      <c r="A31" s="368"/>
      <c r="B31" s="374"/>
      <c r="C31" s="895" t="s">
        <v>405</v>
      </c>
      <c r="D31" s="896"/>
      <c r="E31" s="896"/>
      <c r="F31" s="896"/>
      <c r="G31" s="896"/>
      <c r="H31" s="334"/>
      <c r="I31" s="334"/>
      <c r="J31" s="353"/>
      <c r="K31" s="353"/>
      <c r="L31" s="353"/>
      <c r="M31" s="353"/>
      <c r="N31" s="353"/>
      <c r="O31" s="353"/>
      <c r="P31" s="353"/>
      <c r="Q31" s="353"/>
      <c r="R31" s="353"/>
      <c r="S31" s="353"/>
      <c r="T31" s="353"/>
      <c r="U31" s="353"/>
      <c r="V31" s="353"/>
      <c r="W31" s="353"/>
    </row>
    <row r="32" spans="1:23" s="601" customFormat="1" ht="37.5" hidden="1" customHeight="1">
      <c r="A32" s="597"/>
      <c r="B32" s="598"/>
      <c r="C32" s="897"/>
      <c r="D32" s="898"/>
      <c r="E32" s="898"/>
      <c r="F32" s="898"/>
      <c r="G32" s="898"/>
      <c r="H32" s="599"/>
      <c r="I32" s="599"/>
      <c r="J32" s="600"/>
      <c r="K32" s="600"/>
      <c r="L32" s="600"/>
      <c r="M32" s="600"/>
      <c r="N32" s="600"/>
      <c r="O32" s="600"/>
      <c r="P32" s="600"/>
      <c r="Q32" s="600"/>
      <c r="R32" s="600"/>
      <c r="S32" s="600"/>
      <c r="T32" s="600"/>
      <c r="U32" s="600"/>
      <c r="V32" s="600"/>
      <c r="W32" s="600"/>
    </row>
    <row r="33" spans="1:23" s="601" customFormat="1" ht="10.5" customHeight="1">
      <c r="A33" s="652"/>
      <c r="B33" s="653"/>
      <c r="C33" s="899"/>
      <c r="D33" s="900"/>
      <c r="E33" s="900"/>
      <c r="F33" s="900"/>
      <c r="G33" s="901"/>
      <c r="H33" s="599"/>
      <c r="I33" s="599"/>
      <c r="J33" s="600"/>
      <c r="K33" s="600"/>
      <c r="L33" s="600"/>
      <c r="M33" s="600"/>
      <c r="N33" s="600"/>
      <c r="O33" s="600"/>
      <c r="P33" s="600"/>
      <c r="Q33" s="600"/>
      <c r="R33" s="600"/>
      <c r="S33" s="600"/>
      <c r="T33" s="600"/>
      <c r="U33" s="600"/>
      <c r="V33" s="600"/>
      <c r="W33" s="600"/>
    </row>
    <row r="34" spans="1:23" s="350" customFormat="1">
      <c r="A34" s="340" t="s">
        <v>20</v>
      </c>
      <c r="B34" s="375"/>
      <c r="C34" s="376"/>
      <c r="E34" s="377"/>
      <c r="F34" s="377"/>
      <c r="G34" s="378"/>
      <c r="H34" s="334"/>
      <c r="I34" s="334"/>
      <c r="J34" s="353"/>
      <c r="K34" s="353"/>
      <c r="L34" s="353"/>
      <c r="M34" s="353"/>
      <c r="N34" s="353"/>
      <c r="O34" s="353"/>
      <c r="P34" s="353"/>
      <c r="Q34" s="353"/>
      <c r="R34" s="353"/>
      <c r="S34" s="353"/>
      <c r="T34" s="353"/>
      <c r="U34" s="353"/>
      <c r="V34" s="353"/>
      <c r="W34" s="353"/>
    </row>
    <row r="35" spans="1:23" s="350" customFormat="1">
      <c r="A35" s="379" t="s">
        <v>68</v>
      </c>
      <c r="B35" s="375"/>
      <c r="C35" s="376"/>
      <c r="E35" s="377"/>
      <c r="F35" s="377"/>
      <c r="G35" s="378"/>
      <c r="H35" s="334"/>
      <c r="I35" s="334"/>
      <c r="J35" s="353"/>
      <c r="K35" s="353"/>
      <c r="L35" s="353"/>
      <c r="M35" s="353"/>
      <c r="N35" s="353"/>
      <c r="O35" s="353"/>
      <c r="P35" s="353"/>
      <c r="Q35" s="353"/>
      <c r="R35" s="353"/>
      <c r="S35" s="353"/>
      <c r="T35" s="353"/>
      <c r="U35" s="353"/>
      <c r="V35" s="353"/>
      <c r="W35" s="353"/>
    </row>
    <row r="36" spans="1:23" s="350" customFormat="1" ht="15" customHeight="1">
      <c r="B36" s="379"/>
      <c r="D36" s="380"/>
      <c r="E36" s="381"/>
      <c r="F36" s="381"/>
      <c r="G36" s="381"/>
      <c r="H36" s="382"/>
      <c r="I36" s="334"/>
      <c r="J36" s="353"/>
      <c r="K36" s="353"/>
      <c r="L36" s="353"/>
      <c r="M36" s="353"/>
      <c r="N36" s="353"/>
      <c r="O36" s="353"/>
      <c r="P36" s="353"/>
      <c r="Q36" s="353"/>
      <c r="R36" s="353"/>
      <c r="S36" s="353"/>
      <c r="T36" s="353"/>
      <c r="U36" s="353"/>
      <c r="V36" s="353"/>
      <c r="W36" s="353"/>
    </row>
    <row r="37" spans="1:23">
      <c r="A37" s="383"/>
      <c r="B37" s="383"/>
      <c r="C37" s="384"/>
      <c r="D37" s="381"/>
      <c r="E37" s="379"/>
      <c r="F37" s="379"/>
      <c r="G37" s="385" t="s">
        <v>69</v>
      </c>
      <c r="H37" s="336"/>
    </row>
    <row r="38" spans="1:23">
      <c r="A38" s="383"/>
      <c r="B38" s="383"/>
      <c r="C38" s="384"/>
      <c r="D38" s="381"/>
      <c r="E38" s="379"/>
      <c r="F38" s="379"/>
      <c r="G38" s="385" t="str">
        <f>"For and on behalf of " &amp; 'Sch-1'!F8</f>
        <v xml:space="preserve">For and on behalf of </v>
      </c>
      <c r="H38" s="336"/>
    </row>
    <row r="39" spans="1:23" ht="7.5" customHeight="1">
      <c r="A39" s="386"/>
      <c r="B39" s="386"/>
      <c r="C39" s="386"/>
      <c r="D39" s="387"/>
      <c r="E39" s="388"/>
      <c r="F39" s="388"/>
      <c r="G39" s="337"/>
      <c r="H39" s="389"/>
    </row>
    <row r="40" spans="1:23" ht="15">
      <c r="A40" s="390" t="s">
        <v>235</v>
      </c>
      <c r="B40" s="390"/>
      <c r="C40" s="387" t="str">
        <f>IF('Sch-1'!D113=0,"", 'Sch-1'!D113)</f>
        <v>--</v>
      </c>
      <c r="D40" s="387"/>
      <c r="E40" s="388" t="s">
        <v>70</v>
      </c>
      <c r="F40" s="888" t="str">
        <f>'Sch-1'!O114</f>
        <v/>
      </c>
      <c r="G40" s="888"/>
      <c r="H40" s="336"/>
    </row>
    <row r="41" spans="1:23">
      <c r="A41" s="390" t="s">
        <v>236</v>
      </c>
      <c r="B41" s="390"/>
      <c r="C41" s="387" t="str">
        <f>IF('Sch-1'!D114=0,"", 'Sch-1'!D114)</f>
        <v/>
      </c>
      <c r="D41" s="391"/>
      <c r="E41" s="388" t="s">
        <v>71</v>
      </c>
      <c r="F41" s="888" t="str">
        <f>'Sch-1'!O115</f>
        <v/>
      </c>
      <c r="G41" s="888"/>
      <c r="H41" s="336"/>
    </row>
    <row r="42" spans="1:23">
      <c r="A42" s="383"/>
      <c r="B42" s="383"/>
      <c r="C42" s="383"/>
      <c r="D42" s="383"/>
      <c r="E42" s="388"/>
      <c r="F42" s="388"/>
      <c r="G42" s="337"/>
      <c r="H42" s="392"/>
    </row>
  </sheetData>
  <sheetProtection password="CBD2" sheet="1" formatColumns="0" formatRows="0" selectLockedCells="1"/>
  <customSheetViews>
    <customSheetView guid="{25FA5C87-49B6-4D46-AC9A-E57D5387C2DA}" showPageBreaks="1" zeroValues="0" printArea="1" hiddenRows="1" hiddenColumns="1" view="pageBreakPreview" topLeftCell="A10">
      <selection activeCell="G16" sqref="G16"/>
      <pageMargins left="0.72" right="0.49" top="0.62" bottom="0.52" header="0.32" footer="0.27"/>
      <pageSetup scale="93" orientation="portrait" r:id="rId1"/>
      <headerFooter alignWithMargins="0">
        <oddFooter>&amp;R&amp;"Book Antiqua,Bold"&amp;10Letter of Discount  / Page &amp;P of &amp;N</oddFooter>
      </headerFooter>
    </customSheetView>
    <customSheetView guid="{D4DE57C7-E521-4428-80BD-545B19793C78}" showPageBreaks="1" zeroValues="0" printArea="1" hiddenRows="1" hiddenColumns="1" view="pageBreakPreview">
      <selection activeCell="G15" sqref="G15"/>
      <pageMargins left="0.72" right="0.49" top="0.62" bottom="0.52" header="0.32" footer="0.27"/>
      <pageSetup scale="93" orientation="portrait" r:id="rId2"/>
      <headerFooter alignWithMargins="0">
        <oddFooter>&amp;R&amp;"Book Antiqua,Bold"&amp;10Letter of Discount  / Page &amp;P of &amp;N</oddFooter>
      </headerFooter>
    </customSheetView>
    <customSheetView guid="{427AF4ED-2BDF-478F-9F0A-595838FA0EC8}" showPageBreaks="1" zeroValues="0" printArea="1" hiddenRows="1" hiddenColumns="1" view="pageBreakPreview">
      <selection activeCell="G15" sqref="G15"/>
      <pageMargins left="0.72" right="0.49" top="0.62" bottom="0.52" header="0.32" footer="0.27"/>
      <pageSetup scale="93" orientation="portrait" r:id="rId3"/>
      <headerFooter alignWithMargins="0">
        <oddFooter>&amp;R&amp;"Book Antiqua,Bold"&amp;10Letter of Discount  / Page &amp;P of &amp;N</oddFooter>
      </headerFooter>
    </customSheetView>
    <customSheetView guid="{EF8F60CB-82F3-477F-A7D3-94F4C70843DC}" showPageBreaks="1" zeroValues="0" printArea="1" hiddenRows="1" hiddenColumns="1" view="pageBreakPreview" topLeftCell="A7">
      <selection activeCell="G15" sqref="G15:G16"/>
      <pageMargins left="0.72" right="0.49" top="0.62" bottom="0.52" header="0.32" footer="0.27"/>
      <pageSetup scale="93" orientation="portrait" r:id="rId4"/>
      <headerFooter alignWithMargins="0">
        <oddFooter>&amp;R&amp;"Book Antiqua,Bold"&amp;10Letter of Discount  / Page &amp;P of &amp;N</oddFooter>
      </headerFooter>
    </customSheetView>
    <customSheetView guid="{9658319F-66FC-48F8-AB8A-302F6F77BA10}" showPageBreaks="1" zeroValues="0" printArea="1" hiddenRows="1" hiddenColumns="1" view="pageBreakPreview">
      <selection activeCell="G15" sqref="G15"/>
      <pageMargins left="0.72" right="0.49" top="0.62" bottom="0.52" header="0.32" footer="0.27"/>
      <pageSetup scale="93" orientation="portrait" r:id="rId5"/>
      <headerFooter alignWithMargins="0">
        <oddFooter>&amp;R&amp;"Book Antiqua,Bold"&amp;10Letter of Discount  / Page &amp;P of &amp;N</oddFooter>
      </headerFooter>
    </customSheetView>
    <customSheetView guid="{D4A148BB-8D25-43B9-8797-A9D3AE767B49}" showPageBreaks="1" zeroValues="0" printArea="1" hiddenRows="1" view="pageBreakPreview" topLeftCell="A13">
      <selection activeCell="G15" sqref="G15"/>
      <pageMargins left="0.72" right="0.49" top="0.62" bottom="0.52" header="0.32" footer="0.27"/>
      <pageSetup scale="93" orientation="portrait" r:id="rId6"/>
      <headerFooter alignWithMargins="0">
        <oddFooter>&amp;R&amp;"Book Antiqua,Bold"&amp;10Letter of Discount  / Page &amp;P of &amp;N</oddFooter>
      </headerFooter>
    </customSheetView>
    <customSheetView guid="{714760DF-5EB1-4543-9C04-C1A23AAE4384}" showPageBreaks="1" zeroValues="0" printArea="1" hiddenRows="1" view="pageBreakPreview" topLeftCell="A13">
      <selection activeCell="G15" sqref="G15"/>
      <pageMargins left="0.72" right="0.49" top="0.62" bottom="0.52" header="0.32" footer="0.27"/>
      <pageSetup scale="93" orientation="portrait" r:id="rId7"/>
      <headerFooter alignWithMargins="0">
        <oddFooter>&amp;R&amp;"Book Antiqua,Bold"&amp;10Letter of Discount  / Page &amp;P of &amp;N</oddFooter>
      </headerFooter>
    </customSheetView>
    <customSheetView guid="{BE0CEA4D-1A4E-4C32-BF92-B8DA3D3423E5}" showPageBreaks="1" zeroValues="0" printArea="1" hiddenRows="1" view="pageBreakPreview" topLeftCell="A13">
      <selection activeCell="G15" sqref="G15"/>
      <pageMargins left="0.72" right="0.49" top="0.62" bottom="0.52" header="0.32" footer="0.27"/>
      <pageSetup scale="93" orientation="portrait" r:id="rId8"/>
      <headerFooter alignWithMargins="0">
        <oddFooter>&amp;R&amp;"Book Antiqua,Bold"&amp;10Letter of Discount  / Page &amp;P of &amp;N</oddFooter>
      </headerFooter>
    </customSheetView>
    <customSheetView guid="{3DA0B320-DAF7-4F4A-921A-9FCFD188E8C7}" showPageBreaks="1" zeroValues="0" printArea="1" hiddenRows="1" view="pageBreakPreview" topLeftCell="A10">
      <selection activeCell="G15" sqref="G15"/>
      <pageMargins left="0.72" right="0.49" top="0.62" bottom="0.52" header="0.32" footer="0.27"/>
      <pageSetup scale="93" orientation="portrait" r:id="rId9"/>
      <headerFooter alignWithMargins="0">
        <oddFooter>&amp;R&amp;"Book Antiqua,Bold"&amp;10Letter of Discount  / Page &amp;P of &amp;N</oddFooter>
      </headerFooter>
    </customSheetView>
    <customSheetView guid="{8C0E2163-61BB-48DF-AFAF-5E75147ED450}" showPageBreaks="1" zeroValues="0" printArea="1" hiddenRows="1" view="pageBreakPreview" topLeftCell="D10">
      <selection activeCell="G15" sqref="G15"/>
      <pageMargins left="0.72" right="0.49" top="0.62" bottom="0.52" header="0.32" footer="0.27"/>
      <pageSetup scale="93" orientation="portrait" r:id="rId10"/>
      <headerFooter alignWithMargins="0">
        <oddFooter>&amp;R&amp;"Book Antiqua,Bold"&amp;10Letter of Discount  / Page &amp;P of &amp;N</oddFooter>
      </headerFooter>
    </customSheetView>
    <customSheetView guid="{FD7F7BE1-8CB1-460B-98AB-D33E15FD14E6}" showPageBreaks="1" zeroValues="0" printArea="1" hiddenRows="1" hiddenColumns="1" view="pageBreakPreview" topLeftCell="A16">
      <selection activeCell="G16" sqref="G16"/>
      <pageMargins left="0.72" right="0.49" top="0.62" bottom="0.52" header="0.32" footer="0.27"/>
      <pageSetup scale="93" orientation="portrait" r:id="rId11"/>
      <headerFooter alignWithMargins="0">
        <oddFooter>&amp;R&amp;"Book Antiqua,Bold"&amp;10Letter of Discount  / Page &amp;P of &amp;N</oddFooter>
      </headerFooter>
    </customSheetView>
    <customSheetView guid="{1F4837C2-36FF-4422-95DC-EAAD1B4FAC2F}" showPageBreaks="1" zeroValues="0" printArea="1" hiddenRows="1" hiddenColumns="1" view="pageBreakPreview" topLeftCell="A16">
      <selection activeCell="G16" sqref="G16"/>
      <pageMargins left="0.72" right="0.49" top="0.62" bottom="0.52" header="0.32" footer="0.27"/>
      <pageSetup scale="93" orientation="portrait" r:id="rId12"/>
      <headerFooter alignWithMargins="0">
        <oddFooter>&amp;R&amp;"Book Antiqua,Bold"&amp;10Letter of Discount  / Page &amp;P of &amp;N</oddFooter>
      </headerFooter>
    </customSheetView>
    <customSheetView guid="{27A45B7A-04F2-4516-B80B-5ED0825D4ED3}" zeroValues="0" hiddenRows="1" hiddenColumns="1" topLeftCell="A19">
      <selection activeCell="G28" sqref="G28"/>
      <pageMargins left="0.72" right="0.49" top="0.62" bottom="0.52" header="0.32" footer="0.27"/>
      <pageSetup scale="96" orientation="portrait" r:id="rId13"/>
      <headerFooter alignWithMargins="0">
        <oddFooter>&amp;R&amp;"Book Antiqua,Bold"&amp;10Letter of Discount  / Page &amp;P of &amp;N</oddFooter>
      </headerFooter>
    </customSheetView>
    <customSheetView guid="{091A6405-72DB-46E0-B81A-EC53A5C58396}" scale="70" zeroValues="0" hiddenRows="1" hiddenColumns="1">
      <selection activeCell="G15" sqref="G15"/>
      <pageMargins left="0.72" right="0.49" top="0.62" bottom="0.52" header="0.32" footer="0.27"/>
      <pageSetup scale="96" orientation="portrait" r:id="rId14"/>
      <headerFooter alignWithMargins="0">
        <oddFooter>&amp;R&amp;"Book Antiqua,Bold"&amp;10Letter of Discount  / Page &amp;P of &amp;N</oddFooter>
      </headerFooter>
    </customSheetView>
    <customSheetView guid="{EEE4E2D7-4BFE-4C24-8B93-9FD441A50336}" zeroValues="0" printArea="1" hiddenRows="1" hiddenColumns="1" topLeftCell="A10">
      <selection activeCell="G24" sqref="G24:G27"/>
      <pageMargins left="0.72" right="0.49" top="0.62" bottom="0.52" header="0.32" footer="0.27"/>
      <pageSetup scale="96" orientation="portrait" r:id="rId15"/>
      <headerFooter alignWithMargins="0">
        <oddFooter>&amp;R&amp;"Book Antiqua,Bold"&amp;10Letter of Discount  / Page &amp;P of &amp;N</oddFooter>
      </headerFooter>
    </customSheetView>
    <customSheetView guid="{E2E57CA5-082B-4C11-AB34-2A298199576B}" showPageBreaks="1" zeroValues="0" printArea="1" hiddenRows="1" hiddenColumns="1" view="pageBreakPreview" topLeftCell="A21">
      <selection activeCell="G16" sqref="G16"/>
      <pageMargins left="0.72" right="0.49" top="0.62" bottom="0.52" header="0.32" footer="0.27"/>
      <pageSetup scale="93" orientation="portrait" r:id="rId16"/>
      <headerFooter alignWithMargins="0">
        <oddFooter>&amp;R&amp;"Book Antiqua,Bold"&amp;10Letter of Discount  / Page &amp;P of &amp;N</oddFooter>
      </headerFooter>
    </customSheetView>
    <customSheetView guid="{E8B8E0BD-9CB3-4C7D-9BC6-088FDFCB0B45}" showPageBreaks="1" zeroValues="0" printArea="1" hiddenRows="1" view="pageBreakPreview">
      <selection activeCell="G15" sqref="G15"/>
      <pageMargins left="0.72" right="0.49" top="0.62" bottom="0.52" header="0.32" footer="0.27"/>
      <pageSetup scale="93" orientation="portrait" r:id="rId17"/>
      <headerFooter alignWithMargins="0">
        <oddFooter>&amp;R&amp;"Book Antiqua,Bold"&amp;10Letter of Discount  / Page &amp;P of &amp;N</oddFooter>
      </headerFooter>
    </customSheetView>
    <customSheetView guid="{CB39F8EE-FAD8-4C4E-B5E9-5EC27AC08528}" showPageBreaks="1" zeroValues="0" printArea="1" hiddenRows="1" view="pageBreakPreview">
      <selection activeCell="G15" sqref="G15"/>
      <pageMargins left="0.72" right="0.49" top="0.62" bottom="0.52" header="0.32" footer="0.27"/>
      <pageSetup scale="93" orientation="portrait" r:id="rId18"/>
      <headerFooter alignWithMargins="0">
        <oddFooter>&amp;R&amp;"Book Antiqua,Bold"&amp;10Letter of Discount  / Page &amp;P of &amp;N</oddFooter>
      </headerFooter>
    </customSheetView>
    <customSheetView guid="{97B2ED79-AE3F-4DF3-959D-96AE4A0B76A0}" showPageBreaks="1" zeroValues="0" printArea="1" hiddenRows="1" hiddenColumns="1" view="pageBreakPreview" topLeftCell="A4">
      <selection activeCell="G15" sqref="G15"/>
      <pageMargins left="0.72" right="0.49" top="0.62" bottom="0.52" header="0.32" footer="0.27"/>
      <pageSetup scale="93" orientation="portrait" r:id="rId19"/>
      <headerFooter alignWithMargins="0">
        <oddFooter>&amp;R&amp;"Book Antiqua,Bold"&amp;10Letter of Discount  / Page &amp;P of &amp;N</oddFooter>
      </headerFooter>
    </customSheetView>
    <customSheetView guid="{2D068FA3-47E3-4516-81A6-894AA90F7864}" showPageBreaks="1" zeroValues="0" printArea="1" hiddenRows="1" hiddenColumns="1" view="pageBreakPreview" topLeftCell="A7">
      <selection activeCell="G15" sqref="G15:G16"/>
      <pageMargins left="0.72" right="0.49" top="0.62" bottom="0.52" header="0.32" footer="0.27"/>
      <pageSetup scale="93" orientation="portrait" r:id="rId20"/>
      <headerFooter alignWithMargins="0">
        <oddFooter>&amp;R&amp;"Book Antiqua,Bold"&amp;10Letter of Discount  / Page &amp;P of &amp;N</oddFooter>
      </headerFooter>
    </customSheetView>
    <customSheetView guid="{25F14B1D-FADD-4C44-AA48-5D402D65337D}" showPageBreaks="1" zeroValues="0" printArea="1" hiddenRows="1" hiddenColumns="1" view="pageBreakPreview">
      <selection activeCell="G15" sqref="G15"/>
      <pageMargins left="0.72" right="0.49" top="0.62" bottom="0.52" header="0.32" footer="0.27"/>
      <pageSetup scale="93" orientation="portrait" r:id="rId21"/>
      <headerFooter alignWithMargins="0">
        <oddFooter>&amp;R&amp;"Book Antiqua,Bold"&amp;10Letter of Discount  / Page &amp;P of &amp;N</oddFooter>
      </headerFooter>
    </customSheetView>
    <customSheetView guid="{FC366365-2136-48B2-A9F6-DEB708B66B93}" showPageBreaks="1" zeroValues="0" printArea="1" hiddenRows="1" hiddenColumns="1" view="pageBreakPreview">
      <selection activeCell="G15" sqref="G15"/>
      <pageMargins left="0.72" right="0.49" top="0.62" bottom="0.52" header="0.32" footer="0.27"/>
      <pageSetup scale="93" orientation="portrait" r:id="rId22"/>
      <headerFooter alignWithMargins="0">
        <oddFooter>&amp;R&amp;"Book Antiqua,Bold"&amp;10Letter of Discount  / Page &amp;P of &amp;N</oddFooter>
      </headerFooter>
    </customSheetView>
  </customSheetViews>
  <mergeCells count="16">
    <mergeCell ref="C15:F15"/>
    <mergeCell ref="F40:G40"/>
    <mergeCell ref="F41:G41"/>
    <mergeCell ref="C16:F16"/>
    <mergeCell ref="C17:F17"/>
    <mergeCell ref="C23:F23"/>
    <mergeCell ref="C29:F29"/>
    <mergeCell ref="C30:F30"/>
    <mergeCell ref="C31:G31"/>
    <mergeCell ref="C32:G32"/>
    <mergeCell ref="C33:G33"/>
    <mergeCell ref="A1:G1"/>
    <mergeCell ref="A4:G4"/>
    <mergeCell ref="C12:G12"/>
    <mergeCell ref="A14:G14"/>
    <mergeCell ref="J14:M14"/>
  </mergeCells>
  <phoneticPr fontId="28" type="noConversion"/>
  <dataValidations count="5">
    <dataValidation type="whole" operator="greaterThanOrEqual" allowBlank="1" showInputMessage="1" showErrorMessage="1" error="Enter numeric figure without decimal only" sqref="G15" xr:uid="{00000000-0002-0000-0A00-000000000000}">
      <formula1>0</formula1>
    </dataValidation>
    <dataValidation type="decimal" allowBlank="1" showInputMessage="1" showErrorMessage="1" error="Enter in percent only." sqref="G24:G28 G16" xr:uid="{00000000-0002-0000-0A00-000001000000}">
      <formula1>0</formula1>
      <formula2>1</formula2>
    </dataValidation>
    <dataValidation type="whole" operator="greaterThanOrEqual" allowBlank="1" showInputMessage="1" showErrorMessage="1" error="Enter numeric figure only." sqref="G29" xr:uid="{00000000-0002-0000-0A00-000002000000}">
      <formula1>0</formula1>
    </dataValidation>
    <dataValidation type="whole" operator="greaterThanOrEqual" allowBlank="1" showInputMessage="1" showErrorMessage="1" error="Enter numeric figures only." sqref="G18:G22" xr:uid="{00000000-0002-0000-0A00-000003000000}">
      <formula1>0</formula1>
    </dataValidation>
    <dataValidation type="decimal" allowBlank="1" showInputMessage="1" showErrorMessage="1" error="Enter in percent only" sqref="G30" xr:uid="{00000000-0002-0000-0A00-000004000000}">
      <formula1>0</formula1>
      <formula2>1</formula2>
    </dataValidation>
  </dataValidations>
  <pageMargins left="0.72" right="0.49" top="0.62" bottom="0.52" header="0.32" footer="0.27"/>
  <pageSetup scale="93" orientation="portrait" r:id="rId23"/>
  <headerFooter alignWithMargins="0">
    <oddFooter>&amp;R&amp;"Book Antiqua,Bold"&amp;10Letter of Discount  / Page &amp;P of &amp;N</oddFooter>
  </headerFooter>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35"/>
  </sheetPr>
  <dimension ref="A1:F21"/>
  <sheetViews>
    <sheetView zoomScale="70" zoomScaleNormal="70" zoomScaleSheetLayoutView="100" workbookViewId="0">
      <selection sqref="A1:E16"/>
    </sheetView>
  </sheetViews>
  <sheetFormatPr defaultColWidth="9" defaultRowHeight="16.5"/>
  <cols>
    <col min="1" max="1" width="9" style="406"/>
    <col min="2" max="2" width="26.875" style="407" customWidth="1"/>
    <col min="3" max="3" width="22.875" style="407" customWidth="1"/>
    <col min="4" max="5" width="15.625" style="407" customWidth="1"/>
    <col min="6" max="16384" width="9" style="380"/>
  </cols>
  <sheetData>
    <row r="1" spans="1:6">
      <c r="A1" s="393"/>
      <c r="B1" s="394"/>
      <c r="C1" s="394"/>
      <c r="D1" s="394"/>
      <c r="E1" s="394"/>
    </row>
    <row r="2" spans="1:6" ht="21.95" customHeight="1">
      <c r="A2" s="902" t="s">
        <v>21</v>
      </c>
      <c r="B2" s="902"/>
      <c r="C2" s="902"/>
      <c r="D2" s="902"/>
      <c r="E2" s="380"/>
    </row>
    <row r="3" spans="1:6">
      <c r="A3" s="393"/>
      <c r="B3" s="394"/>
      <c r="C3" s="394"/>
      <c r="D3" s="394"/>
      <c r="E3" s="394"/>
    </row>
    <row r="4" spans="1:6" ht="30">
      <c r="A4" s="395" t="s">
        <v>22</v>
      </c>
      <c r="B4" s="396" t="s">
        <v>23</v>
      </c>
      <c r="C4" s="395" t="s">
        <v>61</v>
      </c>
      <c r="D4" s="395" t="s">
        <v>24</v>
      </c>
      <c r="E4" s="395" t="s">
        <v>25</v>
      </c>
    </row>
    <row r="5" spans="1:6" ht="18" customHeight="1">
      <c r="A5" s="397" t="s">
        <v>26</v>
      </c>
      <c r="B5" s="397" t="s">
        <v>27</v>
      </c>
      <c r="C5" s="397" t="s">
        <v>28</v>
      </c>
      <c r="D5" s="397" t="s">
        <v>29</v>
      </c>
      <c r="E5" s="397" t="s">
        <v>30</v>
      </c>
    </row>
    <row r="6" spans="1:6" ht="45" customHeight="1">
      <c r="A6" s="398">
        <v>1</v>
      </c>
      <c r="B6" s="399"/>
      <c r="C6" s="400"/>
      <c r="D6" s="401"/>
      <c r="E6" s="402">
        <f t="shared" ref="E6:E15" si="0">C6*D6</f>
        <v>0</v>
      </c>
    </row>
    <row r="7" spans="1:6" ht="45" customHeight="1">
      <c r="A7" s="398">
        <v>2</v>
      </c>
      <c r="B7" s="399"/>
      <c r="C7" s="400"/>
      <c r="D7" s="401"/>
      <c r="E7" s="402">
        <f t="shared" si="0"/>
        <v>0</v>
      </c>
    </row>
    <row r="8" spans="1:6" ht="45" customHeight="1">
      <c r="A8" s="398">
        <v>3</v>
      </c>
      <c r="B8" s="399"/>
      <c r="C8" s="400"/>
      <c r="D8" s="401"/>
      <c r="E8" s="402">
        <f t="shared" si="0"/>
        <v>0</v>
      </c>
    </row>
    <row r="9" spans="1:6" ht="45" customHeight="1">
      <c r="A9" s="398">
        <v>4</v>
      </c>
      <c r="B9" s="399"/>
      <c r="C9" s="400"/>
      <c r="D9" s="401"/>
      <c r="E9" s="402">
        <f t="shared" si="0"/>
        <v>0</v>
      </c>
    </row>
    <row r="10" spans="1:6" ht="45" customHeight="1">
      <c r="A10" s="398">
        <v>5</v>
      </c>
      <c r="B10" s="399"/>
      <c r="C10" s="400"/>
      <c r="D10" s="401"/>
      <c r="E10" s="402">
        <f t="shared" si="0"/>
        <v>0</v>
      </c>
    </row>
    <row r="11" spans="1:6" ht="45" customHeight="1">
      <c r="A11" s="398">
        <v>6</v>
      </c>
      <c r="B11" s="399"/>
      <c r="C11" s="400"/>
      <c r="D11" s="401"/>
      <c r="E11" s="402">
        <f t="shared" si="0"/>
        <v>0</v>
      </c>
    </row>
    <row r="12" spans="1:6" ht="45" customHeight="1">
      <c r="A12" s="398">
        <v>7</v>
      </c>
      <c r="B12" s="399"/>
      <c r="C12" s="400"/>
      <c r="D12" s="401"/>
      <c r="E12" s="402">
        <f t="shared" si="0"/>
        <v>0</v>
      </c>
    </row>
    <row r="13" spans="1:6" ht="45" customHeight="1">
      <c r="A13" s="398">
        <v>8</v>
      </c>
      <c r="B13" s="399"/>
      <c r="C13" s="400"/>
      <c r="D13" s="401"/>
      <c r="E13" s="402">
        <f t="shared" si="0"/>
        <v>0</v>
      </c>
    </row>
    <row r="14" spans="1:6" ht="45" customHeight="1">
      <c r="A14" s="398">
        <v>9</v>
      </c>
      <c r="B14" s="399"/>
      <c r="C14" s="400"/>
      <c r="D14" s="401"/>
      <c r="E14" s="402">
        <f t="shared" si="0"/>
        <v>0</v>
      </c>
    </row>
    <row r="15" spans="1:6" ht="45" customHeight="1">
      <c r="A15" s="398">
        <v>10</v>
      </c>
      <c r="B15" s="399"/>
      <c r="C15" s="400"/>
      <c r="D15" s="401"/>
      <c r="E15" s="402">
        <f t="shared" si="0"/>
        <v>0</v>
      </c>
    </row>
    <row r="16" spans="1:6" ht="45" customHeight="1">
      <c r="A16" s="403"/>
      <c r="B16" s="404" t="s">
        <v>31</v>
      </c>
      <c r="C16" s="404"/>
      <c r="D16" s="404"/>
      <c r="E16" s="404">
        <f>SUM(E6:E15)</f>
        <v>0</v>
      </c>
      <c r="F16" s="405"/>
    </row>
    <row r="17" ht="30" customHeight="1"/>
    <row r="18" ht="30" customHeight="1"/>
    <row r="19" ht="30" customHeight="1"/>
    <row r="20" ht="30" customHeight="1"/>
    <row r="21" ht="30" customHeight="1"/>
  </sheetData>
  <sheetProtection formatColumns="0" formatRows="0" selectLockedCells="1"/>
  <customSheetViews>
    <customSheetView guid="{25FA5C87-49B6-4D46-AC9A-E57D5387C2DA}" scale="70" state="hidden">
      <selection sqref="A1:E16"/>
      <pageMargins left="0.75" right="0.75" top="0.65" bottom="1" header="0.5" footer="0.5"/>
      <pageSetup orientation="portrait" r:id="rId1"/>
      <headerFooter alignWithMargins="0"/>
    </customSheetView>
    <customSheetView guid="{D4DE57C7-E521-4428-80BD-545B19793C78}" scale="70" state="hidden">
      <selection sqref="A1:E16"/>
      <pageMargins left="0.75" right="0.75" top="0.65" bottom="1" header="0.5" footer="0.5"/>
      <pageSetup orientation="portrait" r:id="rId2"/>
      <headerFooter alignWithMargins="0"/>
    </customSheetView>
    <customSheetView guid="{427AF4ED-2BDF-478F-9F0A-595838FA0EC8}" scale="70" state="hidden">
      <selection sqref="A1:E16"/>
      <pageMargins left="0.75" right="0.75" top="0.65" bottom="1" header="0.5" footer="0.5"/>
      <pageSetup orientation="portrait" r:id="rId3"/>
      <headerFooter alignWithMargins="0"/>
    </customSheetView>
    <customSheetView guid="{EF8F60CB-82F3-477F-A7D3-94F4C70843DC}" scale="70" state="hidden">
      <selection sqref="A1:E16"/>
      <pageMargins left="0.75" right="0.75" top="0.65" bottom="1" header="0.5" footer="0.5"/>
      <pageSetup orientation="portrait" r:id="rId4"/>
      <headerFooter alignWithMargins="0"/>
    </customSheetView>
    <customSheetView guid="{9658319F-66FC-48F8-AB8A-302F6F77BA10}" scale="70" state="hidden">
      <selection sqref="A1:E16"/>
      <pageMargins left="0.75" right="0.75" top="0.65" bottom="1" header="0.5" footer="0.5"/>
      <pageSetup orientation="portrait" r:id="rId5"/>
      <headerFooter alignWithMargins="0"/>
    </customSheetView>
    <customSheetView guid="{D4A148BB-8D25-43B9-8797-A9D3AE767B49}" scale="70" state="hidden">
      <selection sqref="A1:E16"/>
      <pageMargins left="0.75" right="0.75" top="0.65" bottom="1" header="0.5" footer="0.5"/>
      <pageSetup orientation="portrait" r:id="rId6"/>
      <headerFooter alignWithMargins="0"/>
    </customSheetView>
    <customSheetView guid="{714760DF-5EB1-4543-9C04-C1A23AAE4384}" scale="70" state="hidden">
      <selection sqref="A1:E16"/>
      <pageMargins left="0.75" right="0.75" top="0.65" bottom="1" header="0.5" footer="0.5"/>
      <pageSetup orientation="portrait" r:id="rId7"/>
      <headerFooter alignWithMargins="0"/>
    </customSheetView>
    <customSheetView guid="{BE0CEA4D-1A4E-4C32-BF92-B8DA3D3423E5}" scale="70" state="hidden">
      <selection sqref="A1:E16"/>
      <pageMargins left="0.75" right="0.75" top="0.65" bottom="1" header="0.5" footer="0.5"/>
      <pageSetup orientation="portrait" r:id="rId8"/>
      <headerFooter alignWithMargins="0"/>
    </customSheetView>
    <customSheetView guid="{3DA0B320-DAF7-4F4A-921A-9FCFD188E8C7}" scale="70" state="hidden">
      <selection sqref="A1:E16"/>
      <pageMargins left="0.75" right="0.75" top="0.65" bottom="1" header="0.5" footer="0.5"/>
      <pageSetup orientation="portrait" r:id="rId9"/>
      <headerFooter alignWithMargins="0"/>
    </customSheetView>
    <customSheetView guid="{8C0E2163-61BB-48DF-AFAF-5E75147ED450}" scale="70" state="hidden">
      <selection sqref="A1:E16"/>
      <pageMargins left="0.75" right="0.75" top="0.65" bottom="1" header="0.5" footer="0.5"/>
      <pageSetup orientation="portrait" r:id="rId10"/>
      <headerFooter alignWithMargins="0"/>
    </customSheetView>
    <customSheetView guid="{FD7F7BE1-8CB1-460B-98AB-D33E15FD14E6}" scale="70" state="hidden">
      <selection sqref="A1:E16"/>
      <pageMargins left="0.75" right="0.75" top="0.65" bottom="1" header="0.5" footer="0.5"/>
      <pageSetup orientation="portrait" r:id="rId11"/>
      <headerFooter alignWithMargins="0"/>
    </customSheetView>
    <customSheetView guid="{1F4837C2-36FF-4422-95DC-EAAD1B4FAC2F}" scale="70" state="hidden">
      <selection sqref="A1:E16"/>
      <pageMargins left="0.75" right="0.75" top="0.65" bottom="1" header="0.5" footer="0.5"/>
      <pageSetup orientation="portrait" r:id="rId12"/>
      <headerFooter alignWithMargins="0"/>
    </customSheetView>
    <customSheetView guid="{27A45B7A-04F2-4516-B80B-5ED0825D4ED3}" scale="70">
      <selection activeCell="C6" sqref="C6"/>
      <pageMargins left="0.75" right="0.75" top="0.65" bottom="1" header="0.5" footer="0.5"/>
      <pageSetup orientation="portrait" r:id="rId13"/>
      <headerFooter alignWithMargins="0"/>
    </customSheetView>
    <customSheetView guid="{091A6405-72DB-46E0-B81A-EC53A5C58396}" scale="70">
      <selection activeCell="D6" sqref="D6"/>
      <pageMargins left="0.75" right="0.75" top="0.65" bottom="1" header="0.5" footer="0.5"/>
      <pageSetup orientation="portrait" r:id="rId14"/>
      <headerFooter alignWithMargins="0"/>
    </customSheetView>
    <customSheetView guid="{EEE4E2D7-4BFE-4C24-8B93-9FD441A50336}" scale="70">
      <selection activeCell="C6" sqref="C6"/>
      <pageMargins left="0.75" right="0.75" top="0.65" bottom="1" header="0.5" footer="0.5"/>
      <pageSetup orientation="portrait" r:id="rId15"/>
      <headerFooter alignWithMargins="0"/>
    </customSheetView>
    <customSheetView guid="{E2E57CA5-082B-4C11-AB34-2A298199576B}" scale="70">
      <selection activeCell="C11" sqref="C11"/>
      <pageMargins left="0.75" right="0.75" top="0.65" bottom="1" header="0.5" footer="0.5"/>
      <pageSetup orientation="portrait" r:id="rId16"/>
      <headerFooter alignWithMargins="0"/>
    </customSheetView>
    <customSheetView guid="{E8B8E0BD-9CB3-4C7D-9BC6-088FDFCB0B45}" scale="70" state="hidden">
      <selection sqref="A1:E16"/>
      <pageMargins left="0.75" right="0.75" top="0.65" bottom="1" header="0.5" footer="0.5"/>
      <pageSetup orientation="portrait" r:id="rId17"/>
      <headerFooter alignWithMargins="0"/>
    </customSheetView>
    <customSheetView guid="{CB39F8EE-FAD8-4C4E-B5E9-5EC27AC08528}" scale="70" state="hidden">
      <selection sqref="A1:E16"/>
      <pageMargins left="0.75" right="0.75" top="0.65" bottom="1" header="0.5" footer="0.5"/>
      <pageSetup orientation="portrait" r:id="rId18"/>
      <headerFooter alignWithMargins="0"/>
    </customSheetView>
    <customSheetView guid="{97B2ED79-AE3F-4DF3-959D-96AE4A0B76A0}" scale="70" state="hidden">
      <selection sqref="A1:E16"/>
      <pageMargins left="0.75" right="0.75" top="0.65" bottom="1" header="0.5" footer="0.5"/>
      <pageSetup orientation="portrait" r:id="rId19"/>
      <headerFooter alignWithMargins="0"/>
    </customSheetView>
    <customSheetView guid="{2D068FA3-47E3-4516-81A6-894AA90F7864}" scale="70" state="hidden">
      <selection sqref="A1:E16"/>
      <pageMargins left="0.75" right="0.75" top="0.65" bottom="1" header="0.5" footer="0.5"/>
      <pageSetup orientation="portrait" r:id="rId20"/>
      <headerFooter alignWithMargins="0"/>
    </customSheetView>
    <customSheetView guid="{25F14B1D-FADD-4C44-AA48-5D402D65337D}" scale="70" state="hidden">
      <selection sqref="A1:E16"/>
      <pageMargins left="0.75" right="0.75" top="0.65" bottom="1" header="0.5" footer="0.5"/>
      <pageSetup orientation="portrait" r:id="rId21"/>
      <headerFooter alignWithMargins="0"/>
    </customSheetView>
    <customSheetView guid="{FC366365-2136-48B2-A9F6-DEB708B66B93}" scale="70" state="hidden">
      <selection sqref="A1:E16"/>
      <pageMargins left="0.75" right="0.75" top="0.65" bottom="1" header="0.5" footer="0.5"/>
      <pageSetup orientation="portrait" r:id="rId22"/>
      <headerFooter alignWithMargins="0"/>
    </customSheetView>
  </customSheetViews>
  <mergeCells count="1">
    <mergeCell ref="A2:D2"/>
  </mergeCells>
  <phoneticPr fontId="28" type="noConversion"/>
  <pageMargins left="0.75" right="0.75" top="0.65" bottom="1" header="0.5" footer="0.5"/>
  <pageSetup orientation="portrait" r:id="rId23"/>
  <headerFooter alignWithMargins="0"/>
  <drawing r:id="rId2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7"/>
  </sheetPr>
  <dimension ref="A1:F21"/>
  <sheetViews>
    <sheetView zoomScale="90" zoomScaleNormal="90" workbookViewId="0">
      <selection activeCell="F8" sqref="F8"/>
    </sheetView>
  </sheetViews>
  <sheetFormatPr defaultColWidth="9" defaultRowHeight="16.5"/>
  <cols>
    <col min="1" max="1" width="9" style="406"/>
    <col min="2" max="2" width="26.875" style="407" customWidth="1"/>
    <col min="3" max="3" width="22.875" style="407" customWidth="1"/>
    <col min="4" max="5" width="15.625" style="407" customWidth="1"/>
    <col min="6" max="16384" width="9" style="380"/>
  </cols>
  <sheetData>
    <row r="1" spans="1:6">
      <c r="A1" s="393"/>
      <c r="B1" s="394"/>
      <c r="C1" s="394"/>
      <c r="D1" s="394"/>
      <c r="E1" s="394"/>
    </row>
    <row r="2" spans="1:6" ht="21.95" customHeight="1">
      <c r="A2" s="902" t="s">
        <v>32</v>
      </c>
      <c r="B2" s="902"/>
      <c r="C2" s="902"/>
      <c r="D2" s="903"/>
      <c r="E2"/>
    </row>
    <row r="3" spans="1:6">
      <c r="A3" s="393"/>
      <c r="B3" s="394"/>
      <c r="C3" s="394"/>
      <c r="D3" s="394"/>
      <c r="E3" s="394"/>
    </row>
    <row r="4" spans="1:6" ht="30">
      <c r="A4" s="395" t="s">
        <v>22</v>
      </c>
      <c r="B4" s="396" t="s">
        <v>23</v>
      </c>
      <c r="C4" s="395" t="s">
        <v>33</v>
      </c>
      <c r="D4" s="395" t="s">
        <v>34</v>
      </c>
      <c r="E4" s="395" t="s">
        <v>35</v>
      </c>
    </row>
    <row r="5" spans="1:6" ht="18" customHeight="1">
      <c r="A5" s="397" t="s">
        <v>26</v>
      </c>
      <c r="B5" s="397" t="s">
        <v>27</v>
      </c>
      <c r="C5" s="397" t="s">
        <v>28</v>
      </c>
      <c r="D5" s="397" t="s">
        <v>29</v>
      </c>
      <c r="E5" s="397" t="s">
        <v>30</v>
      </c>
    </row>
    <row r="6" spans="1:6" ht="45" customHeight="1">
      <c r="A6" s="398">
        <v>1</v>
      </c>
      <c r="B6" s="399"/>
      <c r="C6" s="400"/>
      <c r="D6" s="401"/>
      <c r="E6" s="402">
        <f>C6*D6</f>
        <v>0</v>
      </c>
    </row>
    <row r="7" spans="1:6" ht="45" customHeight="1">
      <c r="A7" s="398">
        <v>2</v>
      </c>
      <c r="B7" s="399"/>
      <c r="C7" s="400"/>
      <c r="D7" s="401"/>
      <c r="E7" s="402">
        <f t="shared" ref="E7:E15" si="0">C7*D7</f>
        <v>0</v>
      </c>
    </row>
    <row r="8" spans="1:6" ht="45" customHeight="1">
      <c r="A8" s="398">
        <v>3</v>
      </c>
      <c r="B8" s="399"/>
      <c r="C8" s="400"/>
      <c r="D8" s="401"/>
      <c r="E8" s="402">
        <f t="shared" si="0"/>
        <v>0</v>
      </c>
    </row>
    <row r="9" spans="1:6" ht="45" customHeight="1">
      <c r="A9" s="398">
        <v>4</v>
      </c>
      <c r="B9" s="399"/>
      <c r="C9" s="400"/>
      <c r="D9" s="401"/>
      <c r="E9" s="402">
        <f t="shared" si="0"/>
        <v>0</v>
      </c>
    </row>
    <row r="10" spans="1:6" ht="45" customHeight="1">
      <c r="A10" s="398">
        <v>5</v>
      </c>
      <c r="B10" s="399"/>
      <c r="C10" s="400"/>
      <c r="D10" s="401"/>
      <c r="E10" s="402">
        <f t="shared" si="0"/>
        <v>0</v>
      </c>
    </row>
    <row r="11" spans="1:6" ht="45" customHeight="1">
      <c r="A11" s="398">
        <v>6</v>
      </c>
      <c r="B11" s="399"/>
      <c r="C11" s="400"/>
      <c r="D11" s="401"/>
      <c r="E11" s="402">
        <f t="shared" si="0"/>
        <v>0</v>
      </c>
    </row>
    <row r="12" spans="1:6" ht="45" customHeight="1">
      <c r="A12" s="398">
        <v>7</v>
      </c>
      <c r="B12" s="399"/>
      <c r="C12" s="400"/>
      <c r="D12" s="401"/>
      <c r="E12" s="402">
        <f t="shared" si="0"/>
        <v>0</v>
      </c>
    </row>
    <row r="13" spans="1:6" ht="45" customHeight="1">
      <c r="A13" s="398">
        <v>8</v>
      </c>
      <c r="B13" s="399"/>
      <c r="C13" s="400"/>
      <c r="D13" s="401"/>
      <c r="E13" s="402">
        <f t="shared" si="0"/>
        <v>0</v>
      </c>
    </row>
    <row r="14" spans="1:6" ht="45" customHeight="1">
      <c r="A14" s="398">
        <v>9</v>
      </c>
      <c r="B14" s="399"/>
      <c r="C14" s="400"/>
      <c r="D14" s="401"/>
      <c r="E14" s="402">
        <f t="shared" si="0"/>
        <v>0</v>
      </c>
    </row>
    <row r="15" spans="1:6" ht="45" customHeight="1">
      <c r="A15" s="398">
        <v>10</v>
      </c>
      <c r="B15" s="399"/>
      <c r="C15" s="400"/>
      <c r="D15" s="401"/>
      <c r="E15" s="402">
        <f t="shared" si="0"/>
        <v>0</v>
      </c>
    </row>
    <row r="16" spans="1:6" ht="45" customHeight="1">
      <c r="A16" s="403"/>
      <c r="B16" s="404" t="s">
        <v>31</v>
      </c>
      <c r="C16" s="404"/>
      <c r="D16" s="404"/>
      <c r="E16" s="404">
        <f>SUM(E6:E15)</f>
        <v>0</v>
      </c>
      <c r="F16" s="405"/>
    </row>
    <row r="17" ht="30" customHeight="1"/>
    <row r="18" ht="30" customHeight="1"/>
    <row r="19" ht="30" customHeight="1"/>
    <row r="20" ht="30" customHeight="1"/>
    <row r="21" ht="30" customHeight="1"/>
  </sheetData>
  <sheetProtection formatColumns="0" formatRows="0" selectLockedCells="1"/>
  <customSheetViews>
    <customSheetView guid="{25FA5C87-49B6-4D46-AC9A-E57D5387C2DA}" scale="90" state="hidden">
      <selection activeCell="F8" sqref="F8"/>
      <pageMargins left="0.75" right="0.75" top="0.65" bottom="1" header="0.5" footer="0.5"/>
      <pageSetup orientation="portrait" r:id="rId1"/>
      <headerFooter alignWithMargins="0"/>
    </customSheetView>
    <customSheetView guid="{D4DE57C7-E521-4428-80BD-545B19793C78}" scale="90" state="hidden">
      <selection activeCell="F8" sqref="F8"/>
      <pageMargins left="0.75" right="0.75" top="0.65" bottom="1" header="0.5" footer="0.5"/>
      <pageSetup orientation="portrait" r:id="rId2"/>
      <headerFooter alignWithMargins="0"/>
    </customSheetView>
    <customSheetView guid="{427AF4ED-2BDF-478F-9F0A-595838FA0EC8}" scale="90" state="hidden">
      <selection activeCell="F8" sqref="F8"/>
      <pageMargins left="0.75" right="0.75" top="0.65" bottom="1" header="0.5" footer="0.5"/>
      <pageSetup orientation="portrait" r:id="rId3"/>
      <headerFooter alignWithMargins="0"/>
    </customSheetView>
    <customSheetView guid="{EF8F60CB-82F3-477F-A7D3-94F4C70843DC}" scale="90" state="hidden">
      <selection activeCell="F8" sqref="F8"/>
      <pageMargins left="0.75" right="0.75" top="0.65" bottom="1" header="0.5" footer="0.5"/>
      <pageSetup orientation="portrait" r:id="rId4"/>
      <headerFooter alignWithMargins="0"/>
    </customSheetView>
    <customSheetView guid="{9658319F-66FC-48F8-AB8A-302F6F77BA10}" scale="90" state="hidden">
      <selection activeCell="F8" sqref="F8"/>
      <pageMargins left="0.75" right="0.75" top="0.65" bottom="1" header="0.5" footer="0.5"/>
      <pageSetup orientation="portrait" r:id="rId5"/>
      <headerFooter alignWithMargins="0"/>
    </customSheetView>
    <customSheetView guid="{D4A148BB-8D25-43B9-8797-A9D3AE767B49}" scale="90" state="hidden">
      <selection activeCell="F8" sqref="F8"/>
      <pageMargins left="0.75" right="0.75" top="0.65" bottom="1" header="0.5" footer="0.5"/>
      <pageSetup orientation="portrait" r:id="rId6"/>
      <headerFooter alignWithMargins="0"/>
    </customSheetView>
    <customSheetView guid="{714760DF-5EB1-4543-9C04-C1A23AAE4384}" scale="90" state="hidden">
      <selection activeCell="F8" sqref="F8"/>
      <pageMargins left="0.75" right="0.75" top="0.65" bottom="1" header="0.5" footer="0.5"/>
      <pageSetup orientation="portrait" r:id="rId7"/>
      <headerFooter alignWithMargins="0"/>
    </customSheetView>
    <customSheetView guid="{BE0CEA4D-1A4E-4C32-BF92-B8DA3D3423E5}" scale="90" state="hidden">
      <selection activeCell="F8" sqref="F8"/>
      <pageMargins left="0.75" right="0.75" top="0.65" bottom="1" header="0.5" footer="0.5"/>
      <pageSetup orientation="portrait" r:id="rId8"/>
      <headerFooter alignWithMargins="0"/>
    </customSheetView>
    <customSheetView guid="{3DA0B320-DAF7-4F4A-921A-9FCFD188E8C7}" scale="90" state="hidden">
      <selection activeCell="F8" sqref="F8"/>
      <pageMargins left="0.75" right="0.75" top="0.65" bottom="1" header="0.5" footer="0.5"/>
      <pageSetup orientation="portrait" r:id="rId9"/>
      <headerFooter alignWithMargins="0"/>
    </customSheetView>
    <customSheetView guid="{8C0E2163-61BB-48DF-AFAF-5E75147ED450}" scale="90" state="hidden">
      <selection activeCell="F8" sqref="F8"/>
      <pageMargins left="0.75" right="0.75" top="0.65" bottom="1" header="0.5" footer="0.5"/>
      <pageSetup orientation="portrait" r:id="rId10"/>
      <headerFooter alignWithMargins="0"/>
    </customSheetView>
    <customSheetView guid="{FD7F7BE1-8CB1-460B-98AB-D33E15FD14E6}" scale="90" state="hidden">
      <selection activeCell="F8" sqref="F8"/>
      <pageMargins left="0.75" right="0.75" top="0.65" bottom="1" header="0.5" footer="0.5"/>
      <pageSetup orientation="portrait" r:id="rId11"/>
      <headerFooter alignWithMargins="0"/>
    </customSheetView>
    <customSheetView guid="{1F4837C2-36FF-4422-95DC-EAAD1B4FAC2F}" scale="90" state="hidden">
      <selection activeCell="F8" sqref="F8"/>
      <pageMargins left="0.75" right="0.75" top="0.65" bottom="1" header="0.5" footer="0.5"/>
      <pageSetup orientation="portrait" r:id="rId12"/>
      <headerFooter alignWithMargins="0"/>
    </customSheetView>
    <customSheetView guid="{27A45B7A-04F2-4516-B80B-5ED0825D4ED3}" scale="90" topLeftCell="A4">
      <selection activeCell="D6" sqref="D6"/>
      <pageMargins left="0.75" right="0.75" top="0.65" bottom="1" header="0.5" footer="0.5"/>
      <pageSetup orientation="portrait" r:id="rId13"/>
      <headerFooter alignWithMargins="0"/>
    </customSheetView>
    <customSheetView guid="{091A6405-72DB-46E0-B81A-EC53A5C58396}" scale="90">
      <selection activeCell="D6" sqref="D6"/>
      <pageMargins left="0.75" right="0.75" top="0.65" bottom="1" header="0.5" footer="0.5"/>
      <pageSetup orientation="portrait" r:id="rId14"/>
      <headerFooter alignWithMargins="0"/>
    </customSheetView>
    <customSheetView guid="{EEE4E2D7-4BFE-4C24-8B93-9FD441A50336}" scale="90" topLeftCell="A4">
      <selection activeCell="D6" sqref="D6"/>
      <pageMargins left="0.75" right="0.75" top="0.65" bottom="1" header="0.5" footer="0.5"/>
      <pageSetup orientation="portrait" r:id="rId15"/>
      <headerFooter alignWithMargins="0"/>
    </customSheetView>
    <customSheetView guid="{E2E57CA5-082B-4C11-AB34-2A298199576B}" scale="90">
      <selection activeCell="C6" sqref="C6"/>
      <pageMargins left="0.75" right="0.75" top="0.65" bottom="1" header="0.5" footer="0.5"/>
      <pageSetup orientation="portrait" r:id="rId16"/>
      <headerFooter alignWithMargins="0"/>
    </customSheetView>
    <customSheetView guid="{E8B8E0BD-9CB3-4C7D-9BC6-088FDFCB0B45}" scale="90" state="hidden">
      <selection activeCell="F8" sqref="F8"/>
      <pageMargins left="0.75" right="0.75" top="0.65" bottom="1" header="0.5" footer="0.5"/>
      <pageSetup orientation="portrait" r:id="rId17"/>
      <headerFooter alignWithMargins="0"/>
    </customSheetView>
    <customSheetView guid="{CB39F8EE-FAD8-4C4E-B5E9-5EC27AC08528}" scale="90" state="hidden">
      <selection activeCell="F8" sqref="F8"/>
      <pageMargins left="0.75" right="0.75" top="0.65" bottom="1" header="0.5" footer="0.5"/>
      <pageSetup orientation="portrait" r:id="rId18"/>
      <headerFooter alignWithMargins="0"/>
    </customSheetView>
    <customSheetView guid="{97B2ED79-AE3F-4DF3-959D-96AE4A0B76A0}" scale="90" state="hidden">
      <selection activeCell="F8" sqref="F8"/>
      <pageMargins left="0.75" right="0.75" top="0.65" bottom="1" header="0.5" footer="0.5"/>
      <pageSetup orientation="portrait" r:id="rId19"/>
      <headerFooter alignWithMargins="0"/>
    </customSheetView>
    <customSheetView guid="{2D068FA3-47E3-4516-81A6-894AA90F7864}" scale="90" state="hidden">
      <selection activeCell="F8" sqref="F8"/>
      <pageMargins left="0.75" right="0.75" top="0.65" bottom="1" header="0.5" footer="0.5"/>
      <pageSetup orientation="portrait" r:id="rId20"/>
      <headerFooter alignWithMargins="0"/>
    </customSheetView>
    <customSheetView guid="{25F14B1D-FADD-4C44-AA48-5D402D65337D}" scale="90" state="hidden">
      <selection activeCell="F8" sqref="F8"/>
      <pageMargins left="0.75" right="0.75" top="0.65" bottom="1" header="0.5" footer="0.5"/>
      <pageSetup orientation="portrait" r:id="rId21"/>
      <headerFooter alignWithMargins="0"/>
    </customSheetView>
    <customSheetView guid="{FC366365-2136-48B2-A9F6-DEB708B66B93}" scale="90" state="hidden">
      <selection activeCell="F8" sqref="F8"/>
      <pageMargins left="0.75" right="0.75" top="0.65" bottom="1" header="0.5" footer="0.5"/>
      <pageSetup orientation="portrait" r:id="rId22"/>
      <headerFooter alignWithMargins="0"/>
    </customSheetView>
  </customSheetViews>
  <mergeCells count="1">
    <mergeCell ref="A2:D2"/>
  </mergeCells>
  <phoneticPr fontId="28" type="noConversion"/>
  <pageMargins left="0.75" right="0.75" top="0.65" bottom="1" header="0.5" footer="0.5"/>
  <pageSetup orientation="portrait" r:id="rId23"/>
  <headerFooter alignWithMargins="0"/>
  <drawing r:id="rId2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61"/>
  </sheetPr>
  <dimension ref="A1:G21"/>
  <sheetViews>
    <sheetView zoomScaleSheetLayoutView="100" workbookViewId="0">
      <selection activeCell="J7" sqref="J7"/>
    </sheetView>
  </sheetViews>
  <sheetFormatPr defaultColWidth="9" defaultRowHeight="16.5"/>
  <cols>
    <col min="1" max="1" width="7.625" style="406" customWidth="1"/>
    <col min="2" max="4" width="20.625" style="407" customWidth="1"/>
    <col min="5" max="5" width="9.625" style="407" customWidth="1"/>
    <col min="6" max="6" width="12.625" style="407" customWidth="1"/>
    <col min="7" max="16384" width="9" style="380"/>
  </cols>
  <sheetData>
    <row r="1" spans="1:7">
      <c r="A1" s="393"/>
      <c r="B1" s="394"/>
      <c r="C1" s="394"/>
      <c r="D1" s="394"/>
      <c r="E1" s="394"/>
      <c r="F1" s="394"/>
    </row>
    <row r="2" spans="1:7" ht="21.95" customHeight="1">
      <c r="A2" s="902" t="s">
        <v>36</v>
      </c>
      <c r="B2" s="902"/>
      <c r="C2" s="902"/>
      <c r="D2" s="902"/>
      <c r="E2" s="903"/>
      <c r="F2" s="380"/>
    </row>
    <row r="3" spans="1:7">
      <c r="A3" s="393"/>
      <c r="B3" s="394"/>
      <c r="C3" s="394"/>
      <c r="D3" s="394"/>
      <c r="E3" s="394"/>
      <c r="F3" s="394"/>
    </row>
    <row r="4" spans="1:7" ht="45">
      <c r="A4" s="395" t="s">
        <v>22</v>
      </c>
      <c r="B4" s="396" t="s">
        <v>23</v>
      </c>
      <c r="C4" s="395" t="s">
        <v>37</v>
      </c>
      <c r="D4" s="395" t="s">
        <v>38</v>
      </c>
      <c r="E4" s="395" t="s">
        <v>39</v>
      </c>
      <c r="F4" s="395" t="s">
        <v>40</v>
      </c>
    </row>
    <row r="5" spans="1:7" ht="18" customHeight="1">
      <c r="A5" s="397" t="s">
        <v>26</v>
      </c>
      <c r="B5" s="397" t="s">
        <v>27</v>
      </c>
      <c r="C5" s="397" t="s">
        <v>28</v>
      </c>
      <c r="D5" s="397" t="s">
        <v>29</v>
      </c>
      <c r="E5" s="408" t="s">
        <v>41</v>
      </c>
      <c r="F5" s="397" t="s">
        <v>394</v>
      </c>
    </row>
    <row r="6" spans="1:7" ht="45" customHeight="1">
      <c r="A6" s="398">
        <v>1</v>
      </c>
      <c r="B6" s="399"/>
      <c r="C6" s="400"/>
      <c r="D6" s="400"/>
      <c r="E6" s="401"/>
      <c r="F6" s="402">
        <f>C6*E6</f>
        <v>0</v>
      </c>
    </row>
    <row r="7" spans="1:7" ht="45" customHeight="1">
      <c r="A7" s="398">
        <v>2</v>
      </c>
      <c r="B7" s="399"/>
      <c r="C7" s="400"/>
      <c r="D7" s="400"/>
      <c r="E7" s="401"/>
      <c r="F7" s="402">
        <f t="shared" ref="F7:F15" si="0">C7*E7</f>
        <v>0</v>
      </c>
    </row>
    <row r="8" spans="1:7" ht="45" customHeight="1">
      <c r="A8" s="398">
        <v>3</v>
      </c>
      <c r="B8" s="399"/>
      <c r="C8" s="400"/>
      <c r="D8" s="400"/>
      <c r="E8" s="401"/>
      <c r="F8" s="402">
        <f t="shared" si="0"/>
        <v>0</v>
      </c>
    </row>
    <row r="9" spans="1:7" ht="45" customHeight="1">
      <c r="A9" s="398">
        <v>4</v>
      </c>
      <c r="B9" s="399"/>
      <c r="C9" s="400"/>
      <c r="D9" s="400"/>
      <c r="E9" s="401"/>
      <c r="F9" s="402">
        <f t="shared" si="0"/>
        <v>0</v>
      </c>
    </row>
    <row r="10" spans="1:7" ht="45" customHeight="1">
      <c r="A10" s="398">
        <v>5</v>
      </c>
      <c r="B10" s="399"/>
      <c r="C10" s="400"/>
      <c r="D10" s="400"/>
      <c r="E10" s="401"/>
      <c r="F10" s="402">
        <f t="shared" si="0"/>
        <v>0</v>
      </c>
    </row>
    <row r="11" spans="1:7" ht="45" customHeight="1">
      <c r="A11" s="398">
        <v>6</v>
      </c>
      <c r="B11" s="399"/>
      <c r="C11" s="400"/>
      <c r="D11" s="400"/>
      <c r="E11" s="401"/>
      <c r="F11" s="402">
        <f t="shared" si="0"/>
        <v>0</v>
      </c>
    </row>
    <row r="12" spans="1:7" ht="45" customHeight="1">
      <c r="A12" s="398">
        <v>7</v>
      </c>
      <c r="B12" s="399"/>
      <c r="C12" s="400"/>
      <c r="D12" s="400"/>
      <c r="E12" s="401"/>
      <c r="F12" s="402">
        <f t="shared" si="0"/>
        <v>0</v>
      </c>
    </row>
    <row r="13" spans="1:7" ht="45" customHeight="1">
      <c r="A13" s="398">
        <v>8</v>
      </c>
      <c r="B13" s="399"/>
      <c r="C13" s="400"/>
      <c r="D13" s="400"/>
      <c r="E13" s="401"/>
      <c r="F13" s="402">
        <f t="shared" si="0"/>
        <v>0</v>
      </c>
    </row>
    <row r="14" spans="1:7" ht="45" customHeight="1">
      <c r="A14" s="398">
        <v>9</v>
      </c>
      <c r="B14" s="399"/>
      <c r="C14" s="400"/>
      <c r="D14" s="400"/>
      <c r="E14" s="401"/>
      <c r="F14" s="402">
        <f t="shared" si="0"/>
        <v>0</v>
      </c>
    </row>
    <row r="15" spans="1:7" ht="45" customHeight="1">
      <c r="A15" s="398">
        <v>10</v>
      </c>
      <c r="B15" s="399"/>
      <c r="C15" s="400"/>
      <c r="D15" s="400"/>
      <c r="E15" s="401"/>
      <c r="F15" s="402">
        <f t="shared" si="0"/>
        <v>0</v>
      </c>
    </row>
    <row r="16" spans="1:7" ht="45" customHeight="1">
      <c r="A16" s="403"/>
      <c r="B16" s="404" t="s">
        <v>31</v>
      </c>
      <c r="C16" s="404"/>
      <c r="D16" s="404"/>
      <c r="E16" s="404"/>
      <c r="F16" s="404">
        <f>SUM(F6:F15)</f>
        <v>0</v>
      </c>
      <c r="G16" s="405"/>
    </row>
    <row r="17" ht="30" customHeight="1"/>
    <row r="18" ht="30" customHeight="1"/>
    <row r="19" ht="30" customHeight="1"/>
    <row r="20" ht="30" customHeight="1"/>
    <row r="21" ht="30" customHeight="1"/>
  </sheetData>
  <sheetProtection formatColumns="0" formatRows="0" selectLockedCells="1"/>
  <customSheetViews>
    <customSheetView guid="{25FA5C87-49B6-4D46-AC9A-E57D5387C2DA}" state="hidden">
      <selection activeCell="J7" sqref="J7"/>
      <pageMargins left="0.75" right="0.62" top="0.65" bottom="1" header="0.5" footer="0.5"/>
      <pageSetup orientation="portrait" r:id="rId1"/>
      <headerFooter alignWithMargins="0"/>
    </customSheetView>
    <customSheetView guid="{D4DE57C7-E521-4428-80BD-545B19793C78}" state="hidden">
      <selection activeCell="J7" sqref="J7"/>
      <pageMargins left="0.75" right="0.62" top="0.65" bottom="1" header="0.5" footer="0.5"/>
      <pageSetup orientation="portrait" r:id="rId2"/>
      <headerFooter alignWithMargins="0"/>
    </customSheetView>
    <customSheetView guid="{427AF4ED-2BDF-478F-9F0A-595838FA0EC8}" state="hidden">
      <selection activeCell="J7" sqref="J7"/>
      <pageMargins left="0.75" right="0.62" top="0.65" bottom="1" header="0.5" footer="0.5"/>
      <pageSetup orientation="portrait" r:id="rId3"/>
      <headerFooter alignWithMargins="0"/>
    </customSheetView>
    <customSheetView guid="{EF8F60CB-82F3-477F-A7D3-94F4C70843DC}" state="hidden">
      <selection activeCell="J7" sqref="J7"/>
      <pageMargins left="0.75" right="0.62" top="0.65" bottom="1" header="0.5" footer="0.5"/>
      <pageSetup orientation="portrait" r:id="rId4"/>
      <headerFooter alignWithMargins="0"/>
    </customSheetView>
    <customSheetView guid="{9658319F-66FC-48F8-AB8A-302F6F77BA10}" state="hidden">
      <selection activeCell="J7" sqref="J7"/>
      <pageMargins left="0.75" right="0.62" top="0.65" bottom="1" header="0.5" footer="0.5"/>
      <pageSetup orientation="portrait" r:id="rId5"/>
      <headerFooter alignWithMargins="0"/>
    </customSheetView>
    <customSheetView guid="{D4A148BB-8D25-43B9-8797-A9D3AE767B49}" state="hidden">
      <selection activeCell="J7" sqref="J7"/>
      <pageMargins left="0.75" right="0.62" top="0.65" bottom="1" header="0.5" footer="0.5"/>
      <pageSetup orientation="portrait" r:id="rId6"/>
      <headerFooter alignWithMargins="0"/>
    </customSheetView>
    <customSheetView guid="{714760DF-5EB1-4543-9C04-C1A23AAE4384}" state="hidden">
      <selection activeCell="J7" sqref="J7"/>
      <pageMargins left="0.75" right="0.62" top="0.65" bottom="1" header="0.5" footer="0.5"/>
      <pageSetup orientation="portrait" r:id="rId7"/>
      <headerFooter alignWithMargins="0"/>
    </customSheetView>
    <customSheetView guid="{BE0CEA4D-1A4E-4C32-BF92-B8DA3D3423E5}" state="hidden">
      <selection activeCell="J7" sqref="J7"/>
      <pageMargins left="0.75" right="0.62" top="0.65" bottom="1" header="0.5" footer="0.5"/>
      <pageSetup orientation="portrait" r:id="rId8"/>
      <headerFooter alignWithMargins="0"/>
    </customSheetView>
    <customSheetView guid="{3DA0B320-DAF7-4F4A-921A-9FCFD188E8C7}" state="hidden">
      <selection activeCell="J7" sqref="J7"/>
      <pageMargins left="0.75" right="0.62" top="0.65" bottom="1" header="0.5" footer="0.5"/>
      <pageSetup orientation="portrait" r:id="rId9"/>
      <headerFooter alignWithMargins="0"/>
    </customSheetView>
    <customSheetView guid="{8C0E2163-61BB-48DF-AFAF-5E75147ED450}" state="hidden">
      <selection activeCell="J7" sqref="J7"/>
      <pageMargins left="0.75" right="0.62" top="0.65" bottom="1" header="0.5" footer="0.5"/>
      <pageSetup orientation="portrait" r:id="rId10"/>
      <headerFooter alignWithMargins="0"/>
    </customSheetView>
    <customSheetView guid="{FD7F7BE1-8CB1-460B-98AB-D33E15FD14E6}" state="hidden">
      <selection activeCell="J7" sqref="J7"/>
      <pageMargins left="0.75" right="0.62" top="0.65" bottom="1" header="0.5" footer="0.5"/>
      <pageSetup orientation="portrait" r:id="rId11"/>
      <headerFooter alignWithMargins="0"/>
    </customSheetView>
    <customSheetView guid="{1F4837C2-36FF-4422-95DC-EAAD1B4FAC2F}" state="hidden">
      <selection activeCell="J7" sqref="J7"/>
      <pageMargins left="0.75" right="0.62" top="0.65" bottom="1" header="0.5" footer="0.5"/>
      <pageSetup orientation="portrait" r:id="rId12"/>
      <headerFooter alignWithMargins="0"/>
    </customSheetView>
    <customSheetView guid="{27A45B7A-04F2-4516-B80B-5ED0825D4ED3}">
      <selection activeCell="C6" sqref="C6"/>
      <pageMargins left="0.75" right="0.62" top="0.65" bottom="1" header="0.5" footer="0.5"/>
      <pageSetup orientation="portrait" r:id="rId13"/>
      <headerFooter alignWithMargins="0"/>
    </customSheetView>
    <customSheetView guid="{091A6405-72DB-46E0-B81A-EC53A5C58396}">
      <selection activeCell="E6" sqref="E6"/>
      <pageMargins left="0.75" right="0.62" top="0.65" bottom="1" header="0.5" footer="0.5"/>
      <pageSetup orientation="portrait" r:id="rId14"/>
      <headerFooter alignWithMargins="0"/>
    </customSheetView>
    <customSheetView guid="{EEE4E2D7-4BFE-4C24-8B93-9FD441A50336}">
      <selection activeCell="C6" sqref="C6"/>
      <pageMargins left="0.75" right="0.62" top="0.65" bottom="1" header="0.5" footer="0.5"/>
      <pageSetup orientation="portrait" r:id="rId15"/>
      <headerFooter alignWithMargins="0"/>
    </customSheetView>
    <customSheetView guid="{E2E57CA5-082B-4C11-AB34-2A298199576B}">
      <selection activeCell="B6" sqref="B6"/>
      <pageMargins left="0.75" right="0.62" top="0.65" bottom="1" header="0.5" footer="0.5"/>
      <pageSetup orientation="portrait" r:id="rId16"/>
      <headerFooter alignWithMargins="0"/>
    </customSheetView>
    <customSheetView guid="{E8B8E0BD-9CB3-4C7D-9BC6-088FDFCB0B45}" state="hidden">
      <selection activeCell="J7" sqref="J7"/>
      <pageMargins left="0.75" right="0.62" top="0.65" bottom="1" header="0.5" footer="0.5"/>
      <pageSetup orientation="portrait" r:id="rId17"/>
      <headerFooter alignWithMargins="0"/>
    </customSheetView>
    <customSheetView guid="{CB39F8EE-FAD8-4C4E-B5E9-5EC27AC08528}" state="hidden">
      <selection activeCell="J7" sqref="J7"/>
      <pageMargins left="0.75" right="0.62" top="0.65" bottom="1" header="0.5" footer="0.5"/>
      <pageSetup orientation="portrait" r:id="rId18"/>
      <headerFooter alignWithMargins="0"/>
    </customSheetView>
    <customSheetView guid="{97B2ED79-AE3F-4DF3-959D-96AE4A0B76A0}" state="hidden">
      <selection activeCell="J7" sqref="J7"/>
      <pageMargins left="0.75" right="0.62" top="0.65" bottom="1" header="0.5" footer="0.5"/>
      <pageSetup orientation="portrait" r:id="rId19"/>
      <headerFooter alignWithMargins="0"/>
    </customSheetView>
    <customSheetView guid="{2D068FA3-47E3-4516-81A6-894AA90F7864}" state="hidden">
      <selection activeCell="J7" sqref="J7"/>
      <pageMargins left="0.75" right="0.62" top="0.65" bottom="1" header="0.5" footer="0.5"/>
      <pageSetup orientation="portrait" r:id="rId20"/>
      <headerFooter alignWithMargins="0"/>
    </customSheetView>
    <customSheetView guid="{25F14B1D-FADD-4C44-AA48-5D402D65337D}" state="hidden">
      <selection activeCell="J7" sqref="J7"/>
      <pageMargins left="0.75" right="0.62" top="0.65" bottom="1" header="0.5" footer="0.5"/>
      <pageSetup orientation="portrait" r:id="rId21"/>
      <headerFooter alignWithMargins="0"/>
    </customSheetView>
    <customSheetView guid="{FC366365-2136-48B2-A9F6-DEB708B66B93}" state="hidden">
      <selection activeCell="J7" sqref="J7"/>
      <pageMargins left="0.75" right="0.62" top="0.65" bottom="1" header="0.5" footer="0.5"/>
      <pageSetup orientation="portrait" r:id="rId22"/>
      <headerFooter alignWithMargins="0"/>
    </customSheetView>
  </customSheetViews>
  <mergeCells count="1">
    <mergeCell ref="A2:E2"/>
  </mergeCells>
  <phoneticPr fontId="28" type="noConversion"/>
  <pageMargins left="0.75" right="0.62" top="0.65" bottom="1" header="0.5" footer="0.5"/>
  <pageSetup orientation="portrait" r:id="rId23"/>
  <headerFooter alignWithMargins="0"/>
  <drawing r:id="rId2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O73"/>
  <sheetViews>
    <sheetView showGridLines="0" showZeros="0" tabSelected="1" view="pageBreakPreview" topLeftCell="A34" zoomScale="145" zoomScaleNormal="100" zoomScaleSheetLayoutView="145" workbookViewId="0">
      <selection activeCell="C45" sqref="C45"/>
    </sheetView>
  </sheetViews>
  <sheetFormatPr defaultColWidth="8" defaultRowHeight="16.5"/>
  <cols>
    <col min="1" max="1" width="9.375" style="286" customWidth="1"/>
    <col min="2" max="2" width="12.5" style="289" customWidth="1"/>
    <col min="3" max="3" width="12.875" style="286" customWidth="1"/>
    <col min="4" max="4" width="18.125" style="286" customWidth="1"/>
    <col min="5" max="5" width="11.125" style="286" customWidth="1"/>
    <col min="6" max="6" width="29.875" style="286" customWidth="1"/>
    <col min="7" max="8" width="8" style="286" customWidth="1"/>
    <col min="9" max="24" width="8" style="285" customWidth="1"/>
    <col min="25" max="25" width="8" style="285" hidden="1" customWidth="1"/>
    <col min="26" max="27" width="8" style="287" hidden="1" customWidth="1"/>
    <col min="28" max="28" width="17.5" style="287" hidden="1" customWidth="1"/>
    <col min="29" max="29" width="12.125" style="287" hidden="1" customWidth="1"/>
    <col min="30" max="30" width="8" style="283" hidden="1" customWidth="1"/>
    <col min="31" max="31" width="8" style="284" hidden="1" customWidth="1"/>
    <col min="32" max="32" width="12" style="284" hidden="1" customWidth="1"/>
    <col min="33" max="35" width="8" style="283" hidden="1" customWidth="1"/>
    <col min="36" max="36" width="9.125" style="283" customWidth="1"/>
    <col min="37" max="41" width="8" style="283" customWidth="1"/>
    <col min="42" max="16384" width="8" style="285"/>
  </cols>
  <sheetData>
    <row r="1" spans="1:36" ht="17.25">
      <c r="A1" s="277" t="str">
        <f>Basic!B5</f>
        <v>Spec. No.: CC/NT/CIVIL/DOM/A00/22/00133</v>
      </c>
      <c r="B1" s="277"/>
      <c r="C1" s="278"/>
      <c r="D1" s="278"/>
      <c r="E1" s="278"/>
      <c r="F1" s="279" t="s">
        <v>290</v>
      </c>
      <c r="G1" s="280"/>
      <c r="H1" s="280"/>
      <c r="I1" s="281"/>
      <c r="J1" s="281"/>
      <c r="K1" s="281"/>
      <c r="L1" s="281"/>
      <c r="M1" s="281"/>
      <c r="N1" s="281"/>
      <c r="O1" s="281"/>
      <c r="P1" s="281"/>
      <c r="Q1" s="281"/>
      <c r="R1" s="281"/>
      <c r="S1" s="281"/>
      <c r="T1" s="281"/>
      <c r="U1" s="281"/>
      <c r="V1" s="281"/>
      <c r="W1" s="281"/>
      <c r="X1" s="281"/>
      <c r="Y1" s="281"/>
      <c r="Z1" s="282" t="str">
        <f>'Names of Bidder'!D6</f>
        <v>Sole Bidder</v>
      </c>
      <c r="AA1" s="282"/>
      <c r="AB1" s="282"/>
      <c r="AC1" s="282"/>
      <c r="AE1" s="284">
        <v>1</v>
      </c>
      <c r="AF1" s="284" t="s">
        <v>79</v>
      </c>
      <c r="AI1" s="284">
        <v>1</v>
      </c>
      <c r="AJ1" s="283" t="s">
        <v>83</v>
      </c>
    </row>
    <row r="2" spans="1:36">
      <c r="B2" s="286"/>
      <c r="Z2" s="287">
        <f>'Names of Bidder'!AA6</f>
        <v>0</v>
      </c>
      <c r="AE2" s="284">
        <v>2</v>
      </c>
      <c r="AF2" s="284" t="s">
        <v>80</v>
      </c>
      <c r="AI2" s="284">
        <v>2</v>
      </c>
      <c r="AJ2" s="283" t="s">
        <v>84</v>
      </c>
    </row>
    <row r="3" spans="1:36">
      <c r="A3" s="906" t="s">
        <v>233</v>
      </c>
      <c r="B3" s="906"/>
      <c r="C3" s="906"/>
      <c r="D3" s="906"/>
      <c r="E3" s="906"/>
      <c r="F3" s="906"/>
      <c r="G3" s="280"/>
      <c r="H3" s="280"/>
      <c r="I3" s="281"/>
      <c r="J3" s="281"/>
      <c r="K3" s="281"/>
      <c r="L3" s="281"/>
      <c r="M3" s="281"/>
      <c r="N3" s="281"/>
      <c r="O3" s="281"/>
      <c r="P3" s="281"/>
      <c r="Q3" s="281"/>
      <c r="R3" s="281"/>
      <c r="S3" s="281"/>
      <c r="T3" s="281"/>
      <c r="U3" s="281"/>
      <c r="V3" s="281"/>
      <c r="W3" s="281"/>
      <c r="X3" s="281"/>
      <c r="Y3" s="281"/>
      <c r="Z3" s="282"/>
      <c r="AA3" s="282"/>
      <c r="AB3" s="282"/>
      <c r="AC3" s="282"/>
      <c r="AE3" s="284">
        <v>3</v>
      </c>
      <c r="AF3" s="284" t="s">
        <v>81</v>
      </c>
      <c r="AI3" s="284">
        <v>3</v>
      </c>
      <c r="AJ3" s="283" t="s">
        <v>85</v>
      </c>
    </row>
    <row r="4" spans="1:36">
      <c r="A4" s="288"/>
      <c r="B4" s="288"/>
      <c r="C4" s="288"/>
      <c r="D4" s="288"/>
      <c r="E4" s="288"/>
      <c r="F4" s="288"/>
      <c r="G4" s="280"/>
      <c r="H4" s="280"/>
      <c r="I4" s="281"/>
      <c r="J4" s="281"/>
      <c r="K4" s="281"/>
      <c r="L4" s="281"/>
      <c r="M4" s="281"/>
      <c r="N4" s="281"/>
      <c r="O4" s="281"/>
      <c r="P4" s="281"/>
      <c r="Q4" s="281"/>
      <c r="R4" s="281"/>
      <c r="S4" s="281"/>
      <c r="T4" s="281"/>
      <c r="U4" s="281"/>
      <c r="V4" s="281"/>
      <c r="W4" s="281"/>
      <c r="X4" s="281"/>
      <c r="Y4" s="281"/>
      <c r="Z4" s="282"/>
      <c r="AA4" s="282"/>
      <c r="AB4" s="282"/>
      <c r="AC4" s="282"/>
      <c r="AE4" s="284">
        <v>4</v>
      </c>
      <c r="AF4" s="284" t="s">
        <v>82</v>
      </c>
      <c r="AI4" s="284">
        <v>4</v>
      </c>
      <c r="AJ4" s="283" t="s">
        <v>86</v>
      </c>
    </row>
    <row r="5" spans="1:36">
      <c r="A5" s="289" t="s">
        <v>72</v>
      </c>
      <c r="C5" s="907"/>
      <c r="D5" s="907"/>
      <c r="E5" s="907"/>
      <c r="F5" s="907"/>
      <c r="AE5" s="284">
        <v>5</v>
      </c>
      <c r="AF5" s="284" t="s">
        <v>82</v>
      </c>
      <c r="AI5" s="284">
        <v>5</v>
      </c>
      <c r="AJ5" s="283" t="s">
        <v>87</v>
      </c>
    </row>
    <row r="6" spans="1:36">
      <c r="A6" s="289" t="s">
        <v>63</v>
      </c>
      <c r="B6" s="908" t="str">
        <f>'Sch-1'!D113</f>
        <v>--</v>
      </c>
      <c r="C6" s="908"/>
      <c r="AE6" s="284">
        <v>6</v>
      </c>
      <c r="AF6" s="284" t="s">
        <v>82</v>
      </c>
      <c r="AG6" s="291" t="e">
        <f>DAY(B6)</f>
        <v>#VALUE!</v>
      </c>
      <c r="AI6" s="284">
        <v>6</v>
      </c>
      <c r="AJ6" s="283" t="s">
        <v>88</v>
      </c>
    </row>
    <row r="7" spans="1:36">
      <c r="A7" s="289"/>
      <c r="B7" s="290"/>
      <c r="C7" s="290"/>
      <c r="AE7" s="284">
        <v>7</v>
      </c>
      <c r="AF7" s="284" t="s">
        <v>82</v>
      </c>
      <c r="AG7" s="291" t="e">
        <f>MONTH(B6)</f>
        <v>#VALUE!</v>
      </c>
      <c r="AI7" s="284">
        <v>7</v>
      </c>
      <c r="AJ7" s="283" t="s">
        <v>89</v>
      </c>
    </row>
    <row r="8" spans="1:36">
      <c r="A8" s="292" t="s">
        <v>345</v>
      </c>
      <c r="B8" s="293"/>
      <c r="C8" s="280"/>
      <c r="D8" s="280"/>
      <c r="E8" s="280"/>
      <c r="F8" s="294"/>
      <c r="G8" s="280"/>
      <c r="H8" s="280"/>
      <c r="I8" s="281"/>
      <c r="J8" s="281"/>
      <c r="K8" s="281"/>
      <c r="L8" s="281"/>
      <c r="M8" s="281"/>
      <c r="N8" s="281"/>
      <c r="O8" s="281"/>
      <c r="P8" s="281"/>
      <c r="Q8" s="281"/>
      <c r="R8" s="281"/>
      <c r="S8" s="281"/>
      <c r="T8" s="281"/>
      <c r="U8" s="281"/>
      <c r="V8" s="281"/>
      <c r="W8" s="281"/>
      <c r="X8" s="281"/>
      <c r="Y8" s="281"/>
      <c r="Z8" s="282"/>
      <c r="AA8" s="282"/>
      <c r="AB8" s="282"/>
      <c r="AC8" s="282"/>
      <c r="AE8" s="284">
        <v>8</v>
      </c>
      <c r="AF8" s="284" t="s">
        <v>82</v>
      </c>
      <c r="AG8" s="291" t="e">
        <f>LOOKUP(AG7,AI1:AI12,AJ1:AJ12)</f>
        <v>#VALUE!</v>
      </c>
      <c r="AI8" s="284">
        <v>8</v>
      </c>
      <c r="AJ8" s="283" t="s">
        <v>90</v>
      </c>
    </row>
    <row r="9" spans="1:36">
      <c r="A9" s="295" t="str">
        <f>'Sch-1'!O7</f>
        <v>Contract Services</v>
      </c>
      <c r="B9" s="295"/>
      <c r="F9" s="296"/>
      <c r="AE9" s="284">
        <v>9</v>
      </c>
      <c r="AF9" s="284" t="s">
        <v>82</v>
      </c>
      <c r="AG9" s="291" t="e">
        <f>YEAR(B6)</f>
        <v>#VALUE!</v>
      </c>
      <c r="AI9" s="284">
        <v>9</v>
      </c>
      <c r="AJ9" s="283" t="s">
        <v>91</v>
      </c>
    </row>
    <row r="10" spans="1:36">
      <c r="A10" s="295" t="str">
        <f>'Sch-1'!O8</f>
        <v>Power Grid Corporation of India Ltd.,</v>
      </c>
      <c r="B10" s="295"/>
      <c r="F10" s="296"/>
      <c r="AE10" s="284">
        <v>10</v>
      </c>
      <c r="AF10" s="284" t="s">
        <v>82</v>
      </c>
      <c r="AI10" s="284">
        <v>10</v>
      </c>
      <c r="AJ10" s="283" t="s">
        <v>92</v>
      </c>
    </row>
    <row r="11" spans="1:36">
      <c r="A11" s="295" t="str">
        <f>'Sch-1'!O9</f>
        <v>"Saudamini", Plot No.-2</v>
      </c>
      <c r="B11" s="295"/>
      <c r="F11" s="296"/>
      <c r="AE11" s="284">
        <v>11</v>
      </c>
      <c r="AF11" s="284" t="s">
        <v>82</v>
      </c>
      <c r="AI11" s="284">
        <v>11</v>
      </c>
      <c r="AJ11" s="283" t="s">
        <v>93</v>
      </c>
    </row>
    <row r="12" spans="1:36">
      <c r="A12" s="295" t="str">
        <f>'Sch-1'!O10</f>
        <v xml:space="preserve">Sector-29, </v>
      </c>
      <c r="B12" s="295"/>
      <c r="F12" s="296"/>
      <c r="AE12" s="284">
        <v>12</v>
      </c>
      <c r="AF12" s="284" t="s">
        <v>82</v>
      </c>
      <c r="AI12" s="284">
        <v>12</v>
      </c>
      <c r="AJ12" s="283" t="s">
        <v>94</v>
      </c>
    </row>
    <row r="13" spans="1:36">
      <c r="A13" s="295" t="str">
        <f>'Sch-1'!O11</f>
        <v>Gurgaon (Haryana) - 122001</v>
      </c>
      <c r="B13" s="295"/>
      <c r="F13" s="296"/>
      <c r="AE13" s="284">
        <v>13</v>
      </c>
      <c r="AF13" s="284" t="s">
        <v>82</v>
      </c>
    </row>
    <row r="14" spans="1:36" ht="22.5" customHeight="1">
      <c r="A14" s="289"/>
      <c r="F14" s="296"/>
      <c r="AE14" s="284">
        <v>14</v>
      </c>
      <c r="AF14" s="284" t="s">
        <v>82</v>
      </c>
    </row>
    <row r="15" spans="1:36" ht="80.25" customHeight="1">
      <c r="A15" s="297" t="s">
        <v>73</v>
      </c>
      <c r="B15" s="298"/>
      <c r="C15" s="909" t="str">
        <f>Cover!B2</f>
        <v>Township Works Package-C2 for construction of Residential and Non-residential buildings including external infrastructural development in various substations of Meghalaya state associated with NER Power System Improvement Project</v>
      </c>
      <c r="D15" s="909"/>
      <c r="E15" s="909"/>
      <c r="F15" s="909"/>
      <c r="AE15" s="284">
        <v>15</v>
      </c>
      <c r="AF15" s="284" t="s">
        <v>82</v>
      </c>
    </row>
    <row r="16" spans="1:36" ht="27.75" customHeight="1">
      <c r="A16" s="286" t="s">
        <v>64</v>
      </c>
      <c r="B16" s="286"/>
      <c r="C16" s="296"/>
      <c r="D16" s="296"/>
      <c r="E16" s="296"/>
      <c r="F16" s="296"/>
      <c r="AE16" s="284">
        <v>16</v>
      </c>
      <c r="AF16" s="284" t="s">
        <v>82</v>
      </c>
    </row>
    <row r="17" spans="1:41" ht="125.25" customHeight="1">
      <c r="A17" s="298">
        <v>1</v>
      </c>
      <c r="B17" s="904"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execute  Civil and other allied works associated with the above-named package in full conformity with the said Bidding Documents for the sum of Rs. 0 (Rs. Zero Only ) or such other sums as may be determined in accordance with the terms and conditions of the Bidding Documents.</v>
      </c>
      <c r="C17" s="904"/>
      <c r="D17" s="904"/>
      <c r="E17" s="904"/>
      <c r="F17" s="904"/>
      <c r="Z17" s="582" t="s">
        <v>514</v>
      </c>
      <c r="AA17" s="582" t="s">
        <v>446</v>
      </c>
      <c r="AB17" s="299">
        <f>'Sch-3 After Discount'!D16</f>
        <v>0</v>
      </c>
      <c r="AC17" s="300" t="str">
        <f>" (" &amp; 'N to W'!A4 &amp; ")"</f>
        <v xml:space="preserve"> (Rs. Zero Only )</v>
      </c>
      <c r="AE17" s="284">
        <v>17</v>
      </c>
      <c r="AF17" s="284" t="s">
        <v>82</v>
      </c>
    </row>
    <row r="18" spans="1:41" ht="39" customHeight="1">
      <c r="B18" s="911" t="s">
        <v>65</v>
      </c>
      <c r="C18" s="911"/>
      <c r="D18" s="911"/>
      <c r="E18" s="911"/>
      <c r="F18" s="911"/>
      <c r="AE18" s="284">
        <v>18</v>
      </c>
      <c r="AF18" s="284" t="s">
        <v>82</v>
      </c>
    </row>
    <row r="19" spans="1:41" s="286" customFormat="1" ht="27.75" customHeight="1">
      <c r="A19" s="301">
        <v>2</v>
      </c>
      <c r="B19" s="910" t="s">
        <v>66</v>
      </c>
      <c r="C19" s="910"/>
      <c r="D19" s="910"/>
      <c r="E19" s="910"/>
      <c r="F19" s="910"/>
      <c r="G19" s="280"/>
      <c r="H19" s="280"/>
      <c r="I19" s="280"/>
      <c r="J19" s="280"/>
      <c r="K19" s="280"/>
      <c r="L19" s="280"/>
      <c r="M19" s="280"/>
      <c r="N19" s="280"/>
      <c r="O19" s="280"/>
      <c r="P19" s="280"/>
      <c r="Q19" s="280"/>
      <c r="R19" s="280"/>
      <c r="S19" s="280"/>
      <c r="T19" s="280"/>
      <c r="U19" s="280"/>
      <c r="V19" s="280"/>
      <c r="W19" s="280"/>
      <c r="X19" s="280"/>
      <c r="Y19" s="280"/>
      <c r="Z19" s="302"/>
      <c r="AA19" s="302"/>
      <c r="AB19" s="302"/>
      <c r="AC19" s="302"/>
      <c r="AD19" s="303"/>
      <c r="AE19" s="284">
        <v>19</v>
      </c>
      <c r="AF19" s="284" t="s">
        <v>82</v>
      </c>
      <c r="AG19" s="303"/>
      <c r="AH19" s="303"/>
      <c r="AI19" s="303"/>
      <c r="AJ19" s="303"/>
      <c r="AK19" s="303"/>
      <c r="AL19" s="303"/>
      <c r="AM19" s="303"/>
      <c r="AN19" s="303"/>
      <c r="AO19" s="303"/>
    </row>
    <row r="20" spans="1:41" ht="39.75" customHeight="1">
      <c r="A20" s="298">
        <v>2.1</v>
      </c>
      <c r="B20" s="904" t="s">
        <v>67</v>
      </c>
      <c r="C20" s="904"/>
      <c r="D20" s="904"/>
      <c r="E20" s="904"/>
      <c r="F20" s="904"/>
      <c r="AE20" s="284">
        <v>20</v>
      </c>
      <c r="AF20" s="284" t="s">
        <v>82</v>
      </c>
    </row>
    <row r="21" spans="1:41" ht="36.75" customHeight="1">
      <c r="B21" s="920" t="s">
        <v>376</v>
      </c>
      <c r="C21" s="920"/>
      <c r="D21" s="905" t="s">
        <v>408</v>
      </c>
      <c r="E21" s="904"/>
      <c r="F21" s="904"/>
      <c r="AE21" s="284">
        <v>21</v>
      </c>
      <c r="AF21" s="284" t="s">
        <v>79</v>
      </c>
    </row>
    <row r="22" spans="1:41" ht="36.75" customHeight="1">
      <c r="B22" s="919" t="s">
        <v>377</v>
      </c>
      <c r="C22" s="919"/>
      <c r="D22" s="581" t="s">
        <v>448</v>
      </c>
      <c r="E22" s="611"/>
      <c r="F22" s="611"/>
    </row>
    <row r="23" spans="1:41" ht="27.95" customHeight="1">
      <c r="B23" s="919" t="s">
        <v>447</v>
      </c>
      <c r="C23" s="920"/>
      <c r="D23" s="581" t="s">
        <v>413</v>
      </c>
      <c r="E23" s="297"/>
      <c r="F23" s="297"/>
      <c r="AE23" s="284">
        <v>26</v>
      </c>
      <c r="AF23" s="284" t="s">
        <v>82</v>
      </c>
    </row>
    <row r="24" spans="1:41" ht="5.25" customHeight="1">
      <c r="B24" s="920"/>
      <c r="C24" s="920"/>
      <c r="D24" s="297"/>
      <c r="E24" s="297"/>
      <c r="F24" s="297"/>
    </row>
    <row r="25" spans="1:41" ht="92.25" customHeight="1">
      <c r="A25" s="304">
        <v>2.2000000000000002</v>
      </c>
      <c r="B25" s="904" t="s">
        <v>74</v>
      </c>
      <c r="C25" s="904"/>
      <c r="D25" s="904"/>
      <c r="E25" s="904"/>
      <c r="F25" s="904"/>
      <c r="AE25" s="284">
        <v>28</v>
      </c>
      <c r="AF25" s="284" t="s">
        <v>82</v>
      </c>
    </row>
    <row r="26" spans="1:41" ht="62.25" customHeight="1">
      <c r="A26" s="304">
        <v>2.2999999999999998</v>
      </c>
      <c r="B26" s="944" t="s">
        <v>523</v>
      </c>
      <c r="C26" s="913"/>
      <c r="D26" s="913"/>
      <c r="E26" s="913"/>
      <c r="F26" s="913"/>
      <c r="AE26" s="284">
        <v>29</v>
      </c>
      <c r="AF26" s="284" t="s">
        <v>82</v>
      </c>
    </row>
    <row r="27" spans="1:41" ht="129.75" customHeight="1">
      <c r="A27" s="304">
        <v>2.4</v>
      </c>
      <c r="B27" s="905" t="s">
        <v>75</v>
      </c>
      <c r="C27" s="904"/>
      <c r="D27" s="904"/>
      <c r="E27" s="904"/>
      <c r="F27" s="904"/>
      <c r="AE27" s="284">
        <v>30</v>
      </c>
      <c r="AF27" s="284" t="s">
        <v>82</v>
      </c>
    </row>
    <row r="28" spans="1:41" ht="72.75" customHeight="1">
      <c r="A28" s="304">
        <v>2.5</v>
      </c>
      <c r="B28" s="905" t="s">
        <v>76</v>
      </c>
      <c r="C28" s="904"/>
      <c r="D28" s="904"/>
      <c r="E28" s="904"/>
      <c r="F28" s="904"/>
      <c r="AE28" s="284">
        <v>31</v>
      </c>
      <c r="AF28" s="284" t="s">
        <v>79</v>
      </c>
    </row>
    <row r="29" spans="1:41" ht="76.150000000000006" customHeight="1">
      <c r="A29" s="298">
        <v>3</v>
      </c>
      <c r="B29" s="905" t="s">
        <v>411</v>
      </c>
      <c r="C29" s="904"/>
      <c r="D29" s="904"/>
      <c r="E29" s="904"/>
      <c r="F29" s="904"/>
    </row>
    <row r="30" spans="1:41" ht="66" customHeight="1">
      <c r="A30" s="304">
        <v>3.1</v>
      </c>
      <c r="B30" s="913" t="s">
        <v>449</v>
      </c>
      <c r="C30" s="913"/>
      <c r="D30" s="913"/>
      <c r="E30" s="913"/>
      <c r="F30" s="913"/>
    </row>
    <row r="31" spans="1:41" ht="63.75" customHeight="1">
      <c r="A31" s="612">
        <v>3.2</v>
      </c>
      <c r="B31" s="924" t="s">
        <v>450</v>
      </c>
      <c r="C31" s="924"/>
      <c r="D31" s="924"/>
      <c r="E31" s="924"/>
      <c r="F31" s="924"/>
    </row>
    <row r="32" spans="1:41" ht="78" customHeight="1">
      <c r="A32" s="298">
        <v>4</v>
      </c>
      <c r="B32" s="904" t="s">
        <v>77</v>
      </c>
      <c r="C32" s="904"/>
      <c r="D32" s="904"/>
      <c r="E32" s="904"/>
      <c r="F32" s="904"/>
    </row>
    <row r="33" spans="1:41" ht="83.45" customHeight="1">
      <c r="A33" s="298">
        <v>5</v>
      </c>
      <c r="B33" s="905" t="s">
        <v>78</v>
      </c>
      <c r="C33" s="904"/>
      <c r="D33" s="904"/>
      <c r="E33" s="904"/>
      <c r="F33" s="904"/>
    </row>
    <row r="34" spans="1:41" ht="30" customHeight="1">
      <c r="B34" s="305" t="str">
        <f>IF(ISERROR("Dated this " &amp; AG6 &amp; LOOKUP(AG6,AE1:AE28,AF1:AF28) &amp; " day of " &amp; AG8 &amp; " " &amp;AG9), "", "Dated this " &amp; AG6 &amp; LOOKUP(AG6,AE1:AE28,AF1:AF28) &amp; " day of " &amp; AG8 &amp; " " &amp;AG9)</f>
        <v/>
      </c>
      <c r="C34" s="305"/>
      <c r="D34" s="305"/>
      <c r="E34" s="306"/>
      <c r="F34" s="306"/>
    </row>
    <row r="35" spans="1:41" ht="30" customHeight="1">
      <c r="B35" s="305" t="s">
        <v>68</v>
      </c>
      <c r="C35" s="307"/>
      <c r="D35" s="308"/>
      <c r="E35" s="308"/>
      <c r="F35" s="308"/>
    </row>
    <row r="36" spans="1:41" ht="30" customHeight="1">
      <c r="B36" s="309"/>
      <c r="C36" s="308"/>
      <c r="D36" s="308"/>
      <c r="E36" s="305"/>
      <c r="F36" s="310" t="s">
        <v>69</v>
      </c>
    </row>
    <row r="37" spans="1:41" ht="30" customHeight="1">
      <c r="B37" s="309"/>
      <c r="C37" s="308"/>
      <c r="D37" s="305"/>
      <c r="E37" s="305"/>
      <c r="F37" s="310" t="str">
        <f>"For and on behalf of " &amp; 'Sch-1'!F8</f>
        <v xml:space="preserve">For and on behalf of </v>
      </c>
    </row>
    <row r="38" spans="1:41" ht="30" customHeight="1">
      <c r="A38" s="285"/>
      <c r="B38" s="285"/>
      <c r="C38" s="311"/>
      <c r="D38" s="281"/>
      <c r="E38" s="312"/>
      <c r="F38" s="313"/>
      <c r="G38" s="280"/>
      <c r="H38" s="280"/>
      <c r="I38" s="281"/>
      <c r="J38" s="281"/>
      <c r="K38" s="281"/>
      <c r="L38" s="281"/>
      <c r="M38" s="281"/>
      <c r="N38" s="281"/>
      <c r="O38" s="281"/>
      <c r="P38" s="281"/>
      <c r="Q38" s="281"/>
      <c r="R38" s="281"/>
      <c r="S38" s="281"/>
      <c r="T38" s="281"/>
      <c r="U38" s="281"/>
      <c r="V38" s="281"/>
      <c r="W38" s="281"/>
      <c r="X38" s="281"/>
      <c r="Y38" s="281"/>
      <c r="Z38" s="282"/>
      <c r="AA38" s="282"/>
      <c r="AB38" s="282"/>
      <c r="AC38" s="282"/>
    </row>
    <row r="39" spans="1:41" ht="30" customHeight="1">
      <c r="A39" s="314" t="s">
        <v>235</v>
      </c>
      <c r="B39" s="923" t="str">
        <f>'Sch-1'!D113</f>
        <v>--</v>
      </c>
      <c r="C39" s="923"/>
      <c r="D39" s="281"/>
      <c r="E39" s="312" t="s">
        <v>70</v>
      </c>
      <c r="F39" s="315" t="str">
        <f>'Sch-1'!O114</f>
        <v/>
      </c>
      <c r="G39" s="280"/>
      <c r="H39" s="280"/>
      <c r="I39" s="281"/>
      <c r="J39" s="281"/>
      <c r="K39" s="281"/>
      <c r="L39" s="281"/>
      <c r="M39" s="281"/>
      <c r="N39" s="281"/>
      <c r="O39" s="281"/>
      <c r="P39" s="281"/>
      <c r="Q39" s="281"/>
      <c r="R39" s="281"/>
      <c r="S39" s="281"/>
      <c r="T39" s="281"/>
      <c r="U39" s="281"/>
      <c r="V39" s="281"/>
      <c r="W39" s="281"/>
      <c r="X39" s="281"/>
      <c r="Y39" s="281"/>
      <c r="Z39" s="282"/>
      <c r="AA39" s="282"/>
      <c r="AB39" s="282"/>
      <c r="AC39" s="282"/>
    </row>
    <row r="40" spans="1:41" ht="30" customHeight="1">
      <c r="A40" s="314" t="s">
        <v>236</v>
      </c>
      <c r="B40" s="315" t="str">
        <f>'Sch-1'!D114</f>
        <v/>
      </c>
      <c r="C40" s="316"/>
      <c r="D40" s="281"/>
      <c r="E40" s="312" t="s">
        <v>71</v>
      </c>
      <c r="F40" s="315" t="str">
        <f>'Sch-1'!O115</f>
        <v/>
      </c>
      <c r="G40" s="280"/>
      <c r="H40" s="280"/>
      <c r="I40" s="281"/>
      <c r="J40" s="281"/>
      <c r="K40" s="281"/>
      <c r="L40" s="281"/>
      <c r="M40" s="281"/>
      <c r="N40" s="281"/>
      <c r="O40" s="281"/>
      <c r="P40" s="281"/>
      <c r="Q40" s="281"/>
      <c r="R40" s="281"/>
      <c r="S40" s="281"/>
      <c r="T40" s="281"/>
      <c r="U40" s="281"/>
      <c r="V40" s="281"/>
      <c r="W40" s="281"/>
      <c r="X40" s="281"/>
      <c r="Y40" s="281"/>
      <c r="Z40" s="282"/>
      <c r="AA40" s="282"/>
      <c r="AB40" s="282"/>
      <c r="AC40" s="282"/>
    </row>
    <row r="41" spans="1:41" ht="30" customHeight="1">
      <c r="B41" s="286"/>
      <c r="D41" s="285"/>
      <c r="E41" s="312"/>
      <c r="F41" s="280"/>
      <c r="G41" s="280"/>
      <c r="H41" s="280"/>
      <c r="I41" s="281"/>
      <c r="J41" s="281"/>
      <c r="K41" s="281"/>
      <c r="L41" s="281"/>
      <c r="M41" s="281"/>
      <c r="N41" s="281"/>
      <c r="O41" s="281"/>
      <c r="P41" s="281"/>
      <c r="Q41" s="281"/>
      <c r="R41" s="281"/>
      <c r="S41" s="281"/>
      <c r="T41" s="281"/>
      <c r="U41" s="281"/>
      <c r="V41" s="281"/>
      <c r="W41" s="281"/>
      <c r="X41" s="281"/>
      <c r="Y41" s="281"/>
      <c r="Z41" s="282"/>
      <c r="AA41" s="282"/>
      <c r="AB41" s="282"/>
      <c r="AC41" s="282"/>
    </row>
    <row r="42" spans="1:41" ht="43.5" customHeight="1">
      <c r="A42" s="921" t="str">
        <f>IF('Names of Bidder'!D6="Sole Bidder", "", "In case of bid from a Joint Venture, name &amp; designation of representative of JV partner is to be provided and Bid Form is also to be signed by him.")</f>
        <v/>
      </c>
      <c r="B42" s="921"/>
      <c r="C42" s="921"/>
      <c r="D42" s="921"/>
      <c r="E42" s="921"/>
      <c r="F42" s="921"/>
    </row>
    <row r="43" spans="1:41" ht="30" customHeight="1">
      <c r="A43" s="317"/>
      <c r="B43" s="317"/>
      <c r="C43" s="305" t="str">
        <f>IF(Z2="2 or More", "Other Partner-2", "")</f>
        <v/>
      </c>
      <c r="D43" s="317"/>
      <c r="E43" s="318"/>
      <c r="F43" s="318" t="str">
        <f>IF(Z2=1,"Other Partner",IF(Z2="2 or More","Other Partner-1",""))</f>
        <v/>
      </c>
    </row>
    <row r="44" spans="1:41" ht="30" customHeight="1">
      <c r="A44" s="305"/>
      <c r="B44" s="310"/>
      <c r="C44" s="319"/>
      <c r="D44" s="320"/>
      <c r="E44" s="321"/>
      <c r="F44" s="320"/>
      <c r="G44" s="280"/>
      <c r="H44" s="280"/>
      <c r="I44" s="281"/>
      <c r="J44" s="281"/>
      <c r="K44" s="281"/>
      <c r="L44" s="281"/>
      <c r="M44" s="281"/>
      <c r="N44" s="281"/>
      <c r="O44" s="281"/>
      <c r="P44" s="281"/>
      <c r="Q44" s="281"/>
      <c r="R44" s="281"/>
      <c r="S44" s="281"/>
      <c r="T44" s="281"/>
      <c r="U44" s="281"/>
      <c r="V44" s="281"/>
      <c r="W44" s="281"/>
      <c r="X44" s="281"/>
      <c r="Y44" s="281"/>
      <c r="Z44" s="282"/>
      <c r="AA44" s="282"/>
      <c r="AB44" s="282"/>
      <c r="AC44" s="282"/>
    </row>
    <row r="45" spans="1:41" s="286" customFormat="1" ht="30" customHeight="1">
      <c r="A45" s="305"/>
      <c r="B45" s="310" t="str">
        <f>IF(Z2="2 or More", "Printed Name :", "")</f>
        <v/>
      </c>
      <c r="C45" s="418"/>
      <c r="D45" s="305"/>
      <c r="E45" s="310" t="str">
        <f>IF(Z1="Sole Bidder", "", "Printed Name :")</f>
        <v/>
      </c>
      <c r="F45" s="418"/>
      <c r="H45" s="289"/>
      <c r="Z45" s="322"/>
      <c r="AA45" s="322"/>
      <c r="AB45" s="322"/>
      <c r="AC45" s="322"/>
      <c r="AD45" s="303"/>
      <c r="AE45" s="284"/>
      <c r="AF45" s="284"/>
      <c r="AG45" s="303"/>
      <c r="AH45" s="303"/>
      <c r="AI45" s="303"/>
      <c r="AJ45" s="303"/>
      <c r="AK45" s="303"/>
      <c r="AL45" s="303"/>
      <c r="AM45" s="303"/>
      <c r="AN45" s="303"/>
      <c r="AO45" s="303"/>
    </row>
    <row r="46" spans="1:41" s="286" customFormat="1" ht="30" customHeight="1">
      <c r="A46" s="305"/>
      <c r="B46" s="310" t="str">
        <f>IF(Z2="2 or More", "Designation :", "")</f>
        <v/>
      </c>
      <c r="C46" s="418"/>
      <c r="D46" s="305"/>
      <c r="E46" s="310" t="str">
        <f>IF(Z1="Sole Bidder", "", "Designation :")</f>
        <v/>
      </c>
      <c r="F46" s="418"/>
      <c r="H46" s="289"/>
      <c r="Z46" s="322"/>
      <c r="AA46" s="322"/>
      <c r="AB46" s="322"/>
      <c r="AC46" s="322"/>
      <c r="AD46" s="303"/>
      <c r="AE46" s="284"/>
      <c r="AF46" s="284"/>
      <c r="AG46" s="303"/>
      <c r="AH46" s="303"/>
      <c r="AI46" s="303"/>
      <c r="AJ46" s="303"/>
      <c r="AK46" s="303"/>
      <c r="AL46" s="303"/>
      <c r="AM46" s="303"/>
      <c r="AN46" s="303"/>
      <c r="AO46" s="303"/>
    </row>
    <row r="47" spans="1:41" s="286" customFormat="1" ht="30" customHeight="1">
      <c r="A47" s="305"/>
      <c r="B47" s="310" t="str">
        <f>IF(Z2=2, "Common Seal :", "")</f>
        <v/>
      </c>
      <c r="C47" s="319"/>
      <c r="D47" s="320"/>
      <c r="E47" s="321"/>
      <c r="F47" s="323"/>
      <c r="G47" s="280"/>
      <c r="H47" s="313"/>
      <c r="I47" s="280"/>
      <c r="J47" s="280"/>
      <c r="K47" s="280"/>
      <c r="L47" s="280"/>
      <c r="M47" s="280"/>
      <c r="N47" s="280"/>
      <c r="O47" s="280"/>
      <c r="P47" s="280"/>
      <c r="Q47" s="280"/>
      <c r="R47" s="280"/>
      <c r="S47" s="280"/>
      <c r="T47" s="280"/>
      <c r="U47" s="280"/>
      <c r="V47" s="280"/>
      <c r="W47" s="280"/>
      <c r="X47" s="280"/>
      <c r="Y47" s="280"/>
      <c r="Z47" s="302"/>
      <c r="AA47" s="302"/>
      <c r="AB47" s="302"/>
      <c r="AC47" s="302"/>
      <c r="AD47" s="303"/>
      <c r="AE47" s="284"/>
      <c r="AF47" s="284"/>
      <c r="AG47" s="303"/>
      <c r="AH47" s="303"/>
      <c r="AI47" s="303"/>
      <c r="AJ47" s="303"/>
      <c r="AK47" s="303"/>
      <c r="AL47" s="303"/>
      <c r="AM47" s="303"/>
      <c r="AN47" s="303"/>
      <c r="AO47" s="303"/>
    </row>
    <row r="48" spans="1:41" s="286" customFormat="1" ht="33" customHeight="1">
      <c r="A48" s="324" t="s">
        <v>234</v>
      </c>
      <c r="B48" s="325"/>
      <c r="C48" s="326"/>
      <c r="D48" s="323"/>
      <c r="E48" s="327"/>
      <c r="F48" s="323"/>
      <c r="G48" s="280"/>
      <c r="H48" s="313"/>
      <c r="I48" s="280"/>
      <c r="J48" s="280"/>
      <c r="K48" s="280"/>
      <c r="L48" s="280"/>
      <c r="M48" s="280"/>
      <c r="N48" s="280"/>
      <c r="O48" s="280"/>
      <c r="P48" s="280"/>
      <c r="Q48" s="280"/>
      <c r="R48" s="280"/>
      <c r="S48" s="280"/>
      <c r="T48" s="280"/>
      <c r="U48" s="280"/>
      <c r="V48" s="280"/>
      <c r="W48" s="280"/>
      <c r="X48" s="280"/>
      <c r="Y48" s="280"/>
      <c r="Z48" s="302"/>
      <c r="AA48" s="302"/>
      <c r="AB48" s="302"/>
      <c r="AC48" s="302"/>
      <c r="AD48" s="303"/>
      <c r="AE48" s="284"/>
      <c r="AF48" s="284"/>
      <c r="AG48" s="303"/>
      <c r="AH48" s="303"/>
      <c r="AI48" s="303"/>
      <c r="AJ48" s="303"/>
      <c r="AK48" s="303"/>
      <c r="AL48" s="303"/>
      <c r="AM48" s="303"/>
      <c r="AN48" s="303"/>
      <c r="AO48" s="303"/>
    </row>
    <row r="49" spans="1:41" s="286" customFormat="1" ht="33" customHeight="1">
      <c r="A49" s="918" t="s">
        <v>253</v>
      </c>
      <c r="B49" s="918"/>
      <c r="C49" s="918"/>
      <c r="D49" s="914"/>
      <c r="E49" s="914"/>
      <c r="F49" s="914"/>
      <c r="H49" s="289"/>
      <c r="Z49" s="322"/>
      <c r="AA49" s="322"/>
      <c r="AB49" s="322"/>
      <c r="AC49" s="322"/>
      <c r="AD49" s="303"/>
      <c r="AE49" s="284"/>
      <c r="AF49" s="284"/>
      <c r="AG49" s="303"/>
      <c r="AH49" s="303"/>
      <c r="AI49" s="303"/>
      <c r="AJ49" s="303"/>
      <c r="AK49" s="303"/>
      <c r="AL49" s="303"/>
      <c r="AM49" s="303"/>
      <c r="AN49" s="303"/>
      <c r="AO49" s="303"/>
    </row>
    <row r="50" spans="1:41" s="286" customFormat="1" ht="33" customHeight="1">
      <c r="A50" s="922"/>
      <c r="B50" s="922"/>
      <c r="C50" s="922"/>
      <c r="D50" s="914"/>
      <c r="E50" s="914"/>
      <c r="F50" s="914"/>
      <c r="H50" s="289"/>
      <c r="Z50" s="322"/>
      <c r="AA50" s="322"/>
      <c r="AB50" s="322"/>
      <c r="AC50" s="322"/>
      <c r="AD50" s="303"/>
      <c r="AE50" s="284"/>
      <c r="AF50" s="284"/>
      <c r="AG50" s="303"/>
      <c r="AH50" s="303"/>
      <c r="AI50" s="303"/>
      <c r="AJ50" s="303"/>
      <c r="AK50" s="303"/>
      <c r="AL50" s="303"/>
      <c r="AM50" s="303"/>
      <c r="AN50" s="303"/>
      <c r="AO50" s="303"/>
    </row>
    <row r="51" spans="1:41" s="286" customFormat="1" ht="33" customHeight="1">
      <c r="A51" s="917"/>
      <c r="B51" s="917"/>
      <c r="C51" s="917"/>
      <c r="D51" s="914"/>
      <c r="E51" s="914"/>
      <c r="F51" s="914"/>
      <c r="H51" s="289"/>
      <c r="Z51" s="322"/>
      <c r="AA51" s="322"/>
      <c r="AB51" s="322"/>
      <c r="AC51" s="322"/>
      <c r="AD51" s="303"/>
      <c r="AE51" s="284"/>
      <c r="AF51" s="284"/>
      <c r="AG51" s="303"/>
      <c r="AH51" s="303"/>
      <c r="AI51" s="303"/>
      <c r="AJ51" s="303"/>
      <c r="AK51" s="303"/>
      <c r="AL51" s="303"/>
      <c r="AM51" s="303"/>
      <c r="AN51" s="303"/>
      <c r="AO51" s="303"/>
    </row>
    <row r="52" spans="1:41" s="286" customFormat="1" ht="33" customHeight="1">
      <c r="A52" s="916" t="s">
        <v>254</v>
      </c>
      <c r="B52" s="916"/>
      <c r="C52" s="916"/>
      <c r="D52" s="914"/>
      <c r="E52" s="914"/>
      <c r="F52" s="914"/>
      <c r="H52" s="289"/>
      <c r="Z52" s="322"/>
      <c r="AA52" s="322"/>
      <c r="AB52" s="322"/>
      <c r="AC52" s="322"/>
      <c r="AD52" s="303"/>
      <c r="AE52" s="284"/>
      <c r="AF52" s="284"/>
      <c r="AG52" s="303"/>
      <c r="AH52" s="303"/>
      <c r="AI52" s="303"/>
      <c r="AJ52" s="303"/>
      <c r="AK52" s="303"/>
      <c r="AL52" s="303"/>
      <c r="AM52" s="303"/>
      <c r="AN52" s="303"/>
      <c r="AO52" s="303"/>
    </row>
    <row r="53" spans="1:41" s="286" customFormat="1" ht="33" customHeight="1">
      <c r="A53" s="916" t="s">
        <v>252</v>
      </c>
      <c r="B53" s="916"/>
      <c r="C53" s="916"/>
      <c r="D53" s="914"/>
      <c r="E53" s="914"/>
      <c r="F53" s="914"/>
      <c r="H53" s="289"/>
      <c r="Z53" s="322"/>
      <c r="AA53" s="322"/>
      <c r="AB53" s="322"/>
      <c r="AC53" s="322"/>
      <c r="AD53" s="303"/>
      <c r="AE53" s="284"/>
      <c r="AF53" s="284"/>
      <c r="AG53" s="303"/>
      <c r="AH53" s="303"/>
      <c r="AI53" s="303"/>
      <c r="AJ53" s="303"/>
      <c r="AK53" s="303"/>
      <c r="AL53" s="303"/>
      <c r="AM53" s="303"/>
      <c r="AN53" s="303"/>
      <c r="AO53" s="303"/>
    </row>
    <row r="54" spans="1:41" s="286" customFormat="1" ht="33" customHeight="1">
      <c r="A54" s="916" t="s">
        <v>255</v>
      </c>
      <c r="B54" s="916"/>
      <c r="C54" s="916"/>
      <c r="D54" s="914"/>
      <c r="E54" s="914"/>
      <c r="F54" s="914"/>
      <c r="H54" s="289"/>
      <c r="Z54" s="322"/>
      <c r="AA54" s="322"/>
      <c r="AB54" s="322"/>
      <c r="AC54" s="322"/>
      <c r="AD54" s="303"/>
      <c r="AE54" s="284"/>
      <c r="AF54" s="284"/>
      <c r="AG54" s="303"/>
      <c r="AH54" s="303"/>
      <c r="AI54" s="303"/>
      <c r="AJ54" s="303"/>
      <c r="AK54" s="303"/>
      <c r="AL54" s="303"/>
      <c r="AM54" s="303"/>
      <c r="AN54" s="303"/>
      <c r="AO54" s="303"/>
    </row>
    <row r="55" spans="1:41" s="286" customFormat="1" ht="33" customHeight="1">
      <c r="A55" s="918" t="s">
        <v>256</v>
      </c>
      <c r="B55" s="918"/>
      <c r="C55" s="918"/>
      <c r="D55" s="914"/>
      <c r="E55" s="914"/>
      <c r="F55" s="914"/>
      <c r="H55" s="289"/>
      <c r="Z55" s="322"/>
      <c r="AA55" s="322"/>
      <c r="AB55" s="322"/>
      <c r="AC55" s="322"/>
      <c r="AD55" s="303"/>
      <c r="AE55" s="284"/>
      <c r="AF55" s="284"/>
      <c r="AG55" s="303"/>
      <c r="AH55" s="303"/>
      <c r="AI55" s="303"/>
      <c r="AJ55" s="303"/>
      <c r="AK55" s="303"/>
      <c r="AL55" s="303"/>
      <c r="AM55" s="303"/>
      <c r="AN55" s="303"/>
      <c r="AO55" s="303"/>
    </row>
    <row r="56" spans="1:41" s="286" customFormat="1" ht="33" customHeight="1">
      <c r="A56" s="922"/>
      <c r="B56" s="922"/>
      <c r="C56" s="922"/>
      <c r="D56" s="914"/>
      <c r="E56" s="914"/>
      <c r="F56" s="914"/>
      <c r="H56" s="289"/>
      <c r="Z56" s="322"/>
      <c r="AA56" s="322"/>
      <c r="AB56" s="322"/>
      <c r="AC56" s="322"/>
      <c r="AD56" s="303"/>
      <c r="AE56" s="284"/>
      <c r="AF56" s="284"/>
      <c r="AG56" s="303"/>
      <c r="AH56" s="303"/>
      <c r="AI56" s="303"/>
      <c r="AJ56" s="303"/>
      <c r="AK56" s="303"/>
      <c r="AL56" s="303"/>
      <c r="AM56" s="303"/>
      <c r="AN56" s="303"/>
      <c r="AO56" s="303"/>
    </row>
    <row r="57" spans="1:41" s="286" customFormat="1" ht="33" customHeight="1">
      <c r="A57" s="917"/>
      <c r="B57" s="917"/>
      <c r="C57" s="917"/>
      <c r="D57" s="914"/>
      <c r="E57" s="914"/>
      <c r="F57" s="914"/>
      <c r="H57" s="289"/>
      <c r="Z57" s="322"/>
      <c r="AA57" s="322"/>
      <c r="AB57" s="322"/>
      <c r="AC57" s="322"/>
      <c r="AD57" s="303"/>
      <c r="AE57" s="284"/>
      <c r="AF57" s="284"/>
      <c r="AG57" s="303"/>
      <c r="AH57" s="303"/>
      <c r="AI57" s="303"/>
      <c r="AJ57" s="303"/>
      <c r="AK57" s="303"/>
      <c r="AL57" s="303"/>
      <c r="AM57" s="303"/>
      <c r="AN57" s="303"/>
      <c r="AO57" s="303"/>
    </row>
    <row r="58" spans="1:41" s="286" customFormat="1" ht="12.75" customHeight="1">
      <c r="A58" s="915"/>
      <c r="B58" s="915"/>
      <c r="C58" s="915"/>
      <c r="D58" s="915"/>
      <c r="E58" s="915"/>
      <c r="F58" s="915"/>
      <c r="H58" s="289"/>
      <c r="Z58" s="322"/>
      <c r="AA58" s="322"/>
      <c r="AB58" s="322"/>
      <c r="AC58" s="322"/>
      <c r="AD58" s="303"/>
      <c r="AE58" s="284"/>
      <c r="AF58" s="284"/>
      <c r="AG58" s="303"/>
      <c r="AH58" s="303"/>
      <c r="AI58" s="303"/>
      <c r="AJ58" s="303"/>
      <c r="AK58" s="303"/>
      <c r="AL58" s="303"/>
      <c r="AM58" s="303"/>
      <c r="AN58" s="303"/>
      <c r="AO58" s="303"/>
    </row>
    <row r="59" spans="1:41" s="286" customFormat="1" ht="24.75" customHeight="1">
      <c r="A59" s="912" t="s">
        <v>122</v>
      </c>
      <c r="B59" s="912"/>
      <c r="C59" s="912"/>
      <c r="D59" s="912"/>
      <c r="E59" s="912"/>
      <c r="F59" s="912"/>
      <c r="H59" s="289"/>
      <c r="Z59" s="322"/>
      <c r="AA59" s="322"/>
      <c r="AB59" s="322"/>
      <c r="AC59" s="322"/>
      <c r="AD59" s="303"/>
      <c r="AE59" s="284"/>
      <c r="AF59" s="284"/>
      <c r="AG59" s="303"/>
      <c r="AH59" s="303"/>
      <c r="AI59" s="303"/>
      <c r="AJ59" s="303"/>
      <c r="AK59" s="303"/>
      <c r="AL59" s="303"/>
      <c r="AM59" s="303"/>
      <c r="AN59" s="303"/>
      <c r="AO59" s="303"/>
    </row>
    <row r="60" spans="1:41" s="286" customFormat="1" ht="33" customHeight="1">
      <c r="A60" s="289"/>
      <c r="B60" s="289"/>
      <c r="H60" s="289"/>
      <c r="Z60" s="322"/>
      <c r="AA60" s="322"/>
      <c r="AB60" s="322"/>
      <c r="AC60" s="322"/>
      <c r="AD60" s="303"/>
      <c r="AE60" s="284"/>
      <c r="AF60" s="284"/>
      <c r="AG60" s="303"/>
      <c r="AH60" s="303"/>
      <c r="AI60" s="303"/>
      <c r="AJ60" s="303"/>
      <c r="AK60" s="303"/>
      <c r="AL60" s="303"/>
      <c r="AM60" s="303"/>
      <c r="AN60" s="303"/>
      <c r="AO60" s="303"/>
    </row>
    <row r="61" spans="1:41" s="286" customFormat="1" ht="33" customHeight="1">
      <c r="A61" s="289"/>
      <c r="B61" s="289"/>
      <c r="H61" s="289"/>
      <c r="Z61" s="322"/>
      <c r="AA61" s="322"/>
      <c r="AB61" s="322"/>
      <c r="AC61" s="322"/>
      <c r="AD61" s="303"/>
      <c r="AE61" s="284"/>
      <c r="AF61" s="284"/>
      <c r="AG61" s="303"/>
      <c r="AH61" s="303"/>
      <c r="AI61" s="303"/>
      <c r="AJ61" s="303"/>
      <c r="AK61" s="303"/>
      <c r="AL61" s="303"/>
      <c r="AM61" s="303"/>
      <c r="AN61" s="303"/>
      <c r="AO61" s="303"/>
    </row>
    <row r="62" spans="1:41">
      <c r="A62" s="289"/>
    </row>
    <row r="63" spans="1:41">
      <c r="A63" s="289"/>
    </row>
    <row r="64" spans="1:41">
      <c r="A64" s="289"/>
    </row>
    <row r="65" spans="1:1">
      <c r="A65" s="289"/>
    </row>
    <row r="66" spans="1:1">
      <c r="A66" s="289"/>
    </row>
    <row r="67" spans="1:1">
      <c r="A67" s="289"/>
    </row>
    <row r="68" spans="1:1">
      <c r="A68" s="289"/>
    </row>
    <row r="69" spans="1:1">
      <c r="A69" s="289"/>
    </row>
    <row r="70" spans="1:1">
      <c r="A70" s="289"/>
    </row>
    <row r="71" spans="1:1">
      <c r="A71" s="289"/>
    </row>
    <row r="72" spans="1:1">
      <c r="A72" s="289"/>
    </row>
    <row r="73" spans="1:1">
      <c r="A73" s="289"/>
    </row>
  </sheetData>
  <sheetProtection algorithmName="SHA-512" hashValue="HiLP+3lSUkT6NPq+NYCCkDq2xaTbfSY6aiwwxSyvckuNP5c5coTfCwFlU2H1xxRPrgcTAH3aknv+kP41htgXMg==" saltValue="alHzR/sAacyURAOqtps3jg==" spinCount="100000" sheet="1" formatColumns="0" formatRows="0" selectLockedCells="1"/>
  <customSheetViews>
    <customSheetView guid="{25FA5C87-49B6-4D46-AC9A-E57D5387C2DA}" scale="145" showPageBreaks="1" showGridLines="0" zeroValues="0" fitToPage="1" printArea="1" hiddenColumns="1" view="pageBreakPreview" topLeftCell="A34">
      <selection activeCell="C45" sqref="C45"/>
      <rowBreaks count="1" manualBreakCount="1">
        <brk id="42" max="5" man="1"/>
      </rowBreaks>
      <pageMargins left="0.75" right="0.77" top="0.62" bottom="0.61" header="0.39" footer="0.32"/>
      <pageSetup paperSize="9" scale="93" fitToHeight="0" orientation="portrait" r:id="rId1"/>
      <headerFooter alignWithMargins="0">
        <oddFooter>&amp;R&amp;"Book Antiqua,Bold"&amp;8Bid Form (1st Envelope)  / Page &amp;P of &amp;N</oddFooter>
      </headerFooter>
    </customSheetView>
    <customSheetView guid="{D4DE57C7-E521-4428-80BD-545B19793C78}" scale="145" showPageBreaks="1" showGridLines="0" zeroValues="0" fitToPage="1" printArea="1" hiddenColumns="1" view="pageBreakPreview" topLeftCell="A34">
      <selection activeCell="C45" sqref="C45"/>
      <rowBreaks count="1" manualBreakCount="1">
        <brk id="42" max="5" man="1"/>
      </rowBreaks>
      <pageMargins left="0.75" right="0.77" top="0.62" bottom="0.61" header="0.39" footer="0.32"/>
      <pageSetup paperSize="9" scale="93" fitToHeight="0" orientation="portrait" r:id="rId2"/>
      <headerFooter alignWithMargins="0">
        <oddFooter>&amp;R&amp;"Book Antiqua,Bold"&amp;8Bid Form (1st Envelope)  / Page &amp;P of &amp;N</oddFooter>
      </headerFooter>
    </customSheetView>
    <customSheetView guid="{427AF4ED-2BDF-478F-9F0A-595838FA0EC8}"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4" fitToHeight="0" orientation="portrait" r:id="rId3"/>
      <headerFooter alignWithMargins="0">
        <oddFooter>&amp;R&amp;"Book Antiqua,Bold"&amp;8Bid Form (1st Envelope)  / Page &amp;P of &amp;N</oddFooter>
      </headerFooter>
    </customSheetView>
    <customSheetView guid="{EF8F60CB-82F3-477F-A7D3-94F4C70843DC}"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4"/>
      <headerFooter alignWithMargins="0">
        <oddFooter>&amp;R&amp;"Book Antiqua,Bold"&amp;8Bid Form (1st Envelope)  / Page &amp;P of &amp;N</oddFooter>
      </headerFooter>
    </customSheetView>
    <customSheetView guid="{9658319F-66FC-48F8-AB8A-302F6F77BA10}" showPageBreaks="1" showGridLines="0" zeroValues="0" fitToPage="1" printArea="1" hiddenColumns="1" view="pageBreakPreview">
      <selection activeCell="C5" sqref="C5:F5"/>
      <rowBreaks count="1" manualBreakCount="1">
        <brk id="42" max="5" man="1"/>
      </rowBreaks>
      <pageMargins left="0.75" right="0.77" top="0.62" bottom="0.61" header="0.39" footer="0.32"/>
      <pageSetup paperSize="9" scale="93" fitToHeight="0" orientation="portrait" r:id="rId5"/>
      <headerFooter alignWithMargins="0">
        <oddFooter>&amp;R&amp;"Book Antiqua,Bold"&amp;8Bid Form (1st Envelope)  / Page &amp;P of &amp;N</oddFooter>
      </headerFooter>
    </customSheetView>
    <customSheetView guid="{D4A148BB-8D25-43B9-8797-A9D3AE767B49}"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6"/>
      <headerFooter alignWithMargins="0">
        <oddFooter>&amp;R&amp;"Book Antiqua,Bold"&amp;8Bid Form (1st Envelope)  / Page &amp;P of &amp;N</oddFooter>
      </headerFooter>
    </customSheetView>
    <customSheetView guid="{714760DF-5EB1-4543-9C04-C1A23AAE4384}" showGridLines="0" zeroValues="0" fitToPage="1" printArea="1" hiddenColumns="1" topLeftCell="A4">
      <selection activeCell="D48" sqref="D48:F48"/>
      <rowBreaks count="1" manualBreakCount="1">
        <brk id="45" max="5" man="1"/>
      </rowBreaks>
      <pageMargins left="0.75" right="0.77" top="0.62" bottom="0.61" header="0.39" footer="0.32"/>
      <pageSetup paperSize="9" scale="93" fitToHeight="0" orientation="portrait" r:id="rId7"/>
      <headerFooter alignWithMargins="0">
        <oddFooter>&amp;R&amp;"Book Antiqua,Bold"&amp;8Bid Form (1st Envelope)  / Page &amp;P of &amp;N</oddFooter>
      </headerFooter>
    </customSheetView>
    <customSheetView guid="{BE0CEA4D-1A4E-4C32-BF92-B8DA3D3423E5}" showGridLines="0" zeroValues="0" fitToPage="1" hiddenColumns="1" topLeftCell="A52">
      <selection activeCell="D48" sqref="D48:F48"/>
      <rowBreaks count="1" manualBreakCount="1">
        <brk id="45" max="5" man="1"/>
      </rowBreaks>
      <pageMargins left="0.75" right="0.77" top="0.62" bottom="0.61" header="0.39" footer="0.32"/>
      <pageSetup paperSize="9" scale="93" fitToHeight="0" orientation="portrait" r:id="rId8"/>
      <headerFooter alignWithMargins="0">
        <oddFooter>&amp;R&amp;"Book Antiqua,Bold"&amp;8Bid Form (1st Envelope)  / Page &amp;P of &amp;N</oddFooter>
      </headerFooter>
    </customSheetView>
    <customSheetView guid="{3DA0B320-DAF7-4F4A-921A-9FCFD188E8C7}"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9"/>
      <headerFooter alignWithMargins="0">
        <oddFooter>&amp;R&amp;"Book Antiqua,Bold"&amp;8Bid Form (1st Envelope)  / Page &amp;P of &amp;N</oddFooter>
      </headerFooter>
    </customSheetView>
    <customSheetView guid="{8C0E2163-61BB-48DF-AFAF-5E75147ED450}"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10"/>
      <headerFooter alignWithMargins="0">
        <oddFooter>&amp;R&amp;"Book Antiqua,Bold"&amp;8Bid Form (1st Envelope)  / Page &amp;P of &amp;N</oddFooter>
      </headerFooter>
    </customSheetView>
    <customSheetView guid="{FD7F7BE1-8CB1-460B-98AB-D33E15FD14E6}" showGridLines="0" zeroValues="0" fitToPage="1" hiddenColumns="1" topLeftCell="A36">
      <selection activeCell="C43" sqref="C43"/>
      <rowBreaks count="1" manualBreakCount="1">
        <brk id="45" max="5" man="1"/>
      </rowBreaks>
      <pageMargins left="0.75" right="0.77" top="0.62" bottom="0.61" header="0.39" footer="0.32"/>
      <pageSetup paperSize="9" scale="93" fitToHeight="0" orientation="portrait" r:id="rId11"/>
      <headerFooter alignWithMargins="0">
        <oddFooter>&amp;R&amp;"Book Antiqua,Bold"&amp;8Bid Form (1st Envelope)  / Page &amp;P of &amp;N</oddFooter>
      </headerFooter>
    </customSheetView>
    <customSheetView guid="{1F4837C2-36FF-4422-95DC-EAAD1B4FAC2F}" showGridLines="0" zeroValues="0" fitToPage="1" printArea="1" hiddenColumns="1">
      <selection activeCell="D47" sqref="D47:F55"/>
      <rowBreaks count="1" manualBreakCount="1">
        <brk id="45" max="5" man="1"/>
      </rowBreaks>
      <pageMargins left="0.75" right="0.77" top="0.62" bottom="0.61" header="0.39" footer="0.32"/>
      <pageSetup paperSize="9" scale="93" fitToHeight="0" orientation="portrait" r:id="rId12"/>
      <headerFooter alignWithMargins="0">
        <oddFooter>&amp;R&amp;"Book Antiqua,Bold"&amp;8Bid Form (1st Envelope)  / Page &amp;P of &amp;N</oddFooter>
      </headerFooter>
    </customSheetView>
    <customSheetView guid="{27A45B7A-04F2-4516-B80B-5ED0825D4ED3}"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13"/>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4"/>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5"/>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16"/>
      <headerFooter alignWithMargins="0">
        <oddFooter>&amp;R&amp;"Book Antiqua,Bold"&amp;8Bid Form (1st Envelope)  / Page &amp;P of &amp;N</oddFooter>
      </headerFooter>
    </customSheetView>
    <customSheetView guid="{091A6405-72DB-46E0-B81A-EC53A5C58396}" showGridLines="0" zeroValues="0">
      <selection activeCell="D62" sqref="D62:F62"/>
      <rowBreaks count="1" manualBreakCount="1">
        <brk id="52" max="5" man="1"/>
      </rowBreaks>
      <pageMargins left="0.75" right="0.77" top="0.62" bottom="0.61" header="0.39" footer="0.32"/>
      <pageSetup orientation="portrait" r:id="rId17"/>
      <headerFooter alignWithMargins="0">
        <oddFooter>&amp;R&amp;"Book Antiqua,Bold"&amp;8Bid Form (1st Envelope)  / Page &amp;P of &amp;N</oddFooter>
      </headerFooter>
    </customSheetView>
    <customSheetView guid="{EEE4E2D7-4BFE-4C24-8B93-9FD441A50336}" showGridLines="0" zeroValues="0" fitToPage="1" topLeftCell="A58">
      <selection activeCell="C5" sqref="C5:F5"/>
      <rowBreaks count="1" manualBreakCount="1">
        <brk id="52" max="5" man="1"/>
      </rowBreaks>
      <pageMargins left="0.75" right="0.77" top="0.62" bottom="0.61" header="0.39" footer="0.32"/>
      <pageSetup paperSize="9" scale="96" fitToHeight="0" orientation="portrait" r:id="rId18"/>
      <headerFooter alignWithMargins="0">
        <oddFooter>&amp;R&amp;"Book Antiqua,Bold"&amp;8Bid Form (1st Envelope)  / Page &amp;P of &amp;N</oddFooter>
      </headerFooter>
    </customSheetView>
    <customSheetView guid="{E2E57CA5-082B-4C11-AB34-2A298199576B}" showGridLines="0" zeroValues="0" fitToPage="1" topLeftCell="A13">
      <selection activeCell="C5" sqref="C5:F5"/>
      <rowBreaks count="1" manualBreakCount="1">
        <brk id="52" max="5" man="1"/>
      </rowBreaks>
      <pageMargins left="0.75" right="0.77" top="0.62" bottom="0.61" header="0.39" footer="0.32"/>
      <pageSetup paperSize="9" scale="96" fitToHeight="0" orientation="portrait" r:id="rId19"/>
      <headerFooter alignWithMargins="0">
        <oddFooter>&amp;R&amp;"Book Antiqua,Bold"&amp;8Bid Form (1st Envelope)  / Page &amp;P of &amp;N</oddFooter>
      </headerFooter>
    </customSheetView>
    <customSheetView guid="{E8B8E0BD-9CB3-4C7D-9BC6-088FDFCB0B45}"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20"/>
      <headerFooter alignWithMargins="0">
        <oddFooter>&amp;R&amp;"Book Antiqua,Bold"&amp;8Bid Form (1st Envelope)  / Page &amp;P of &amp;N</oddFooter>
      </headerFooter>
    </customSheetView>
    <customSheetView guid="{CB39F8EE-FAD8-4C4E-B5E9-5EC27AC08528}" showGridLines="0" zeroValues="0" fitToPage="1" hiddenColumns="1">
      <selection activeCell="D48" sqref="D48:F48"/>
      <rowBreaks count="1" manualBreakCount="1">
        <brk id="45" max="5" man="1"/>
      </rowBreaks>
      <pageMargins left="0.75" right="0.77" top="0.62" bottom="0.61" header="0.39" footer="0.32"/>
      <pageSetup paperSize="9" scale="93" fitToHeight="0" orientation="portrait" r:id="rId21"/>
      <headerFooter alignWithMargins="0">
        <oddFooter>&amp;R&amp;"Book Antiqua,Bold"&amp;8Bid Form (1st Envelope)  / Page &amp;P of &amp;N</oddFooter>
      </headerFooter>
    </customSheetView>
    <customSheetView guid="{97B2ED79-AE3F-4DF3-959D-96AE4A0B76A0}" showPageBreaks="1" showGridLines="0" zeroValues="0" fitToPage="1" printArea="1" hiddenColumns="1" view="pageBreakPreview" topLeftCell="A10">
      <selection activeCell="C5" sqref="C5:F5"/>
      <rowBreaks count="1" manualBreakCount="1">
        <brk id="42" max="5" man="1"/>
      </rowBreaks>
      <pageMargins left="0.75" right="0.77" top="0.62" bottom="0.61" header="0.39" footer="0.32"/>
      <pageSetup paperSize="9" scale="93" fitToHeight="0" orientation="portrait" r:id="rId22"/>
      <headerFooter alignWithMargins="0">
        <oddFooter>&amp;R&amp;"Book Antiqua,Bold"&amp;8Bid Form (1st Envelope)  / Page &amp;P of &amp;N</oddFooter>
      </headerFooter>
    </customSheetView>
    <customSheetView guid="{2D068FA3-47E3-4516-81A6-894AA90F7864}" showPageBreaks="1" showGridLines="0" zeroValues="0" fitToPage="1" printArea="1" hiddenColumns="1" view="pageBreakPreview" topLeftCell="A52">
      <selection activeCell="D49" sqref="D49:F49"/>
      <rowBreaks count="1" manualBreakCount="1">
        <brk id="42" max="5" man="1"/>
      </rowBreaks>
      <pageMargins left="0.75" right="0.77" top="0.62" bottom="0.61" header="0.39" footer="0.32"/>
      <pageSetup paperSize="9" scale="93" fitToHeight="0" orientation="portrait" r:id="rId23"/>
      <headerFooter alignWithMargins="0">
        <oddFooter>&amp;R&amp;"Book Antiqua,Bold"&amp;8Bid Form (1st Envelope)  / Page &amp;P of &amp;N</oddFooter>
      </headerFooter>
    </customSheetView>
    <customSheetView guid="{25F14B1D-FADD-4C44-AA48-5D402D65337D}"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24"/>
      <headerFooter alignWithMargins="0">
        <oddFooter>&amp;R&amp;"Book Antiqua,Bold"&amp;8Bid Form (1st Envelope)  / Page &amp;P of &amp;N</oddFooter>
      </headerFooter>
    </customSheetView>
    <customSheetView guid="{FC366365-2136-48B2-A9F6-DEB708B66B93}" showPageBreaks="1" showGridLines="0" zeroValues="0" fitToPage="1" printArea="1" hiddenColumns="1" view="pageBreakPreview">
      <selection activeCell="D49" sqref="D49:F49"/>
      <rowBreaks count="1" manualBreakCount="1">
        <brk id="42" max="5" man="1"/>
      </rowBreaks>
      <pageMargins left="0.75" right="0.77" top="0.62" bottom="0.61" header="0.39" footer="0.32"/>
      <pageSetup paperSize="9" scale="93" fitToHeight="0" orientation="portrait" r:id="rId25"/>
      <headerFooter alignWithMargins="0">
        <oddFooter>&amp;R&amp;"Book Antiqua,Bold"&amp;8Bid Form (1st Envelope)  / Page &amp;P of &amp;N</oddFooter>
      </headerFooter>
    </customSheetView>
  </customSheetViews>
  <mergeCells count="44">
    <mergeCell ref="A57:C57"/>
    <mergeCell ref="A49:C49"/>
    <mergeCell ref="A56:C56"/>
    <mergeCell ref="D53:F53"/>
    <mergeCell ref="A54:C54"/>
    <mergeCell ref="A52:C52"/>
    <mergeCell ref="B23:C23"/>
    <mergeCell ref="B24:C24"/>
    <mergeCell ref="D51:F51"/>
    <mergeCell ref="B21:C21"/>
    <mergeCell ref="D52:F52"/>
    <mergeCell ref="A42:F42"/>
    <mergeCell ref="D49:F49"/>
    <mergeCell ref="A50:C50"/>
    <mergeCell ref="D50:F50"/>
    <mergeCell ref="B39:C39"/>
    <mergeCell ref="B25:F25"/>
    <mergeCell ref="B22:C22"/>
    <mergeCell ref="B31:F31"/>
    <mergeCell ref="A59:F59"/>
    <mergeCell ref="B26:F26"/>
    <mergeCell ref="B27:F27"/>
    <mergeCell ref="B28:F28"/>
    <mergeCell ref="D55:F55"/>
    <mergeCell ref="A58:F58"/>
    <mergeCell ref="A53:C53"/>
    <mergeCell ref="A51:C51"/>
    <mergeCell ref="B32:F32"/>
    <mergeCell ref="B33:F33"/>
    <mergeCell ref="D54:F54"/>
    <mergeCell ref="A55:C55"/>
    <mergeCell ref="B29:F29"/>
    <mergeCell ref="B30:F30"/>
    <mergeCell ref="D56:F56"/>
    <mergeCell ref="D57:F57"/>
    <mergeCell ref="B20:F20"/>
    <mergeCell ref="D21:F21"/>
    <mergeCell ref="A3:F3"/>
    <mergeCell ref="C5:F5"/>
    <mergeCell ref="B6:C6"/>
    <mergeCell ref="C15:F15"/>
    <mergeCell ref="B19:F19"/>
    <mergeCell ref="B17:F17"/>
    <mergeCell ref="B18:F18"/>
  </mergeCells>
  <phoneticPr fontId="32" type="noConversion"/>
  <conditionalFormatting sqref="F45:F46">
    <cfRule type="expression" dxfId="2" priority="2" stopIfTrue="1">
      <formula>$E$45=""</formula>
    </cfRule>
  </conditionalFormatting>
  <conditionalFormatting sqref="C45:C46">
    <cfRule type="expression" dxfId="1" priority="3" stopIfTrue="1">
      <formula>$B$45=""</formula>
    </cfRule>
  </conditionalFormatting>
  <conditionalFormatting sqref="B32:F32">
    <cfRule type="expression" dxfId="0" priority="1">
      <formula>$Z$1="Sole Bidder"</formula>
    </cfRule>
  </conditionalFormatting>
  <pageMargins left="0.75" right="0.77" top="0.62" bottom="0.61" header="0.39" footer="0.32"/>
  <pageSetup paperSize="9" scale="93" fitToHeight="0" orientation="portrait" r:id="rId26"/>
  <headerFooter alignWithMargins="0">
    <oddFooter>&amp;R&amp;"Book Antiqua,Bold"&amp;8Bid Form (1st Envelope)  / Page &amp;P of &amp;N</oddFooter>
  </headerFooter>
  <rowBreaks count="1" manualBreakCount="1">
    <brk id="42" max="5" man="1"/>
  </rowBreaks>
  <drawing r:id="rId2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S41"/>
  <sheetViews>
    <sheetView zoomScaleSheetLayoutView="100" workbookViewId="0">
      <selection activeCell="F34" sqref="F34"/>
    </sheetView>
  </sheetViews>
  <sheetFormatPr defaultColWidth="8" defaultRowHeight="16.5"/>
  <cols>
    <col min="1" max="1" width="7.5" style="130" customWidth="1"/>
    <col min="2" max="2" width="46.875" style="130" customWidth="1"/>
    <col min="3" max="3" width="2.25" style="130" customWidth="1"/>
    <col min="4" max="4" width="17.625" style="131" customWidth="1"/>
    <col min="5" max="5" width="4.125" style="131" customWidth="1"/>
    <col min="6" max="6" width="17.625" style="131" customWidth="1"/>
    <col min="7" max="7" width="21.625" style="91" customWidth="1"/>
    <col min="8" max="8" width="15.25" style="222" customWidth="1"/>
    <col min="9" max="10" width="13.75" style="222" customWidth="1"/>
    <col min="11" max="11" width="14.875" style="222" customWidth="1"/>
    <col min="12" max="12" width="13.75" style="222" customWidth="1"/>
    <col min="13" max="16" width="8" style="222" customWidth="1"/>
    <col min="17" max="16384" width="8" style="91"/>
  </cols>
  <sheetData>
    <row r="1" spans="1:16" ht="15.95" customHeight="1">
      <c r="A1" s="88"/>
      <c r="B1" s="925" t="s">
        <v>199</v>
      </c>
      <c r="C1" s="926"/>
      <c r="D1" s="926"/>
      <c r="E1" s="926"/>
      <c r="F1" s="926"/>
    </row>
    <row r="2" spans="1:16" ht="15.95" customHeight="1">
      <c r="A2" s="88"/>
      <c r="B2" s="89"/>
      <c r="C2" s="90"/>
      <c r="D2" s="92"/>
      <c r="E2" s="92"/>
      <c r="F2" s="92"/>
    </row>
    <row r="3" spans="1:16" s="93" customFormat="1" ht="15.95" customHeight="1">
      <c r="A3" s="88"/>
      <c r="B3" s="88"/>
      <c r="C3" s="88"/>
      <c r="D3" s="927" t="s">
        <v>200</v>
      </c>
      <c r="E3" s="927"/>
      <c r="F3" s="927"/>
      <c r="H3" s="223"/>
      <c r="I3" s="223"/>
      <c r="J3" s="223"/>
      <c r="K3" s="223"/>
      <c r="L3" s="223"/>
      <c r="M3" s="223"/>
      <c r="N3" s="223"/>
      <c r="O3" s="223"/>
      <c r="P3" s="223"/>
    </row>
    <row r="4" spans="1:16" s="93" customFormat="1" ht="20.25" customHeight="1">
      <c r="A4" s="933" t="s">
        <v>201</v>
      </c>
      <c r="B4" s="933"/>
      <c r="C4" s="933"/>
      <c r="D4" s="928" t="str">
        <f>'Sch-1'!F8</f>
        <v/>
      </c>
      <c r="E4" s="928"/>
      <c r="F4" s="928"/>
      <c r="H4" s="223"/>
      <c r="I4" s="223"/>
      <c r="J4" s="223"/>
      <c r="K4" s="223"/>
      <c r="L4" s="223"/>
      <c r="M4" s="223"/>
      <c r="N4" s="223"/>
      <c r="O4" s="223"/>
      <c r="P4" s="223"/>
    </row>
    <row r="5" spans="1:16" s="99" customFormat="1" ht="21" customHeight="1">
      <c r="A5" s="95" t="s">
        <v>324</v>
      </c>
      <c r="B5" s="931" t="s">
        <v>202</v>
      </c>
      <c r="C5" s="932"/>
      <c r="D5" s="96" t="s">
        <v>203</v>
      </c>
      <c r="E5" s="929" t="s">
        <v>204</v>
      </c>
      <c r="F5" s="930"/>
      <c r="H5" s="224"/>
      <c r="I5" s="224"/>
      <c r="J5" s="224"/>
      <c r="K5" s="224"/>
      <c r="L5" s="224"/>
      <c r="M5" s="224"/>
      <c r="N5" s="224"/>
      <c r="O5" s="224"/>
      <c r="P5" s="224"/>
    </row>
    <row r="6" spans="1:16" s="93" customFormat="1" ht="36" customHeight="1">
      <c r="A6" s="100">
        <v>1</v>
      </c>
      <c r="B6" s="101" t="s">
        <v>226</v>
      </c>
      <c r="C6" s="102"/>
      <c r="D6" s="103">
        <f>'Sch-3'!D14</f>
        <v>0</v>
      </c>
      <c r="E6" s="104" t="s">
        <v>310</v>
      </c>
      <c r="F6" s="105">
        <f>D6</f>
        <v>0</v>
      </c>
      <c r="G6" s="106"/>
      <c r="H6" s="223"/>
      <c r="I6" s="223"/>
      <c r="J6" s="223"/>
      <c r="K6" s="223"/>
      <c r="L6" s="223"/>
      <c r="M6" s="223"/>
      <c r="N6" s="223"/>
      <c r="O6" s="223"/>
      <c r="P6" s="223"/>
    </row>
    <row r="7" spans="1:16" s="93" customFormat="1" ht="34.5" customHeight="1">
      <c r="A7" s="100">
        <v>2</v>
      </c>
      <c r="B7" s="101" t="s">
        <v>227</v>
      </c>
      <c r="C7" s="102"/>
      <c r="D7" s="103" t="e">
        <f>'Sch-3'!D17</f>
        <v>#REF!</v>
      </c>
      <c r="E7" s="104"/>
      <c r="F7" s="105" t="e">
        <f>D7</f>
        <v>#REF!</v>
      </c>
      <c r="G7" s="106"/>
      <c r="H7" s="223"/>
      <c r="I7" s="223"/>
      <c r="J7" s="223"/>
      <c r="K7" s="223"/>
      <c r="L7" s="223"/>
      <c r="M7" s="223"/>
      <c r="N7" s="223"/>
      <c r="O7" s="223"/>
      <c r="P7" s="223"/>
    </row>
    <row r="8" spans="1:16" s="93" customFormat="1" ht="21" customHeight="1">
      <c r="A8" s="100">
        <v>3</v>
      </c>
      <c r="B8" s="101" t="s">
        <v>228</v>
      </c>
      <c r="C8" s="102"/>
      <c r="D8" s="103" t="e">
        <f>'Sch-3'!D19</f>
        <v>#REF!</v>
      </c>
      <c r="E8" s="104"/>
      <c r="F8" s="105" t="e">
        <f>D8</f>
        <v>#REF!</v>
      </c>
      <c r="G8" s="106"/>
      <c r="H8" s="223"/>
      <c r="I8" s="223"/>
      <c r="J8" s="223"/>
      <c r="K8" s="223"/>
      <c r="L8" s="223"/>
      <c r="M8" s="223"/>
      <c r="N8" s="223"/>
      <c r="O8" s="223"/>
      <c r="P8" s="223"/>
    </row>
    <row r="9" spans="1:16" s="93" customFormat="1" ht="21" customHeight="1">
      <c r="A9" s="100">
        <v>4</v>
      </c>
      <c r="B9" s="101" t="s">
        <v>229</v>
      </c>
      <c r="C9" s="102"/>
      <c r="D9" s="107" t="s">
        <v>370</v>
      </c>
      <c r="E9" s="104"/>
      <c r="F9" s="98" t="str">
        <f>D9</f>
        <v>Not Applicable</v>
      </c>
      <c r="H9" s="223"/>
      <c r="I9" s="223"/>
      <c r="J9" s="223"/>
      <c r="K9" s="223"/>
      <c r="L9" s="223"/>
      <c r="M9" s="223"/>
      <c r="N9" s="223"/>
      <c r="O9" s="223"/>
      <c r="P9" s="223"/>
    </row>
    <row r="10" spans="1:16" s="93" customFormat="1" ht="21" customHeight="1">
      <c r="A10" s="100">
        <v>5</v>
      </c>
      <c r="B10" s="101" t="s">
        <v>230</v>
      </c>
      <c r="C10" s="102"/>
      <c r="D10" s="108" t="e">
        <f>SUM(D6,D7,D8)</f>
        <v>#REF!</v>
      </c>
      <c r="E10" s="104"/>
      <c r="F10" s="109" t="e">
        <f>F6+F7+F8</f>
        <v>#REF!</v>
      </c>
      <c r="H10" s="223"/>
      <c r="I10" s="223"/>
      <c r="J10" s="223"/>
      <c r="K10" s="223"/>
      <c r="L10" s="223"/>
      <c r="M10" s="223"/>
      <c r="N10" s="223"/>
      <c r="O10" s="223"/>
      <c r="P10" s="223"/>
    </row>
    <row r="11" spans="1:16" s="93" customFormat="1" ht="21" customHeight="1">
      <c r="A11" s="100">
        <v>6</v>
      </c>
      <c r="B11" s="110" t="s">
        <v>205</v>
      </c>
      <c r="C11" s="111" t="s">
        <v>310</v>
      </c>
      <c r="D11" s="112" t="e">
        <f>'Sch-1'!#REF!+#REF!+#REF!+#REF!</f>
        <v>#REF!</v>
      </c>
      <c r="E11" s="113" t="s">
        <v>310</v>
      </c>
      <c r="F11" s="105" t="e">
        <f>D11</f>
        <v>#REF!</v>
      </c>
      <c r="H11" s="223"/>
      <c r="I11" s="223"/>
      <c r="J11" s="223"/>
      <c r="K11" s="223"/>
      <c r="L11" s="223"/>
      <c r="M11" s="223"/>
      <c r="N11" s="223"/>
      <c r="O11" s="223"/>
      <c r="P11" s="223"/>
    </row>
    <row r="12" spans="1:16" s="93" customFormat="1" ht="21.95" customHeight="1">
      <c r="A12" s="100">
        <v>7</v>
      </c>
      <c r="B12" s="110" t="s">
        <v>231</v>
      </c>
      <c r="C12" s="102"/>
      <c r="D12" s="96" t="e">
        <f>D10-D11</f>
        <v>#REF!</v>
      </c>
      <c r="E12" s="104"/>
      <c r="F12" s="109" t="e">
        <f>F10-F11</f>
        <v>#REF!</v>
      </c>
      <c r="G12" s="114"/>
      <c r="H12" s="223"/>
      <c r="I12" s="223"/>
      <c r="J12" s="223"/>
      <c r="K12" s="223"/>
      <c r="L12" s="223"/>
      <c r="M12" s="223"/>
      <c r="N12" s="223"/>
      <c r="O12" s="223"/>
      <c r="P12" s="223"/>
    </row>
    <row r="13" spans="1:16" s="93" customFormat="1" ht="21.95" customHeight="1">
      <c r="A13" s="100">
        <v>8</v>
      </c>
      <c r="B13" s="101" t="s">
        <v>206</v>
      </c>
      <c r="C13" s="102"/>
      <c r="D13" s="112"/>
      <c r="E13" s="104"/>
      <c r="F13" s="105"/>
      <c r="H13" s="223"/>
      <c r="I13" s="223"/>
      <c r="J13" s="223"/>
      <c r="K13" s="223"/>
      <c r="L13" s="223"/>
      <c r="M13" s="223"/>
      <c r="N13" s="223"/>
      <c r="O13" s="223"/>
      <c r="P13" s="223"/>
    </row>
    <row r="14" spans="1:16" s="93" customFormat="1" ht="21.95" customHeight="1">
      <c r="A14" s="100" t="s">
        <v>310</v>
      </c>
      <c r="B14" s="101" t="s">
        <v>207</v>
      </c>
      <c r="C14" s="115"/>
      <c r="D14" s="118" t="e">
        <f>'Sch-2'!K14</f>
        <v>#REF!</v>
      </c>
      <c r="E14" s="116"/>
      <c r="F14" s="98">
        <f>F32</f>
        <v>0</v>
      </c>
      <c r="G14" s="106"/>
      <c r="H14" s="223"/>
      <c r="I14" s="223"/>
      <c r="J14" s="223"/>
      <c r="K14" s="223"/>
      <c r="L14" s="223"/>
      <c r="M14" s="223"/>
      <c r="N14" s="223"/>
      <c r="O14" s="223"/>
      <c r="P14" s="223"/>
    </row>
    <row r="15" spans="1:16" s="93" customFormat="1" ht="21.95" customHeight="1">
      <c r="A15" s="100"/>
      <c r="B15" s="101" t="s">
        <v>208</v>
      </c>
      <c r="C15" s="102"/>
      <c r="D15" s="118" t="e">
        <f>'Sch-2'!#REF!+'Sch-2'!#REF!</f>
        <v>#REF!</v>
      </c>
      <c r="E15" s="117"/>
      <c r="F15" s="98" t="e">
        <f>F33</f>
        <v>#REF!</v>
      </c>
      <c r="G15" s="106"/>
      <c r="H15" s="223"/>
      <c r="I15" s="223"/>
      <c r="J15" s="223"/>
      <c r="K15" s="223"/>
      <c r="L15" s="223"/>
      <c r="M15" s="223"/>
      <c r="N15" s="223"/>
      <c r="O15" s="223"/>
      <c r="P15" s="223"/>
    </row>
    <row r="16" spans="1:16" s="93" customFormat="1" ht="21.95" customHeight="1">
      <c r="A16" s="100"/>
      <c r="B16" s="101" t="s">
        <v>209</v>
      </c>
      <c r="C16" s="102"/>
      <c r="D16" s="118" t="e">
        <f>#REF!+#REF!</f>
        <v>#REF!</v>
      </c>
      <c r="E16" s="117"/>
      <c r="F16" s="98" t="e">
        <f>F36</f>
        <v>#REF!</v>
      </c>
      <c r="G16" s="106"/>
      <c r="H16" s="223"/>
      <c r="I16" s="223"/>
      <c r="J16" s="223"/>
      <c r="K16" s="223"/>
      <c r="L16" s="223"/>
      <c r="M16" s="223"/>
      <c r="N16" s="223"/>
      <c r="O16" s="223"/>
      <c r="P16" s="223"/>
    </row>
    <row r="17" spans="1:16" s="93" customFormat="1" ht="21.95" customHeight="1">
      <c r="A17" s="100"/>
      <c r="B17" s="101" t="s">
        <v>210</v>
      </c>
      <c r="C17" s="102"/>
      <c r="D17" s="118" t="e">
        <f>#REF!</f>
        <v>#REF!</v>
      </c>
      <c r="E17" s="97"/>
      <c r="F17" s="98">
        <f>F34</f>
        <v>0</v>
      </c>
      <c r="H17" s="223"/>
      <c r="I17" s="223"/>
      <c r="J17" s="223"/>
      <c r="K17" s="223"/>
      <c r="L17" s="223"/>
      <c r="M17" s="223"/>
      <c r="N17" s="223"/>
      <c r="O17" s="223"/>
      <c r="P17" s="223"/>
    </row>
    <row r="18" spans="1:16" s="93" customFormat="1" ht="27" customHeight="1">
      <c r="A18" s="100"/>
      <c r="B18" s="101" t="s">
        <v>211</v>
      </c>
      <c r="C18" s="119"/>
      <c r="D18" s="205" t="e">
        <f>D14+D15+D16+D17</f>
        <v>#REF!</v>
      </c>
      <c r="E18" s="120"/>
      <c r="F18" s="119" t="e">
        <f>SUM(F14:F17)</f>
        <v>#REF!</v>
      </c>
      <c r="G18" s="106"/>
      <c r="H18" s="223"/>
      <c r="I18" s="223"/>
      <c r="J18" s="223"/>
      <c r="K18" s="223"/>
      <c r="L18" s="223"/>
      <c r="M18" s="223"/>
      <c r="N18" s="223"/>
      <c r="O18" s="223"/>
      <c r="P18" s="223"/>
    </row>
    <row r="19" spans="1:16" s="93" customFormat="1" ht="33.75" customHeight="1">
      <c r="A19" s="100">
        <v>8</v>
      </c>
      <c r="B19" s="101" t="s">
        <v>212</v>
      </c>
      <c r="C19" s="102"/>
      <c r="D19" s="96" t="e">
        <f>D10+D18</f>
        <v>#REF!</v>
      </c>
      <c r="E19" s="121" t="s">
        <v>310</v>
      </c>
      <c r="F19" s="122" t="e">
        <f>F10+F18</f>
        <v>#REF!</v>
      </c>
      <c r="G19" s="106"/>
      <c r="H19" s="223"/>
      <c r="I19" s="223"/>
      <c r="J19" s="223"/>
      <c r="K19" s="223"/>
      <c r="L19" s="223"/>
      <c r="M19" s="223"/>
      <c r="N19" s="223"/>
      <c r="O19" s="223"/>
      <c r="P19" s="223"/>
    </row>
    <row r="20" spans="1:16" s="93" customFormat="1" ht="51" customHeight="1">
      <c r="A20" s="100">
        <v>9</v>
      </c>
      <c r="B20" s="101" t="s">
        <v>232</v>
      </c>
      <c r="C20" s="102"/>
      <c r="D20" s="112" t="e">
        <f>'Sch-1'!#REF!</f>
        <v>#REF!</v>
      </c>
      <c r="E20" s="104"/>
      <c r="F20" s="105" t="e">
        <f>D20</f>
        <v>#REF!</v>
      </c>
      <c r="H20" s="223"/>
      <c r="I20" s="223"/>
      <c r="J20" s="223"/>
      <c r="K20" s="223"/>
      <c r="L20" s="223"/>
      <c r="M20" s="223"/>
      <c r="N20" s="223"/>
      <c r="O20" s="223"/>
      <c r="P20" s="223"/>
    </row>
    <row r="21" spans="1:16" s="123" customFormat="1" ht="23.25" customHeight="1">
      <c r="A21" s="124" t="s">
        <v>213</v>
      </c>
      <c r="B21" s="938" t="s">
        <v>214</v>
      </c>
      <c r="C21" s="938"/>
      <c r="D21" s="938"/>
      <c r="E21" s="938"/>
      <c r="F21" s="939"/>
      <c r="H21" s="225"/>
      <c r="I21" s="225"/>
      <c r="J21" s="225"/>
      <c r="K21" s="225"/>
      <c r="L21" s="225"/>
      <c r="M21" s="225"/>
      <c r="N21" s="225"/>
      <c r="O21" s="225"/>
      <c r="P21" s="225"/>
    </row>
    <row r="22" spans="1:16" s="93" customFormat="1" ht="18.75" customHeight="1">
      <c r="A22" s="126" t="s">
        <v>314</v>
      </c>
      <c r="B22" s="937" t="s">
        <v>215</v>
      </c>
      <c r="C22" s="937"/>
      <c r="D22" s="937"/>
      <c r="E22" s="125" t="s">
        <v>216</v>
      </c>
      <c r="F22" s="128" t="e">
        <f>D14</f>
        <v>#REF!</v>
      </c>
      <c r="H22" s="223"/>
      <c r="I22" s="223"/>
      <c r="J22" s="223"/>
      <c r="K22" s="223"/>
      <c r="L22" s="223"/>
      <c r="M22" s="223"/>
      <c r="N22" s="223"/>
      <c r="O22" s="223"/>
      <c r="P22" s="223"/>
    </row>
    <row r="23" spans="1:16" s="93" customFormat="1" ht="19.5" customHeight="1">
      <c r="A23" s="126" t="s">
        <v>315</v>
      </c>
      <c r="B23" s="937" t="s">
        <v>217</v>
      </c>
      <c r="C23" s="937"/>
      <c r="D23" s="937"/>
      <c r="E23" s="125" t="s">
        <v>216</v>
      </c>
      <c r="F23" s="128" t="e">
        <f>D15</f>
        <v>#REF!</v>
      </c>
      <c r="H23" s="223"/>
      <c r="I23" s="223"/>
      <c r="J23" s="223"/>
      <c r="K23" s="223"/>
      <c r="L23" s="223"/>
      <c r="M23" s="223"/>
      <c r="N23" s="223"/>
      <c r="O23" s="223"/>
      <c r="P23" s="223"/>
    </row>
    <row r="24" spans="1:16" s="93" customFormat="1" ht="19.5" customHeight="1">
      <c r="A24" s="126" t="s">
        <v>316</v>
      </c>
      <c r="B24" s="937" t="s">
        <v>270</v>
      </c>
      <c r="C24" s="937"/>
      <c r="D24" s="937"/>
      <c r="E24" s="125" t="s">
        <v>216</v>
      </c>
      <c r="F24" s="128" t="e">
        <f>D16</f>
        <v>#REF!</v>
      </c>
      <c r="H24" s="223"/>
      <c r="I24" s="223"/>
      <c r="J24" s="223"/>
      <c r="K24" s="223"/>
      <c r="L24" s="223"/>
      <c r="M24" s="223"/>
      <c r="N24" s="223"/>
      <c r="O24" s="223"/>
      <c r="P24" s="223"/>
    </row>
    <row r="25" spans="1:16" s="93" customFormat="1" ht="19.5" customHeight="1">
      <c r="A25" s="126" t="s">
        <v>317</v>
      </c>
      <c r="B25" s="937" t="s">
        <v>218</v>
      </c>
      <c r="C25" s="937"/>
      <c r="D25" s="937"/>
      <c r="E25" s="125" t="s">
        <v>216</v>
      </c>
      <c r="F25" s="128" t="e">
        <f>D17</f>
        <v>#REF!</v>
      </c>
      <c r="H25" s="223"/>
      <c r="I25" s="223"/>
      <c r="J25" s="223"/>
      <c r="K25" s="223"/>
      <c r="L25" s="223"/>
      <c r="M25" s="223"/>
      <c r="N25" s="223"/>
      <c r="O25" s="223"/>
      <c r="P25" s="223"/>
    </row>
    <row r="26" spans="1:16" s="93" customFormat="1" ht="19.5" customHeight="1">
      <c r="A26" s="133" t="s">
        <v>219</v>
      </c>
      <c r="B26" s="938" t="s">
        <v>272</v>
      </c>
      <c r="C26" s="938"/>
      <c r="D26" s="938"/>
      <c r="E26" s="938"/>
      <c r="F26" s="939"/>
      <c r="H26" s="223"/>
      <c r="I26" s="223"/>
      <c r="J26" s="223"/>
      <c r="K26" s="223"/>
      <c r="L26" s="223"/>
      <c r="M26" s="223"/>
      <c r="N26" s="223"/>
      <c r="O26" s="223"/>
      <c r="P26" s="223"/>
    </row>
    <row r="27" spans="1:16" s="129" customFormat="1" ht="19.5" customHeight="1">
      <c r="A27" s="206"/>
      <c r="B27" s="207"/>
      <c r="C27" s="207"/>
      <c r="D27" s="207"/>
      <c r="E27" s="207"/>
      <c r="F27" s="208"/>
      <c r="H27" s="226"/>
      <c r="I27" s="226"/>
      <c r="J27" s="226"/>
      <c r="K27" s="226"/>
      <c r="L27" s="226"/>
      <c r="M27" s="226"/>
      <c r="N27" s="226"/>
      <c r="O27" s="226"/>
      <c r="P27" s="226"/>
    </row>
    <row r="28" spans="1:16" s="93" customFormat="1" ht="19.5" customHeight="1">
      <c r="A28" s="209"/>
      <c r="B28" s="123"/>
      <c r="C28" s="123"/>
      <c r="D28" s="123"/>
      <c r="E28" s="123"/>
      <c r="F28" s="210"/>
      <c r="H28" s="223"/>
      <c r="I28" s="223"/>
      <c r="J28" s="223"/>
      <c r="K28" s="223"/>
      <c r="L28" s="223"/>
      <c r="M28" s="223"/>
      <c r="N28" s="223"/>
      <c r="O28" s="223"/>
      <c r="P28" s="223"/>
    </row>
    <row r="29" spans="1:16" s="93" customFormat="1" ht="19.5" customHeight="1">
      <c r="A29" s="209"/>
      <c r="B29" s="123"/>
      <c r="C29" s="123"/>
      <c r="D29" s="123"/>
      <c r="E29" s="123"/>
      <c r="F29" s="210"/>
      <c r="H29" s="223"/>
      <c r="I29" s="223"/>
      <c r="J29" s="223"/>
      <c r="K29" s="223"/>
      <c r="L29" s="223"/>
      <c r="M29" s="223"/>
      <c r="N29" s="223"/>
      <c r="O29" s="223"/>
      <c r="P29" s="223"/>
    </row>
    <row r="30" spans="1:16" s="93" customFormat="1" ht="60" customHeight="1">
      <c r="A30" s="133" t="s">
        <v>271</v>
      </c>
      <c r="B30" s="940" t="s">
        <v>288</v>
      </c>
      <c r="C30" s="941"/>
      <c r="D30" s="941"/>
      <c r="E30" s="941"/>
      <c r="F30" s="942"/>
      <c r="H30" s="223" t="s">
        <v>273</v>
      </c>
      <c r="I30" s="223"/>
      <c r="J30" s="223"/>
      <c r="K30" s="223"/>
      <c r="L30" s="223"/>
      <c r="M30" s="223"/>
      <c r="N30" s="223"/>
      <c r="O30" s="223"/>
      <c r="P30" s="223"/>
    </row>
    <row r="31" spans="1:16" s="93" customFormat="1" ht="19.5" customHeight="1">
      <c r="A31" s="126" t="s">
        <v>314</v>
      </c>
      <c r="B31" s="937" t="s">
        <v>220</v>
      </c>
      <c r="C31" s="937"/>
      <c r="D31" s="937"/>
      <c r="E31" s="125" t="s">
        <v>216</v>
      </c>
      <c r="F31" s="127">
        <f>'Sch-1'!AD3</f>
        <v>0</v>
      </c>
      <c r="H31" s="224" t="s">
        <v>274</v>
      </c>
      <c r="I31" s="224" t="e">
        <f>#REF!</f>
        <v>#REF!</v>
      </c>
      <c r="J31" s="224" t="e">
        <f>IF(I31=0, "", I31)</f>
        <v>#REF!</v>
      </c>
      <c r="K31" s="227" t="e">
        <f>IF(I31=0, "", "Discount on lum-sum basis on total price quoted by us without Taxes &amp; Duties. In Rs. ")</f>
        <v>#REF!</v>
      </c>
      <c r="L31" s="224" t="s">
        <v>275</v>
      </c>
      <c r="M31" s="228" t="e">
        <f>#REF!</f>
        <v>#REF!</v>
      </c>
      <c r="N31" s="228" t="e">
        <f t="shared" ref="N31:N37" si="0">IF(M31=0, "", M31)</f>
        <v>#REF!</v>
      </c>
      <c r="O31" s="227" t="e">
        <f>IF(M31=0, "", " Discount on lum-sum basis on total price quoted by us without Taxes &amp; Duties. In Percent (%) .")</f>
        <v>#REF!</v>
      </c>
      <c r="P31" s="223"/>
    </row>
    <row r="32" spans="1:16" s="93" customFormat="1" ht="19.5" customHeight="1">
      <c r="A32" s="126" t="s">
        <v>315</v>
      </c>
      <c r="B32" s="937" t="s">
        <v>221</v>
      </c>
      <c r="C32" s="937"/>
      <c r="D32" s="937"/>
      <c r="E32" s="125" t="s">
        <v>216</v>
      </c>
      <c r="F32" s="127">
        <f>ROUND(0.103*F31,0)</f>
        <v>0</v>
      </c>
      <c r="H32" s="223"/>
      <c r="I32" s="223"/>
      <c r="J32" s="224"/>
      <c r="K32" s="227" t="e">
        <f>IF(SUM(I33:I37)=0, "", "Discount on lum-sum basis on the Schedules as given below , In Rs. :")</f>
        <v>#REF!</v>
      </c>
      <c r="L32" s="223"/>
      <c r="M32" s="223"/>
      <c r="N32" s="228"/>
      <c r="O32" s="227" t="e">
        <f>IF(SUM(M33:M37)=0, "", "Discount on lum-sum basis on the Schedules as given below , In Percent (%) :")</f>
        <v>#REF!</v>
      </c>
      <c r="P32" s="223"/>
    </row>
    <row r="33" spans="1:19" s="93" customFormat="1" ht="19.5" customHeight="1">
      <c r="A33" s="126" t="s">
        <v>316</v>
      </c>
      <c r="B33" s="937" t="s">
        <v>222</v>
      </c>
      <c r="C33" s="937"/>
      <c r="D33" s="937"/>
      <c r="E33" s="125" t="s">
        <v>216</v>
      </c>
      <c r="F33" s="127" t="e">
        <f>'Sch-2'!#REF!+'Sch-2'!#REF!</f>
        <v>#REF!</v>
      </c>
      <c r="H33" s="224" t="s">
        <v>276</v>
      </c>
      <c r="I33" s="224" t="e">
        <f>#REF!</f>
        <v>#REF!</v>
      </c>
      <c r="J33" s="224" t="e">
        <f>IF(I33=0, "", I33)</f>
        <v>#REF!</v>
      </c>
      <c r="K33" s="229" t="e">
        <f>IF(I33=0, "", "Schedule-1 : Ex works prices (Direct Only)")</f>
        <v>#REF!</v>
      </c>
      <c r="L33" s="224" t="s">
        <v>281</v>
      </c>
      <c r="M33" s="228" t="e">
        <f>#REF!</f>
        <v>#REF!</v>
      </c>
      <c r="N33" s="228" t="e">
        <f t="shared" si="0"/>
        <v>#REF!</v>
      </c>
      <c r="O33" s="229" t="e">
        <f>IF(M33=0, "", "Schedule-1 : Ex works prices (Direct Only)")</f>
        <v>#REF!</v>
      </c>
      <c r="P33" s="223"/>
    </row>
    <row r="34" spans="1:19" s="93" customFormat="1" ht="19.5" customHeight="1">
      <c r="A34" s="126" t="s">
        <v>317</v>
      </c>
      <c r="B34" s="937" t="s">
        <v>218</v>
      </c>
      <c r="C34" s="937"/>
      <c r="D34" s="937"/>
      <c r="E34" s="125" t="s">
        <v>216</v>
      </c>
      <c r="F34" s="231"/>
      <c r="H34" s="224" t="s">
        <v>277</v>
      </c>
      <c r="I34" s="224" t="e">
        <f>#REF!</f>
        <v>#REF!</v>
      </c>
      <c r="J34" s="224" t="e">
        <f>IF(I34=0, "", I34)</f>
        <v>#REF!</v>
      </c>
      <c r="K34" s="229" t="e">
        <f>IF(I34=0, "", "Schedule-1 : Ex works prices (Bought Out Only)")</f>
        <v>#REF!</v>
      </c>
      <c r="L34" s="224" t="s">
        <v>282</v>
      </c>
      <c r="M34" s="228" t="e">
        <f>#REF!</f>
        <v>#REF!</v>
      </c>
      <c r="N34" s="228" t="e">
        <f t="shared" si="0"/>
        <v>#REF!</v>
      </c>
      <c r="O34" s="229" t="e">
        <f>IF(M34=0, "", "Schedule-1 : Ex works prices (Bought Out Only)")</f>
        <v>#REF!</v>
      </c>
      <c r="P34" s="223"/>
      <c r="Q34" s="123"/>
      <c r="R34" s="123"/>
      <c r="S34" s="123"/>
    </row>
    <row r="35" spans="1:19" s="93" customFormat="1" ht="15" customHeight="1">
      <c r="A35" s="126" t="s">
        <v>318</v>
      </c>
      <c r="B35" s="937" t="s">
        <v>223</v>
      </c>
      <c r="C35" s="937"/>
      <c r="D35" s="937"/>
      <c r="E35" s="125" t="s">
        <v>216</v>
      </c>
      <c r="F35" s="128" t="e">
        <f>D6+D7+F32+F33+F34</f>
        <v>#REF!</v>
      </c>
      <c r="H35" s="224" t="s">
        <v>278</v>
      </c>
      <c r="I35" s="224" t="e">
        <f>#REF!</f>
        <v>#REF!</v>
      </c>
      <c r="J35" s="224" t="e">
        <f>IF(I35=0, "", I35)</f>
        <v>#REF!</v>
      </c>
      <c r="K35" s="229" t="e">
        <f>IF(I35=0, "", "Schedule-2 : Freight &amp; Insurance")</f>
        <v>#REF!</v>
      </c>
      <c r="L35" s="224" t="s">
        <v>283</v>
      </c>
      <c r="M35" s="228" t="e">
        <f>#REF!</f>
        <v>#REF!</v>
      </c>
      <c r="N35" s="228" t="e">
        <f t="shared" si="0"/>
        <v>#REF!</v>
      </c>
      <c r="O35" s="229" t="e">
        <f>IF(M35=0, "", "Schedule-2 : Freight &amp; Insurance")</f>
        <v>#REF!</v>
      </c>
      <c r="P35" s="223"/>
      <c r="Q35" s="123"/>
      <c r="R35" s="123"/>
      <c r="S35" s="123"/>
    </row>
    <row r="36" spans="1:19" s="93" customFormat="1" ht="15" customHeight="1">
      <c r="A36" s="126" t="s">
        <v>319</v>
      </c>
      <c r="B36" s="937" t="s">
        <v>289</v>
      </c>
      <c r="C36" s="937"/>
      <c r="D36" s="937"/>
      <c r="E36" s="125" t="s">
        <v>216</v>
      </c>
      <c r="F36" s="128" t="e">
        <f>ROUND(0.01*F35,0)</f>
        <v>#REF!</v>
      </c>
      <c r="H36" s="224" t="s">
        <v>279</v>
      </c>
      <c r="I36" s="224" t="e">
        <f>#REF!</f>
        <v>#REF!</v>
      </c>
      <c r="J36" s="224" t="e">
        <f>IF(I36=0, "", I36)</f>
        <v>#REF!</v>
      </c>
      <c r="K36" s="229" t="e">
        <f>IF(I36=0, "", "Schedule-3 : Erection Charges")</f>
        <v>#REF!</v>
      </c>
      <c r="L36" s="224" t="s">
        <v>284</v>
      </c>
      <c r="M36" s="228" t="e">
        <f>#REF!</f>
        <v>#REF!</v>
      </c>
      <c r="N36" s="228" t="e">
        <f t="shared" si="0"/>
        <v>#REF!</v>
      </c>
      <c r="O36" s="229" t="e">
        <f>IF(M36=0, "", "Schedule-3 : Erection Charges")</f>
        <v>#REF!</v>
      </c>
      <c r="P36" s="223"/>
      <c r="Q36" s="123"/>
      <c r="R36" s="123"/>
      <c r="S36" s="123"/>
    </row>
    <row r="37" spans="1:19" s="93" customFormat="1" ht="19.5" customHeight="1">
      <c r="A37" s="211"/>
      <c r="B37" s="212"/>
      <c r="C37" s="212"/>
      <c r="D37" s="212"/>
      <c r="E37" s="212"/>
      <c r="F37" s="213"/>
      <c r="H37" s="224" t="s">
        <v>280</v>
      </c>
      <c r="I37" s="224" t="e">
        <f>#REF!</f>
        <v>#REF!</v>
      </c>
      <c r="J37" s="224" t="e">
        <f>IF(I37=0, "", I37)</f>
        <v>#REF!</v>
      </c>
      <c r="K37" s="229" t="e">
        <f>IF(I37=0, "", "Schedule-7 : Type Test Charges")</f>
        <v>#REF!</v>
      </c>
      <c r="L37" s="224" t="s">
        <v>285</v>
      </c>
      <c r="M37" s="228" t="e">
        <f>#REF!</f>
        <v>#REF!</v>
      </c>
      <c r="N37" s="228" t="e">
        <f t="shared" si="0"/>
        <v>#REF!</v>
      </c>
      <c r="O37" s="229" t="e">
        <f>IF(M37=0, "", "Schedule-7 : Type Test Charges")</f>
        <v>#REF!</v>
      </c>
      <c r="P37" s="223"/>
      <c r="Q37" s="123"/>
      <c r="R37" s="123"/>
      <c r="S37" s="123"/>
    </row>
    <row r="38" spans="1:19" ht="49.5" customHeight="1">
      <c r="A38" s="934" t="str">
        <f>Cover!B2</f>
        <v>Township Works Package-C2 for construction of Residential and Non-residential buildings including external infrastructural development in various substations of Meghalaya state associated with NER Power System Improvement Project</v>
      </c>
      <c r="B38" s="934"/>
      <c r="C38" s="934"/>
      <c r="D38" s="935" t="s">
        <v>224</v>
      </c>
      <c r="E38" s="936"/>
      <c r="F38" s="94" t="s">
        <v>225</v>
      </c>
      <c r="H38" s="224" t="s">
        <v>286</v>
      </c>
      <c r="I38" s="224" t="e">
        <f>#REF!</f>
        <v>#REF!</v>
      </c>
      <c r="J38" s="224"/>
      <c r="K38" s="224"/>
      <c r="L38" s="224"/>
      <c r="M38" s="224"/>
      <c r="N38" s="224"/>
      <c r="Q38" s="214"/>
      <c r="R38" s="214"/>
      <c r="S38" s="214"/>
    </row>
    <row r="39" spans="1:19">
      <c r="H39" s="222" t="s">
        <v>287</v>
      </c>
      <c r="I39" s="230" t="e">
        <f>K31 &amp;J31 &amp;O31 &amp; N31</f>
        <v>#REF!</v>
      </c>
    </row>
    <row r="40" spans="1:19">
      <c r="I40" s="230" t="e">
        <f>K32 &amp; K33&amp;J33&amp;K34&amp;J34&amp;K35&amp;J35&amp;K36&amp;J36&amp;K37&amp;J37</f>
        <v>#REF!</v>
      </c>
    </row>
    <row r="41" spans="1:19">
      <c r="I41" s="230" t="e">
        <f>O32&amp;O33&amp;N33&amp;O34&amp;N34&amp;O35&amp;N35&amp;O36&amp;N36&amp;O37&amp;N37</f>
        <v>#REF!</v>
      </c>
    </row>
  </sheetData>
  <sheetProtection sheet="1" objects="1" scenarios="1" selectLockedCells="1"/>
  <customSheetViews>
    <customSheetView guid="{25FA5C87-49B6-4D46-AC9A-E57D5387C2DA}" state="hidden">
      <selection activeCell="F34" sqref="F34"/>
      <pageMargins left="0.79" right="0.37" top="0.65" bottom="0.45" header="0.38" footer="0"/>
      <printOptions horizontalCentered="1"/>
      <pageSetup paperSize="9" scale="96" fitToHeight="0" orientation="portrait" horizontalDpi="1200" verticalDpi="1200" r:id="rId1"/>
      <headerFooter alignWithMargins="0">
        <oddFooter>&amp;R</oddFooter>
      </headerFooter>
    </customSheetView>
    <customSheetView guid="{D4DE57C7-E521-4428-80BD-545B19793C78}" state="hidden">
      <selection activeCell="F34" sqref="F34"/>
      <pageMargins left="0.79" right="0.37" top="0.65" bottom="0.45" header="0.38" footer="0"/>
      <printOptions horizontalCentered="1"/>
      <pageSetup paperSize="9" scale="96" fitToHeight="0" orientation="portrait" horizontalDpi="1200" verticalDpi="1200" r:id="rId2"/>
      <headerFooter alignWithMargins="0">
        <oddFooter>&amp;R</oddFooter>
      </headerFooter>
    </customSheetView>
    <customSheetView guid="{427AF4ED-2BDF-478F-9F0A-595838FA0EC8}" state="hidden">
      <selection activeCell="F34" sqref="F34"/>
      <pageMargins left="0.79" right="0.37" top="0.65" bottom="0.45" header="0.38" footer="0"/>
      <printOptions horizontalCentered="1"/>
      <pageSetup paperSize="9" scale="96" fitToHeight="0" orientation="portrait" horizontalDpi="1200" verticalDpi="1200" r:id="rId3"/>
      <headerFooter alignWithMargins="0">
        <oddFooter>&amp;R</oddFooter>
      </headerFooter>
    </customSheetView>
    <customSheetView guid="{EF8F60CB-82F3-477F-A7D3-94F4C70843DC}" state="hidden">
      <selection activeCell="F34" sqref="F34"/>
      <pageMargins left="0.79" right="0.37" top="0.65" bottom="0.45" header="0.38" footer="0"/>
      <printOptions horizontalCentered="1"/>
      <pageSetup paperSize="9" scale="96" fitToHeight="0" orientation="portrait" horizontalDpi="1200" verticalDpi="1200" r:id="rId4"/>
      <headerFooter alignWithMargins="0">
        <oddFooter>&amp;R</oddFooter>
      </headerFooter>
    </customSheetView>
    <customSheetView guid="{9658319F-66FC-48F8-AB8A-302F6F77BA10}" state="hidden">
      <selection activeCell="F34" sqref="F34"/>
      <pageMargins left="0.79" right="0.37" top="0.65" bottom="0.45" header="0.38" footer="0"/>
      <printOptions horizontalCentered="1"/>
      <pageSetup paperSize="9" scale="96" fitToHeight="0" orientation="portrait" horizontalDpi="1200" verticalDpi="1200" r:id="rId5"/>
      <headerFooter alignWithMargins="0">
        <oddFooter>&amp;R</oddFooter>
      </headerFooter>
    </customSheetView>
    <customSheetView guid="{D4A148BB-8D25-43B9-8797-A9D3AE767B49}" state="hidden">
      <selection activeCell="F34" sqref="F34"/>
      <pageMargins left="0.79" right="0.37" top="0.65" bottom="0.45" header="0.38" footer="0"/>
      <printOptions horizontalCentered="1"/>
      <pageSetup paperSize="9" scale="96" fitToHeight="0" orientation="portrait" horizontalDpi="1200" verticalDpi="1200" r:id="rId6"/>
      <headerFooter alignWithMargins="0">
        <oddFooter>&amp;R</oddFooter>
      </headerFooter>
    </customSheetView>
    <customSheetView guid="{714760DF-5EB1-4543-9C04-C1A23AAE4384}" state="hidden">
      <selection activeCell="F34" sqref="F34"/>
      <pageMargins left="0.79" right="0.37" top="0.65" bottom="0.45" header="0.38" footer="0"/>
      <printOptions horizontalCentered="1"/>
      <pageSetup paperSize="9" scale="96" fitToHeight="0" orientation="portrait" horizontalDpi="1200" verticalDpi="1200" r:id="rId7"/>
      <headerFooter alignWithMargins="0">
        <oddFooter>&amp;R</oddFooter>
      </headerFooter>
    </customSheetView>
    <customSheetView guid="{BE0CEA4D-1A4E-4C32-BF92-B8DA3D3423E5}" state="hidden">
      <selection activeCell="F34" sqref="F34"/>
      <pageMargins left="0.79" right="0.37" top="0.65" bottom="0.45" header="0.38" footer="0"/>
      <printOptions horizontalCentered="1"/>
      <pageSetup paperSize="9" scale="96" fitToHeight="0" orientation="portrait" horizontalDpi="1200" verticalDpi="1200" r:id="rId8"/>
      <headerFooter alignWithMargins="0">
        <oddFooter>&amp;R</oddFooter>
      </headerFooter>
    </customSheetView>
    <customSheetView guid="{3DA0B320-DAF7-4F4A-921A-9FCFD188E8C7}" state="hidden">
      <selection activeCell="F34" sqref="F34"/>
      <pageMargins left="0.79" right="0.37" top="0.65" bottom="0.45" header="0.38" footer="0"/>
      <printOptions horizontalCentered="1"/>
      <pageSetup paperSize="9" scale="96" fitToHeight="0" orientation="portrait" horizontalDpi="1200" verticalDpi="1200" r:id="rId9"/>
      <headerFooter alignWithMargins="0">
        <oddFooter>&amp;R</oddFooter>
      </headerFooter>
    </customSheetView>
    <customSheetView guid="{8C0E2163-61BB-48DF-AFAF-5E75147ED450}" state="hidden">
      <selection activeCell="F34" sqref="F34"/>
      <pageMargins left="0.79" right="0.37" top="0.65" bottom="0.45" header="0.38" footer="0"/>
      <printOptions horizontalCentered="1"/>
      <pageSetup paperSize="9" scale="96" fitToHeight="0" orientation="portrait" horizontalDpi="1200" verticalDpi="1200" r:id="rId10"/>
      <headerFooter alignWithMargins="0">
        <oddFooter>&amp;R</oddFooter>
      </headerFooter>
    </customSheetView>
    <customSheetView guid="{FD7F7BE1-8CB1-460B-98AB-D33E15FD14E6}" state="hidden">
      <selection activeCell="F34" sqref="F34"/>
      <pageMargins left="0.79" right="0.37" top="0.65" bottom="0.45" header="0.38" footer="0"/>
      <printOptions horizontalCentered="1"/>
      <pageSetup paperSize="9" scale="96" fitToHeight="0" orientation="portrait" horizontalDpi="1200" verticalDpi="1200" r:id="rId11"/>
      <headerFooter alignWithMargins="0">
        <oddFooter>&amp;R</oddFooter>
      </headerFooter>
    </customSheetView>
    <customSheetView guid="{1F4837C2-36FF-4422-95DC-EAAD1B4FAC2F}" state="hidden">
      <selection activeCell="F34" sqref="F34"/>
      <pageMargins left="0.79" right="0.37" top="0.65" bottom="0.45" header="0.38" footer="0"/>
      <printOptions horizontalCentered="1"/>
      <pageSetup paperSize="9" scale="96" fitToHeight="0" orientation="portrait" horizontalDpi="1200" verticalDpi="1200" r:id="rId12"/>
      <headerFooter alignWithMargins="0">
        <oddFooter>&amp;R</oddFooter>
      </headerFooter>
    </customSheetView>
    <customSheetView guid="{27A45B7A-04F2-4516-B80B-5ED0825D4ED3}" state="hidden">
      <selection activeCell="F34" sqref="F34"/>
      <pageMargins left="0.79" right="0.37" top="0.65" bottom="0.45" header="0.38" footer="0"/>
      <printOptions horizontalCentered="1"/>
      <pageSetup paperSize="9" scale="96" fitToHeight="0" orientation="portrait" horizontalDpi="1200" verticalDpi="1200" r:id="rId13"/>
      <headerFooter alignWithMargins="0">
        <oddFooter>&amp;R</oddFooter>
      </headerFooter>
    </customSheetView>
    <customSheetView guid="{14D7F02E-BCCA-4517-ABC7-537FF4AEB67A}" state="hidden">
      <selection activeCell="F34" sqref="F34"/>
      <pageMargins left="0.79" right="0.37" top="0.65" bottom="0.45" header="0.38" footer="0"/>
      <printOptions horizontalCentered="1"/>
      <pageSetup paperSize="9" scale="96" fitToHeight="0" orientation="portrait" horizontalDpi="1200" verticalDpi="1200" r:id="rId14"/>
      <headerFooter alignWithMargins="0">
        <oddFooter>&amp;R</oddFooter>
      </headerFooter>
    </customSheetView>
    <customSheetView guid="{01ACF2E1-8E61-4459-ABC1-B6C183DEED61}" showPageBreaks="1" printArea="1" state="hidden" view="pageBreakPreview" showRuler="0">
      <selection activeCell="B6" sqref="B6"/>
      <pageMargins left="0.79" right="0.37" top="0.65" bottom="0.45" header="0.38" footer="0"/>
      <printOptions horizontalCentered="1"/>
      <pageSetup paperSize="9" scale="96" fitToHeight="0" orientation="portrait" horizontalDpi="1200" verticalDpi="1200" r:id="rId15"/>
      <headerFooter alignWithMargins="0">
        <oddFooter>&amp;R</oddFooter>
      </headerFooter>
    </customSheetView>
    <customSheetView guid="{4F65FF32-EC61-4022-A399-2986D7B6B8B3}" state="hidden" showRuler="0">
      <selection activeCell="F34" sqref="F34"/>
      <pageMargins left="0.79" right="0.37" top="0.65" bottom="0.45" header="0.38" footer="0"/>
      <printOptions horizontalCentered="1"/>
      <pageSetup paperSize="9" scale="96" fitToHeight="0" orientation="portrait" horizontalDpi="1200" verticalDpi="1200" r:id="rId16"/>
      <headerFooter alignWithMargins="0">
        <oddFooter>&amp;R</oddFooter>
      </headerFooter>
    </customSheetView>
    <customSheetView guid="{091A6405-72DB-46E0-B81A-EC53A5C58396}" state="hidden">
      <selection activeCell="F34" sqref="F34"/>
      <pageMargins left="0.79" right="0.37" top="0.65" bottom="0.45" header="0.38" footer="0"/>
      <printOptions horizontalCentered="1"/>
      <pageSetup paperSize="9" scale="96" fitToHeight="0" orientation="portrait" horizontalDpi="1200" verticalDpi="1200" r:id="rId17"/>
      <headerFooter alignWithMargins="0">
        <oddFooter>&amp;R</oddFooter>
      </headerFooter>
    </customSheetView>
    <customSheetView guid="{EEE4E2D7-4BFE-4C24-8B93-9FD441A50336}" state="hidden">
      <selection activeCell="F34" sqref="F34"/>
      <pageMargins left="0.79" right="0.37" top="0.65" bottom="0.45" header="0.38" footer="0"/>
      <printOptions horizontalCentered="1"/>
      <pageSetup paperSize="9" scale="96" fitToHeight="0" orientation="portrait" horizontalDpi="1200" verticalDpi="1200" r:id="rId18"/>
      <headerFooter alignWithMargins="0">
        <oddFooter>&amp;R</oddFooter>
      </headerFooter>
    </customSheetView>
    <customSheetView guid="{E2E57CA5-082B-4C11-AB34-2A298199576B}" state="hidden">
      <selection activeCell="F34" sqref="F34"/>
      <pageMargins left="0.79" right="0.37" top="0.65" bottom="0.45" header="0.38" footer="0"/>
      <printOptions horizontalCentered="1"/>
      <pageSetup paperSize="9" scale="96" fitToHeight="0" orientation="portrait" horizontalDpi="1200" verticalDpi="1200" r:id="rId19"/>
      <headerFooter alignWithMargins="0">
        <oddFooter>&amp;R</oddFooter>
      </headerFooter>
    </customSheetView>
    <customSheetView guid="{E8B8E0BD-9CB3-4C7D-9BC6-088FDFCB0B45}" state="hidden">
      <selection activeCell="F34" sqref="F34"/>
      <pageMargins left="0.79" right="0.37" top="0.65" bottom="0.45" header="0.38" footer="0"/>
      <printOptions horizontalCentered="1"/>
      <pageSetup paperSize="9" scale="96" fitToHeight="0" orientation="portrait" horizontalDpi="1200" verticalDpi="1200" r:id="rId20"/>
      <headerFooter alignWithMargins="0">
        <oddFooter>&amp;R</oddFooter>
      </headerFooter>
    </customSheetView>
    <customSheetView guid="{CB39F8EE-FAD8-4C4E-B5E9-5EC27AC08528}" state="hidden">
      <selection activeCell="F34" sqref="F34"/>
      <pageMargins left="0.79" right="0.37" top="0.65" bottom="0.45" header="0.38" footer="0"/>
      <printOptions horizontalCentered="1"/>
      <pageSetup paperSize="9" scale="96" fitToHeight="0" orientation="portrait" horizontalDpi="1200" verticalDpi="1200" r:id="rId21"/>
      <headerFooter alignWithMargins="0">
        <oddFooter>&amp;R</oddFooter>
      </headerFooter>
    </customSheetView>
    <customSheetView guid="{97B2ED79-AE3F-4DF3-959D-96AE4A0B76A0}" state="hidden">
      <selection activeCell="F34" sqref="F34"/>
      <pageMargins left="0.79" right="0.37" top="0.65" bottom="0.45" header="0.38" footer="0"/>
      <printOptions horizontalCentered="1"/>
      <pageSetup paperSize="9" scale="96" fitToHeight="0" orientation="portrait" horizontalDpi="1200" verticalDpi="1200" r:id="rId22"/>
      <headerFooter alignWithMargins="0">
        <oddFooter>&amp;R</oddFooter>
      </headerFooter>
    </customSheetView>
    <customSheetView guid="{2D068FA3-47E3-4516-81A6-894AA90F7864}" state="hidden">
      <selection activeCell="F34" sqref="F34"/>
      <pageMargins left="0.79" right="0.37" top="0.65" bottom="0.45" header="0.38" footer="0"/>
      <printOptions horizontalCentered="1"/>
      <pageSetup paperSize="9" scale="96" fitToHeight="0" orientation="portrait" horizontalDpi="1200" verticalDpi="1200" r:id="rId23"/>
      <headerFooter alignWithMargins="0">
        <oddFooter>&amp;R</oddFooter>
      </headerFooter>
    </customSheetView>
    <customSheetView guid="{25F14B1D-FADD-4C44-AA48-5D402D65337D}" state="hidden">
      <selection activeCell="F34" sqref="F34"/>
      <pageMargins left="0.79" right="0.37" top="0.65" bottom="0.45" header="0.38" footer="0"/>
      <printOptions horizontalCentered="1"/>
      <pageSetup paperSize="9" scale="96" fitToHeight="0" orientation="portrait" horizontalDpi="1200" verticalDpi="1200" r:id="rId24"/>
      <headerFooter alignWithMargins="0">
        <oddFooter>&amp;R</oddFooter>
      </headerFooter>
    </customSheetView>
    <customSheetView guid="{FC366365-2136-48B2-A9F6-DEB708B66B93}" state="hidden">
      <selection activeCell="F34" sqref="F34"/>
      <pageMargins left="0.79" right="0.37" top="0.65" bottom="0.45" header="0.38" footer="0"/>
      <printOptions horizontalCentered="1"/>
      <pageSetup paperSize="9" scale="96" fitToHeight="0" orientation="portrait" horizontalDpi="1200" verticalDpi="1200" r:id="rId25"/>
      <headerFooter alignWithMargins="0">
        <oddFooter>&amp;R</oddFooter>
      </headerFooter>
    </customSheetView>
  </customSheetViews>
  <mergeCells count="21">
    <mergeCell ref="B21:F21"/>
    <mergeCell ref="B22:D22"/>
    <mergeCell ref="B25:D25"/>
    <mergeCell ref="B23:D23"/>
    <mergeCell ref="B24:D24"/>
    <mergeCell ref="B26:F26"/>
    <mergeCell ref="B30:F30"/>
    <mergeCell ref="B35:D35"/>
    <mergeCell ref="B36:D36"/>
    <mergeCell ref="B32:D32"/>
    <mergeCell ref="A38:C38"/>
    <mergeCell ref="D38:E38"/>
    <mergeCell ref="B31:D31"/>
    <mergeCell ref="B33:D33"/>
    <mergeCell ref="B34:D34"/>
    <mergeCell ref="B1:F1"/>
    <mergeCell ref="D3:F3"/>
    <mergeCell ref="D4:F4"/>
    <mergeCell ref="E5:F5"/>
    <mergeCell ref="B5:C5"/>
    <mergeCell ref="A4:C4"/>
  </mergeCells>
  <phoneticPr fontId="1" type="noConversion"/>
  <printOptions horizontalCentered="1"/>
  <pageMargins left="0.79" right="0.37" top="0.65" bottom="0.45" header="0.38" footer="0"/>
  <pageSetup paperSize="9" scale="96" fitToHeight="0" orientation="portrait" horizontalDpi="1200" verticalDpi="1200" r:id="rId26"/>
  <headerFooter alignWithMargins="0">
    <oddFooter>&amp;R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8"/>
  </sheetPr>
  <dimension ref="A1:D112"/>
  <sheetViews>
    <sheetView topLeftCell="A2" workbookViewId="0">
      <selection activeCell="C2" sqref="C2"/>
    </sheetView>
  </sheetViews>
  <sheetFormatPr defaultColWidth="8" defaultRowHeight="12.75"/>
  <cols>
    <col min="1" max="1" width="11.625" style="87" customWidth="1"/>
    <col min="2" max="2" width="22.125" style="87" customWidth="1"/>
    <col min="3" max="16384" width="8" style="87"/>
  </cols>
  <sheetData>
    <row r="1" spans="1:4" s="85" customFormat="1" ht="30" customHeight="1">
      <c r="A1" s="943">
        <f>'Bid Form 2nd Envelope'!AB17</f>
        <v>0</v>
      </c>
      <c r="B1" s="943"/>
    </row>
    <row r="2" spans="1:4" s="85" customFormat="1" ht="30" customHeight="1">
      <c r="A2" s="86"/>
    </row>
    <row r="3" spans="1:4">
      <c r="A3" s="86"/>
    </row>
    <row r="4" spans="1:4">
      <c r="A4" s="261" t="str">
        <f>IF(OR((A1&gt;9999999999),(A1&lt;0)),"Invalid Entry - More than 1000 crore OR -ve value",IF(A1=0, "Rs. Zero Only ",+CONCATENATE("Rs. ", B11,D11,B10,D10,B9,D9,B8,D8,B7,D7,B6," Only")))</f>
        <v xml:space="preserve">Rs. Zero Only </v>
      </c>
      <c r="B4" s="262"/>
    </row>
    <row r="5" spans="1:4">
      <c r="A5" s="263"/>
      <c r="B5" s="262"/>
    </row>
    <row r="6" spans="1:4">
      <c r="A6" s="264">
        <f>-INT(A1/100)*100+ROUND(A1,0)</f>
        <v>0</v>
      </c>
      <c r="B6" s="262" t="str">
        <f t="shared" ref="B6:B11" si="0">IF(A6=0,"",LOOKUP(A6,$A$13:$A$112,$B$13:$B$112))</f>
        <v/>
      </c>
      <c r="D6" s="84"/>
    </row>
    <row r="7" spans="1:4">
      <c r="A7" s="264">
        <f>-INT(A1/1000)*10+INT(A1/100)</f>
        <v>0</v>
      </c>
      <c r="B7" s="262" t="str">
        <f t="shared" si="0"/>
        <v/>
      </c>
      <c r="D7" s="84" t="str">
        <f>+IF(B7="",""," Hundred ")</f>
        <v/>
      </c>
    </row>
    <row r="8" spans="1:4">
      <c r="A8" s="264">
        <f>-INT(A1/100000)*100+INT(A1/1000)</f>
        <v>0</v>
      </c>
      <c r="B8" s="262" t="str">
        <f t="shared" si="0"/>
        <v/>
      </c>
      <c r="D8" s="84" t="str">
        <f>IF((B8=""),IF(C8="",""," Thousand ")," Thousand ")</f>
        <v/>
      </c>
    </row>
    <row r="9" spans="1:4">
      <c r="A9" s="264">
        <f>-INT(A1/10000000)*100+INT(A1/100000)</f>
        <v>0</v>
      </c>
      <c r="B9" s="262" t="str">
        <f t="shared" si="0"/>
        <v/>
      </c>
      <c r="D9" s="84" t="str">
        <f>IF((B9=""),IF(C9="",""," Lac ")," Lac ")</f>
        <v/>
      </c>
    </row>
    <row r="10" spans="1:4">
      <c r="A10" s="264">
        <f>-INT(A1/1000000000)*100+INT(A1/10000000)</f>
        <v>0</v>
      </c>
      <c r="B10" s="265" t="str">
        <f t="shared" si="0"/>
        <v/>
      </c>
      <c r="D10" s="84" t="str">
        <f>IF((B10=""),IF(C10="",""," Crore ")," Crore ")</f>
        <v/>
      </c>
    </row>
    <row r="11" spans="1:4">
      <c r="A11" s="266">
        <f>-INT(A1/10000000000)*1000+INT(A1/1000000000)</f>
        <v>0</v>
      </c>
      <c r="B11" s="265" t="str">
        <f t="shared" si="0"/>
        <v/>
      </c>
      <c r="D11" s="84" t="str">
        <f>IF((B11=""),IF(C11="",""," Hundred ")," Hundred ")</f>
        <v/>
      </c>
    </row>
    <row r="12" spans="1:4">
      <c r="A12" s="262"/>
      <c r="B12" s="262"/>
    </row>
    <row r="13" spans="1:4">
      <c r="A13" s="259">
        <v>1</v>
      </c>
      <c r="B13" s="260" t="s">
        <v>95</v>
      </c>
    </row>
    <row r="14" spans="1:4">
      <c r="A14" s="259">
        <v>2</v>
      </c>
      <c r="B14" s="260" t="s">
        <v>96</v>
      </c>
    </row>
    <row r="15" spans="1:4">
      <c r="A15" s="259">
        <v>3</v>
      </c>
      <c r="B15" s="260" t="s">
        <v>97</v>
      </c>
    </row>
    <row r="16" spans="1:4">
      <c r="A16" s="259">
        <v>4</v>
      </c>
      <c r="B16" s="260" t="s">
        <v>98</v>
      </c>
    </row>
    <row r="17" spans="1:2">
      <c r="A17" s="259">
        <v>5</v>
      </c>
      <c r="B17" s="260" t="s">
        <v>99</v>
      </c>
    </row>
    <row r="18" spans="1:2">
      <c r="A18" s="259">
        <v>6</v>
      </c>
      <c r="B18" s="260" t="s">
        <v>100</v>
      </c>
    </row>
    <row r="19" spans="1:2">
      <c r="A19" s="259">
        <v>7</v>
      </c>
      <c r="B19" s="260" t="s">
        <v>101</v>
      </c>
    </row>
    <row r="20" spans="1:2">
      <c r="A20" s="259">
        <v>8</v>
      </c>
      <c r="B20" s="260" t="s">
        <v>102</v>
      </c>
    </row>
    <row r="21" spans="1:2">
      <c r="A21" s="259">
        <v>9</v>
      </c>
      <c r="B21" s="260" t="s">
        <v>103</v>
      </c>
    </row>
    <row r="22" spans="1:2">
      <c r="A22" s="259">
        <v>10</v>
      </c>
      <c r="B22" s="260" t="s">
        <v>104</v>
      </c>
    </row>
    <row r="23" spans="1:2">
      <c r="A23" s="259">
        <v>11</v>
      </c>
      <c r="B23" s="260" t="s">
        <v>105</v>
      </c>
    </row>
    <row r="24" spans="1:2">
      <c r="A24" s="259">
        <v>12</v>
      </c>
      <c r="B24" s="260" t="s">
        <v>106</v>
      </c>
    </row>
    <row r="25" spans="1:2">
      <c r="A25" s="259">
        <v>13</v>
      </c>
      <c r="B25" s="260" t="s">
        <v>107</v>
      </c>
    </row>
    <row r="26" spans="1:2">
      <c r="A26" s="259">
        <v>14</v>
      </c>
      <c r="B26" s="260" t="s">
        <v>108</v>
      </c>
    </row>
    <row r="27" spans="1:2">
      <c r="A27" s="259">
        <v>15</v>
      </c>
      <c r="B27" s="260" t="s">
        <v>109</v>
      </c>
    </row>
    <row r="28" spans="1:2">
      <c r="A28" s="259">
        <v>16</v>
      </c>
      <c r="B28" s="260" t="s">
        <v>110</v>
      </c>
    </row>
    <row r="29" spans="1:2">
      <c r="A29" s="259">
        <v>17</v>
      </c>
      <c r="B29" s="260" t="s">
        <v>111</v>
      </c>
    </row>
    <row r="30" spans="1:2">
      <c r="A30" s="259">
        <v>18</v>
      </c>
      <c r="B30" s="260" t="s">
        <v>112</v>
      </c>
    </row>
    <row r="31" spans="1:2">
      <c r="A31" s="259">
        <v>19</v>
      </c>
      <c r="B31" s="260" t="s">
        <v>113</v>
      </c>
    </row>
    <row r="32" spans="1:2">
      <c r="A32" s="259">
        <v>20</v>
      </c>
      <c r="B32" s="260" t="s">
        <v>114</v>
      </c>
    </row>
    <row r="33" spans="1:2">
      <c r="A33" s="259">
        <v>21</v>
      </c>
      <c r="B33" s="260" t="s">
        <v>116</v>
      </c>
    </row>
    <row r="34" spans="1:2">
      <c r="A34" s="259">
        <v>22</v>
      </c>
      <c r="B34" s="260" t="s">
        <v>115</v>
      </c>
    </row>
    <row r="35" spans="1:2">
      <c r="A35" s="259">
        <v>23</v>
      </c>
      <c r="B35" s="260" t="s">
        <v>117</v>
      </c>
    </row>
    <row r="36" spans="1:2">
      <c r="A36" s="259">
        <v>24</v>
      </c>
      <c r="B36" s="260" t="s">
        <v>123</v>
      </c>
    </row>
    <row r="37" spans="1:2">
      <c r="A37" s="259">
        <v>25</v>
      </c>
      <c r="B37" s="260" t="s">
        <v>125</v>
      </c>
    </row>
    <row r="38" spans="1:2">
      <c r="A38" s="259">
        <v>26</v>
      </c>
      <c r="B38" s="260" t="s">
        <v>124</v>
      </c>
    </row>
    <row r="39" spans="1:2">
      <c r="A39" s="259">
        <v>27</v>
      </c>
      <c r="B39" s="260" t="s">
        <v>126</v>
      </c>
    </row>
    <row r="40" spans="1:2">
      <c r="A40" s="259">
        <v>28</v>
      </c>
      <c r="B40" s="260" t="s">
        <v>127</v>
      </c>
    </row>
    <row r="41" spans="1:2">
      <c r="A41" s="259">
        <v>29</v>
      </c>
      <c r="B41" s="260" t="s">
        <v>128</v>
      </c>
    </row>
    <row r="42" spans="1:2">
      <c r="A42" s="259">
        <v>30</v>
      </c>
      <c r="B42" s="260" t="s">
        <v>129</v>
      </c>
    </row>
    <row r="43" spans="1:2">
      <c r="A43" s="259">
        <v>31</v>
      </c>
      <c r="B43" s="260" t="s">
        <v>130</v>
      </c>
    </row>
    <row r="44" spans="1:2">
      <c r="A44" s="259">
        <v>32</v>
      </c>
      <c r="B44" s="260" t="s">
        <v>131</v>
      </c>
    </row>
    <row r="45" spans="1:2">
      <c r="A45" s="259">
        <v>33</v>
      </c>
      <c r="B45" s="260" t="s">
        <v>132</v>
      </c>
    </row>
    <row r="46" spans="1:2">
      <c r="A46" s="259">
        <v>34</v>
      </c>
      <c r="B46" s="260" t="s">
        <v>133</v>
      </c>
    </row>
    <row r="47" spans="1:2">
      <c r="A47" s="259">
        <v>35</v>
      </c>
      <c r="B47" s="260" t="s">
        <v>375</v>
      </c>
    </row>
    <row r="48" spans="1:2">
      <c r="A48" s="259">
        <v>36</v>
      </c>
      <c r="B48" s="260" t="s">
        <v>134</v>
      </c>
    </row>
    <row r="49" spans="1:2">
      <c r="A49" s="259">
        <v>37</v>
      </c>
      <c r="B49" s="260" t="s">
        <v>135</v>
      </c>
    </row>
    <row r="50" spans="1:2">
      <c r="A50" s="259">
        <v>38</v>
      </c>
      <c r="B50" s="260" t="s">
        <v>136</v>
      </c>
    </row>
    <row r="51" spans="1:2">
      <c r="A51" s="259">
        <v>39</v>
      </c>
      <c r="B51" s="260" t="s">
        <v>137</v>
      </c>
    </row>
    <row r="52" spans="1:2">
      <c r="A52" s="259">
        <v>40</v>
      </c>
      <c r="B52" s="260" t="s">
        <v>138</v>
      </c>
    </row>
    <row r="53" spans="1:2">
      <c r="A53" s="259">
        <v>41</v>
      </c>
      <c r="B53" s="260" t="s">
        <v>139</v>
      </c>
    </row>
    <row r="54" spans="1:2">
      <c r="A54" s="259">
        <v>42</v>
      </c>
      <c r="B54" s="260" t="s">
        <v>140</v>
      </c>
    </row>
    <row r="55" spans="1:2">
      <c r="A55" s="259">
        <v>43</v>
      </c>
      <c r="B55" s="260" t="s">
        <v>141</v>
      </c>
    </row>
    <row r="56" spans="1:2">
      <c r="A56" s="259">
        <v>44</v>
      </c>
      <c r="B56" s="260" t="s">
        <v>142</v>
      </c>
    </row>
    <row r="57" spans="1:2">
      <c r="A57" s="259">
        <v>45</v>
      </c>
      <c r="B57" s="260" t="s">
        <v>143</v>
      </c>
    </row>
    <row r="58" spans="1:2">
      <c r="A58" s="259">
        <v>46</v>
      </c>
      <c r="B58" s="260" t="s">
        <v>144</v>
      </c>
    </row>
    <row r="59" spans="1:2">
      <c r="A59" s="259">
        <v>47</v>
      </c>
      <c r="B59" s="260" t="s">
        <v>145</v>
      </c>
    </row>
    <row r="60" spans="1:2">
      <c r="A60" s="259">
        <v>48</v>
      </c>
      <c r="B60" s="260" t="s">
        <v>146</v>
      </c>
    </row>
    <row r="61" spans="1:2">
      <c r="A61" s="259">
        <v>49</v>
      </c>
      <c r="B61" s="260" t="s">
        <v>147</v>
      </c>
    </row>
    <row r="62" spans="1:2">
      <c r="A62" s="259">
        <v>50</v>
      </c>
      <c r="B62" s="260" t="s">
        <v>148</v>
      </c>
    </row>
    <row r="63" spans="1:2">
      <c r="A63" s="259">
        <v>51</v>
      </c>
      <c r="B63" s="260" t="s">
        <v>149</v>
      </c>
    </row>
    <row r="64" spans="1:2">
      <c r="A64" s="259">
        <v>52</v>
      </c>
      <c r="B64" s="260" t="s">
        <v>150</v>
      </c>
    </row>
    <row r="65" spans="1:2">
      <c r="A65" s="259">
        <v>53</v>
      </c>
      <c r="B65" s="260" t="s">
        <v>151</v>
      </c>
    </row>
    <row r="66" spans="1:2">
      <c r="A66" s="259">
        <v>54</v>
      </c>
      <c r="B66" s="260" t="s">
        <v>152</v>
      </c>
    </row>
    <row r="67" spans="1:2">
      <c r="A67" s="259">
        <v>55</v>
      </c>
      <c r="B67" s="260" t="s">
        <v>153</v>
      </c>
    </row>
    <row r="68" spans="1:2">
      <c r="A68" s="259">
        <v>56</v>
      </c>
      <c r="B68" s="260" t="s">
        <v>154</v>
      </c>
    </row>
    <row r="69" spans="1:2">
      <c r="A69" s="259">
        <v>57</v>
      </c>
      <c r="B69" s="260" t="s">
        <v>155</v>
      </c>
    </row>
    <row r="70" spans="1:2">
      <c r="A70" s="259">
        <v>58</v>
      </c>
      <c r="B70" s="260" t="s">
        <v>156</v>
      </c>
    </row>
    <row r="71" spans="1:2">
      <c r="A71" s="259">
        <v>59</v>
      </c>
      <c r="B71" s="260" t="s">
        <v>157</v>
      </c>
    </row>
    <row r="72" spans="1:2">
      <c r="A72" s="259">
        <v>60</v>
      </c>
      <c r="B72" s="260" t="s">
        <v>158</v>
      </c>
    </row>
    <row r="73" spans="1:2">
      <c r="A73" s="259">
        <v>61</v>
      </c>
      <c r="B73" s="260" t="s">
        <v>159</v>
      </c>
    </row>
    <row r="74" spans="1:2">
      <c r="A74" s="259">
        <v>62</v>
      </c>
      <c r="B74" s="260" t="s">
        <v>160</v>
      </c>
    </row>
    <row r="75" spans="1:2">
      <c r="A75" s="259">
        <v>63</v>
      </c>
      <c r="B75" s="260" t="s">
        <v>161</v>
      </c>
    </row>
    <row r="76" spans="1:2">
      <c r="A76" s="259">
        <v>64</v>
      </c>
      <c r="B76" s="260" t="s">
        <v>162</v>
      </c>
    </row>
    <row r="77" spans="1:2">
      <c r="A77" s="259">
        <v>65</v>
      </c>
      <c r="B77" s="260" t="s">
        <v>163</v>
      </c>
    </row>
    <row r="78" spans="1:2">
      <c r="A78" s="259">
        <v>66</v>
      </c>
      <c r="B78" s="260" t="s">
        <v>164</v>
      </c>
    </row>
    <row r="79" spans="1:2">
      <c r="A79" s="259">
        <v>67</v>
      </c>
      <c r="B79" s="260" t="s">
        <v>165</v>
      </c>
    </row>
    <row r="80" spans="1:2">
      <c r="A80" s="259">
        <v>68</v>
      </c>
      <c r="B80" s="260" t="s">
        <v>166</v>
      </c>
    </row>
    <row r="81" spans="1:2">
      <c r="A81" s="259">
        <v>69</v>
      </c>
      <c r="B81" s="260" t="s">
        <v>167</v>
      </c>
    </row>
    <row r="82" spans="1:2">
      <c r="A82" s="259">
        <v>70</v>
      </c>
      <c r="B82" s="260" t="s">
        <v>168</v>
      </c>
    </row>
    <row r="83" spans="1:2">
      <c r="A83" s="259">
        <v>71</v>
      </c>
      <c r="B83" s="260" t="s">
        <v>169</v>
      </c>
    </row>
    <row r="84" spans="1:2">
      <c r="A84" s="259">
        <v>72</v>
      </c>
      <c r="B84" s="260" t="s">
        <v>170</v>
      </c>
    </row>
    <row r="85" spans="1:2">
      <c r="A85" s="259">
        <v>73</v>
      </c>
      <c r="B85" s="260" t="s">
        <v>171</v>
      </c>
    </row>
    <row r="86" spans="1:2">
      <c r="A86" s="259">
        <v>74</v>
      </c>
      <c r="B86" s="260" t="s">
        <v>172</v>
      </c>
    </row>
    <row r="87" spans="1:2">
      <c r="A87" s="259">
        <v>75</v>
      </c>
      <c r="B87" s="260" t="s">
        <v>173</v>
      </c>
    </row>
    <row r="88" spans="1:2">
      <c r="A88" s="259">
        <v>76</v>
      </c>
      <c r="B88" s="260" t="s">
        <v>174</v>
      </c>
    </row>
    <row r="89" spans="1:2">
      <c r="A89" s="259">
        <v>77</v>
      </c>
      <c r="B89" s="260" t="s">
        <v>175</v>
      </c>
    </row>
    <row r="90" spans="1:2">
      <c r="A90" s="259">
        <v>78</v>
      </c>
      <c r="B90" s="260" t="s">
        <v>176</v>
      </c>
    </row>
    <row r="91" spans="1:2">
      <c r="A91" s="259">
        <v>79</v>
      </c>
      <c r="B91" s="260" t="s">
        <v>177</v>
      </c>
    </row>
    <row r="92" spans="1:2">
      <c r="A92" s="259">
        <v>80</v>
      </c>
      <c r="B92" s="260" t="s">
        <v>178</v>
      </c>
    </row>
    <row r="93" spans="1:2">
      <c r="A93" s="259">
        <v>81</v>
      </c>
      <c r="B93" s="260" t="s">
        <v>179</v>
      </c>
    </row>
    <row r="94" spans="1:2">
      <c r="A94" s="259">
        <v>82</v>
      </c>
      <c r="B94" s="260" t="s">
        <v>180</v>
      </c>
    </row>
    <row r="95" spans="1:2">
      <c r="A95" s="259">
        <v>83</v>
      </c>
      <c r="B95" s="260" t="s">
        <v>181</v>
      </c>
    </row>
    <row r="96" spans="1:2">
      <c r="A96" s="259">
        <v>84</v>
      </c>
      <c r="B96" s="260" t="s">
        <v>182</v>
      </c>
    </row>
    <row r="97" spans="1:2">
      <c r="A97" s="259">
        <v>85</v>
      </c>
      <c r="B97" s="260" t="s">
        <v>183</v>
      </c>
    </row>
    <row r="98" spans="1:2">
      <c r="A98" s="259">
        <v>86</v>
      </c>
      <c r="B98" s="260" t="s">
        <v>184</v>
      </c>
    </row>
    <row r="99" spans="1:2">
      <c r="A99" s="259">
        <v>87</v>
      </c>
      <c r="B99" s="260" t="s">
        <v>185</v>
      </c>
    </row>
    <row r="100" spans="1:2">
      <c r="A100" s="259">
        <v>88</v>
      </c>
      <c r="B100" s="260" t="s">
        <v>186</v>
      </c>
    </row>
    <row r="101" spans="1:2">
      <c r="A101" s="259">
        <v>89</v>
      </c>
      <c r="B101" s="260" t="s">
        <v>187</v>
      </c>
    </row>
    <row r="102" spans="1:2">
      <c r="A102" s="259">
        <v>90</v>
      </c>
      <c r="B102" s="260" t="s">
        <v>188</v>
      </c>
    </row>
    <row r="103" spans="1:2">
      <c r="A103" s="259">
        <v>91</v>
      </c>
      <c r="B103" s="260" t="s">
        <v>189</v>
      </c>
    </row>
    <row r="104" spans="1:2">
      <c r="A104" s="259">
        <v>92</v>
      </c>
      <c r="B104" s="260" t="s">
        <v>190</v>
      </c>
    </row>
    <row r="105" spans="1:2">
      <c r="A105" s="259">
        <v>93</v>
      </c>
      <c r="B105" s="260" t="s">
        <v>191</v>
      </c>
    </row>
    <row r="106" spans="1:2">
      <c r="A106" s="259">
        <v>94</v>
      </c>
      <c r="B106" s="260" t="s">
        <v>192</v>
      </c>
    </row>
    <row r="107" spans="1:2">
      <c r="A107" s="259">
        <v>95</v>
      </c>
      <c r="B107" s="260" t="s">
        <v>193</v>
      </c>
    </row>
    <row r="108" spans="1:2">
      <c r="A108" s="259">
        <v>96</v>
      </c>
      <c r="B108" s="260" t="s">
        <v>194</v>
      </c>
    </row>
    <row r="109" spans="1:2">
      <c r="A109" s="259">
        <v>97</v>
      </c>
      <c r="B109" s="260" t="s">
        <v>195</v>
      </c>
    </row>
    <row r="110" spans="1:2">
      <c r="A110" s="259">
        <v>98</v>
      </c>
      <c r="B110" s="260" t="s">
        <v>196</v>
      </c>
    </row>
    <row r="111" spans="1:2">
      <c r="A111" s="259">
        <v>99</v>
      </c>
      <c r="B111" s="260" t="s">
        <v>197</v>
      </c>
    </row>
    <row r="112" spans="1:2">
      <c r="A112" s="259">
        <v>100</v>
      </c>
      <c r="B112" s="260" t="s">
        <v>198</v>
      </c>
    </row>
  </sheetData>
  <sheetProtection sheet="1" objects="1" scenarios="1" selectLockedCells="1" selectUnlockedCells="1"/>
  <customSheetViews>
    <customSheetView guid="{25FA5C87-49B6-4D46-AC9A-E57D5387C2DA}" state="hidden" topLeftCell="A2">
      <selection activeCell="C2" sqref="C2"/>
      <pageMargins left="0.75" right="0.75" top="1" bottom="1" header="0.5" footer="0.5"/>
      <pageSetup orientation="portrait" r:id="rId1"/>
      <headerFooter alignWithMargins="0"/>
    </customSheetView>
    <customSheetView guid="{D4DE57C7-E521-4428-80BD-545B19793C78}" state="hidden" topLeftCell="A2">
      <selection activeCell="C2" sqref="C2"/>
      <pageMargins left="0.75" right="0.75" top="1" bottom="1" header="0.5" footer="0.5"/>
      <pageSetup orientation="portrait" r:id="rId2"/>
      <headerFooter alignWithMargins="0"/>
    </customSheetView>
    <customSheetView guid="{427AF4ED-2BDF-478F-9F0A-595838FA0EC8}" state="hidden" topLeftCell="A2">
      <selection activeCell="C2" sqref="C2"/>
      <pageMargins left="0.75" right="0.75" top="1" bottom="1" header="0.5" footer="0.5"/>
      <pageSetup orientation="portrait" r:id="rId3"/>
      <headerFooter alignWithMargins="0"/>
    </customSheetView>
    <customSheetView guid="{EF8F60CB-82F3-477F-A7D3-94F4C70843DC}" state="hidden" topLeftCell="A2">
      <selection activeCell="C2" sqref="C2"/>
      <pageMargins left="0.75" right="0.75" top="1" bottom="1" header="0.5" footer="0.5"/>
      <pageSetup orientation="portrait" r:id="rId4"/>
      <headerFooter alignWithMargins="0"/>
    </customSheetView>
    <customSheetView guid="{9658319F-66FC-48F8-AB8A-302F6F77BA10}" state="hidden" topLeftCell="A2">
      <selection activeCell="C2" sqref="C2"/>
      <pageMargins left="0.75" right="0.75" top="1" bottom="1" header="0.5" footer="0.5"/>
      <pageSetup orientation="portrait" r:id="rId5"/>
      <headerFooter alignWithMargins="0"/>
    </customSheetView>
    <customSheetView guid="{D4A148BB-8D25-43B9-8797-A9D3AE767B49}" state="hidden" topLeftCell="A2">
      <selection activeCell="C2" sqref="C2"/>
      <pageMargins left="0.75" right="0.75" top="1" bottom="1" header="0.5" footer="0.5"/>
      <pageSetup orientation="portrait" r:id="rId6"/>
      <headerFooter alignWithMargins="0"/>
    </customSheetView>
    <customSheetView guid="{714760DF-5EB1-4543-9C04-C1A23AAE4384}" state="hidden" topLeftCell="A2">
      <selection activeCell="C2" sqref="C2"/>
      <pageMargins left="0.75" right="0.75" top="1" bottom="1" header="0.5" footer="0.5"/>
      <pageSetup orientation="portrait" r:id="rId7"/>
      <headerFooter alignWithMargins="0"/>
    </customSheetView>
    <customSheetView guid="{BE0CEA4D-1A4E-4C32-BF92-B8DA3D3423E5}" state="hidden" topLeftCell="A2">
      <selection activeCell="C2" sqref="C2"/>
      <pageMargins left="0.75" right="0.75" top="1" bottom="1" header="0.5" footer="0.5"/>
      <pageSetup orientation="portrait" r:id="rId8"/>
      <headerFooter alignWithMargins="0"/>
    </customSheetView>
    <customSheetView guid="{3DA0B320-DAF7-4F4A-921A-9FCFD188E8C7}" state="hidden" topLeftCell="A2">
      <selection activeCell="C2" sqref="C2"/>
      <pageMargins left="0.75" right="0.75" top="1" bottom="1" header="0.5" footer="0.5"/>
      <pageSetup orientation="portrait" r:id="rId9"/>
      <headerFooter alignWithMargins="0"/>
    </customSheetView>
    <customSheetView guid="{8C0E2163-61BB-48DF-AFAF-5E75147ED450}" state="hidden" topLeftCell="A2">
      <selection activeCell="C2" sqref="C2"/>
      <pageMargins left="0.75" right="0.75" top="1" bottom="1" header="0.5" footer="0.5"/>
      <pageSetup orientation="portrait" r:id="rId10"/>
      <headerFooter alignWithMargins="0"/>
    </customSheetView>
    <customSheetView guid="{FD7F7BE1-8CB1-460B-98AB-D33E15FD14E6}" state="hidden" topLeftCell="A2">
      <selection activeCell="C2" sqref="C2"/>
      <pageMargins left="0.75" right="0.75" top="1" bottom="1" header="0.5" footer="0.5"/>
      <pageSetup orientation="portrait" r:id="rId11"/>
      <headerFooter alignWithMargins="0"/>
    </customSheetView>
    <customSheetView guid="{1F4837C2-36FF-4422-95DC-EAAD1B4FAC2F}" state="hidden" topLeftCell="A2">
      <selection activeCell="C2" sqref="C2"/>
      <pageMargins left="0.75" right="0.75" top="1" bottom="1" header="0.5" footer="0.5"/>
      <pageSetup orientation="portrait" r:id="rId12"/>
      <headerFooter alignWithMargins="0"/>
    </customSheetView>
    <customSheetView guid="{27A45B7A-04F2-4516-B80B-5ED0825D4ED3}" state="hidden" topLeftCell="A2">
      <selection activeCell="C2" sqref="C2"/>
      <pageMargins left="0.75" right="0.75" top="1" bottom="1" header="0.5" footer="0.5"/>
      <pageSetup orientation="portrait" r:id="rId13"/>
      <headerFooter alignWithMargins="0"/>
    </customSheetView>
    <customSheetView guid="{14D7F02E-BCCA-4517-ABC7-537FF4AEB67A}" state="hidden" topLeftCell="A2">
      <selection activeCell="C2" sqref="C2"/>
      <pageMargins left="0.75" right="0.75" top="1" bottom="1" header="0.5" footer="0.5"/>
      <pageSetup orientation="portrait" r:id="rId14"/>
      <headerFooter alignWithMargins="0"/>
    </customSheetView>
    <customSheetView guid="{01ACF2E1-8E61-4459-ABC1-B6C183DEED61}" state="hidden" showRuler="0">
      <selection sqref="A1:B1"/>
      <pageMargins left="0.75" right="0.75" top="1" bottom="1" header="0.5" footer="0.5"/>
      <pageSetup orientation="portrait" r:id="rId15"/>
      <headerFooter alignWithMargins="0"/>
    </customSheetView>
    <customSheetView guid="{4F65FF32-EC61-4022-A399-2986D7B6B8B3}" state="hidden" showRuler="0">
      <selection sqref="A1:B1"/>
      <pageMargins left="0.75" right="0.75" top="1" bottom="1" header="0.5" footer="0.5"/>
      <pageSetup orientation="portrait" r:id="rId16"/>
      <headerFooter alignWithMargins="0"/>
    </customSheetView>
    <customSheetView guid="{091A6405-72DB-46E0-B81A-EC53A5C58396}" state="hidden" topLeftCell="A2">
      <selection activeCell="C2" sqref="C2"/>
      <pageMargins left="0.75" right="0.75" top="1" bottom="1" header="0.5" footer="0.5"/>
      <pageSetup orientation="portrait" r:id="rId17"/>
      <headerFooter alignWithMargins="0"/>
    </customSheetView>
    <customSheetView guid="{EEE4E2D7-4BFE-4C24-8B93-9FD441A50336}" state="hidden" topLeftCell="A2">
      <selection activeCell="C2" sqref="C2"/>
      <pageMargins left="0.75" right="0.75" top="1" bottom="1" header="0.5" footer="0.5"/>
      <pageSetup orientation="portrait" r:id="rId18"/>
      <headerFooter alignWithMargins="0"/>
    </customSheetView>
    <customSheetView guid="{E2E57CA5-082B-4C11-AB34-2A298199576B}" state="hidden" topLeftCell="A2">
      <selection activeCell="C2" sqref="C2"/>
      <pageMargins left="0.75" right="0.75" top="1" bottom="1" header="0.5" footer="0.5"/>
      <pageSetup orientation="portrait" r:id="rId19"/>
      <headerFooter alignWithMargins="0"/>
    </customSheetView>
    <customSheetView guid="{E8B8E0BD-9CB3-4C7D-9BC6-088FDFCB0B45}" state="hidden" topLeftCell="A2">
      <selection activeCell="C2" sqref="C2"/>
      <pageMargins left="0.75" right="0.75" top="1" bottom="1" header="0.5" footer="0.5"/>
      <pageSetup orientation="portrait" r:id="rId20"/>
      <headerFooter alignWithMargins="0"/>
    </customSheetView>
    <customSheetView guid="{CB39F8EE-FAD8-4C4E-B5E9-5EC27AC08528}" state="hidden" topLeftCell="A2">
      <selection activeCell="C2" sqref="C2"/>
      <pageMargins left="0.75" right="0.75" top="1" bottom="1" header="0.5" footer="0.5"/>
      <pageSetup orientation="portrait" r:id="rId21"/>
      <headerFooter alignWithMargins="0"/>
    </customSheetView>
    <customSheetView guid="{97B2ED79-AE3F-4DF3-959D-96AE4A0B76A0}" state="hidden" topLeftCell="A2">
      <selection activeCell="C2" sqref="C2"/>
      <pageMargins left="0.75" right="0.75" top="1" bottom="1" header="0.5" footer="0.5"/>
      <pageSetup orientation="portrait" r:id="rId22"/>
      <headerFooter alignWithMargins="0"/>
    </customSheetView>
    <customSheetView guid="{2D068FA3-47E3-4516-81A6-894AA90F7864}" state="hidden" topLeftCell="A2">
      <selection activeCell="C2" sqref="C2"/>
      <pageMargins left="0.75" right="0.75" top="1" bottom="1" header="0.5" footer="0.5"/>
      <pageSetup orientation="portrait" r:id="rId23"/>
      <headerFooter alignWithMargins="0"/>
    </customSheetView>
    <customSheetView guid="{25F14B1D-FADD-4C44-AA48-5D402D65337D}" state="hidden" topLeftCell="A2">
      <selection activeCell="C2" sqref="C2"/>
      <pageMargins left="0.75" right="0.75" top="1" bottom="1" header="0.5" footer="0.5"/>
      <pageSetup orientation="portrait" r:id="rId24"/>
      <headerFooter alignWithMargins="0"/>
    </customSheetView>
    <customSheetView guid="{FC366365-2136-48B2-A9F6-DEB708B66B93}" state="hidden" topLeftCell="A2">
      <selection activeCell="C2" sqref="C2"/>
      <pageMargins left="0.75" right="0.75" top="1" bottom="1" header="0.5" footer="0.5"/>
      <pageSetup orientation="portrait" r:id="rId25"/>
      <headerFooter alignWithMargins="0"/>
    </customSheetView>
  </customSheetViews>
  <mergeCells count="1">
    <mergeCell ref="A1:B1"/>
  </mergeCells>
  <phoneticPr fontId="3" type="noConversion"/>
  <pageMargins left="0.75" right="0.75" top="1" bottom="1" header="0.5" footer="0.5"/>
  <pageSetup orientation="portrait" r:id="rId26"/>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dimension ref="A1"/>
  <sheetViews>
    <sheetView workbookViewId="0"/>
  </sheetViews>
  <sheetFormatPr defaultRowHeight="16.5"/>
  <sheetData/>
  <customSheetViews>
    <customSheetView guid="{25FA5C87-49B6-4D46-AC9A-E57D5387C2DA}" state="hidden">
      <pageMargins left="0.7" right="0.7" top="0.75" bottom="0.75" header="0.3" footer="0.3"/>
    </customSheetView>
    <customSheetView guid="{D4DE57C7-E521-4428-80BD-545B19793C78}" state="hidden">
      <pageMargins left="0.7" right="0.7" top="0.75" bottom="0.75" header="0.3" footer="0.3"/>
    </customSheetView>
    <customSheetView guid="{427AF4ED-2BDF-478F-9F0A-595838FA0EC8}" state="hidden">
      <pageMargins left="0.7" right="0.7" top="0.75" bottom="0.75" header="0.3" footer="0.3"/>
    </customSheetView>
    <customSheetView guid="{EF8F60CB-82F3-477F-A7D3-94F4C70843DC}" state="hidden">
      <pageMargins left="0.7" right="0.7" top="0.75" bottom="0.75" header="0.3" footer="0.3"/>
    </customSheetView>
    <customSheetView guid="{9658319F-66FC-48F8-AB8A-302F6F77BA10}" state="hidden">
      <pageMargins left="0.7" right="0.7" top="0.75" bottom="0.75" header="0.3" footer="0.3"/>
    </customSheetView>
    <customSheetView guid="{D4A148BB-8D25-43B9-8797-A9D3AE767B49}" state="hidden">
      <pageMargins left="0.7" right="0.7" top="0.75" bottom="0.75" header="0.3" footer="0.3"/>
    </customSheetView>
    <customSheetView guid="{714760DF-5EB1-4543-9C04-C1A23AAE4384}" state="hidden">
      <pageMargins left="0.7" right="0.7" top="0.75" bottom="0.75" header="0.3" footer="0.3"/>
    </customSheetView>
    <customSheetView guid="{BE0CEA4D-1A4E-4C32-BF92-B8DA3D3423E5}" state="hidden">
      <pageMargins left="0.7" right="0.7" top="0.75" bottom="0.75" header="0.3" footer="0.3"/>
    </customSheetView>
    <customSheetView guid="{3DA0B320-DAF7-4F4A-921A-9FCFD188E8C7}" state="hidden">
      <pageMargins left="0.7" right="0.7" top="0.75" bottom="0.75" header="0.3" footer="0.3"/>
    </customSheetView>
    <customSheetView guid="{8C0E2163-61BB-48DF-AFAF-5E75147ED450}" state="hidden">
      <pageMargins left="0.7" right="0.7" top="0.75" bottom="0.75" header="0.3" footer="0.3"/>
    </customSheetView>
    <customSheetView guid="{FD7F7BE1-8CB1-460B-98AB-D33E15FD14E6}" state="hidden">
      <pageMargins left="0.7" right="0.7" top="0.75" bottom="0.75" header="0.3" footer="0.3"/>
    </customSheetView>
    <customSheetView guid="{1F4837C2-36FF-4422-95DC-EAAD1B4FAC2F}" state="hidden">
      <pageMargins left="0.7" right="0.7" top="0.75" bottom="0.75" header="0.3" footer="0.3"/>
    </customSheetView>
    <customSheetView guid="{27A45B7A-04F2-4516-B80B-5ED0825D4ED3}" state="hidden">
      <pageMargins left="0.7" right="0.7" top="0.75" bottom="0.75" header="0.3" footer="0.3"/>
    </customSheetView>
    <customSheetView guid="{091A6405-72DB-46E0-B81A-EC53A5C58396}">
      <pageMargins left="0.7" right="0.7" top="0.75" bottom="0.75" header="0.3" footer="0.3"/>
    </customSheetView>
    <customSheetView guid="{EEE4E2D7-4BFE-4C24-8B93-9FD441A50336}" state="hidden">
      <pageMargins left="0.7" right="0.7" top="0.75" bottom="0.75" header="0.3" footer="0.3"/>
    </customSheetView>
    <customSheetView guid="{E2E57CA5-082B-4C11-AB34-2A298199576B}" state="hidden">
      <pageMargins left="0.7" right="0.7" top="0.75" bottom="0.75" header="0.3" footer="0.3"/>
    </customSheetView>
    <customSheetView guid="{E8B8E0BD-9CB3-4C7D-9BC6-088FDFCB0B45}" state="hidden">
      <pageMargins left="0.7" right="0.7" top="0.75" bottom="0.75" header="0.3" footer="0.3"/>
    </customSheetView>
    <customSheetView guid="{CB39F8EE-FAD8-4C4E-B5E9-5EC27AC08528}" state="hidden">
      <pageMargins left="0.7" right="0.7" top="0.75" bottom="0.75" header="0.3" footer="0.3"/>
    </customSheetView>
    <customSheetView guid="{97B2ED79-AE3F-4DF3-959D-96AE4A0B76A0}" state="hidden">
      <pageMargins left="0.7" right="0.7" top="0.75" bottom="0.75" header="0.3" footer="0.3"/>
    </customSheetView>
    <customSheetView guid="{2D068FA3-47E3-4516-81A6-894AA90F7864}" state="hidden">
      <pageMargins left="0.7" right="0.7" top="0.75" bottom="0.75" header="0.3" footer="0.3"/>
    </customSheetView>
    <customSheetView guid="{25F14B1D-FADD-4C44-AA48-5D402D65337D}" state="hidden">
      <pageMargins left="0.7" right="0.7" top="0.75" bottom="0.75" header="0.3" footer="0.3"/>
    </customSheetView>
    <customSheetView guid="{FC366365-2136-48B2-A9F6-DEB708B66B93}" state="hidden">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workbookViewId="0"/>
  </sheetViews>
  <sheetFormatPr defaultRowHeight="16.5"/>
  <sheetData/>
  <customSheetViews>
    <customSheetView guid="{25FA5C87-49B6-4D46-AC9A-E57D5387C2DA}" state="hidden">
      <pageMargins left="0.7" right="0.7" top="0.75" bottom="0.75" header="0.3" footer="0.3"/>
    </customSheetView>
    <customSheetView guid="{D4DE57C7-E521-4428-80BD-545B19793C78}" state="hidden">
      <pageMargins left="0.7" right="0.7" top="0.75" bottom="0.75" header="0.3" footer="0.3"/>
    </customSheetView>
    <customSheetView guid="{427AF4ED-2BDF-478F-9F0A-595838FA0EC8}" state="hidden">
      <pageMargins left="0.7" right="0.7" top="0.75" bottom="0.75" header="0.3" footer="0.3"/>
    </customSheetView>
    <customSheetView guid="{EF8F60CB-82F3-477F-A7D3-94F4C70843DC}" state="hidden">
      <pageMargins left="0.7" right="0.7" top="0.75" bottom="0.75" header="0.3" footer="0.3"/>
    </customSheetView>
    <customSheetView guid="{9658319F-66FC-48F8-AB8A-302F6F77BA10}" state="hidden">
      <pageMargins left="0.7" right="0.7" top="0.75" bottom="0.75" header="0.3" footer="0.3"/>
    </customSheetView>
    <customSheetView guid="{D4A148BB-8D25-43B9-8797-A9D3AE767B49}" state="hidden">
      <pageMargins left="0.7" right="0.7" top="0.75" bottom="0.75" header="0.3" footer="0.3"/>
    </customSheetView>
    <customSheetView guid="{714760DF-5EB1-4543-9C04-C1A23AAE4384}" state="hidden">
      <pageMargins left="0.7" right="0.7" top="0.75" bottom="0.75" header="0.3" footer="0.3"/>
    </customSheetView>
    <customSheetView guid="{BE0CEA4D-1A4E-4C32-BF92-B8DA3D3423E5}" state="hidden">
      <pageMargins left="0.7" right="0.7" top="0.75" bottom="0.75" header="0.3" footer="0.3"/>
    </customSheetView>
    <customSheetView guid="{3DA0B320-DAF7-4F4A-921A-9FCFD188E8C7}" state="hidden">
      <pageMargins left="0.7" right="0.7" top="0.75" bottom="0.75" header="0.3" footer="0.3"/>
    </customSheetView>
    <customSheetView guid="{8C0E2163-61BB-48DF-AFAF-5E75147ED450}" state="hidden">
      <pageMargins left="0.7" right="0.7" top="0.75" bottom="0.75" header="0.3" footer="0.3"/>
    </customSheetView>
    <customSheetView guid="{FD7F7BE1-8CB1-460B-98AB-D33E15FD14E6}" state="hidden">
      <pageMargins left="0.7" right="0.7" top="0.75" bottom="0.75" header="0.3" footer="0.3"/>
    </customSheetView>
    <customSheetView guid="{1F4837C2-36FF-4422-95DC-EAAD1B4FAC2F}" state="hidden">
      <pageMargins left="0.7" right="0.7" top="0.75" bottom="0.75" header="0.3" footer="0.3"/>
    </customSheetView>
    <customSheetView guid="{27A45B7A-04F2-4516-B80B-5ED0825D4ED3}" state="hidden">
      <pageMargins left="0.7" right="0.7" top="0.75" bottom="0.75" header="0.3" footer="0.3"/>
    </customSheetView>
    <customSheetView guid="{EEE4E2D7-4BFE-4C24-8B93-9FD441A50336}" state="hidden">
      <pageMargins left="0.7" right="0.7" top="0.75" bottom="0.75" header="0.3" footer="0.3"/>
    </customSheetView>
    <customSheetView guid="{E2E57CA5-082B-4C11-AB34-2A298199576B}" state="hidden">
      <pageMargins left="0.7" right="0.7" top="0.75" bottom="0.75" header="0.3" footer="0.3"/>
    </customSheetView>
    <customSheetView guid="{E8B8E0BD-9CB3-4C7D-9BC6-088FDFCB0B45}" state="hidden">
      <pageMargins left="0.7" right="0.7" top="0.75" bottom="0.75" header="0.3" footer="0.3"/>
    </customSheetView>
    <customSheetView guid="{CB39F8EE-FAD8-4C4E-B5E9-5EC27AC08528}" state="hidden">
      <pageMargins left="0.7" right="0.7" top="0.75" bottom="0.75" header="0.3" footer="0.3"/>
    </customSheetView>
    <customSheetView guid="{97B2ED79-AE3F-4DF3-959D-96AE4A0B76A0}" state="hidden">
      <pageMargins left="0.7" right="0.7" top="0.75" bottom="0.75" header="0.3" footer="0.3"/>
    </customSheetView>
    <customSheetView guid="{2D068FA3-47E3-4516-81A6-894AA90F7864}" state="hidden">
      <pageMargins left="0.7" right="0.7" top="0.75" bottom="0.75" header="0.3" footer="0.3"/>
    </customSheetView>
    <customSheetView guid="{25F14B1D-FADD-4C44-AA48-5D402D65337D}" state="hidden">
      <pageMargins left="0.7" right="0.7" top="0.75" bottom="0.75" header="0.3" footer="0.3"/>
    </customSheetView>
    <customSheetView guid="{FC366365-2136-48B2-A9F6-DEB708B66B93}"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view="pageBreakPreview" zoomScale="145" zoomScaleNormal="80" zoomScaleSheetLayoutView="145" workbookViewId="0">
      <selection activeCell="J5" sqref="J5"/>
    </sheetView>
  </sheetViews>
  <sheetFormatPr defaultColWidth="8" defaultRowHeight="13.5"/>
  <cols>
    <col min="1" max="1" width="8.625" style="24" customWidth="1"/>
    <col min="2" max="2" width="11.125" style="24" customWidth="1"/>
    <col min="3" max="4" width="38.625" style="24" customWidth="1"/>
    <col min="5" max="5" width="11.25" style="24" customWidth="1"/>
    <col min="6" max="6" width="8.625" style="18" customWidth="1"/>
    <col min="7" max="9" width="8" style="18" customWidth="1"/>
    <col min="10" max="16384" width="8" style="9"/>
  </cols>
  <sheetData>
    <row r="1" spans="1:10" ht="30.75" customHeight="1">
      <c r="A1" s="234"/>
      <c r="B1" s="776"/>
      <c r="C1" s="777"/>
      <c r="D1" s="777"/>
      <c r="E1" s="778"/>
      <c r="F1" s="233"/>
      <c r="G1" s="6"/>
      <c r="H1" s="7"/>
      <c r="I1" s="7"/>
      <c r="J1" s="8"/>
    </row>
    <row r="2" spans="1:10" ht="68.45" customHeight="1">
      <c r="A2" s="761" t="s">
        <v>293</v>
      </c>
      <c r="B2" s="779" t="str">
        <f>Basic!B1</f>
        <v>Township Works Package-C2 for construction of Residential and Non-residential buildings including external infrastructural development in various substations of Meghalaya state associated with NER Power System Improvement Project</v>
      </c>
      <c r="C2" s="780"/>
      <c r="D2" s="780"/>
      <c r="E2" s="781"/>
      <c r="F2" s="764" t="s">
        <v>453</v>
      </c>
      <c r="G2" s="6"/>
      <c r="H2" s="7"/>
      <c r="I2" s="7"/>
      <c r="J2" s="8"/>
    </row>
    <row r="3" spans="1:10" ht="23.25" customHeight="1">
      <c r="A3" s="762"/>
      <c r="B3" s="782" t="str">
        <f>Basic!B5</f>
        <v>Spec. No.: CC/NT/CIVIL/DOM/A00/22/00133</v>
      </c>
      <c r="C3" s="783"/>
      <c r="D3" s="783"/>
      <c r="E3" s="784"/>
      <c r="F3" s="765"/>
      <c r="G3" s="6"/>
      <c r="H3" s="7"/>
      <c r="I3" s="7"/>
      <c r="J3" s="8"/>
    </row>
    <row r="4" spans="1:10" ht="39.950000000000003" customHeight="1">
      <c r="A4" s="762"/>
      <c r="B4" s="232">
        <v>1</v>
      </c>
      <c r="C4" s="771" t="s">
        <v>407</v>
      </c>
      <c r="D4" s="771"/>
      <c r="E4" s="772"/>
      <c r="F4" s="765"/>
      <c r="G4" s="13"/>
      <c r="H4" s="13"/>
      <c r="I4" s="7"/>
      <c r="J4" s="8"/>
    </row>
    <row r="5" spans="1:10" ht="44.25" customHeight="1">
      <c r="A5" s="762"/>
      <c r="B5" s="232">
        <v>2</v>
      </c>
      <c r="C5" s="771" t="s">
        <v>441</v>
      </c>
      <c r="D5" s="771"/>
      <c r="E5" s="772"/>
      <c r="F5" s="765"/>
      <c r="G5" s="6"/>
      <c r="H5" s="7"/>
      <c r="I5" s="7"/>
      <c r="J5" s="8"/>
    </row>
    <row r="6" spans="1:10" s="18" customFormat="1" ht="30" customHeight="1">
      <c r="A6" s="762"/>
      <c r="B6" s="232">
        <v>3</v>
      </c>
      <c r="C6" s="771" t="s">
        <v>250</v>
      </c>
      <c r="D6" s="771"/>
      <c r="E6" s="772"/>
      <c r="F6" s="765"/>
      <c r="G6" s="6"/>
      <c r="H6" s="7"/>
      <c r="I6" s="7"/>
      <c r="J6" s="7"/>
    </row>
    <row r="7" spans="1:10" ht="52.5" hidden="1" customHeight="1">
      <c r="A7" s="762"/>
      <c r="B7" s="232">
        <v>4</v>
      </c>
      <c r="C7" s="771" t="s">
        <v>391</v>
      </c>
      <c r="D7" s="771"/>
      <c r="E7" s="772"/>
      <c r="F7" s="765"/>
      <c r="G7" s="6"/>
      <c r="H7" s="7"/>
      <c r="I7" s="7"/>
      <c r="J7" s="8"/>
    </row>
    <row r="8" spans="1:10" ht="9.75" customHeight="1">
      <c r="A8" s="762"/>
      <c r="B8" s="11"/>
      <c r="C8" s="10"/>
      <c r="D8" s="10"/>
      <c r="E8" s="12"/>
      <c r="F8" s="765"/>
      <c r="G8" s="6"/>
      <c r="H8" s="7"/>
      <c r="I8" s="7"/>
      <c r="J8" s="8"/>
    </row>
    <row r="9" spans="1:10" ht="23.25" customHeight="1">
      <c r="A9" s="762"/>
      <c r="B9" s="773"/>
      <c r="C9" s="774"/>
      <c r="D9" s="774"/>
      <c r="E9" s="775"/>
      <c r="F9" s="765"/>
      <c r="G9" s="6"/>
      <c r="H9" s="7"/>
      <c r="I9" s="7"/>
      <c r="J9" s="8"/>
    </row>
    <row r="10" spans="1:10" ht="10.5" customHeight="1">
      <c r="A10" s="762"/>
      <c r="B10" s="14"/>
      <c r="C10" s="15"/>
      <c r="D10" s="15"/>
      <c r="E10" s="16"/>
      <c r="F10" s="765"/>
      <c r="G10" s="6"/>
      <c r="H10" s="7"/>
      <c r="I10" s="7"/>
      <c r="J10" s="8"/>
    </row>
    <row r="11" spans="1:10" ht="24" customHeight="1">
      <c r="A11" s="762"/>
      <c r="B11" s="769" t="s">
        <v>341</v>
      </c>
      <c r="C11" s="770"/>
      <c r="D11" s="770"/>
      <c r="E11" s="17"/>
      <c r="F11" s="765"/>
    </row>
    <row r="12" spans="1:10" ht="15.95" customHeight="1">
      <c r="A12" s="763"/>
      <c r="B12" s="755" t="s">
        <v>342</v>
      </c>
      <c r="C12" s="756"/>
      <c r="D12" s="756"/>
      <c r="E12" s="19"/>
      <c r="F12" s="766"/>
      <c r="G12" s="6"/>
      <c r="H12" s="7"/>
      <c r="I12" s="7"/>
      <c r="J12" s="8"/>
    </row>
    <row r="13" spans="1:10" ht="24" customHeight="1">
      <c r="A13" s="760"/>
      <c r="B13" s="757" t="s">
        <v>343</v>
      </c>
      <c r="C13" s="758"/>
      <c r="D13" s="758"/>
      <c r="E13" s="17"/>
      <c r="F13" s="759"/>
      <c r="G13" s="20"/>
      <c r="H13" s="20"/>
      <c r="I13" s="20"/>
      <c r="J13" s="20"/>
    </row>
    <row r="14" spans="1:10" ht="15.95" customHeight="1">
      <c r="A14" s="760"/>
      <c r="B14" s="767" t="s">
        <v>344</v>
      </c>
      <c r="C14" s="768"/>
      <c r="D14" s="768"/>
      <c r="E14" s="21"/>
      <c r="F14" s="759"/>
      <c r="G14" s="20"/>
      <c r="H14" s="20"/>
      <c r="I14" s="20"/>
      <c r="J14" s="20"/>
    </row>
    <row r="15" spans="1:10" ht="15.75">
      <c r="A15" s="22"/>
      <c r="B15" s="23"/>
      <c r="C15" s="23"/>
      <c r="D15" s="23"/>
      <c r="E15" s="23"/>
      <c r="F15" s="7"/>
      <c r="G15" s="7"/>
      <c r="H15" s="7"/>
      <c r="I15" s="7"/>
      <c r="J15" s="8"/>
    </row>
    <row r="16" spans="1:10" ht="15.75">
      <c r="A16" s="22"/>
      <c r="B16" s="10"/>
      <c r="C16" s="10"/>
      <c r="D16" s="10"/>
      <c r="E16" s="10"/>
      <c r="F16" s="7"/>
      <c r="G16" s="7"/>
      <c r="H16" s="7"/>
      <c r="I16" s="7"/>
      <c r="J16" s="8"/>
    </row>
    <row r="17" spans="1:10" ht="15.75">
      <c r="A17" s="22"/>
      <c r="B17" s="22"/>
      <c r="C17" s="22"/>
      <c r="D17" s="22"/>
      <c r="E17" s="22"/>
      <c r="F17" s="7"/>
      <c r="G17" s="7"/>
      <c r="H17" s="7"/>
      <c r="I17" s="7"/>
      <c r="J17" s="8"/>
    </row>
  </sheetData>
  <sheetProtection password="CBD2" sheet="1" formatColumns="0" formatRows="0" selectLockedCells="1"/>
  <customSheetViews>
    <customSheetView guid="{25FA5C87-49B6-4D46-AC9A-E57D5387C2DA}" scale="145" showPageBreaks="1" showGridLines="0" hiddenRows="1" view="pageBreakPreview">
      <selection activeCell="J5" sqref="J5"/>
      <pageMargins left="0.15748031496063" right="0.23622047244094499" top="0.78" bottom="0.61" header="0.35433070866141703" footer="0.511811023622047"/>
      <printOptions horizontalCentered="1"/>
      <pageSetup paperSize="9" scale="110" orientation="landscape" r:id="rId1"/>
      <headerFooter alignWithMargins="0"/>
    </customSheetView>
    <customSheetView guid="{D4DE57C7-E521-4428-80BD-545B19793C78}" scale="145" showPageBreaks="1" showGridLines="0" hiddenRows="1" view="pageBreakPreview">
      <selection activeCell="J5" sqref="J5"/>
      <pageMargins left="0.15748031496063" right="0.23622047244094499" top="0.78" bottom="0.61" header="0.35433070866141703" footer="0.511811023622047"/>
      <printOptions horizontalCentered="1"/>
      <pageSetup paperSize="9" scale="110" orientation="landscape" r:id="rId2"/>
      <headerFooter alignWithMargins="0"/>
    </customSheetView>
    <customSheetView guid="{427AF4ED-2BDF-478F-9F0A-595838FA0EC8}"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3"/>
      <headerFooter alignWithMargins="0"/>
    </customSheetView>
    <customSheetView guid="{EF8F60CB-82F3-477F-A7D3-94F4C70843DC}"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4"/>
      <headerFooter alignWithMargins="0"/>
    </customSheetView>
    <customSheetView guid="{9658319F-66FC-48F8-AB8A-302F6F77BA10}" scale="80" showGridLines="0" hiddenRows="1">
      <pageMargins left="0.15748031496063" right="0.23622047244094499" top="0.78" bottom="0.61" header="0.35433070866141703" footer="0.511811023622047"/>
      <printOptions horizontalCentered="1"/>
      <pageSetup paperSize="9" scale="110" orientation="landscape" r:id="rId5"/>
      <headerFooter alignWithMargins="0"/>
    </customSheetView>
    <customSheetView guid="{D4A148BB-8D25-43B9-8797-A9D3AE767B49}"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6"/>
      <headerFooter alignWithMargins="0"/>
    </customSheetView>
    <customSheetView guid="{714760DF-5EB1-4543-9C04-C1A23AAE4384}"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7"/>
      <headerFooter alignWithMargins="0"/>
    </customSheetView>
    <customSheetView guid="{BE0CEA4D-1A4E-4C32-BF92-B8DA3D3423E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8"/>
      <headerFooter alignWithMargins="0"/>
    </customSheetView>
    <customSheetView guid="{3DA0B320-DAF7-4F4A-921A-9FCFD188E8C7}" showGridLines="0" hiddenRows="1">
      <selection activeCell="C6" sqref="C6:E6"/>
      <pageMargins left="0.15748031496063" right="0.23622047244094499" top="0.78" bottom="0.61" header="0.35433070866141703" footer="0.511811023622047"/>
      <printOptions horizontalCentered="1"/>
      <pageSetup paperSize="9" scale="110" orientation="landscape" r:id="rId9"/>
      <headerFooter alignWithMargins="0"/>
    </customSheetView>
    <customSheetView guid="{8C0E2163-61BB-48DF-AFAF-5E75147ED450}" showGridLines="0" hiddenRows="1">
      <selection activeCell="C6" sqref="C6:E6"/>
      <pageMargins left="0.15748031496063" right="0.23622047244094499" top="0.78" bottom="0.61" header="0.35433070866141703" footer="0.511811023622047"/>
      <printOptions horizontalCentered="1"/>
      <pageSetup paperSize="9" scale="110" orientation="landscape" r:id="rId10"/>
      <headerFooter alignWithMargins="0"/>
    </customSheetView>
    <customSheetView guid="{FD7F7BE1-8CB1-460B-98AB-D33E15FD14E6}" showGridLines="0" hiddenRows="1" topLeftCell="A8">
      <selection activeCell="B2" sqref="B2:E2"/>
      <pageMargins left="0.15748031496063" right="0.23622047244094499" top="0.78" bottom="0.61" header="0.35433070866141703" footer="0.511811023622047"/>
      <printOptions horizontalCentered="1"/>
      <pageSetup paperSize="9" scale="110" orientation="landscape" r:id="rId11"/>
      <headerFooter alignWithMargins="0"/>
    </customSheetView>
    <customSheetView guid="{1F4837C2-36FF-4422-95DC-EAAD1B4FAC2F}" showGridLines="0" hiddenRows="1">
      <selection activeCell="I2" sqref="I2"/>
      <pageMargins left="0.15748031496063" right="0.23622047244094499" top="0.78" bottom="0.61" header="0.35433070866141703" footer="0.511811023622047"/>
      <printOptions horizontalCentered="1"/>
      <pageSetup paperSize="9" scale="110" orientation="landscape" r:id="rId12"/>
      <headerFooter alignWithMargins="0"/>
    </customSheetView>
    <customSheetView guid="{27A45B7A-04F2-4516-B80B-5ED0825D4ED3}" showGridLines="0" fitToPage="1" hiddenRows="1">
      <selection activeCell="C6" sqref="C6:E6"/>
      <pageMargins left="0.15748031496063" right="0.23622047244094499" top="0.78" bottom="0.98425196850393704" header="0.35433070866141703" footer="0.511811023622047"/>
      <printOptions horizontalCentered="1"/>
      <pageSetup paperSize="9" scale="86" orientation="portrait" r:id="rId13"/>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 guid="{091A6405-72DB-46E0-B81A-EC53A5C58396}" showGridLines="0" hiddenRows="1">
      <selection activeCell="B2" sqref="B2:E2"/>
      <pageMargins left="0.15748031496063" right="0.23622047244094499" top="0.78" bottom="0.98425196850393704" header="0.35433070866141703" footer="0.511811023622047"/>
      <printOptions horizontalCentered="1"/>
      <pageSetup paperSize="9" orientation="landscape" r:id="rId17"/>
      <headerFooter alignWithMargins="0"/>
    </customSheetView>
    <customSheetView guid="{EEE4E2D7-4BFE-4C24-8B93-9FD441A50336}" showGridLines="0" hiddenRows="1" topLeftCell="A4">
      <selection activeCell="C6" sqref="C6:E6"/>
      <pageMargins left="0.15748031496063" right="0.23622047244094499" top="0.78" bottom="0.98425196850393704" header="0.35433070866141703" footer="0.511811023622047"/>
      <printOptions horizontalCentered="1"/>
      <pageSetup paperSize="9" orientation="landscape" r:id="rId18"/>
      <headerFooter alignWithMargins="0"/>
    </customSheetView>
    <customSheetView guid="{E2E57CA5-082B-4C11-AB34-2A298199576B}" showGridLines="0" hiddenRows="1" topLeftCell="A2">
      <selection activeCell="B3" sqref="B3:E3"/>
      <pageMargins left="0.15748031496063" right="0.23622047244094499" top="0.78" bottom="0.61" header="0.35433070866141703" footer="0.511811023622047"/>
      <printOptions horizontalCentered="1"/>
      <pageSetup paperSize="9" scale="110" orientation="landscape" r:id="rId19"/>
      <headerFooter alignWithMargins="0"/>
    </customSheetView>
    <customSheetView guid="{E8B8E0BD-9CB3-4C7D-9BC6-088FDFCB0B45}"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0"/>
      <headerFooter alignWithMargins="0"/>
    </customSheetView>
    <customSheetView guid="{CB39F8EE-FAD8-4C4E-B5E9-5EC27AC08528}"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1"/>
      <headerFooter alignWithMargins="0"/>
    </customSheetView>
    <customSheetView guid="{97B2ED79-AE3F-4DF3-959D-96AE4A0B76A0}" scale="80" showGridLines="0" hiddenRows="1">
      <selection activeCell="B13" sqref="B13:D13"/>
      <pageMargins left="0.15748031496063" right="0.23622047244094499" top="0.78" bottom="0.61" header="0.35433070866141703" footer="0.511811023622047"/>
      <printOptions horizontalCentered="1"/>
      <pageSetup paperSize="9" scale="110" orientation="landscape" r:id="rId22"/>
      <headerFooter alignWithMargins="0"/>
    </customSheetView>
    <customSheetView guid="{2D068FA3-47E3-4516-81A6-894AA90F7864}"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23"/>
      <headerFooter alignWithMargins="0"/>
    </customSheetView>
    <customSheetView guid="{25F14B1D-FADD-4C44-AA48-5D402D65337D}" showPageBreaks="1" showGridLines="0" hiddenRows="1" view="pageBreakPreview">
      <selection activeCell="B13" sqref="B13:D13"/>
      <pageMargins left="0.15748031496063" right="0.23622047244094499" top="0.78" bottom="0.61" header="0.35433070866141703" footer="0.511811023622047"/>
      <printOptions horizontalCentered="1"/>
      <pageSetup paperSize="9" scale="110" orientation="landscape" r:id="rId24"/>
      <headerFooter alignWithMargins="0"/>
    </customSheetView>
    <customSheetView guid="{FC366365-2136-48B2-A9F6-DEB708B66B93}" showPageBreaks="1" showGridLines="0" hiddenRows="1" view="pageBreakPreview">
      <selection activeCell="B3" sqref="B3:E3"/>
      <pageMargins left="0.15748031496063" right="0.23622047244094499" top="0.78" bottom="0.61" header="0.35433070866141703" footer="0.511811023622047"/>
      <printOptions horizontalCentered="1"/>
      <pageSetup paperSize="9" scale="110" orientation="landscape" r:id="rId25"/>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3" type="noConversion"/>
  <printOptions horizontalCentered="1"/>
  <pageMargins left="0.15748031496063" right="0.23622047244094499" top="0.78" bottom="0.61" header="0.35433070866141703" footer="0.511811023622047"/>
  <pageSetup paperSize="9" scale="110" orientation="landscape" r:id="rId26"/>
  <headerFooter alignWithMargins="0"/>
  <drawing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view="pageBreakPreview" zoomScaleNormal="100" zoomScaleSheetLayoutView="100" workbookViewId="0">
      <selection activeCell="C32" sqref="C32"/>
    </sheetView>
  </sheetViews>
  <sheetFormatPr defaultColWidth="9" defaultRowHeight="16.5"/>
  <cols>
    <col min="1" max="1" width="9" style="237"/>
    <col min="2" max="2" width="9" style="238"/>
    <col min="3" max="3" width="72.625" style="238" customWidth="1"/>
    <col min="4" max="4" width="66.125" style="251" customWidth="1"/>
    <col min="5" max="16384" width="9" style="236"/>
  </cols>
  <sheetData>
    <row r="1" spans="1:11" ht="45" customHeight="1">
      <c r="A1" s="789" t="str">
        <f>"General Instruction to the Bidders for filling up this workbook of Price Schedules for Package " &amp; Basic!B3</f>
        <v>General Instruction to the Bidders for filling up this workbook of Price Schedules for Package C2</v>
      </c>
      <c r="B1" s="789"/>
      <c r="C1" s="789"/>
      <c r="D1" s="235"/>
      <c r="E1" s="414"/>
      <c r="F1" s="414"/>
      <c r="G1" s="414"/>
      <c r="H1" s="414"/>
      <c r="I1" s="414"/>
      <c r="J1" s="414"/>
      <c r="K1" s="414"/>
    </row>
    <row r="2" spans="1:11" ht="18" customHeight="1">
      <c r="C2" s="239"/>
      <c r="D2" s="240"/>
      <c r="E2" s="241"/>
      <c r="F2" s="241"/>
      <c r="G2" s="241"/>
      <c r="H2" s="241"/>
      <c r="I2" s="241"/>
      <c r="J2" s="241"/>
      <c r="K2" s="241"/>
    </row>
    <row r="3" spans="1:11" ht="18" customHeight="1">
      <c r="A3" s="242" t="s">
        <v>308</v>
      </c>
      <c r="B3" s="239" t="s">
        <v>294</v>
      </c>
      <c r="C3" s="239"/>
      <c r="D3" s="243"/>
      <c r="E3" s="244"/>
      <c r="F3" s="244"/>
      <c r="G3" s="244"/>
      <c r="H3" s="244"/>
      <c r="I3" s="244"/>
      <c r="J3" s="244"/>
      <c r="K3" s="244"/>
    </row>
    <row r="4" spans="1:11" ht="18" customHeight="1">
      <c r="B4" s="245" t="s">
        <v>322</v>
      </c>
      <c r="C4" s="246" t="s">
        <v>303</v>
      </c>
      <c r="D4" s="243"/>
      <c r="E4" s="244"/>
      <c r="F4" s="244"/>
      <c r="G4" s="244"/>
      <c r="H4" s="244"/>
      <c r="I4" s="244"/>
      <c r="J4" s="244"/>
      <c r="K4" s="244"/>
    </row>
    <row r="5" spans="1:11" ht="38.1" customHeight="1">
      <c r="B5" s="245" t="s">
        <v>323</v>
      </c>
      <c r="C5" s="246" t="s">
        <v>378</v>
      </c>
      <c r="D5" s="243"/>
      <c r="E5" s="244"/>
      <c r="F5" s="244"/>
      <c r="G5" s="244"/>
      <c r="H5" s="244"/>
      <c r="I5" s="244"/>
      <c r="J5" s="244"/>
      <c r="K5" s="244"/>
    </row>
    <row r="6" spans="1:11" ht="18" customHeight="1">
      <c r="B6" s="245" t="s">
        <v>366</v>
      </c>
      <c r="C6" s="246" t="s">
        <v>118</v>
      </c>
      <c r="D6" s="243"/>
      <c r="E6" s="244"/>
      <c r="F6" s="244"/>
      <c r="G6" s="244"/>
      <c r="H6" s="244"/>
      <c r="I6" s="244"/>
      <c r="J6" s="244"/>
      <c r="K6" s="244"/>
    </row>
    <row r="7" spans="1:11" ht="18" customHeight="1">
      <c r="B7" s="245" t="s">
        <v>367</v>
      </c>
      <c r="C7" s="246" t="s">
        <v>379</v>
      </c>
      <c r="D7" s="243"/>
      <c r="E7" s="244"/>
      <c r="F7" s="244"/>
      <c r="G7" s="244"/>
      <c r="H7" s="244"/>
      <c r="I7" s="244"/>
      <c r="J7" s="244"/>
      <c r="K7" s="244"/>
    </row>
    <row r="8" spans="1:11" ht="18" customHeight="1">
      <c r="B8" s="245" t="s">
        <v>380</v>
      </c>
      <c r="C8" s="246" t="s">
        <v>381</v>
      </c>
      <c r="D8" s="243"/>
      <c r="E8" s="244"/>
      <c r="F8" s="244"/>
      <c r="G8" s="244"/>
      <c r="H8" s="244"/>
      <c r="I8" s="244"/>
      <c r="J8" s="244"/>
      <c r="K8" s="244"/>
    </row>
    <row r="9" spans="1:11" ht="18" customHeight="1">
      <c r="B9" s="245" t="s">
        <v>382</v>
      </c>
      <c r="C9" s="246" t="s">
        <v>383</v>
      </c>
      <c r="D9" s="243"/>
      <c r="E9" s="244"/>
      <c r="F9" s="244"/>
      <c r="G9" s="244"/>
      <c r="H9" s="244"/>
      <c r="I9" s="244"/>
      <c r="J9" s="244"/>
      <c r="K9" s="244"/>
    </row>
    <row r="10" spans="1:11" ht="18" customHeight="1">
      <c r="B10" s="245"/>
      <c r="C10" s="246"/>
      <c r="D10" s="243"/>
      <c r="E10" s="244"/>
      <c r="F10" s="244"/>
      <c r="G10" s="244"/>
      <c r="H10" s="244"/>
      <c r="I10" s="244"/>
      <c r="J10" s="244"/>
      <c r="K10" s="244"/>
    </row>
    <row r="11" spans="1:11" ht="18" customHeight="1">
      <c r="A11" s="242" t="s">
        <v>309</v>
      </c>
      <c r="B11" s="239" t="s">
        <v>295</v>
      </c>
      <c r="C11" s="239"/>
      <c r="D11" s="243"/>
      <c r="E11" s="244"/>
      <c r="F11" s="244"/>
      <c r="G11" s="244"/>
      <c r="H11" s="244"/>
      <c r="I11" s="244"/>
      <c r="J11" s="244"/>
      <c r="K11" s="244"/>
    </row>
    <row r="12" spans="1:11" ht="18" customHeight="1">
      <c r="B12" s="788" t="s">
        <v>296</v>
      </c>
      <c r="C12" s="788"/>
      <c r="D12" s="248"/>
      <c r="E12" s="244"/>
      <c r="F12" s="244"/>
      <c r="G12" s="244"/>
      <c r="H12" s="244"/>
      <c r="I12" s="244"/>
      <c r="J12" s="244"/>
      <c r="K12" s="244"/>
    </row>
    <row r="13" spans="1:11" ht="18" customHeight="1">
      <c r="B13" s="249"/>
      <c r="C13" s="246" t="s">
        <v>297</v>
      </c>
      <c r="D13" s="243"/>
      <c r="E13" s="244"/>
      <c r="F13" s="244"/>
      <c r="G13" s="244"/>
      <c r="H13" s="244"/>
      <c r="I13" s="244"/>
      <c r="J13" s="244"/>
      <c r="K13" s="244"/>
    </row>
    <row r="14" spans="1:11" ht="18" customHeight="1">
      <c r="B14" s="788" t="s">
        <v>298</v>
      </c>
      <c r="C14" s="788"/>
      <c r="D14" s="248"/>
      <c r="E14" s="244"/>
      <c r="F14" s="244"/>
      <c r="G14" s="244"/>
      <c r="H14" s="244"/>
      <c r="I14" s="244"/>
      <c r="J14" s="244"/>
      <c r="K14" s="244"/>
    </row>
    <row r="15" spans="1:11" ht="38.1" customHeight="1">
      <c r="B15" s="250" t="s">
        <v>304</v>
      </c>
      <c r="C15" s="246" t="s">
        <v>119</v>
      </c>
      <c r="D15" s="243"/>
      <c r="E15" s="244"/>
      <c r="F15" s="244"/>
      <c r="G15" s="244"/>
      <c r="H15" s="244"/>
      <c r="I15" s="244"/>
      <c r="J15" s="244"/>
      <c r="K15" s="244"/>
    </row>
    <row r="16" spans="1:11" ht="33.6" customHeight="1">
      <c r="B16" s="250" t="s">
        <v>304</v>
      </c>
      <c r="C16" s="246" t="s">
        <v>387</v>
      </c>
      <c r="D16" s="243"/>
      <c r="E16" s="244"/>
      <c r="F16" s="244"/>
      <c r="G16" s="244"/>
      <c r="H16" s="244"/>
      <c r="I16" s="244"/>
      <c r="J16" s="244"/>
      <c r="K16" s="244"/>
    </row>
    <row r="17" spans="2:11" ht="42" customHeight="1">
      <c r="B17" s="250" t="s">
        <v>304</v>
      </c>
      <c r="C17" s="246" t="s">
        <v>388</v>
      </c>
      <c r="D17" s="243"/>
      <c r="E17" s="244"/>
      <c r="F17" s="244"/>
      <c r="G17" s="244"/>
      <c r="H17" s="244"/>
      <c r="I17" s="244"/>
      <c r="J17" s="244"/>
      <c r="K17" s="244"/>
    </row>
    <row r="18" spans="2:11" ht="18" customHeight="1">
      <c r="B18" s="250" t="s">
        <v>304</v>
      </c>
      <c r="C18" s="246" t="s">
        <v>299</v>
      </c>
      <c r="D18" s="243"/>
      <c r="E18" s="244"/>
      <c r="F18" s="244"/>
      <c r="G18" s="244"/>
      <c r="H18" s="244"/>
      <c r="I18" s="244"/>
      <c r="J18" s="244"/>
      <c r="K18" s="244"/>
    </row>
    <row r="19" spans="2:11" ht="18" customHeight="1">
      <c r="B19" s="250" t="s">
        <v>304</v>
      </c>
      <c r="C19" s="246" t="s">
        <v>396</v>
      </c>
      <c r="D19" s="243"/>
      <c r="E19" s="244"/>
      <c r="F19" s="244"/>
      <c r="G19" s="244"/>
      <c r="H19" s="244"/>
      <c r="I19" s="244"/>
      <c r="J19" s="244"/>
      <c r="K19" s="244"/>
    </row>
    <row r="20" spans="2:11" ht="18" customHeight="1">
      <c r="B20" s="250" t="s">
        <v>304</v>
      </c>
      <c r="C20" s="246" t="s">
        <v>300</v>
      </c>
      <c r="D20" s="243"/>
      <c r="E20" s="244"/>
      <c r="F20" s="244"/>
      <c r="G20" s="244"/>
      <c r="H20" s="244"/>
      <c r="I20" s="244"/>
      <c r="J20" s="244"/>
      <c r="K20" s="244"/>
    </row>
    <row r="21" spans="2:11" ht="18" customHeight="1">
      <c r="B21" s="788" t="s">
        <v>409</v>
      </c>
      <c r="C21" s="788"/>
      <c r="D21" s="248"/>
    </row>
    <row r="22" spans="2:11" ht="54" customHeight="1">
      <c r="B22" s="250" t="s">
        <v>304</v>
      </c>
      <c r="C22" s="246" t="s">
        <v>301</v>
      </c>
      <c r="D22" s="243"/>
      <c r="E22" s="244"/>
      <c r="F22" s="244"/>
      <c r="G22" s="244"/>
      <c r="H22" s="244"/>
      <c r="I22" s="244"/>
      <c r="J22" s="244"/>
      <c r="K22" s="244"/>
    </row>
    <row r="23" spans="2:11" ht="28.5" customHeight="1">
      <c r="B23" s="250" t="s">
        <v>304</v>
      </c>
      <c r="C23" s="246" t="s">
        <v>302</v>
      </c>
      <c r="D23" s="243"/>
    </row>
    <row r="24" spans="2:11" ht="18" customHeight="1">
      <c r="B24" s="788" t="s">
        <v>442</v>
      </c>
      <c r="C24" s="788"/>
      <c r="D24" s="243"/>
    </row>
    <row r="25" spans="2:11" ht="24" customHeight="1">
      <c r="B25" s="250" t="s">
        <v>304</v>
      </c>
      <c r="C25" s="246" t="s">
        <v>444</v>
      </c>
      <c r="D25" s="243"/>
    </row>
    <row r="26" spans="2:11" ht="18" customHeight="1">
      <c r="B26" s="250" t="s">
        <v>304</v>
      </c>
      <c r="C26" s="246" t="s">
        <v>305</v>
      </c>
      <c r="D26" s="243"/>
    </row>
    <row r="27" spans="2:11" ht="18" customHeight="1">
      <c r="B27" s="250"/>
      <c r="C27" s="246"/>
      <c r="D27" s="243"/>
    </row>
    <row r="28" spans="2:11" ht="18" customHeight="1">
      <c r="B28" s="788" t="s">
        <v>443</v>
      </c>
      <c r="C28" s="788"/>
    </row>
    <row r="29" spans="2:11" ht="38.1" customHeight="1">
      <c r="B29" s="250" t="s">
        <v>304</v>
      </c>
      <c r="C29" s="246" t="s">
        <v>410</v>
      </c>
    </row>
    <row r="30" spans="2:11" ht="38.1" customHeight="1">
      <c r="B30" s="250" t="s">
        <v>304</v>
      </c>
      <c r="C30" s="246" t="s">
        <v>305</v>
      </c>
    </row>
    <row r="31" spans="2:11" ht="18" customHeight="1">
      <c r="B31" s="788" t="s">
        <v>414</v>
      </c>
      <c r="C31" s="788"/>
    </row>
    <row r="32" spans="2:11" ht="18" customHeight="1">
      <c r="B32" s="250" t="s">
        <v>304</v>
      </c>
      <c r="C32" s="246" t="s">
        <v>120</v>
      </c>
      <c r="D32" s="243"/>
      <c r="E32" s="244"/>
      <c r="F32" s="244"/>
      <c r="G32" s="244"/>
      <c r="H32" s="244"/>
      <c r="I32" s="244"/>
      <c r="J32" s="244"/>
      <c r="K32" s="244"/>
    </row>
    <row r="33" spans="1:11" ht="18" customHeight="1">
      <c r="B33" s="250" t="s">
        <v>304</v>
      </c>
      <c r="C33" s="246" t="s">
        <v>445</v>
      </c>
      <c r="D33" s="243"/>
      <c r="E33" s="244"/>
      <c r="F33" s="244"/>
      <c r="G33" s="244"/>
      <c r="H33" s="244"/>
      <c r="I33" s="244"/>
      <c r="J33" s="244"/>
      <c r="K33" s="244"/>
    </row>
    <row r="34" spans="1:11" ht="36" customHeight="1">
      <c r="B34" s="250" t="s">
        <v>304</v>
      </c>
      <c r="C34" s="246" t="s">
        <v>121</v>
      </c>
      <c r="D34" s="243"/>
      <c r="E34" s="244"/>
      <c r="F34" s="244"/>
      <c r="G34" s="244"/>
      <c r="H34" s="244"/>
      <c r="I34" s="244"/>
      <c r="J34" s="244"/>
      <c r="K34" s="244"/>
    </row>
    <row r="35" spans="1:11" ht="18" customHeight="1">
      <c r="B35" s="250" t="s">
        <v>304</v>
      </c>
      <c r="C35" s="246" t="s">
        <v>306</v>
      </c>
      <c r="D35" s="243"/>
      <c r="E35" s="244"/>
      <c r="F35" s="244"/>
      <c r="G35" s="244"/>
      <c r="H35" s="244"/>
      <c r="I35" s="244"/>
      <c r="J35" s="244"/>
      <c r="K35" s="244"/>
    </row>
    <row r="36" spans="1:11" ht="18" hidden="1" customHeight="1">
      <c r="A36" s="238"/>
      <c r="C36" s="253"/>
    </row>
    <row r="37" spans="1:11" ht="18" hidden="1" customHeight="1">
      <c r="A37" s="785"/>
      <c r="B37" s="785"/>
      <c r="C37" s="785"/>
      <c r="D37" s="247"/>
    </row>
    <row r="38" spans="1:11" ht="18" customHeight="1">
      <c r="A38" s="786" t="s">
        <v>122</v>
      </c>
      <c r="B38" s="786"/>
      <c r="C38" s="786"/>
      <c r="D38" s="247"/>
    </row>
    <row r="39" spans="1:11" ht="36" customHeight="1">
      <c r="A39" s="787" t="s">
        <v>307</v>
      </c>
      <c r="B39" s="787"/>
      <c r="C39" s="787"/>
    </row>
    <row r="40" spans="1:11" ht="18" customHeight="1">
      <c r="B40" s="254"/>
      <c r="C40" s="254"/>
    </row>
    <row r="41" spans="1:11" ht="18" customHeight="1">
      <c r="C41" s="252"/>
    </row>
    <row r="42" spans="1:11" ht="18" customHeight="1">
      <c r="C42" s="253"/>
    </row>
    <row r="43" spans="1:11" ht="18" customHeight="1">
      <c r="C43" s="252"/>
    </row>
    <row r="44" spans="1:11" ht="18" customHeight="1">
      <c r="B44" s="253"/>
      <c r="C44" s="253"/>
    </row>
    <row r="45" spans="1:11" ht="18" customHeight="1">
      <c r="B45" s="253"/>
      <c r="C45" s="253"/>
    </row>
    <row r="46" spans="1:11" ht="18" customHeight="1">
      <c r="B46" s="253"/>
      <c r="C46" s="253"/>
    </row>
    <row r="47" spans="1:11" ht="18" customHeight="1">
      <c r="B47" s="253"/>
      <c r="C47" s="253"/>
    </row>
    <row r="48" spans="1:11" ht="18" customHeight="1">
      <c r="B48" s="253"/>
      <c r="C48" s="253"/>
    </row>
    <row r="49" spans="2:3" ht="18" customHeight="1">
      <c r="B49" s="253"/>
      <c r="C49" s="253"/>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BD2" sheet="1" formatColumns="0" formatRows="0" selectLockedCells="1"/>
  <customSheetViews>
    <customSheetView guid="{25FA5C87-49B6-4D46-AC9A-E57D5387C2DA}" showPageBreaks="1" showGridLines="0" printArea="1" hiddenRows="1" view="pageBreakPreview">
      <selection activeCell="C32" sqref="C32"/>
      <pageMargins left="0.75" right="0.75" top="0.55000000000000004" bottom="0.47" header="0.32" footer="0.25"/>
      <pageSetup paperSize="9" scale="90" fitToHeight="0" orientation="portrait" r:id="rId1"/>
      <headerFooter alignWithMargins="0">
        <oddFooter>&amp;RPage &amp;P of &amp;N</oddFooter>
      </headerFooter>
    </customSheetView>
    <customSheetView guid="{D4DE57C7-E521-4428-80BD-545B19793C78}" showPageBreaks="1" showGridLines="0" printArea="1" hiddenRows="1" view="pageBreakPreview">
      <selection activeCell="C32" sqref="C32"/>
      <pageMargins left="0.75" right="0.75" top="0.55000000000000004" bottom="0.47" header="0.32" footer="0.25"/>
      <pageSetup paperSize="9" scale="90" fitToHeight="0" orientation="portrait" r:id="rId2"/>
      <headerFooter alignWithMargins="0">
        <oddFooter>&amp;RPage &amp;P of &amp;N</oddFooter>
      </headerFooter>
    </customSheetView>
    <customSheetView guid="{427AF4ED-2BDF-478F-9F0A-595838FA0EC8}" showPageBreaks="1" showGridLines="0" printArea="1" hiddenRows="1" view="pageBreakPreview" topLeftCell="A10">
      <selection activeCell="D29" sqref="D29"/>
      <pageMargins left="0.75" right="0.75" top="0.55000000000000004" bottom="0.47" header="0.32" footer="0.25"/>
      <pageSetup paperSize="9" scale="90" fitToHeight="0" orientation="portrait" r:id="rId3"/>
      <headerFooter alignWithMargins="0">
        <oddFooter>&amp;RPage &amp;P of &amp;N</oddFooter>
      </headerFooter>
    </customSheetView>
    <customSheetView guid="{EF8F60CB-82F3-477F-A7D3-94F4C70843DC}" showPageBreaks="1" showGridLines="0" printArea="1" hiddenRows="1" view="pageBreakPreview" topLeftCell="A25">
      <selection activeCell="D29" sqref="D29"/>
      <pageMargins left="0.75" right="0.75" top="0.55000000000000004" bottom="0.47" header="0.32" footer="0.25"/>
      <pageSetup paperSize="9" scale="90" fitToHeight="0" orientation="portrait" r:id="rId4"/>
      <headerFooter alignWithMargins="0">
        <oddFooter>&amp;RPage &amp;P of &amp;N</oddFooter>
      </headerFooter>
    </customSheetView>
    <customSheetView guid="{9658319F-66FC-48F8-AB8A-302F6F77BA10}" scale="60" showPageBreaks="1" showGridLines="0" printArea="1" hiddenRows="1" view="pageBreakPreview" topLeftCell="A22">
      <selection activeCell="D29" sqref="D29"/>
      <pageMargins left="0.75" right="0.75" top="0.55000000000000004" bottom="0.47" header="0.32" footer="0.25"/>
      <pageSetup paperSize="9" scale="90" fitToHeight="0" orientation="portrait" r:id="rId5"/>
      <headerFooter alignWithMargins="0">
        <oddFooter>&amp;RPage &amp;P of &amp;N</oddFooter>
      </headerFooter>
    </customSheetView>
    <customSheetView guid="{D4A148BB-8D25-43B9-8797-A9D3AE767B49}" showGridLines="0" hiddenRows="1">
      <selection activeCell="C19" sqref="C19"/>
      <pageMargins left="0.75" right="0.75" top="0.55000000000000004" bottom="0.47" header="0.32" footer="0.25"/>
      <pageSetup paperSize="9" scale="90" fitToHeight="0" orientation="portrait" r:id="rId6"/>
      <headerFooter alignWithMargins="0">
        <oddFooter>&amp;RPage &amp;P of &amp;N</oddFooter>
      </headerFooter>
    </customSheetView>
    <customSheetView guid="{714760DF-5EB1-4543-9C04-C1A23AAE4384}" showGridLines="0" hiddenRows="1">
      <selection activeCell="C19" sqref="C19"/>
      <pageMargins left="0.75" right="0.75" top="0.55000000000000004" bottom="0.47" header="0.32" footer="0.25"/>
      <pageSetup paperSize="9" scale="90" fitToHeight="0" orientation="portrait" r:id="rId7"/>
      <headerFooter alignWithMargins="0">
        <oddFooter>&amp;RPage &amp;P of &amp;N</oddFooter>
      </headerFooter>
    </customSheetView>
    <customSheetView guid="{BE0CEA4D-1A4E-4C32-BF92-B8DA3D3423E5}" showGridLines="0" hiddenRows="1" topLeftCell="A28">
      <selection activeCell="C19" sqref="C19"/>
      <pageMargins left="0.75" right="0.75" top="0.55000000000000004" bottom="0.47" header="0.32" footer="0.25"/>
      <pageSetup paperSize="9" scale="90" fitToHeight="0" orientation="portrait" r:id="rId8"/>
      <headerFooter alignWithMargins="0">
        <oddFooter>&amp;RPage &amp;P of &amp;N</oddFooter>
      </headerFooter>
    </customSheetView>
    <customSheetView guid="{3DA0B320-DAF7-4F4A-921A-9FCFD188E8C7}" showGridLines="0" hiddenRows="1" topLeftCell="A13">
      <selection activeCell="C19" sqref="C19"/>
      <pageMargins left="0.75" right="0.75" top="0.55000000000000004" bottom="0.47" header="0.32" footer="0.25"/>
      <pageSetup paperSize="9" scale="90" fitToHeight="0" orientation="portrait" r:id="rId9"/>
      <headerFooter alignWithMargins="0">
        <oddFooter>&amp;RPage &amp;P of &amp;N</oddFooter>
      </headerFooter>
    </customSheetView>
    <customSheetView guid="{8C0E2163-61BB-48DF-AFAF-5E75147ED450}" showGridLines="0" hiddenRows="1" topLeftCell="A13">
      <selection activeCell="C19" sqref="C19"/>
      <pageMargins left="0.75" right="0.75" top="0.55000000000000004" bottom="0.47" header="0.32" footer="0.25"/>
      <pageSetup paperSize="9" scale="90" fitToHeight="0" orientation="portrait" r:id="rId10"/>
      <headerFooter alignWithMargins="0">
        <oddFooter>&amp;RPage &amp;P of &amp;N</oddFooter>
      </headerFooter>
    </customSheetView>
    <customSheetView guid="{FD7F7BE1-8CB1-460B-98AB-D33E15FD14E6}" showGridLines="0" hiddenRows="1" topLeftCell="A25">
      <selection activeCell="D28" sqref="D28"/>
      <pageMargins left="0.75" right="0.75" top="0.55000000000000004" bottom="0.47" header="0.32" footer="0.25"/>
      <pageSetup paperSize="9" scale="90" fitToHeight="0" orientation="portrait" r:id="rId11"/>
      <headerFooter alignWithMargins="0">
        <oddFooter>&amp;RPage &amp;P of &amp;N</oddFooter>
      </headerFooter>
    </customSheetView>
    <customSheetView guid="{1F4837C2-36FF-4422-95DC-EAAD1B4FAC2F}" showGridLines="0" hiddenRows="1">
      <selection activeCell="D28" sqref="D28"/>
      <pageMargins left="0.75" right="0.75" top="0.55000000000000004" bottom="0.47" header="0.32" footer="0.25"/>
      <pageSetup paperSize="9" scale="90" fitToHeight="0" orientation="portrait" r:id="rId12"/>
      <headerFooter alignWithMargins="0">
        <oddFooter>&amp;RPage &amp;P of &amp;N</oddFooter>
      </headerFooter>
    </customSheetView>
    <customSheetView guid="{27A45B7A-04F2-4516-B80B-5ED0825D4ED3}" showGridLines="0" fitToPage="1" topLeftCell="A19">
      <selection activeCell="B12" sqref="B12:C12"/>
      <pageMargins left="0.75" right="0.75" top="0.55000000000000004" bottom="0.47" header="0.32" footer="0.25"/>
      <pageSetup paperSize="9" scale="97" fitToHeight="0" orientation="portrait" r:id="rId13"/>
      <headerFooter alignWithMargins="0">
        <oddFooter>&amp;RPage &amp;P of &amp;N</oddFooter>
      </headerFooter>
    </customSheetView>
    <customSheetView guid="{091A6405-72DB-46E0-B81A-EC53A5C58396}" showGridLines="0">
      <selection activeCell="B12" sqref="B12:C12"/>
      <pageMargins left="0.75" right="0.75" top="0.55000000000000004" bottom="0.47" header="0.32" footer="0.25"/>
      <pageSetup orientation="portrait" r:id="rId14"/>
      <headerFooter alignWithMargins="0">
        <oddFooter>&amp;RPage &amp;P of &amp;N</oddFooter>
      </headerFooter>
    </customSheetView>
    <customSheetView guid="{EEE4E2D7-4BFE-4C24-8B93-9FD441A50336}" showGridLines="0" fitToPage="1" topLeftCell="A55">
      <selection activeCell="B12" sqref="B12:C12"/>
      <pageMargins left="0.75" right="0.75" top="0.55000000000000004" bottom="0.47" header="0.32" footer="0.25"/>
      <pageSetup paperSize="9" scale="97" fitToHeight="0" orientation="portrait" r:id="rId15"/>
      <headerFooter alignWithMargins="0">
        <oddFooter>&amp;RPage &amp;P of &amp;N</oddFooter>
      </headerFooter>
    </customSheetView>
    <customSheetView guid="{E2E57CA5-082B-4C11-AB34-2A298199576B}" showGridLines="0" fitToPage="1">
      <selection activeCell="C23" sqref="C23"/>
      <pageMargins left="0.75" right="0.75" top="0.55000000000000004" bottom="0.47" header="0.32" footer="0.25"/>
      <pageSetup paperSize="9" scale="96" fitToHeight="0" orientation="portrait" r:id="rId16"/>
      <headerFooter alignWithMargins="0">
        <oddFooter>&amp;RPage &amp;P of &amp;N</oddFooter>
      </headerFooter>
    </customSheetView>
    <customSheetView guid="{E8B8E0BD-9CB3-4C7D-9BC6-088FDFCB0B45}" showGridLines="0" hiddenRows="1">
      <selection activeCell="C19" sqref="C19"/>
      <pageMargins left="0.75" right="0.75" top="0.55000000000000004" bottom="0.47" header="0.32" footer="0.25"/>
      <pageSetup paperSize="9" scale="90" fitToHeight="0" orientation="portrait" r:id="rId17"/>
      <headerFooter alignWithMargins="0">
        <oddFooter>&amp;RPage &amp;P of &amp;N</oddFooter>
      </headerFooter>
    </customSheetView>
    <customSheetView guid="{CB39F8EE-FAD8-4C4E-B5E9-5EC27AC08528}" showGridLines="0" hiddenRows="1">
      <selection activeCell="C19" sqref="C19"/>
      <pageMargins left="0.75" right="0.75" top="0.55000000000000004" bottom="0.47" header="0.32" footer="0.25"/>
      <pageSetup paperSize="9" scale="90" fitToHeight="0" orientation="portrait" r:id="rId18"/>
      <headerFooter alignWithMargins="0">
        <oddFooter>&amp;RPage &amp;P of &amp;N</oddFooter>
      </headerFooter>
    </customSheetView>
    <customSheetView guid="{97B2ED79-AE3F-4DF3-959D-96AE4A0B76A0}" scale="60" showPageBreaks="1" showGridLines="0" printArea="1" hiddenRows="1" view="pageBreakPreview" topLeftCell="A10">
      <selection activeCell="D29" sqref="D29"/>
      <pageMargins left="0.75" right="0.75" top="0.55000000000000004" bottom="0.47" header="0.32" footer="0.25"/>
      <pageSetup paperSize="9" scale="90" fitToHeight="0" orientation="portrait" r:id="rId19"/>
      <headerFooter alignWithMargins="0">
        <oddFooter>&amp;RPage &amp;P of &amp;N</oddFooter>
      </headerFooter>
    </customSheetView>
    <customSheetView guid="{2D068FA3-47E3-4516-81A6-894AA90F7864}" showPageBreaks="1" showGridLines="0" printArea="1" hiddenRows="1" view="pageBreakPreview" topLeftCell="A25">
      <selection activeCell="D29" sqref="D29"/>
      <pageMargins left="0.75" right="0.75" top="0.55000000000000004" bottom="0.47" header="0.32" footer="0.25"/>
      <pageSetup paperSize="9" scale="90" fitToHeight="0" orientation="portrait" r:id="rId20"/>
      <headerFooter alignWithMargins="0">
        <oddFooter>&amp;RPage &amp;P of &amp;N</oddFooter>
      </headerFooter>
    </customSheetView>
    <customSheetView guid="{25F14B1D-FADD-4C44-AA48-5D402D65337D}" showPageBreaks="1" showGridLines="0" printArea="1" hiddenRows="1" view="pageBreakPreview">
      <selection activeCell="D29" sqref="D29"/>
      <pageMargins left="0.75" right="0.75" top="0.55000000000000004" bottom="0.47" header="0.32" footer="0.25"/>
      <pageSetup paperSize="9" scale="90" fitToHeight="0" orientation="portrait" r:id="rId21"/>
      <headerFooter alignWithMargins="0">
        <oddFooter>&amp;RPage &amp;P of &amp;N</oddFooter>
      </headerFooter>
    </customSheetView>
    <customSheetView guid="{FC366365-2136-48B2-A9F6-DEB708B66B93}" showPageBreaks="1" showGridLines="0" printArea="1" hiddenRows="1" view="pageBreakPreview" topLeftCell="A10">
      <selection activeCell="D29" sqref="D29"/>
      <pageMargins left="0.75" right="0.75" top="0.55000000000000004" bottom="0.47" header="0.32" footer="0.25"/>
      <pageSetup paperSize="9" scale="90" fitToHeight="0" orientation="portrait" r:id="rId22"/>
      <headerFooter alignWithMargins="0">
        <oddFooter>&amp;RPage &amp;P of &amp;N</oddFooter>
      </headerFooter>
    </customSheetView>
  </customSheetViews>
  <mergeCells count="10">
    <mergeCell ref="A37:C37"/>
    <mergeCell ref="A38:C38"/>
    <mergeCell ref="A39:C39"/>
    <mergeCell ref="B28:C28"/>
    <mergeCell ref="A1:C1"/>
    <mergeCell ref="B12:C12"/>
    <mergeCell ref="B14:C14"/>
    <mergeCell ref="B21:C21"/>
    <mergeCell ref="B31:C31"/>
    <mergeCell ref="B24:C24"/>
  </mergeCells>
  <pageMargins left="0.75" right="0.75" top="0.55000000000000004" bottom="0.47" header="0.32" footer="0.25"/>
  <pageSetup paperSize="9" scale="90" fitToHeight="0" orientation="portrait" r:id="rId23"/>
  <headerFooter alignWithMargins="0">
    <oddFooter>&amp;RPage &amp;P of &amp;N</oddFooter>
  </headerFooter>
  <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AC29"/>
  <sheetViews>
    <sheetView showGridLines="0" view="pageBreakPreview" zoomScale="160" zoomScaleNormal="100" zoomScaleSheetLayoutView="160" workbookViewId="0">
      <selection activeCell="D6" sqref="D6:G6"/>
    </sheetView>
  </sheetViews>
  <sheetFormatPr defaultColWidth="8" defaultRowHeight="16.5"/>
  <cols>
    <col min="1" max="1" width="8" style="135" customWidth="1"/>
    <col min="2" max="2" width="28.875" style="137" customWidth="1"/>
    <col min="3" max="3" width="10.25" style="137" customWidth="1"/>
    <col min="4" max="5" width="5.625" style="137" customWidth="1"/>
    <col min="6" max="6" width="5.625" style="146" customWidth="1"/>
    <col min="7" max="7" width="34.125" style="146" customWidth="1"/>
    <col min="8" max="11" width="10.375" style="146" customWidth="1"/>
    <col min="12" max="12" width="10.375" style="146" hidden="1" customWidth="1"/>
    <col min="13" max="25" width="10.375" style="146" customWidth="1"/>
    <col min="26" max="26" width="8" style="135" customWidth="1"/>
    <col min="27" max="27" width="13.375" style="135" customWidth="1"/>
    <col min="28" max="16384" width="8" style="135"/>
  </cols>
  <sheetData>
    <row r="1" spans="1:29" s="140" customFormat="1" ht="79.150000000000006" customHeight="1">
      <c r="B1" s="790" t="str">
        <f>Cover!$B$2</f>
        <v>Township Works Package-C2 for construction of Residential and Non-residential buildings including external infrastructural development in various substations of Meghalaya state associated with NER Power System Improvement Project</v>
      </c>
      <c r="C1" s="790"/>
      <c r="D1" s="790"/>
      <c r="E1" s="790"/>
      <c r="F1" s="790"/>
      <c r="G1" s="790"/>
      <c r="H1" s="136"/>
      <c r="I1" s="136"/>
      <c r="J1" s="136"/>
      <c r="K1" s="136"/>
      <c r="L1" s="136"/>
      <c r="M1" s="136"/>
      <c r="N1" s="136"/>
      <c r="O1" s="136"/>
      <c r="P1" s="136"/>
      <c r="Q1" s="136"/>
      <c r="R1" s="136"/>
      <c r="S1" s="136"/>
      <c r="T1" s="136"/>
      <c r="U1" s="136"/>
      <c r="V1" s="136"/>
      <c r="W1" s="136"/>
      <c r="X1" s="136"/>
      <c r="Y1" s="136"/>
      <c r="AA1" s="162"/>
      <c r="AB1" s="162"/>
      <c r="AC1" s="162"/>
    </row>
    <row r="2" spans="1:29" ht="20.100000000000001" customHeight="1">
      <c r="B2" s="791" t="str">
        <f>Cover!B3</f>
        <v>Spec. No.: CC/NT/CIVIL/DOM/A00/22/00133</v>
      </c>
      <c r="C2" s="791"/>
      <c r="D2" s="791"/>
      <c r="E2" s="791"/>
      <c r="F2" s="791"/>
      <c r="G2" s="791"/>
      <c r="H2" s="137"/>
      <c r="I2" s="137"/>
      <c r="J2" s="137"/>
      <c r="K2" s="137"/>
      <c r="L2" s="137"/>
      <c r="M2" s="137"/>
      <c r="N2" s="137"/>
      <c r="O2" s="137"/>
      <c r="P2" s="137"/>
      <c r="Q2" s="137"/>
      <c r="R2" s="137"/>
      <c r="S2" s="137"/>
      <c r="T2" s="137"/>
      <c r="U2" s="137"/>
      <c r="V2" s="137"/>
      <c r="W2" s="137"/>
      <c r="X2" s="137"/>
      <c r="Y2" s="137"/>
      <c r="AA2" s="271" t="s">
        <v>243</v>
      </c>
      <c r="AB2" s="272">
        <v>1</v>
      </c>
      <c r="AC2" s="163"/>
    </row>
    <row r="3" spans="1:29" ht="12" customHeight="1">
      <c r="B3" s="138"/>
      <c r="C3" s="138"/>
      <c r="D3" s="138"/>
      <c r="E3" s="138"/>
      <c r="F3" s="137"/>
      <c r="G3" s="137"/>
      <c r="H3" s="137"/>
      <c r="I3" s="137"/>
      <c r="J3" s="137"/>
      <c r="K3" s="137"/>
      <c r="L3" s="137"/>
      <c r="M3" s="137"/>
      <c r="N3" s="137"/>
      <c r="O3" s="137"/>
      <c r="P3" s="137"/>
      <c r="Q3" s="137"/>
      <c r="R3" s="137"/>
      <c r="S3" s="137"/>
      <c r="T3" s="137"/>
      <c r="U3" s="137"/>
      <c r="V3" s="137"/>
      <c r="W3" s="137"/>
      <c r="X3" s="137"/>
      <c r="Y3" s="137"/>
      <c r="AA3" s="271"/>
      <c r="AB3" s="272" t="s">
        <v>384</v>
      </c>
      <c r="AC3" s="163"/>
    </row>
    <row r="4" spans="1:29" ht="20.100000000000001" customHeight="1">
      <c r="B4" s="792" t="s">
        <v>244</v>
      </c>
      <c r="C4" s="792"/>
      <c r="D4" s="792"/>
      <c r="E4" s="792"/>
      <c r="F4" s="792"/>
      <c r="G4" s="792"/>
      <c r="H4" s="137"/>
      <c r="I4" s="137"/>
      <c r="J4" s="137"/>
      <c r="K4" s="137"/>
      <c r="L4" s="137"/>
      <c r="M4" s="137"/>
      <c r="N4" s="137"/>
      <c r="O4" s="137"/>
      <c r="P4" s="137"/>
      <c r="Q4" s="137"/>
      <c r="R4" s="137"/>
      <c r="S4" s="137"/>
      <c r="T4" s="137"/>
      <c r="U4" s="137"/>
      <c r="V4" s="137"/>
      <c r="W4" s="137"/>
      <c r="X4" s="137"/>
      <c r="Y4" s="137"/>
      <c r="AA4" s="271"/>
      <c r="AB4" s="272"/>
      <c r="AC4" s="163"/>
    </row>
    <row r="5" spans="1:29" ht="12" customHeight="1">
      <c r="B5" s="139"/>
      <c r="C5" s="139"/>
      <c r="F5" s="137"/>
      <c r="G5" s="137"/>
      <c r="H5" s="137"/>
      <c r="I5" s="137"/>
      <c r="J5" s="137"/>
      <c r="K5" s="137"/>
      <c r="L5" s="137"/>
      <c r="M5" s="137"/>
      <c r="N5" s="137"/>
      <c r="O5" s="137"/>
      <c r="P5" s="137"/>
      <c r="Q5" s="137"/>
      <c r="R5" s="137"/>
      <c r="S5" s="137"/>
      <c r="T5" s="137"/>
      <c r="U5" s="137"/>
      <c r="V5" s="137"/>
      <c r="W5" s="137"/>
      <c r="X5" s="137"/>
      <c r="Y5" s="137"/>
      <c r="AA5" s="163"/>
      <c r="AB5" s="163"/>
      <c r="AC5" s="163"/>
    </row>
    <row r="6" spans="1:29" s="140" customFormat="1" ht="43.5" customHeight="1">
      <c r="B6" s="141" t="s">
        <v>245</v>
      </c>
      <c r="C6" s="142"/>
      <c r="D6" s="793" t="s">
        <v>243</v>
      </c>
      <c r="E6" s="793"/>
      <c r="F6" s="793"/>
      <c r="G6" s="793"/>
      <c r="H6" s="143"/>
      <c r="I6" s="143"/>
      <c r="J6" s="143"/>
      <c r="K6" s="143"/>
      <c r="L6" s="143"/>
      <c r="M6" s="143"/>
      <c r="N6" s="143"/>
      <c r="O6" s="143"/>
      <c r="P6" s="143"/>
      <c r="Q6" s="143"/>
      <c r="R6" s="143"/>
      <c r="S6" s="143"/>
      <c r="U6" s="143"/>
      <c r="V6" s="143"/>
      <c r="W6" s="143"/>
      <c r="X6" s="143"/>
      <c r="Y6" s="143"/>
      <c r="AA6" s="164">
        <f>IF(D6= "Sole Bidder", 0, D7)</f>
        <v>0</v>
      </c>
      <c r="AB6" s="162"/>
      <c r="AC6" s="162"/>
    </row>
    <row r="7" spans="1:29" ht="50.1" customHeight="1">
      <c r="A7" s="144"/>
      <c r="B7" s="141" t="str">
        <f>IF(D6= "JV (Joint Venture)", "Total Nos. of  Partners in the JV [excluding the Lead Partner]", "")</f>
        <v/>
      </c>
      <c r="C7" s="145"/>
      <c r="D7" s="794" t="s">
        <v>384</v>
      </c>
      <c r="E7" s="795"/>
      <c r="F7" s="795"/>
      <c r="G7" s="796"/>
      <c r="AA7" s="163"/>
      <c r="AB7" s="163"/>
      <c r="AC7" s="163"/>
    </row>
    <row r="8" spans="1:29" ht="19.5" customHeight="1">
      <c r="B8" s="147"/>
      <c r="C8" s="147"/>
      <c r="D8" s="143"/>
      <c r="L8" s="146">
        <f>IF(AND(D6="JV (Joint Venture)",D7=1),1,0)</f>
        <v>0</v>
      </c>
    </row>
    <row r="9" spans="1:29" ht="20.100000000000001" customHeight="1">
      <c r="B9" s="148" t="str">
        <f>IF(D6= "Sole Bidder", "Name of Sole Bidder", "Name of Lead Partner")</f>
        <v>Name of Sole Bidder</v>
      </c>
      <c r="C9" s="149"/>
      <c r="D9" s="797"/>
      <c r="E9" s="798"/>
      <c r="F9" s="798"/>
      <c r="G9" s="799"/>
    </row>
    <row r="10" spans="1:29" ht="20.100000000000001" customHeight="1">
      <c r="B10" s="150" t="str">
        <f>IF(D6= "Sole Bidder", "Address of Sole Bidder", "Address of Lead Partner")</f>
        <v>Address of Sole Bidder</v>
      </c>
      <c r="C10" s="151"/>
      <c r="D10" s="797"/>
      <c r="E10" s="798"/>
      <c r="F10" s="798"/>
      <c r="G10" s="799"/>
    </row>
    <row r="11" spans="1:29" ht="20.100000000000001" customHeight="1">
      <c r="B11" s="152"/>
      <c r="C11" s="153"/>
      <c r="D11" s="797"/>
      <c r="E11" s="798"/>
      <c r="F11" s="798"/>
      <c r="G11" s="799"/>
    </row>
    <row r="12" spans="1:29" ht="20.100000000000001" customHeight="1">
      <c r="B12" s="154"/>
      <c r="C12" s="155"/>
      <c r="D12" s="797"/>
      <c r="E12" s="798"/>
      <c r="F12" s="798"/>
      <c r="G12" s="799"/>
    </row>
    <row r="13" spans="1:29" ht="20.100000000000001" customHeight="1"/>
    <row r="14" spans="1:29" ht="20.100000000000001" customHeight="1">
      <c r="B14" s="148" t="str">
        <f>IF(D7=1, "Name of other Partner","Name of other Partner - 1")</f>
        <v>Name of other Partner - 1</v>
      </c>
      <c r="C14" s="149"/>
      <c r="D14" s="797"/>
      <c r="E14" s="798"/>
      <c r="F14" s="798"/>
      <c r="G14" s="799"/>
    </row>
    <row r="15" spans="1:29" ht="20.100000000000001" customHeight="1">
      <c r="B15" s="150" t="str">
        <f>IF(D7=1, "Address of other Partner","Address of other Partner - 1")</f>
        <v>Address of other Partner - 1</v>
      </c>
      <c r="C15" s="151"/>
      <c r="D15" s="797"/>
      <c r="E15" s="798"/>
      <c r="F15" s="798"/>
      <c r="G15" s="799"/>
    </row>
    <row r="16" spans="1:29" ht="20.100000000000001" customHeight="1">
      <c r="B16" s="152"/>
      <c r="C16" s="153"/>
      <c r="D16" s="797"/>
      <c r="E16" s="798"/>
      <c r="F16" s="798"/>
      <c r="G16" s="799"/>
    </row>
    <row r="17" spans="2:25" ht="20.100000000000001" customHeight="1">
      <c r="B17" s="154"/>
      <c r="C17" s="155"/>
      <c r="D17" s="797"/>
      <c r="E17" s="798"/>
      <c r="F17" s="798"/>
      <c r="G17" s="799"/>
    </row>
    <row r="18" spans="2:25" ht="20.100000000000001" customHeight="1"/>
    <row r="19" spans="2:25" ht="20.100000000000001" customHeight="1">
      <c r="B19" s="148" t="s">
        <v>385</v>
      </c>
      <c r="C19" s="149"/>
      <c r="D19" s="797"/>
      <c r="E19" s="798"/>
      <c r="F19" s="798"/>
      <c r="G19" s="799"/>
    </row>
    <row r="20" spans="2:25" ht="20.100000000000001" customHeight="1">
      <c r="B20" s="150" t="s">
        <v>386</v>
      </c>
      <c r="C20" s="151"/>
      <c r="D20" s="797"/>
      <c r="E20" s="798"/>
      <c r="F20" s="798"/>
      <c r="G20" s="799"/>
    </row>
    <row r="21" spans="2:25" ht="20.100000000000001" customHeight="1">
      <c r="B21" s="152"/>
      <c r="C21" s="153"/>
      <c r="D21" s="797"/>
      <c r="E21" s="798"/>
      <c r="F21" s="798"/>
      <c r="G21" s="799"/>
    </row>
    <row r="22" spans="2:25" ht="20.100000000000001" customHeight="1">
      <c r="B22" s="154"/>
      <c r="C22" s="155"/>
      <c r="D22" s="797"/>
      <c r="E22" s="798"/>
      <c r="F22" s="798"/>
      <c r="G22" s="799"/>
    </row>
    <row r="23" spans="2:25" ht="20.100000000000001" customHeight="1">
      <c r="B23" s="156"/>
      <c r="C23" s="156"/>
    </row>
    <row r="24" spans="2:25" ht="21" customHeight="1">
      <c r="B24" s="157" t="s">
        <v>246</v>
      </c>
      <c r="C24" s="158"/>
      <c r="D24" s="797"/>
      <c r="E24" s="798"/>
      <c r="F24" s="798"/>
      <c r="G24" s="799"/>
    </row>
    <row r="25" spans="2:25" ht="21" customHeight="1">
      <c r="B25" s="157" t="s">
        <v>247</v>
      </c>
      <c r="C25" s="158"/>
      <c r="D25" s="797"/>
      <c r="E25" s="798"/>
      <c r="F25" s="798"/>
      <c r="G25" s="799"/>
    </row>
    <row r="26" spans="2:25" ht="21" customHeight="1">
      <c r="B26" s="159"/>
      <c r="C26" s="159"/>
      <c r="D26" s="160"/>
    </row>
    <row r="27" spans="2:25" s="140" customFormat="1" ht="21" customHeight="1">
      <c r="B27" s="157" t="s">
        <v>248</v>
      </c>
      <c r="C27" s="158"/>
      <c r="D27" s="267"/>
      <c r="E27" s="268"/>
      <c r="F27" s="268"/>
      <c r="G27" s="269" t="str">
        <f>IF(D27&gt;H27, "Invalid Date !", "")</f>
        <v/>
      </c>
      <c r="H27" s="270">
        <f>IF(E27="Feb",29,IF(OR(E27="Apr", E27="Jun", E27="Sep", E27="Nov"),30,31))</f>
        <v>31</v>
      </c>
      <c r="I27" s="137"/>
      <c r="J27" s="137"/>
      <c r="K27" s="137"/>
      <c r="L27" s="137"/>
      <c r="M27" s="137"/>
      <c r="N27" s="137"/>
      <c r="O27" s="137"/>
      <c r="P27" s="137"/>
      <c r="Q27" s="137"/>
      <c r="R27" s="137"/>
      <c r="S27" s="137"/>
      <c r="T27" s="137"/>
      <c r="U27" s="137"/>
      <c r="V27" s="137"/>
      <c r="W27" s="137"/>
      <c r="X27" s="137"/>
      <c r="Y27" s="137"/>
    </row>
    <row r="28" spans="2:25" ht="21" customHeight="1">
      <c r="B28" s="157" t="s">
        <v>249</v>
      </c>
      <c r="C28" s="158"/>
      <c r="D28" s="797"/>
      <c r="E28" s="798"/>
      <c r="F28" s="798"/>
      <c r="G28" s="799"/>
    </row>
    <row r="29" spans="2:25">
      <c r="E29" s="146"/>
    </row>
  </sheetData>
  <sheetProtection password="CBD2" sheet="1" formatColumns="0" formatRows="0" selectLockedCells="1"/>
  <customSheetViews>
    <customSheetView guid="{25FA5C87-49B6-4D46-AC9A-E57D5387C2DA}" scale="160" showPageBreaks="1" showGridLines="0" fitToPage="1" printArea="1" hiddenColumns="1" view="pageBreakPreview">
      <selection activeCell="D6" sqref="D6:G6"/>
      <pageMargins left="0.75" right="0.75" top="0.69" bottom="0.7" header="0.4" footer="0.37"/>
      <pageSetup paperSize="9" scale="97" orientation="portrait" r:id="rId1"/>
      <headerFooter alignWithMargins="0"/>
    </customSheetView>
    <customSheetView guid="{D4DE57C7-E521-4428-80BD-545B19793C78}" scale="160" showPageBreaks="1" showGridLines="0" fitToPage="1" printArea="1" hiddenColumns="1" view="pageBreakPreview">
      <selection activeCell="D6" sqref="D6:G6"/>
      <pageMargins left="0.75" right="0.75" top="0.69" bottom="0.7" header="0.4" footer="0.37"/>
      <pageSetup paperSize="9" scale="97" orientation="portrait" r:id="rId2"/>
      <headerFooter alignWithMargins="0"/>
    </customSheetView>
    <customSheetView guid="{427AF4ED-2BDF-478F-9F0A-595838FA0EC8}" scale="90" showPageBreaks="1" showGridLines="0" fitToPage="1" printArea="1" hiddenColumns="1" view="pageBreakPreview">
      <selection activeCell="D17" sqref="D17:G17"/>
      <pageMargins left="0.75" right="0.75" top="0.69" bottom="0.7" header="0.4" footer="0.37"/>
      <pageSetup paperSize="9" scale="96" orientation="portrait" r:id="rId3"/>
      <headerFooter alignWithMargins="0"/>
    </customSheetView>
    <customSheetView guid="{EF8F60CB-82F3-477F-A7D3-94F4C70843DC}" scale="90" showPageBreaks="1" showGridLines="0" fitToPage="1" printArea="1" hiddenColumns="1" view="pageBreakPreview" topLeftCell="A7">
      <selection activeCell="D28" sqref="D28:G28"/>
      <pageMargins left="0.75" right="0.75" top="0.69" bottom="0.7" header="0.4" footer="0.37"/>
      <pageSetup paperSize="9" scale="97" orientation="portrait" r:id="rId4"/>
      <headerFooter alignWithMargins="0"/>
    </customSheetView>
    <customSheetView guid="{9658319F-66FC-48F8-AB8A-302F6F77BA10}" scale="90" showPageBreaks="1" showGridLines="0" fitToPage="1" printArea="1" hiddenColumns="1" view="pageBreakPreview">
      <selection activeCell="D7" sqref="D7:G7"/>
      <pageMargins left="0.75" right="0.75" top="0.69" bottom="0.7" header="0.4" footer="0.37"/>
      <pageSetup paperSize="9" scale="97" orientation="portrait" r:id="rId5"/>
      <headerFooter alignWithMargins="0"/>
    </customSheetView>
    <customSheetView guid="{D4A148BB-8D25-43B9-8797-A9D3AE767B49}" showGridLines="0" fitToPage="1" hiddenColumns="1">
      <selection activeCell="D16" sqref="D16:G16"/>
      <pageMargins left="0.75" right="0.75" top="0.69" bottom="0.7" header="0.4" footer="0.37"/>
      <pageSetup paperSize="9" scale="97" orientation="portrait" r:id="rId6"/>
      <headerFooter alignWithMargins="0"/>
    </customSheetView>
    <customSheetView guid="{714760DF-5EB1-4543-9C04-C1A23AAE4384}" showGridLines="0" fitToPage="1" hiddenColumns="1" topLeftCell="A10">
      <selection activeCell="D6" sqref="D6:G6"/>
      <pageMargins left="0.75" right="0.75" top="0.69" bottom="0.7" header="0.4" footer="0.37"/>
      <pageSetup paperSize="9" scale="97" orientation="portrait" r:id="rId7"/>
      <headerFooter alignWithMargins="0"/>
    </customSheetView>
    <customSheetView guid="{BE0CEA4D-1A4E-4C32-BF92-B8DA3D3423E5}" showGridLines="0" fitToPage="1" hiddenColumns="1" topLeftCell="A19">
      <selection activeCell="D7" sqref="D7:G7"/>
      <pageMargins left="0.75" right="0.75" top="0.69" bottom="0.7" header="0.4" footer="0.37"/>
      <pageSetup paperSize="9" scale="97" orientation="portrait" r:id="rId8"/>
      <headerFooter alignWithMargins="0"/>
    </customSheetView>
    <customSheetView guid="{3DA0B320-DAF7-4F4A-921A-9FCFD188E8C7}" showGridLines="0" fitToPage="1" hiddenColumns="1">
      <selection activeCell="D6" sqref="D6:G6"/>
      <pageMargins left="0.75" right="0.75" top="0.69" bottom="0.7" header="0.4" footer="0.37"/>
      <pageSetup paperSize="9" scale="97" orientation="portrait" r:id="rId9"/>
      <headerFooter alignWithMargins="0"/>
    </customSheetView>
    <customSheetView guid="{8C0E2163-61BB-48DF-AFAF-5E75147ED450}" showGridLines="0" fitToPage="1" hiddenColumns="1" topLeftCell="A6">
      <selection activeCell="D6" sqref="D6:G6"/>
      <pageMargins left="0.75" right="0.75" top="0.69" bottom="0.7" header="0.4" footer="0.37"/>
      <pageSetup paperSize="9" scale="97" orientation="portrait" r:id="rId10"/>
      <headerFooter alignWithMargins="0"/>
    </customSheetView>
    <customSheetView guid="{FD7F7BE1-8CB1-460B-98AB-D33E15FD14E6}" showGridLines="0" fitToPage="1" printArea="1" hiddenColumns="1">
      <selection activeCell="D6" sqref="D6:G6"/>
      <pageMargins left="0.75" right="0.75" top="0.69" bottom="0.7" header="0.4" footer="0.37"/>
      <pageSetup paperSize="9" scale="97" orientation="portrait" r:id="rId11"/>
      <headerFooter alignWithMargins="0"/>
    </customSheetView>
    <customSheetView guid="{1F4837C2-36FF-4422-95DC-EAAD1B4FAC2F}" showGridLines="0" fitToPage="1" hiddenColumns="1" topLeftCell="A19">
      <selection activeCell="F27" sqref="F27"/>
      <pageMargins left="0.75" right="0.75" top="0.69" bottom="0.7" header="0.4" footer="0.37"/>
      <pageSetup paperSize="9" scale="97" orientation="portrait" r:id="rId12"/>
      <headerFooter alignWithMargins="0"/>
    </customSheetView>
    <customSheetView guid="{27A45B7A-04F2-4516-B80B-5ED0825D4ED3}" showGridLines="0" fitToPage="1" printArea="1" hiddenColumns="1" topLeftCell="A6">
      <selection activeCell="D6" sqref="D6:G6"/>
      <pageMargins left="0.75" right="0.75" top="0.69" bottom="0.7" header="0.4" footer="0.37"/>
      <pageSetup paperSize="9" orientation="portrait" r:id="rId13"/>
      <headerFooter alignWithMargins="0"/>
    </customSheetView>
    <customSheetView guid="{14D7F02E-BCCA-4517-ABC7-537FF4AEB67A}" showGridLines="0">
      <selection activeCell="D10" sqref="D10:G10"/>
      <pageMargins left="0.75" right="0.75" top="0.69" bottom="0.7" header="0.4" footer="0.37"/>
      <pageSetup orientation="portrait" r:id="rId14"/>
      <headerFooter alignWithMargins="0"/>
    </customSheetView>
    <customSheetView guid="{01ACF2E1-8E61-4459-ABC1-B6C183DEED61}" showGridLines="0" showRuler="0">
      <selection activeCell="D28" sqref="D28"/>
      <pageMargins left="0.75" right="0.75" top="0.69" bottom="0.7" header="0.4" footer="0.37"/>
      <pageSetup orientation="portrait" r:id="rId15"/>
      <headerFooter alignWithMargins="0"/>
    </customSheetView>
    <customSheetView guid="{4F65FF32-EC61-4022-A399-2986D7B6B8B3}" showGridLines="0" showRuler="0">
      <selection activeCell="D6" sqref="D6"/>
      <pageMargins left="0.75" right="0.75" top="0.69" bottom="0.7" header="0.4" footer="0.37"/>
      <pageSetup orientation="portrait" r:id="rId16"/>
      <headerFooter alignWithMargins="0"/>
    </customSheetView>
    <customSheetView guid="{091A6405-72DB-46E0-B81A-EC53A5C58396}" showGridLines="0" topLeftCell="A16">
      <selection activeCell="D7" sqref="D7:G7"/>
      <pageMargins left="0.75" right="0.75" top="0.69" bottom="0.7" header="0.4" footer="0.37"/>
      <pageSetup orientation="portrait" r:id="rId17"/>
      <headerFooter alignWithMargins="0"/>
    </customSheetView>
    <customSheetView guid="{EEE4E2D7-4BFE-4C24-8B93-9FD441A50336}" showGridLines="0" fitToPage="1" hiddenColumns="1" topLeftCell="A13">
      <selection activeCell="D28" sqref="D28:G28"/>
      <pageMargins left="0.75" right="0.75" top="0.69" bottom="0.7" header="0.4" footer="0.37"/>
      <pageSetup paperSize="9" orientation="portrait" r:id="rId18"/>
      <headerFooter alignWithMargins="0"/>
    </customSheetView>
    <customSheetView guid="{E2E57CA5-082B-4C11-AB34-2A298199576B}" showGridLines="0" fitToPage="1" hiddenColumns="1">
      <selection activeCell="D6" sqref="D6:G6"/>
      <pageMargins left="0.75" right="0.75" top="0.69" bottom="0.7" header="0.4" footer="0.37"/>
      <pageSetup paperSize="9" scale="96" orientation="portrait" r:id="rId19"/>
      <headerFooter alignWithMargins="0"/>
    </customSheetView>
    <customSheetView guid="{E8B8E0BD-9CB3-4C7D-9BC6-088FDFCB0B45}" showGridLines="0" fitToPage="1" hiddenColumns="1">
      <selection activeCell="D7" sqref="D7:G7"/>
      <pageMargins left="0.75" right="0.75" top="0.69" bottom="0.7" header="0.4" footer="0.37"/>
      <pageSetup paperSize="9" scale="97" orientation="portrait" r:id="rId20"/>
      <headerFooter alignWithMargins="0"/>
    </customSheetView>
    <customSheetView guid="{CB39F8EE-FAD8-4C4E-B5E9-5EC27AC08528}" showGridLines="0" fitToPage="1" hiddenColumns="1">
      <selection activeCell="D6" sqref="D6:G6"/>
      <pageMargins left="0.75" right="0.75" top="0.69" bottom="0.7" header="0.4" footer="0.37"/>
      <pageSetup paperSize="9" scale="97" orientation="portrait" r:id="rId21"/>
      <headerFooter alignWithMargins="0"/>
    </customSheetView>
    <customSheetView guid="{97B2ED79-AE3F-4DF3-959D-96AE4A0B76A0}" scale="90" showPageBreaks="1" showGridLines="0" fitToPage="1" printArea="1" hiddenColumns="1" view="pageBreakPreview">
      <selection activeCell="F27" sqref="F27"/>
      <pageMargins left="0.75" right="0.75" top="0.69" bottom="0.7" header="0.4" footer="0.37"/>
      <pageSetup paperSize="9" scale="97" orientation="portrait" r:id="rId22"/>
      <headerFooter alignWithMargins="0"/>
    </customSheetView>
    <customSheetView guid="{2D068FA3-47E3-4516-81A6-894AA90F7864}" scale="90" showPageBreaks="1" showGridLines="0" fitToPage="1" printArea="1" hiddenColumns="1" view="pageBreakPreview" topLeftCell="A7">
      <selection activeCell="D28" sqref="D28:G28"/>
      <pageMargins left="0.75" right="0.75" top="0.69" bottom="0.7" header="0.4" footer="0.37"/>
      <pageSetup paperSize="9" scale="97" orientation="portrait" r:id="rId23"/>
      <headerFooter alignWithMargins="0"/>
    </customSheetView>
    <customSheetView guid="{25F14B1D-FADD-4C44-AA48-5D402D65337D}" scale="90" showPageBreaks="1" showGridLines="0" fitToPage="1" printArea="1" hiddenColumns="1" view="pageBreakPreview" topLeftCell="A8">
      <selection activeCell="D27" sqref="D27"/>
      <pageMargins left="0.75" right="0.75" top="0.69" bottom="0.7" header="0.4" footer="0.37"/>
      <pageSetup paperSize="9" scale="97" orientation="portrait" r:id="rId24"/>
      <headerFooter alignWithMargins="0"/>
    </customSheetView>
    <customSheetView guid="{FC366365-2136-48B2-A9F6-DEB708B66B93}" scale="90" showPageBreaks="1" showGridLines="0" fitToPage="1" printArea="1" hiddenColumns="1" view="pageBreakPreview">
      <selection activeCell="D17" sqref="D17:G17"/>
      <pageMargins left="0.75" right="0.75" top="0.69" bottom="0.7" header="0.4" footer="0.37"/>
      <pageSetup paperSize="9" scale="97" orientation="portrait" r:id="rId25"/>
      <headerFooter alignWithMargins="0"/>
    </customSheetView>
  </customSheetViews>
  <mergeCells count="20">
    <mergeCell ref="D28:G28"/>
    <mergeCell ref="D9:G9"/>
    <mergeCell ref="D10:G10"/>
    <mergeCell ref="D11:G11"/>
    <mergeCell ref="D12:G12"/>
    <mergeCell ref="D17:G17"/>
    <mergeCell ref="D21:G21"/>
    <mergeCell ref="D22:G22"/>
    <mergeCell ref="D14:G14"/>
    <mergeCell ref="D15:G15"/>
    <mergeCell ref="D24:G24"/>
    <mergeCell ref="D25:G25"/>
    <mergeCell ref="D16:G16"/>
    <mergeCell ref="D19:G19"/>
    <mergeCell ref="D20:G20"/>
    <mergeCell ref="B1:G1"/>
    <mergeCell ref="B2:G2"/>
    <mergeCell ref="B4:G4"/>
    <mergeCell ref="D6:G6"/>
    <mergeCell ref="D7:G7"/>
  </mergeCells>
  <phoneticPr fontId="32" type="noConversion"/>
  <conditionalFormatting sqref="B19:C22">
    <cfRule type="expression" dxfId="91" priority="3" stopIfTrue="1">
      <formula>$AA$6&lt;2</formula>
    </cfRule>
  </conditionalFormatting>
  <conditionalFormatting sqref="B14:C17">
    <cfRule type="expression" dxfId="90" priority="4" stopIfTrue="1">
      <formula>$AA$6&lt;1</formula>
    </cfRule>
  </conditionalFormatting>
  <conditionalFormatting sqref="D8">
    <cfRule type="expression" dxfId="89" priority="5" stopIfTrue="1">
      <formula>$AA$6=0</formula>
    </cfRule>
  </conditionalFormatting>
  <conditionalFormatting sqref="B7:G7">
    <cfRule type="expression" dxfId="88" priority="6" stopIfTrue="1">
      <formula>$D$6="Sole Bidder"</formula>
    </cfRule>
  </conditionalFormatting>
  <conditionalFormatting sqref="D14:G22">
    <cfRule type="expression" dxfId="87" priority="2" stopIfTrue="1">
      <formula>$D$6="Sole Bidder"</formula>
    </cfRule>
  </conditionalFormatting>
  <conditionalFormatting sqref="D19:G22">
    <cfRule type="expression" dxfId="86" priority="1" stopIfTrue="1">
      <formula>$L$8=1</formula>
    </cfRule>
  </conditionalFormatting>
  <dataValidations count="5">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EF0C8EEE-0B61-431A-AB10-5CDA943DAE23}">
      <formula1>"2021,2022"</formula1>
    </dataValidation>
    <dataValidation type="list" allowBlank="1" showInputMessage="1" showErrorMessage="1" sqref="D6:G6" xr:uid="{CCE71B5E-027E-448A-A093-F9D1D8692892}">
      <formula1>$AA$2</formula1>
    </dataValidation>
  </dataValidations>
  <pageMargins left="0.75" right="0.75" top="0.69" bottom="0.7" header="0.4" footer="0.37"/>
  <pageSetup paperSize="9" scale="97" orientation="portrait" r:id="rId26"/>
  <headerFooter alignWithMargins="0"/>
  <drawing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fitToPage="1"/>
  </sheetPr>
  <dimension ref="A1:AX215"/>
  <sheetViews>
    <sheetView view="pageBreakPreview" topLeftCell="A28" zoomScale="70" zoomScaleSheetLayoutView="70" workbookViewId="0">
      <selection activeCell="O107" sqref="O107"/>
    </sheetView>
  </sheetViews>
  <sheetFormatPr defaultColWidth="9" defaultRowHeight="16.5"/>
  <cols>
    <col min="1" max="1" width="8.125" style="496" customWidth="1"/>
    <col min="2" max="2" width="16.625" style="496" customWidth="1"/>
    <col min="3" max="3" width="6" style="496" customWidth="1"/>
    <col min="4" max="4" width="9.875" style="496" customWidth="1"/>
    <col min="5" max="5" width="9.625" style="496" customWidth="1"/>
    <col min="6" max="6" width="17.5" style="496" customWidth="1"/>
    <col min="7" max="7" width="13.5" style="496" customWidth="1"/>
    <col min="8" max="8" width="12" style="496" customWidth="1"/>
    <col min="9" max="9" width="14.75" style="496" customWidth="1"/>
    <col min="10" max="10" width="9.125" style="496" customWidth="1"/>
    <col min="11" max="11" width="14.75" style="425" customWidth="1"/>
    <col min="12" max="12" width="125.75" style="475" customWidth="1"/>
    <col min="13" max="13" width="7.625" style="425" customWidth="1"/>
    <col min="14" max="14" width="13.125" style="461" customWidth="1"/>
    <col min="15" max="15" width="22.125" style="435" customWidth="1"/>
    <col min="16" max="16" width="26" style="435" customWidth="1"/>
    <col min="17" max="17" width="20" style="435" hidden="1" customWidth="1"/>
    <col min="18" max="18" width="19" style="613" hidden="1" customWidth="1"/>
    <col min="19" max="19" width="8.875" style="622" hidden="1" customWidth="1"/>
    <col min="20" max="21" width="12.125" style="622" hidden="1" customWidth="1"/>
    <col min="22" max="22" width="15" style="622" hidden="1" customWidth="1"/>
    <col min="23" max="23" width="9" style="747" customWidth="1"/>
    <col min="24" max="24" width="24.125" style="443" customWidth="1"/>
    <col min="25" max="25" width="11.125" style="415" customWidth="1"/>
    <col min="26" max="26" width="12.75" style="415" customWidth="1"/>
    <col min="27" max="27" width="11.375" style="444" customWidth="1"/>
    <col min="28" max="28" width="10.375" style="443" hidden="1" customWidth="1"/>
    <col min="29" max="29" width="17.75" style="443" hidden="1" customWidth="1"/>
    <col min="30" max="30" width="10.5" style="443" hidden="1" customWidth="1"/>
    <col min="31" max="31" width="12.375" style="443" hidden="1" customWidth="1"/>
    <col min="32" max="33" width="0" style="411" hidden="1" customWidth="1"/>
    <col min="34" max="34" width="10.875" style="443" hidden="1" customWidth="1"/>
    <col min="35" max="35" width="18.75" style="443" hidden="1" customWidth="1"/>
    <col min="36" max="36" width="0" style="443" hidden="1" customWidth="1"/>
    <col min="37" max="38" width="0" style="420" hidden="1" customWidth="1"/>
    <col min="39" max="45" width="9" style="420"/>
    <col min="46" max="50" width="9" style="168"/>
    <col min="51" max="16384" width="9" style="427"/>
  </cols>
  <sheetData>
    <row r="1" spans="1:50">
      <c r="A1" s="803" t="str">
        <f>Cover!B3</f>
        <v>Spec. No.: CC/NT/CIVIL/DOM/A00/22/00133</v>
      </c>
      <c r="B1" s="803"/>
      <c r="C1" s="803"/>
      <c r="D1" s="803"/>
      <c r="E1" s="803"/>
      <c r="F1" s="803"/>
      <c r="G1" s="803"/>
      <c r="H1" s="803"/>
      <c r="I1" s="803"/>
      <c r="J1" s="803"/>
      <c r="K1" s="803"/>
      <c r="L1" s="803"/>
      <c r="M1" s="67"/>
      <c r="N1" s="724"/>
      <c r="O1" s="70"/>
      <c r="P1" s="70" t="s">
        <v>363</v>
      </c>
      <c r="Q1" s="587"/>
      <c r="AC1" s="445" t="s">
        <v>237</v>
      </c>
      <c r="AD1" s="446" t="e">
        <f>SUMIF(#REF!, "Direct",P20:P66)</f>
        <v>#REF!</v>
      </c>
      <c r="AI1" s="446" t="str">
        <f>'Names of Bidder'!D6</f>
        <v>Sole Bidder</v>
      </c>
      <c r="AJ1" s="447" t="s">
        <v>238</v>
      </c>
    </row>
    <row r="2" spans="1:50" ht="5.45" hidden="1" customHeight="1">
      <c r="M2" s="437"/>
      <c r="N2" s="725"/>
      <c r="Z2" s="448"/>
      <c r="AC2" s="445" t="s">
        <v>239</v>
      </c>
      <c r="AD2" s="449" t="e">
        <f>#REF!-AD1</f>
        <v>#REF!</v>
      </c>
      <c r="AE2" s="450"/>
      <c r="AI2" s="446">
        <f>'Names of Bidder'!AA6</f>
        <v>0</v>
      </c>
    </row>
    <row r="3" spans="1:50" s="680" customFormat="1" ht="64.5" customHeight="1">
      <c r="A3" s="815" t="str">
        <f>Cover!$B$2</f>
        <v>Township Works Package-C2 for construction of Residential and Non-residential buildings including external infrastructural development in various substations of Meghalaya state associated with NER Power System Improvement Project</v>
      </c>
      <c r="B3" s="815"/>
      <c r="C3" s="815"/>
      <c r="D3" s="815"/>
      <c r="E3" s="815"/>
      <c r="F3" s="815"/>
      <c r="G3" s="815"/>
      <c r="H3" s="815"/>
      <c r="I3" s="815"/>
      <c r="J3" s="815"/>
      <c r="K3" s="815"/>
      <c r="L3" s="815"/>
      <c r="M3" s="815"/>
      <c r="N3" s="815"/>
      <c r="O3" s="815"/>
      <c r="P3" s="815"/>
      <c r="Q3" s="671"/>
      <c r="R3" s="672"/>
      <c r="S3" s="673"/>
      <c r="T3" s="673"/>
      <c r="U3" s="673"/>
      <c r="V3" s="673"/>
      <c r="W3" s="748"/>
      <c r="X3" s="674"/>
      <c r="Y3" s="675"/>
      <c r="Z3" s="675"/>
      <c r="AA3" s="675"/>
      <c r="AB3" s="676"/>
      <c r="AC3" s="674"/>
      <c r="AD3" s="677"/>
      <c r="AE3" s="676"/>
      <c r="AF3" s="812"/>
      <c r="AG3" s="812"/>
      <c r="AH3" s="676"/>
      <c r="AI3" s="676"/>
      <c r="AJ3" s="676"/>
      <c r="AK3" s="678"/>
      <c r="AL3" s="678"/>
      <c r="AM3" s="678"/>
      <c r="AN3" s="678"/>
      <c r="AO3" s="678"/>
      <c r="AP3" s="678"/>
      <c r="AQ3" s="678"/>
      <c r="AR3" s="678"/>
      <c r="AS3" s="678"/>
      <c r="AT3" s="679"/>
      <c r="AU3" s="679"/>
      <c r="AV3" s="679"/>
      <c r="AW3" s="679"/>
      <c r="AX3" s="679"/>
    </row>
    <row r="4" spans="1:50">
      <c r="A4" s="807" t="s">
        <v>392</v>
      </c>
      <c r="B4" s="807"/>
      <c r="C4" s="807"/>
      <c r="D4" s="807"/>
      <c r="E4" s="807"/>
      <c r="F4" s="807"/>
      <c r="G4" s="807"/>
      <c r="H4" s="807"/>
      <c r="I4" s="807"/>
      <c r="J4" s="807"/>
      <c r="K4" s="807"/>
      <c r="L4" s="807"/>
      <c r="M4" s="807"/>
      <c r="N4" s="807"/>
      <c r="O4" s="807"/>
      <c r="P4" s="807"/>
      <c r="Q4" s="606"/>
      <c r="X4" s="451"/>
      <c r="Y4" s="454"/>
      <c r="Z4" s="452"/>
      <c r="AA4" s="452"/>
      <c r="AC4" s="451"/>
      <c r="AD4" s="455"/>
      <c r="AE4" s="450"/>
    </row>
    <row r="5" spans="1:50">
      <c r="X5" s="451"/>
      <c r="Y5" s="454"/>
      <c r="Z5" s="452"/>
      <c r="AA5" s="452"/>
      <c r="AC5" s="456"/>
    </row>
    <row r="6" spans="1:50">
      <c r="A6" s="804" t="str">
        <f>"Bidder’s Name and Address (" &amp; MID('Names of Bidder'!B9,9, 20) &amp; ") :"</f>
        <v>Bidder’s Name and Address (Sole Bidder) :</v>
      </c>
      <c r="B6" s="804"/>
      <c r="C6" s="804"/>
      <c r="D6" s="804"/>
      <c r="E6" s="804"/>
      <c r="F6" s="804"/>
      <c r="G6" s="804"/>
      <c r="H6" s="804"/>
      <c r="I6" s="804"/>
      <c r="J6" s="804"/>
      <c r="K6" s="804"/>
      <c r="L6" s="804"/>
      <c r="M6" s="25"/>
      <c r="N6" s="726"/>
      <c r="O6" s="435" t="s">
        <v>345</v>
      </c>
      <c r="X6" s="451"/>
      <c r="Y6" s="454"/>
      <c r="Z6" s="452"/>
      <c r="AA6" s="452"/>
      <c r="AC6" s="456"/>
      <c r="AD6" s="458"/>
    </row>
    <row r="7" spans="1:50">
      <c r="A7" s="802" t="str">
        <f>IF('Names of Bidder'!D9="", "", IF('Names of Bidder'!D6= "JV (Joint Venture)", "JV of " &amp; AI8, ""))</f>
        <v/>
      </c>
      <c r="B7" s="802"/>
      <c r="C7" s="802"/>
      <c r="D7" s="802"/>
      <c r="E7" s="802"/>
      <c r="F7" s="802"/>
      <c r="G7" s="802"/>
      <c r="H7" s="802"/>
      <c r="I7" s="802"/>
      <c r="J7" s="802"/>
      <c r="K7" s="802"/>
      <c r="L7" s="802"/>
      <c r="M7" s="802"/>
      <c r="N7" s="802"/>
      <c r="O7" s="623" t="s">
        <v>346</v>
      </c>
      <c r="X7" s="421"/>
      <c r="Y7" s="422"/>
      <c r="Z7" s="422"/>
      <c r="AA7" s="422"/>
      <c r="AF7" s="813"/>
      <c r="AG7" s="813"/>
    </row>
    <row r="8" spans="1:50">
      <c r="A8" s="515" t="s">
        <v>395</v>
      </c>
      <c r="B8" s="515"/>
      <c r="C8" s="515"/>
      <c r="D8" s="515"/>
      <c r="E8" s="515"/>
      <c r="F8" s="805" t="str">
        <f>IF('Names of Bidder'!D9=0, "", 'Names of Bidder'!D9)</f>
        <v/>
      </c>
      <c r="G8" s="805"/>
      <c r="H8" s="805"/>
      <c r="I8" s="515"/>
      <c r="J8" s="515"/>
      <c r="K8" s="614"/>
      <c r="O8" s="623" t="s">
        <v>347</v>
      </c>
      <c r="X8" s="451"/>
      <c r="Y8" s="460"/>
      <c r="Z8" s="461"/>
      <c r="AA8" s="461"/>
      <c r="AI8" s="446" t="str">
        <f>IF('Names of Bidder'!D7=1,'Names of Bidder'!D9&amp;" &amp; "&amp;'Names of Bidder'!D14,IF('Names of Bidder'!D7="2 or More",'Names of Bidder'!D9&amp;" , "&amp;'Names of Bidder'!D14&amp;" &amp; "&amp;'Names of Bidder'!D19,""))</f>
        <v xml:space="preserve"> ,  &amp; </v>
      </c>
    </row>
    <row r="9" spans="1:50">
      <c r="A9" s="515" t="s">
        <v>356</v>
      </c>
      <c r="B9" s="515"/>
      <c r="C9" s="515"/>
      <c r="D9" s="515"/>
      <c r="E9" s="515"/>
      <c r="F9" s="805" t="str">
        <f>IF('Names of Bidder'!D10=0, "", 'Names of Bidder'!D10)</f>
        <v/>
      </c>
      <c r="G9" s="805"/>
      <c r="H9" s="805"/>
      <c r="I9" s="515"/>
      <c r="J9" s="515"/>
      <c r="K9" s="614"/>
      <c r="O9" s="623" t="s">
        <v>348</v>
      </c>
      <c r="X9" s="451"/>
      <c r="Y9" s="460"/>
      <c r="Z9" s="461"/>
      <c r="AA9" s="461"/>
    </row>
    <row r="10" spans="1:50">
      <c r="A10" s="516"/>
      <c r="B10" s="516"/>
      <c r="C10" s="516"/>
      <c r="D10" s="516"/>
      <c r="E10" s="516"/>
      <c r="F10" s="805" t="str">
        <f>IF('Names of Bidder'!D11=0, "", 'Names of Bidder'!D11)</f>
        <v/>
      </c>
      <c r="G10" s="805"/>
      <c r="H10" s="805"/>
      <c r="I10" s="516"/>
      <c r="J10" s="516"/>
      <c r="K10" s="615"/>
      <c r="O10" s="623" t="s">
        <v>267</v>
      </c>
      <c r="X10" s="256"/>
      <c r="Y10" s="273"/>
      <c r="Z10" s="452"/>
      <c r="AA10" s="462"/>
    </row>
    <row r="11" spans="1:50">
      <c r="A11" s="516"/>
      <c r="B11" s="516"/>
      <c r="C11" s="516"/>
      <c r="D11" s="516"/>
      <c r="E11" s="516"/>
      <c r="F11" s="805" t="str">
        <f>IF('Names of Bidder'!D12=0, "", 'Names of Bidder'!D12)</f>
        <v/>
      </c>
      <c r="G11" s="805"/>
      <c r="H11" s="805"/>
      <c r="I11" s="516"/>
      <c r="J11" s="516"/>
      <c r="K11" s="615"/>
      <c r="O11" s="623" t="s">
        <v>349</v>
      </c>
      <c r="AF11" s="813"/>
      <c r="AG11" s="813"/>
    </row>
    <row r="12" spans="1:50" hidden="1">
      <c r="A12" s="516"/>
      <c r="B12" s="516"/>
      <c r="C12" s="516"/>
      <c r="D12" s="516"/>
      <c r="E12" s="516"/>
      <c r="F12" s="516"/>
      <c r="G12" s="516"/>
      <c r="H12" s="516"/>
      <c r="I12" s="516"/>
      <c r="J12" s="516"/>
      <c r="K12" s="615"/>
      <c r="L12" s="493"/>
      <c r="M12" s="438"/>
      <c r="N12" s="727"/>
      <c r="O12" s="80"/>
      <c r="P12" s="411"/>
      <c r="Q12" s="411"/>
      <c r="AH12" s="463"/>
    </row>
    <row r="13" spans="1:50">
      <c r="A13" s="802" t="s">
        <v>408</v>
      </c>
      <c r="B13" s="802"/>
      <c r="C13" s="802"/>
      <c r="D13" s="802"/>
      <c r="E13" s="802"/>
      <c r="F13" s="802"/>
      <c r="G13" s="802"/>
      <c r="H13" s="802"/>
      <c r="I13" s="802"/>
      <c r="J13" s="802"/>
      <c r="K13" s="802"/>
      <c r="L13" s="802"/>
      <c r="M13" s="802"/>
      <c r="N13" s="802"/>
      <c r="O13" s="802"/>
      <c r="P13" s="802"/>
      <c r="Q13" s="605"/>
      <c r="R13" s="624"/>
      <c r="S13" s="196"/>
      <c r="T13" s="196"/>
      <c r="U13" s="196"/>
      <c r="V13" s="196"/>
      <c r="Z13" s="448"/>
      <c r="AD13" s="443" t="s">
        <v>364</v>
      </c>
      <c r="AH13" s="463"/>
    </row>
    <row r="14" spans="1:50" hidden="1">
      <c r="L14" s="586"/>
      <c r="P14" s="587"/>
      <c r="Q14" s="587"/>
      <c r="Y14" s="800"/>
      <c r="Z14" s="800"/>
      <c r="AB14" s="817"/>
      <c r="AC14" s="817"/>
      <c r="AD14" s="443" t="s">
        <v>59</v>
      </c>
      <c r="AF14" s="813"/>
      <c r="AG14" s="813"/>
    </row>
    <row r="15" spans="1:50" hidden="1">
      <c r="L15" s="588"/>
      <c r="T15" s="625">
        <f>Discount!N15</f>
        <v>0</v>
      </c>
      <c r="U15" s="625"/>
      <c r="Y15" s="258"/>
      <c r="Z15" s="258"/>
      <c r="AB15" s="258"/>
      <c r="AC15" s="258"/>
    </row>
    <row r="16" spans="1:50">
      <c r="B16" s="517"/>
      <c r="C16" s="517"/>
      <c r="D16" s="517"/>
      <c r="E16" s="517"/>
      <c r="F16" s="517"/>
      <c r="G16" s="517"/>
      <c r="H16" s="517"/>
      <c r="L16" s="499"/>
      <c r="N16" s="821" t="s">
        <v>257</v>
      </c>
      <c r="O16" s="821"/>
      <c r="P16" s="821"/>
      <c r="T16" s="625"/>
      <c r="U16" s="625"/>
      <c r="Y16" s="169"/>
      <c r="Z16" s="169"/>
      <c r="AB16" s="169"/>
      <c r="AC16" s="169"/>
    </row>
    <row r="17" spans="1:50" s="683" customFormat="1" ht="153.75" customHeight="1">
      <c r="A17" s="719" t="s">
        <v>320</v>
      </c>
      <c r="B17" s="720" t="s">
        <v>417</v>
      </c>
      <c r="C17" s="719" t="s">
        <v>418</v>
      </c>
      <c r="D17" s="719" t="s">
        <v>419</v>
      </c>
      <c r="E17" s="719" t="s">
        <v>420</v>
      </c>
      <c r="F17" s="719" t="s">
        <v>421</v>
      </c>
      <c r="G17" s="719" t="s">
        <v>422</v>
      </c>
      <c r="H17" s="719" t="s">
        <v>425</v>
      </c>
      <c r="I17" s="721" t="s">
        <v>428</v>
      </c>
      <c r="J17" s="722" t="s">
        <v>424</v>
      </c>
      <c r="K17" s="722" t="s">
        <v>429</v>
      </c>
      <c r="L17" s="719" t="s">
        <v>423</v>
      </c>
      <c r="M17" s="723" t="s">
        <v>313</v>
      </c>
      <c r="N17" s="728" t="s">
        <v>426</v>
      </c>
      <c r="O17" s="719" t="s">
        <v>402</v>
      </c>
      <c r="P17" s="719" t="s">
        <v>403</v>
      </c>
      <c r="Q17" s="671"/>
      <c r="R17" s="681"/>
      <c r="S17" s="682"/>
      <c r="V17" s="682"/>
      <c r="W17" s="684"/>
      <c r="X17" s="684"/>
      <c r="Y17" s="685"/>
      <c r="Z17" s="685"/>
      <c r="AA17" s="684"/>
      <c r="AB17" s="685"/>
      <c r="AC17" s="685"/>
      <c r="AD17" s="684"/>
      <c r="AE17" s="684"/>
      <c r="AF17" s="684"/>
      <c r="AG17" s="684"/>
      <c r="AH17" s="684"/>
      <c r="AI17" s="684"/>
      <c r="AJ17" s="684"/>
      <c r="AK17" s="686"/>
      <c r="AL17" s="686"/>
      <c r="AM17" s="686"/>
      <c r="AN17" s="686"/>
      <c r="AO17" s="686"/>
      <c r="AP17" s="686"/>
      <c r="AQ17" s="686"/>
      <c r="AR17" s="686"/>
      <c r="AS17" s="686"/>
      <c r="AT17" s="682"/>
      <c r="AU17" s="682"/>
      <c r="AV17" s="682"/>
      <c r="AW17" s="682"/>
      <c r="AX17" s="682"/>
    </row>
    <row r="18" spans="1:50" s="701" customFormat="1" ht="15.75">
      <c r="A18" s="687">
        <v>1</v>
      </c>
      <c r="B18" s="702">
        <v>2</v>
      </c>
      <c r="C18" s="687">
        <v>3</v>
      </c>
      <c r="D18" s="687">
        <v>4</v>
      </c>
      <c r="E18" s="687">
        <v>5</v>
      </c>
      <c r="F18" s="687">
        <v>6</v>
      </c>
      <c r="G18" s="687">
        <v>7</v>
      </c>
      <c r="H18" s="688">
        <v>8</v>
      </c>
      <c r="I18" s="689">
        <v>9</v>
      </c>
      <c r="J18" s="688">
        <v>10</v>
      </c>
      <c r="K18" s="688">
        <v>11</v>
      </c>
      <c r="L18" s="690">
        <v>12</v>
      </c>
      <c r="M18" s="690">
        <v>13</v>
      </c>
      <c r="N18" s="729">
        <v>14</v>
      </c>
      <c r="O18" s="690">
        <v>15</v>
      </c>
      <c r="P18" s="690" t="s">
        <v>427</v>
      </c>
      <c r="Q18" s="691"/>
      <c r="R18" s="692"/>
      <c r="S18" s="693"/>
      <c r="T18" s="694"/>
      <c r="U18" s="694"/>
      <c r="V18" s="693"/>
      <c r="W18" s="749"/>
      <c r="X18" s="695"/>
      <c r="Y18" s="696"/>
      <c r="Z18" s="696"/>
      <c r="AA18" s="697"/>
      <c r="AB18" s="696"/>
      <c r="AC18" s="696"/>
      <c r="AD18" s="695"/>
      <c r="AE18" s="695"/>
      <c r="AF18" s="698"/>
      <c r="AG18" s="698"/>
      <c r="AH18" s="695"/>
      <c r="AI18" s="695"/>
      <c r="AJ18" s="695"/>
      <c r="AK18" s="699"/>
      <c r="AL18" s="699"/>
      <c r="AM18" s="699"/>
      <c r="AN18" s="699"/>
      <c r="AO18" s="699"/>
      <c r="AP18" s="699"/>
      <c r="AQ18" s="699"/>
      <c r="AR18" s="699"/>
      <c r="AS18" s="699"/>
      <c r="AT18" s="700"/>
      <c r="AU18" s="700"/>
      <c r="AV18" s="700"/>
      <c r="AW18" s="700"/>
      <c r="AX18" s="700"/>
    </row>
    <row r="19" spans="1:50" s="718" customFormat="1" ht="39" customHeight="1">
      <c r="A19" s="745" t="s">
        <v>308</v>
      </c>
      <c r="B19" s="818" t="s">
        <v>515</v>
      </c>
      <c r="C19" s="819"/>
      <c r="D19" s="819"/>
      <c r="E19" s="819"/>
      <c r="F19" s="819"/>
      <c r="G19" s="819"/>
      <c r="H19" s="819"/>
      <c r="I19" s="819"/>
      <c r="J19" s="819"/>
      <c r="K19" s="819"/>
      <c r="L19" s="819"/>
      <c r="M19" s="705"/>
      <c r="N19" s="730"/>
      <c r="O19" s="706"/>
      <c r="P19" s="706"/>
      <c r="Q19" s="707"/>
      <c r="R19" s="708"/>
      <c r="S19" s="709"/>
      <c r="T19" s="710"/>
      <c r="U19" s="710"/>
      <c r="V19" s="746"/>
      <c r="W19" s="750"/>
      <c r="X19" s="712"/>
      <c r="Y19" s="713"/>
      <c r="Z19" s="713"/>
      <c r="AA19" s="714"/>
      <c r="AB19" s="713"/>
      <c r="AC19" s="713"/>
      <c r="AD19" s="712"/>
      <c r="AE19" s="712"/>
      <c r="AF19" s="715"/>
      <c r="AG19" s="715"/>
      <c r="AH19" s="712"/>
      <c r="AI19" s="712"/>
      <c r="AJ19" s="712"/>
      <c r="AK19" s="716"/>
      <c r="AL19" s="716"/>
      <c r="AM19" s="716"/>
      <c r="AN19" s="716"/>
      <c r="AO19" s="716"/>
      <c r="AP19" s="716"/>
      <c r="AQ19" s="716"/>
      <c r="AR19" s="716"/>
      <c r="AS19" s="716"/>
      <c r="AT19" s="717"/>
      <c r="AU19" s="717"/>
      <c r="AV19" s="717"/>
      <c r="AW19" s="717"/>
      <c r="AX19" s="717"/>
    </row>
    <row r="20" spans="1:50" s="440" customFormat="1" ht="37.5">
      <c r="A20" s="654">
        <v>1</v>
      </c>
      <c r="B20" s="703">
        <v>7000015368</v>
      </c>
      <c r="C20" s="655">
        <v>10</v>
      </c>
      <c r="D20" s="655">
        <v>10</v>
      </c>
      <c r="E20" s="655">
        <v>10</v>
      </c>
      <c r="F20" s="656" t="s">
        <v>454</v>
      </c>
      <c r="G20" s="655">
        <v>100004518</v>
      </c>
      <c r="H20" s="655">
        <v>995433</v>
      </c>
      <c r="I20" s="657"/>
      <c r="J20" s="655">
        <v>18</v>
      </c>
      <c r="K20" s="658"/>
      <c r="L20" s="661" t="s">
        <v>456</v>
      </c>
      <c r="M20" s="660" t="s">
        <v>457</v>
      </c>
      <c r="N20" s="731">
        <v>3802</v>
      </c>
      <c r="O20" s="663"/>
      <c r="P20" s="664" t="str">
        <f t="shared" ref="P20:P39" si="0">IF(O20=0, "Included",IF(ISERROR(N20*O20), O20, N20*O20))</f>
        <v>Included</v>
      </c>
      <c r="Q20" s="631">
        <f>O20*N20</f>
        <v>0</v>
      </c>
      <c r="R20" s="639">
        <f>IF(K20="", J20*Q20/100,K20*Q20/100)</f>
        <v>0</v>
      </c>
      <c r="S20" s="426"/>
      <c r="T20" s="635">
        <f>O20*(1-$T$15)</f>
        <v>0</v>
      </c>
      <c r="U20" s="635">
        <f>T20*N20</f>
        <v>0</v>
      </c>
      <c r="V20" s="648">
        <f>IF(K20="", J20*U20/100,K20*U20/100)</f>
        <v>0</v>
      </c>
      <c r="X20" s="425"/>
    </row>
    <row r="21" spans="1:50" s="440" customFormat="1" ht="18.75">
      <c r="A21" s="659">
        <v>2</v>
      </c>
      <c r="B21" s="703">
        <v>7000015368</v>
      </c>
      <c r="C21" s="655">
        <v>10</v>
      </c>
      <c r="D21" s="655">
        <v>10</v>
      </c>
      <c r="E21" s="655">
        <v>20</v>
      </c>
      <c r="F21" s="656" t="s">
        <v>454</v>
      </c>
      <c r="G21" s="655">
        <v>100001325</v>
      </c>
      <c r="H21" s="655">
        <v>995454</v>
      </c>
      <c r="I21" s="657"/>
      <c r="J21" s="655">
        <v>18</v>
      </c>
      <c r="K21" s="658"/>
      <c r="L21" s="662" t="s">
        <v>458</v>
      </c>
      <c r="M21" s="660" t="s">
        <v>457</v>
      </c>
      <c r="N21" s="731">
        <v>207</v>
      </c>
      <c r="O21" s="663"/>
      <c r="P21" s="664" t="str">
        <f t="shared" si="0"/>
        <v>Included</v>
      </c>
      <c r="Q21" s="631">
        <f t="shared" ref="Q21:Q39" si="1">O21*N21</f>
        <v>0</v>
      </c>
      <c r="R21" s="639">
        <f t="shared" ref="R21:R39" si="2">IF(K21="", J21*Q21/100,K21*Q21/100)</f>
        <v>0</v>
      </c>
      <c r="S21" s="426"/>
      <c r="T21" s="635">
        <f t="shared" ref="T21:T39" si="3">O21*(1-$T$15)</f>
        <v>0</v>
      </c>
      <c r="U21" s="635">
        <f t="shared" ref="U21:U39" si="4">T21*N21</f>
        <v>0</v>
      </c>
      <c r="V21" s="648">
        <f t="shared" ref="V21:V39" si="5">IF(K21="", J21*U21/100,K21*U21/100)</f>
        <v>0</v>
      </c>
      <c r="W21" s="751"/>
      <c r="X21" s="425"/>
    </row>
    <row r="22" spans="1:50" s="440" customFormat="1" ht="18.75">
      <c r="A22" s="654">
        <v>3</v>
      </c>
      <c r="B22" s="703">
        <v>7000015368</v>
      </c>
      <c r="C22" s="655">
        <v>10</v>
      </c>
      <c r="D22" s="655">
        <v>10</v>
      </c>
      <c r="E22" s="655">
        <v>30</v>
      </c>
      <c r="F22" s="656" t="s">
        <v>454</v>
      </c>
      <c r="G22" s="655">
        <v>100001326</v>
      </c>
      <c r="H22" s="655">
        <v>995454</v>
      </c>
      <c r="I22" s="657"/>
      <c r="J22" s="655">
        <v>18</v>
      </c>
      <c r="K22" s="658"/>
      <c r="L22" s="662" t="s">
        <v>459</v>
      </c>
      <c r="M22" s="660" t="s">
        <v>457</v>
      </c>
      <c r="N22" s="731">
        <v>67</v>
      </c>
      <c r="O22" s="663"/>
      <c r="P22" s="664" t="str">
        <f t="shared" ref="P22:P31" si="6">IF(O22=0, "Included",IF(ISERROR(N22*O22), O22, N22*O22))</f>
        <v>Included</v>
      </c>
      <c r="Q22" s="631">
        <f t="shared" ref="Q22:Q31" si="7">O22*N22</f>
        <v>0</v>
      </c>
      <c r="R22" s="639">
        <f t="shared" ref="R22:R31" si="8">IF(K22="", J22*Q22/100,K22*Q22/100)</f>
        <v>0</v>
      </c>
      <c r="S22" s="426"/>
      <c r="T22" s="635">
        <f t="shared" ref="T22:T31" si="9">O22*(1-$T$15)</f>
        <v>0</v>
      </c>
      <c r="U22" s="635">
        <f t="shared" ref="U22:U31" si="10">T22*N22</f>
        <v>0</v>
      </c>
      <c r="V22" s="648">
        <f t="shared" ref="V22:V31" si="11">IF(K22="", J22*U22/100,K22*U22/100)</f>
        <v>0</v>
      </c>
      <c r="W22" s="751"/>
      <c r="X22" s="425"/>
    </row>
    <row r="23" spans="1:50" s="440" customFormat="1" ht="37.5">
      <c r="A23" s="654">
        <v>4</v>
      </c>
      <c r="B23" s="703">
        <v>7000015368</v>
      </c>
      <c r="C23" s="655">
        <v>10</v>
      </c>
      <c r="D23" s="655">
        <v>10</v>
      </c>
      <c r="E23" s="655">
        <v>40</v>
      </c>
      <c r="F23" s="656" t="s">
        <v>454</v>
      </c>
      <c r="G23" s="655">
        <v>100001327</v>
      </c>
      <c r="H23" s="655">
        <v>995454</v>
      </c>
      <c r="I23" s="657"/>
      <c r="J23" s="655">
        <v>18</v>
      </c>
      <c r="K23" s="658"/>
      <c r="L23" s="662" t="s">
        <v>460</v>
      </c>
      <c r="M23" s="660" t="s">
        <v>457</v>
      </c>
      <c r="N23" s="731">
        <v>1496</v>
      </c>
      <c r="O23" s="663"/>
      <c r="P23" s="664" t="str">
        <f t="shared" si="6"/>
        <v>Included</v>
      </c>
      <c r="Q23" s="631">
        <f t="shared" si="7"/>
        <v>0</v>
      </c>
      <c r="R23" s="639">
        <f t="shared" si="8"/>
        <v>0</v>
      </c>
      <c r="S23" s="426"/>
      <c r="T23" s="635">
        <f t="shared" si="9"/>
        <v>0</v>
      </c>
      <c r="U23" s="635">
        <f t="shared" si="10"/>
        <v>0</v>
      </c>
      <c r="V23" s="648">
        <f t="shared" si="11"/>
        <v>0</v>
      </c>
      <c r="W23" s="751"/>
      <c r="X23" s="425"/>
    </row>
    <row r="24" spans="1:50" s="440" customFormat="1" ht="18.75">
      <c r="A24" s="659">
        <v>5</v>
      </c>
      <c r="B24" s="703">
        <v>7000015368</v>
      </c>
      <c r="C24" s="655">
        <v>10</v>
      </c>
      <c r="D24" s="655">
        <v>10</v>
      </c>
      <c r="E24" s="655">
        <v>50</v>
      </c>
      <c r="F24" s="656" t="s">
        <v>454</v>
      </c>
      <c r="G24" s="655">
        <v>100001329</v>
      </c>
      <c r="H24" s="655">
        <v>995454</v>
      </c>
      <c r="I24" s="657"/>
      <c r="J24" s="655">
        <v>18</v>
      </c>
      <c r="K24" s="658"/>
      <c r="L24" s="662" t="s">
        <v>461</v>
      </c>
      <c r="M24" s="660" t="s">
        <v>462</v>
      </c>
      <c r="N24" s="731">
        <v>281</v>
      </c>
      <c r="O24" s="663"/>
      <c r="P24" s="664" t="str">
        <f t="shared" si="6"/>
        <v>Included</v>
      </c>
      <c r="Q24" s="631">
        <f t="shared" si="7"/>
        <v>0</v>
      </c>
      <c r="R24" s="639">
        <f t="shared" si="8"/>
        <v>0</v>
      </c>
      <c r="S24" s="426"/>
      <c r="T24" s="635">
        <f t="shared" si="9"/>
        <v>0</v>
      </c>
      <c r="U24" s="635">
        <f t="shared" si="10"/>
        <v>0</v>
      </c>
      <c r="V24" s="648">
        <f t="shared" si="11"/>
        <v>0</v>
      </c>
      <c r="W24" s="751"/>
      <c r="X24" s="425"/>
    </row>
    <row r="25" spans="1:50" s="440" customFormat="1" ht="75">
      <c r="A25" s="654">
        <v>6</v>
      </c>
      <c r="B25" s="703">
        <v>7000015368</v>
      </c>
      <c r="C25" s="655">
        <v>10</v>
      </c>
      <c r="D25" s="655">
        <v>10</v>
      </c>
      <c r="E25" s="655">
        <v>60</v>
      </c>
      <c r="F25" s="656" t="s">
        <v>454</v>
      </c>
      <c r="G25" s="655">
        <v>100001686</v>
      </c>
      <c r="H25" s="655">
        <v>995411</v>
      </c>
      <c r="I25" s="657"/>
      <c r="J25" s="655">
        <v>18</v>
      </c>
      <c r="K25" s="658"/>
      <c r="L25" s="662" t="s">
        <v>463</v>
      </c>
      <c r="M25" s="660" t="s">
        <v>464</v>
      </c>
      <c r="N25" s="731">
        <v>864</v>
      </c>
      <c r="O25" s="663"/>
      <c r="P25" s="664" t="str">
        <f t="shared" si="6"/>
        <v>Included</v>
      </c>
      <c r="Q25" s="631">
        <f t="shared" si="7"/>
        <v>0</v>
      </c>
      <c r="R25" s="639">
        <f t="shared" si="8"/>
        <v>0</v>
      </c>
      <c r="S25" s="426"/>
      <c r="T25" s="635">
        <f t="shared" si="9"/>
        <v>0</v>
      </c>
      <c r="U25" s="635">
        <f t="shared" si="10"/>
        <v>0</v>
      </c>
      <c r="V25" s="648">
        <f t="shared" si="11"/>
        <v>0</v>
      </c>
      <c r="W25" s="751"/>
      <c r="X25" s="425"/>
    </row>
    <row r="26" spans="1:50" s="440" customFormat="1" ht="75">
      <c r="A26" s="654">
        <v>7</v>
      </c>
      <c r="B26" s="703">
        <v>7000015368</v>
      </c>
      <c r="C26" s="655">
        <v>10</v>
      </c>
      <c r="D26" s="655">
        <v>10</v>
      </c>
      <c r="E26" s="655">
        <v>70</v>
      </c>
      <c r="F26" s="656" t="s">
        <v>454</v>
      </c>
      <c r="G26" s="655">
        <v>100001687</v>
      </c>
      <c r="H26" s="655">
        <v>995411</v>
      </c>
      <c r="I26" s="657"/>
      <c r="J26" s="655">
        <v>18</v>
      </c>
      <c r="K26" s="658"/>
      <c r="L26" s="662" t="s">
        <v>465</v>
      </c>
      <c r="M26" s="660" t="s">
        <v>464</v>
      </c>
      <c r="N26" s="731">
        <v>336</v>
      </c>
      <c r="O26" s="663"/>
      <c r="P26" s="664" t="str">
        <f t="shared" si="6"/>
        <v>Included</v>
      </c>
      <c r="Q26" s="631">
        <f t="shared" si="7"/>
        <v>0</v>
      </c>
      <c r="R26" s="639">
        <f t="shared" si="8"/>
        <v>0</v>
      </c>
      <c r="S26" s="426"/>
      <c r="T26" s="635">
        <f t="shared" si="9"/>
        <v>0</v>
      </c>
      <c r="U26" s="635">
        <f t="shared" si="10"/>
        <v>0</v>
      </c>
      <c r="V26" s="648">
        <f t="shared" si="11"/>
        <v>0</v>
      </c>
      <c r="W26" s="751"/>
      <c r="X26" s="425"/>
    </row>
    <row r="27" spans="1:50" s="440" customFormat="1" ht="75">
      <c r="A27" s="659">
        <v>8</v>
      </c>
      <c r="B27" s="703">
        <v>7000015368</v>
      </c>
      <c r="C27" s="655">
        <v>10</v>
      </c>
      <c r="D27" s="655">
        <v>10</v>
      </c>
      <c r="E27" s="655">
        <v>80</v>
      </c>
      <c r="F27" s="656" t="s">
        <v>454</v>
      </c>
      <c r="G27" s="655">
        <v>100001689</v>
      </c>
      <c r="H27" s="655">
        <v>995411</v>
      </c>
      <c r="I27" s="657"/>
      <c r="J27" s="655">
        <v>18</v>
      </c>
      <c r="K27" s="658"/>
      <c r="L27" s="662" t="s">
        <v>466</v>
      </c>
      <c r="M27" s="660" t="s">
        <v>464</v>
      </c>
      <c r="N27" s="731">
        <v>480</v>
      </c>
      <c r="O27" s="663"/>
      <c r="P27" s="664" t="str">
        <f t="shared" si="6"/>
        <v>Included</v>
      </c>
      <c r="Q27" s="631">
        <f t="shared" si="7"/>
        <v>0</v>
      </c>
      <c r="R27" s="639">
        <f t="shared" si="8"/>
        <v>0</v>
      </c>
      <c r="S27" s="426"/>
      <c r="T27" s="635">
        <f t="shared" si="9"/>
        <v>0</v>
      </c>
      <c r="U27" s="635">
        <f t="shared" si="10"/>
        <v>0</v>
      </c>
      <c r="V27" s="648">
        <f t="shared" si="11"/>
        <v>0</v>
      </c>
      <c r="W27" s="751"/>
      <c r="X27" s="425"/>
    </row>
    <row r="28" spans="1:50" s="440" customFormat="1" ht="75">
      <c r="A28" s="654">
        <v>9</v>
      </c>
      <c r="B28" s="703">
        <v>7000015368</v>
      </c>
      <c r="C28" s="655">
        <v>10</v>
      </c>
      <c r="D28" s="655">
        <v>10</v>
      </c>
      <c r="E28" s="655">
        <v>90</v>
      </c>
      <c r="F28" s="656" t="s">
        <v>454</v>
      </c>
      <c r="G28" s="655">
        <v>100001690</v>
      </c>
      <c r="H28" s="655">
        <v>995411</v>
      </c>
      <c r="I28" s="657"/>
      <c r="J28" s="655">
        <v>18</v>
      </c>
      <c r="K28" s="658"/>
      <c r="L28" s="662" t="s">
        <v>467</v>
      </c>
      <c r="M28" s="660" t="s">
        <v>464</v>
      </c>
      <c r="N28" s="731">
        <v>176</v>
      </c>
      <c r="O28" s="663"/>
      <c r="P28" s="664" t="str">
        <f t="shared" si="6"/>
        <v>Included</v>
      </c>
      <c r="Q28" s="631">
        <f t="shared" si="7"/>
        <v>0</v>
      </c>
      <c r="R28" s="639">
        <f t="shared" si="8"/>
        <v>0</v>
      </c>
      <c r="S28" s="426"/>
      <c r="T28" s="635">
        <f t="shared" si="9"/>
        <v>0</v>
      </c>
      <c r="U28" s="635">
        <f t="shared" si="10"/>
        <v>0</v>
      </c>
      <c r="V28" s="648">
        <f t="shared" si="11"/>
        <v>0</v>
      </c>
      <c r="W28" s="751"/>
      <c r="X28" s="425"/>
    </row>
    <row r="29" spans="1:50" s="440" customFormat="1" ht="56.25">
      <c r="A29" s="654">
        <v>10</v>
      </c>
      <c r="B29" s="703">
        <v>7000015368</v>
      </c>
      <c r="C29" s="655">
        <v>10</v>
      </c>
      <c r="D29" s="655">
        <v>10</v>
      </c>
      <c r="E29" s="655">
        <v>100</v>
      </c>
      <c r="F29" s="656" t="s">
        <v>454</v>
      </c>
      <c r="G29" s="655">
        <v>100004507</v>
      </c>
      <c r="H29" s="655">
        <v>995421</v>
      </c>
      <c r="I29" s="657"/>
      <c r="J29" s="655">
        <v>18</v>
      </c>
      <c r="K29" s="658"/>
      <c r="L29" s="662" t="s">
        <v>468</v>
      </c>
      <c r="M29" s="660" t="s">
        <v>464</v>
      </c>
      <c r="N29" s="731">
        <v>488</v>
      </c>
      <c r="O29" s="663"/>
      <c r="P29" s="664" t="str">
        <f t="shared" si="6"/>
        <v>Included</v>
      </c>
      <c r="Q29" s="631">
        <f t="shared" si="7"/>
        <v>0</v>
      </c>
      <c r="R29" s="639">
        <f t="shared" si="8"/>
        <v>0</v>
      </c>
      <c r="S29" s="426"/>
      <c r="T29" s="635">
        <f t="shared" si="9"/>
        <v>0</v>
      </c>
      <c r="U29" s="635">
        <f t="shared" si="10"/>
        <v>0</v>
      </c>
      <c r="V29" s="648">
        <f t="shared" si="11"/>
        <v>0</v>
      </c>
      <c r="W29" s="751"/>
      <c r="X29" s="425"/>
    </row>
    <row r="30" spans="1:50" s="440" customFormat="1" ht="18.75">
      <c r="A30" s="659">
        <v>11</v>
      </c>
      <c r="B30" s="703">
        <v>7000015368</v>
      </c>
      <c r="C30" s="655">
        <v>10</v>
      </c>
      <c r="D30" s="655">
        <v>10</v>
      </c>
      <c r="E30" s="655">
        <v>110</v>
      </c>
      <c r="F30" s="656" t="s">
        <v>454</v>
      </c>
      <c r="G30" s="655">
        <v>100001412</v>
      </c>
      <c r="H30" s="655">
        <v>995462</v>
      </c>
      <c r="I30" s="657"/>
      <c r="J30" s="655">
        <v>18</v>
      </c>
      <c r="K30" s="658"/>
      <c r="L30" s="662" t="s">
        <v>469</v>
      </c>
      <c r="M30" s="660" t="s">
        <v>470</v>
      </c>
      <c r="N30" s="731">
        <v>156</v>
      </c>
      <c r="O30" s="663"/>
      <c r="P30" s="664" t="str">
        <f t="shared" si="6"/>
        <v>Included</v>
      </c>
      <c r="Q30" s="631">
        <f t="shared" si="7"/>
        <v>0</v>
      </c>
      <c r="R30" s="639">
        <f t="shared" si="8"/>
        <v>0</v>
      </c>
      <c r="S30" s="426"/>
      <c r="T30" s="635">
        <f t="shared" si="9"/>
        <v>0</v>
      </c>
      <c r="U30" s="635">
        <f t="shared" si="10"/>
        <v>0</v>
      </c>
      <c r="V30" s="648">
        <f t="shared" si="11"/>
        <v>0</v>
      </c>
      <c r="W30" s="751"/>
      <c r="X30" s="425"/>
    </row>
    <row r="31" spans="1:50" s="440" customFormat="1" ht="18.75">
      <c r="A31" s="654">
        <v>12</v>
      </c>
      <c r="B31" s="703">
        <v>7000015368</v>
      </c>
      <c r="C31" s="655">
        <v>10</v>
      </c>
      <c r="D31" s="655">
        <v>10</v>
      </c>
      <c r="E31" s="655">
        <v>120</v>
      </c>
      <c r="F31" s="656" t="s">
        <v>454</v>
      </c>
      <c r="G31" s="655">
        <v>100001413</v>
      </c>
      <c r="H31" s="655">
        <v>995462</v>
      </c>
      <c r="I31" s="657"/>
      <c r="J31" s="655">
        <v>18</v>
      </c>
      <c r="K31" s="658"/>
      <c r="L31" s="662" t="s">
        <v>471</v>
      </c>
      <c r="M31" s="660" t="s">
        <v>470</v>
      </c>
      <c r="N31" s="731">
        <v>104</v>
      </c>
      <c r="O31" s="663"/>
      <c r="P31" s="664" t="str">
        <f t="shared" si="6"/>
        <v>Included</v>
      </c>
      <c r="Q31" s="631">
        <f t="shared" si="7"/>
        <v>0</v>
      </c>
      <c r="R31" s="639">
        <f t="shared" si="8"/>
        <v>0</v>
      </c>
      <c r="S31" s="426"/>
      <c r="T31" s="635">
        <f t="shared" si="9"/>
        <v>0</v>
      </c>
      <c r="U31" s="635">
        <f t="shared" si="10"/>
        <v>0</v>
      </c>
      <c r="V31" s="648">
        <f t="shared" si="11"/>
        <v>0</v>
      </c>
      <c r="W31" s="751"/>
      <c r="X31" s="425"/>
    </row>
    <row r="32" spans="1:50" s="440" customFormat="1" ht="37.5">
      <c r="A32" s="654">
        <v>13</v>
      </c>
      <c r="B32" s="703">
        <v>7000015368</v>
      </c>
      <c r="C32" s="655">
        <v>10</v>
      </c>
      <c r="D32" s="655">
        <v>10</v>
      </c>
      <c r="E32" s="655">
        <v>140</v>
      </c>
      <c r="F32" s="656" t="s">
        <v>454</v>
      </c>
      <c r="G32" s="655">
        <v>100001736</v>
      </c>
      <c r="H32" s="655">
        <v>995462</v>
      </c>
      <c r="I32" s="657"/>
      <c r="J32" s="655">
        <v>18</v>
      </c>
      <c r="K32" s="658"/>
      <c r="L32" s="661" t="s">
        <v>472</v>
      </c>
      <c r="M32" s="660" t="s">
        <v>470</v>
      </c>
      <c r="N32" s="731">
        <v>15</v>
      </c>
      <c r="O32" s="663"/>
      <c r="P32" s="664" t="str">
        <f t="shared" si="0"/>
        <v>Included</v>
      </c>
      <c r="Q32" s="631">
        <f t="shared" si="1"/>
        <v>0</v>
      </c>
      <c r="R32" s="639">
        <f t="shared" si="2"/>
        <v>0</v>
      </c>
      <c r="S32" s="426"/>
      <c r="T32" s="635">
        <f t="shared" si="3"/>
        <v>0</v>
      </c>
      <c r="U32" s="635">
        <f t="shared" si="4"/>
        <v>0</v>
      </c>
      <c r="V32" s="648">
        <f t="shared" si="5"/>
        <v>0</v>
      </c>
      <c r="W32" s="751"/>
      <c r="X32" s="425"/>
    </row>
    <row r="33" spans="1:24" s="440" customFormat="1" ht="37.5">
      <c r="A33" s="659">
        <v>14</v>
      </c>
      <c r="B33" s="703">
        <v>7000015368</v>
      </c>
      <c r="C33" s="655">
        <v>10</v>
      </c>
      <c r="D33" s="655">
        <v>10</v>
      </c>
      <c r="E33" s="655">
        <v>150</v>
      </c>
      <c r="F33" s="656" t="s">
        <v>454</v>
      </c>
      <c r="G33" s="655">
        <v>100001738</v>
      </c>
      <c r="H33" s="655">
        <v>995462</v>
      </c>
      <c r="I33" s="657"/>
      <c r="J33" s="655">
        <v>18</v>
      </c>
      <c r="K33" s="658"/>
      <c r="L33" s="661" t="s">
        <v>473</v>
      </c>
      <c r="M33" s="660" t="s">
        <v>470</v>
      </c>
      <c r="N33" s="731">
        <v>15</v>
      </c>
      <c r="O33" s="663"/>
      <c r="P33" s="664" t="str">
        <f t="shared" si="0"/>
        <v>Included</v>
      </c>
      <c r="Q33" s="631">
        <f t="shared" si="1"/>
        <v>0</v>
      </c>
      <c r="R33" s="639">
        <f t="shared" si="2"/>
        <v>0</v>
      </c>
      <c r="S33" s="426"/>
      <c r="T33" s="635">
        <f t="shared" si="3"/>
        <v>0</v>
      </c>
      <c r="U33" s="635">
        <f t="shared" si="4"/>
        <v>0</v>
      </c>
      <c r="V33" s="648">
        <f t="shared" si="5"/>
        <v>0</v>
      </c>
      <c r="W33" s="751"/>
      <c r="X33" s="425"/>
    </row>
    <row r="34" spans="1:24" s="440" customFormat="1" ht="18.75">
      <c r="A34" s="654">
        <v>15</v>
      </c>
      <c r="B34" s="703">
        <v>7000015368</v>
      </c>
      <c r="C34" s="655">
        <v>10</v>
      </c>
      <c r="D34" s="655">
        <v>10</v>
      </c>
      <c r="E34" s="655">
        <v>160</v>
      </c>
      <c r="F34" s="656" t="s">
        <v>454</v>
      </c>
      <c r="G34" s="655">
        <v>100001739</v>
      </c>
      <c r="H34" s="655">
        <v>995462</v>
      </c>
      <c r="I34" s="657"/>
      <c r="J34" s="655">
        <v>18</v>
      </c>
      <c r="K34" s="658"/>
      <c r="L34" s="661" t="s">
        <v>474</v>
      </c>
      <c r="M34" s="660" t="s">
        <v>475</v>
      </c>
      <c r="N34" s="731">
        <v>1</v>
      </c>
      <c r="O34" s="663"/>
      <c r="P34" s="664" t="str">
        <f t="shared" si="0"/>
        <v>Included</v>
      </c>
      <c r="Q34" s="631">
        <f t="shared" si="1"/>
        <v>0</v>
      </c>
      <c r="R34" s="639">
        <f t="shared" si="2"/>
        <v>0</v>
      </c>
      <c r="S34" s="426"/>
      <c r="T34" s="635">
        <f t="shared" si="3"/>
        <v>0</v>
      </c>
      <c r="U34" s="635">
        <f t="shared" si="4"/>
        <v>0</v>
      </c>
      <c r="V34" s="648">
        <f t="shared" si="5"/>
        <v>0</v>
      </c>
      <c r="W34" s="751"/>
      <c r="X34" s="425"/>
    </row>
    <row r="35" spans="1:24" s="440" customFormat="1" ht="18.75">
      <c r="A35" s="654">
        <v>16</v>
      </c>
      <c r="B35" s="703">
        <v>7000015368</v>
      </c>
      <c r="C35" s="655">
        <v>10</v>
      </c>
      <c r="D35" s="655">
        <v>10</v>
      </c>
      <c r="E35" s="655">
        <v>170</v>
      </c>
      <c r="F35" s="656" t="s">
        <v>454</v>
      </c>
      <c r="G35" s="655">
        <v>100001755</v>
      </c>
      <c r="H35" s="655">
        <v>995424</v>
      </c>
      <c r="I35" s="657"/>
      <c r="J35" s="655">
        <v>18</v>
      </c>
      <c r="K35" s="658"/>
      <c r="L35" s="661" t="s">
        <v>476</v>
      </c>
      <c r="M35" s="660" t="s">
        <v>470</v>
      </c>
      <c r="N35" s="731">
        <v>394</v>
      </c>
      <c r="O35" s="663"/>
      <c r="P35" s="664" t="str">
        <f t="shared" si="0"/>
        <v>Included</v>
      </c>
      <c r="Q35" s="631">
        <f t="shared" si="1"/>
        <v>0</v>
      </c>
      <c r="R35" s="639">
        <f t="shared" si="2"/>
        <v>0</v>
      </c>
      <c r="S35" s="426"/>
      <c r="T35" s="635">
        <f t="shared" si="3"/>
        <v>0</v>
      </c>
      <c r="U35" s="635">
        <f t="shared" si="4"/>
        <v>0</v>
      </c>
      <c r="V35" s="648">
        <f t="shared" si="5"/>
        <v>0</v>
      </c>
      <c r="W35" s="751"/>
      <c r="X35" s="425"/>
    </row>
    <row r="36" spans="1:24" s="440" customFormat="1" ht="18.75">
      <c r="A36" s="659">
        <v>17</v>
      </c>
      <c r="B36" s="703">
        <v>7000015368</v>
      </c>
      <c r="C36" s="655">
        <v>10</v>
      </c>
      <c r="D36" s="655">
        <v>10</v>
      </c>
      <c r="E36" s="655">
        <v>180</v>
      </c>
      <c r="F36" s="656" t="s">
        <v>454</v>
      </c>
      <c r="G36" s="655">
        <v>100001756</v>
      </c>
      <c r="H36" s="655">
        <v>995424</v>
      </c>
      <c r="I36" s="657"/>
      <c r="J36" s="655">
        <v>18</v>
      </c>
      <c r="K36" s="658"/>
      <c r="L36" s="661" t="s">
        <v>477</v>
      </c>
      <c r="M36" s="660" t="s">
        <v>470</v>
      </c>
      <c r="N36" s="731">
        <v>394</v>
      </c>
      <c r="O36" s="663"/>
      <c r="P36" s="664" t="str">
        <f t="shared" si="0"/>
        <v>Included</v>
      </c>
      <c r="Q36" s="631">
        <f t="shared" si="1"/>
        <v>0</v>
      </c>
      <c r="R36" s="639">
        <f t="shared" si="2"/>
        <v>0</v>
      </c>
      <c r="S36" s="426"/>
      <c r="T36" s="635">
        <f t="shared" si="3"/>
        <v>0</v>
      </c>
      <c r="U36" s="635">
        <f t="shared" si="4"/>
        <v>0</v>
      </c>
      <c r="V36" s="648">
        <f t="shared" si="5"/>
        <v>0</v>
      </c>
      <c r="W36" s="751"/>
      <c r="X36" s="425"/>
    </row>
    <row r="37" spans="1:24" s="440" customFormat="1" ht="18.75">
      <c r="A37" s="654">
        <v>18</v>
      </c>
      <c r="B37" s="703">
        <v>7000015368</v>
      </c>
      <c r="C37" s="655">
        <v>10</v>
      </c>
      <c r="D37" s="655">
        <v>10</v>
      </c>
      <c r="E37" s="655">
        <v>190</v>
      </c>
      <c r="F37" s="656" t="s">
        <v>454</v>
      </c>
      <c r="G37" s="655">
        <v>100001757</v>
      </c>
      <c r="H37" s="655">
        <v>995424</v>
      </c>
      <c r="I37" s="657"/>
      <c r="J37" s="655">
        <v>18</v>
      </c>
      <c r="K37" s="658"/>
      <c r="L37" s="661" t="s">
        <v>478</v>
      </c>
      <c r="M37" s="660" t="s">
        <v>470</v>
      </c>
      <c r="N37" s="731">
        <v>394</v>
      </c>
      <c r="O37" s="663"/>
      <c r="P37" s="664" t="str">
        <f t="shared" si="0"/>
        <v>Included</v>
      </c>
      <c r="Q37" s="631">
        <f t="shared" si="1"/>
        <v>0</v>
      </c>
      <c r="R37" s="639">
        <f t="shared" si="2"/>
        <v>0</v>
      </c>
      <c r="S37" s="426"/>
      <c r="T37" s="635">
        <f t="shared" si="3"/>
        <v>0</v>
      </c>
      <c r="U37" s="635">
        <f t="shared" si="4"/>
        <v>0</v>
      </c>
      <c r="V37" s="648">
        <f t="shared" si="5"/>
        <v>0</v>
      </c>
      <c r="W37" s="751"/>
      <c r="X37" s="425"/>
    </row>
    <row r="38" spans="1:24" s="440" customFormat="1" ht="18.75">
      <c r="A38" s="654">
        <v>19</v>
      </c>
      <c r="B38" s="703">
        <v>7000015368</v>
      </c>
      <c r="C38" s="655">
        <v>10</v>
      </c>
      <c r="D38" s="655">
        <v>10</v>
      </c>
      <c r="E38" s="655">
        <v>200</v>
      </c>
      <c r="F38" s="656" t="s">
        <v>454</v>
      </c>
      <c r="G38" s="655">
        <v>100001758</v>
      </c>
      <c r="H38" s="655">
        <v>995424</v>
      </c>
      <c r="I38" s="657"/>
      <c r="J38" s="655">
        <v>18</v>
      </c>
      <c r="K38" s="658"/>
      <c r="L38" s="661" t="s">
        <v>479</v>
      </c>
      <c r="M38" s="660" t="s">
        <v>470</v>
      </c>
      <c r="N38" s="731">
        <v>236</v>
      </c>
      <c r="O38" s="663"/>
      <c r="P38" s="664" t="str">
        <f t="shared" si="0"/>
        <v>Included</v>
      </c>
      <c r="Q38" s="631">
        <f t="shared" si="1"/>
        <v>0</v>
      </c>
      <c r="R38" s="639">
        <f t="shared" si="2"/>
        <v>0</v>
      </c>
      <c r="S38" s="426"/>
      <c r="T38" s="635">
        <f t="shared" si="3"/>
        <v>0</v>
      </c>
      <c r="U38" s="635">
        <f t="shared" si="4"/>
        <v>0</v>
      </c>
      <c r="V38" s="648">
        <f t="shared" si="5"/>
        <v>0</v>
      </c>
      <c r="W38" s="751"/>
      <c r="X38" s="425"/>
    </row>
    <row r="39" spans="1:24" s="440" customFormat="1" ht="18.75">
      <c r="A39" s="659">
        <v>20</v>
      </c>
      <c r="B39" s="703">
        <v>7000015368</v>
      </c>
      <c r="C39" s="655">
        <v>10</v>
      </c>
      <c r="D39" s="655">
        <v>10</v>
      </c>
      <c r="E39" s="655">
        <v>210</v>
      </c>
      <c r="F39" s="656" t="s">
        <v>454</v>
      </c>
      <c r="G39" s="655">
        <v>100001759</v>
      </c>
      <c r="H39" s="655">
        <v>995424</v>
      </c>
      <c r="I39" s="657"/>
      <c r="J39" s="655">
        <v>18</v>
      </c>
      <c r="K39" s="658"/>
      <c r="L39" s="661" t="s">
        <v>480</v>
      </c>
      <c r="M39" s="660" t="s">
        <v>470</v>
      </c>
      <c r="N39" s="731">
        <v>158</v>
      </c>
      <c r="O39" s="663"/>
      <c r="P39" s="664" t="str">
        <f t="shared" si="0"/>
        <v>Included</v>
      </c>
      <c r="Q39" s="631">
        <f t="shared" si="1"/>
        <v>0</v>
      </c>
      <c r="R39" s="639">
        <f t="shared" si="2"/>
        <v>0</v>
      </c>
      <c r="S39" s="426"/>
      <c r="T39" s="635">
        <f t="shared" si="3"/>
        <v>0</v>
      </c>
      <c r="U39" s="635">
        <f t="shared" si="4"/>
        <v>0</v>
      </c>
      <c r="V39" s="648">
        <f t="shared" si="5"/>
        <v>0</v>
      </c>
      <c r="W39" s="751"/>
      <c r="X39" s="425"/>
    </row>
    <row r="40" spans="1:24" s="440" customFormat="1" ht="18.75">
      <c r="A40" s="654">
        <v>21</v>
      </c>
      <c r="B40" s="703">
        <v>7000015368</v>
      </c>
      <c r="C40" s="655">
        <v>10</v>
      </c>
      <c r="D40" s="655">
        <v>10</v>
      </c>
      <c r="E40" s="655">
        <v>220</v>
      </c>
      <c r="F40" s="656" t="s">
        <v>454</v>
      </c>
      <c r="G40" s="655">
        <v>100008638</v>
      </c>
      <c r="H40" s="655">
        <v>995421</v>
      </c>
      <c r="I40" s="657"/>
      <c r="J40" s="655">
        <v>18</v>
      </c>
      <c r="K40" s="658"/>
      <c r="L40" s="661" t="s">
        <v>481</v>
      </c>
      <c r="M40" s="660" t="s">
        <v>470</v>
      </c>
      <c r="N40" s="731">
        <v>591</v>
      </c>
      <c r="O40" s="663"/>
      <c r="P40" s="664" t="str">
        <f t="shared" ref="P40:P60" si="12">IF(O40=0, "Included",IF(ISERROR(N40*O40), O40, N40*O40))</f>
        <v>Included</v>
      </c>
      <c r="Q40" s="631">
        <f t="shared" ref="Q40" si="13">O40*N40</f>
        <v>0</v>
      </c>
      <c r="R40" s="639">
        <f t="shared" ref="R40" si="14">IF(K40="", J40*Q40/100,K40*Q40/100)</f>
        <v>0</v>
      </c>
      <c r="S40" s="426"/>
      <c r="T40" s="635">
        <f t="shared" ref="T40" si="15">O40*(1-$T$15)</f>
        <v>0</v>
      </c>
      <c r="U40" s="635">
        <f t="shared" ref="U40" si="16">T40*N40</f>
        <v>0</v>
      </c>
      <c r="V40" s="648">
        <f t="shared" ref="V40" si="17">IF(K40="", J40*U40/100,K40*U40/100)</f>
        <v>0</v>
      </c>
      <c r="W40" s="751"/>
      <c r="X40" s="425"/>
    </row>
    <row r="41" spans="1:24" s="440" customFormat="1" ht="18.75">
      <c r="A41" s="654">
        <v>22</v>
      </c>
      <c r="B41" s="703">
        <v>7000015368</v>
      </c>
      <c r="C41" s="655">
        <v>10</v>
      </c>
      <c r="D41" s="655">
        <v>10</v>
      </c>
      <c r="E41" s="655">
        <v>230</v>
      </c>
      <c r="F41" s="656" t="s">
        <v>454</v>
      </c>
      <c r="G41" s="655">
        <v>100008639</v>
      </c>
      <c r="H41" s="655">
        <v>995421</v>
      </c>
      <c r="I41" s="657"/>
      <c r="J41" s="655">
        <v>18</v>
      </c>
      <c r="K41" s="658"/>
      <c r="L41" s="661" t="s">
        <v>482</v>
      </c>
      <c r="M41" s="660" t="s">
        <v>470</v>
      </c>
      <c r="N41" s="731">
        <v>591</v>
      </c>
      <c r="O41" s="663"/>
      <c r="P41" s="664" t="str">
        <f t="shared" si="12"/>
        <v>Included</v>
      </c>
      <c r="Q41" s="631">
        <f>O41*N41</f>
        <v>0</v>
      </c>
      <c r="R41" s="639">
        <f>IF(K41="", J41*Q41/100,K41*Q41/100)</f>
        <v>0</v>
      </c>
      <c r="S41" s="426"/>
      <c r="T41" s="635">
        <f>O41*(1-$T$15)</f>
        <v>0</v>
      </c>
      <c r="U41" s="635">
        <f>T41*N41</f>
        <v>0</v>
      </c>
      <c r="V41" s="648">
        <f>IF(K41="", J41*U41/100,K41*U41/100)</f>
        <v>0</v>
      </c>
      <c r="X41" s="425"/>
    </row>
    <row r="42" spans="1:24" s="440" customFormat="1" ht="18.75">
      <c r="A42" s="659">
        <v>23</v>
      </c>
      <c r="B42" s="703">
        <v>7000015368</v>
      </c>
      <c r="C42" s="655">
        <v>10</v>
      </c>
      <c r="D42" s="655">
        <v>10</v>
      </c>
      <c r="E42" s="655">
        <v>240</v>
      </c>
      <c r="F42" s="656" t="s">
        <v>454</v>
      </c>
      <c r="G42" s="655">
        <v>100010100</v>
      </c>
      <c r="H42" s="655">
        <v>995421</v>
      </c>
      <c r="I42" s="657"/>
      <c r="J42" s="655">
        <v>18</v>
      </c>
      <c r="K42" s="658"/>
      <c r="L42" s="662" t="s">
        <v>483</v>
      </c>
      <c r="M42" s="660" t="s">
        <v>470</v>
      </c>
      <c r="N42" s="731">
        <v>591</v>
      </c>
      <c r="O42" s="663"/>
      <c r="P42" s="664" t="str">
        <f t="shared" si="12"/>
        <v>Included</v>
      </c>
      <c r="Q42" s="631">
        <f t="shared" ref="Q42:Q62" si="18">O42*N42</f>
        <v>0</v>
      </c>
      <c r="R42" s="639">
        <f t="shared" ref="R42:R62" si="19">IF(K42="", J42*Q42/100,K42*Q42/100)</f>
        <v>0</v>
      </c>
      <c r="S42" s="426"/>
      <c r="T42" s="635">
        <f t="shared" ref="T42:T62" si="20">O42*(1-$T$15)</f>
        <v>0</v>
      </c>
      <c r="U42" s="635">
        <f t="shared" ref="U42:U62" si="21">T42*N42</f>
        <v>0</v>
      </c>
      <c r="V42" s="648">
        <f t="shared" ref="V42:V62" si="22">IF(K42="", J42*U42/100,K42*U42/100)</f>
        <v>0</v>
      </c>
      <c r="W42" s="751"/>
      <c r="X42" s="425"/>
    </row>
    <row r="43" spans="1:24" s="440" customFormat="1" ht="18.75">
      <c r="A43" s="654">
        <v>24</v>
      </c>
      <c r="B43" s="703">
        <v>7000015368</v>
      </c>
      <c r="C43" s="655">
        <v>10</v>
      </c>
      <c r="D43" s="655">
        <v>10</v>
      </c>
      <c r="E43" s="655">
        <v>250</v>
      </c>
      <c r="F43" s="656" t="s">
        <v>454</v>
      </c>
      <c r="G43" s="655">
        <v>100010101</v>
      </c>
      <c r="H43" s="655">
        <v>995421</v>
      </c>
      <c r="I43" s="657"/>
      <c r="J43" s="655">
        <v>18</v>
      </c>
      <c r="K43" s="658"/>
      <c r="L43" s="662" t="s">
        <v>484</v>
      </c>
      <c r="M43" s="660" t="s">
        <v>470</v>
      </c>
      <c r="N43" s="731">
        <v>591</v>
      </c>
      <c r="O43" s="663"/>
      <c r="P43" s="664" t="str">
        <f t="shared" si="12"/>
        <v>Included</v>
      </c>
      <c r="Q43" s="631">
        <f t="shared" si="18"/>
        <v>0</v>
      </c>
      <c r="R43" s="639">
        <f t="shared" si="19"/>
        <v>0</v>
      </c>
      <c r="S43" s="426"/>
      <c r="T43" s="635">
        <f t="shared" si="20"/>
        <v>0</v>
      </c>
      <c r="U43" s="635">
        <f t="shared" si="21"/>
        <v>0</v>
      </c>
      <c r="V43" s="648">
        <f t="shared" si="22"/>
        <v>0</v>
      </c>
      <c r="W43" s="751"/>
      <c r="X43" s="425"/>
    </row>
    <row r="44" spans="1:24" s="440" customFormat="1" ht="56.25">
      <c r="A44" s="654">
        <v>25</v>
      </c>
      <c r="B44" s="703">
        <v>7000015368</v>
      </c>
      <c r="C44" s="655">
        <v>10</v>
      </c>
      <c r="D44" s="655">
        <v>10</v>
      </c>
      <c r="E44" s="655">
        <v>260</v>
      </c>
      <c r="F44" s="656" t="s">
        <v>454</v>
      </c>
      <c r="G44" s="655">
        <v>100001698</v>
      </c>
      <c r="H44" s="655">
        <v>995454</v>
      </c>
      <c r="I44" s="657"/>
      <c r="J44" s="655">
        <v>18</v>
      </c>
      <c r="K44" s="658"/>
      <c r="L44" s="662" t="s">
        <v>517</v>
      </c>
      <c r="M44" s="660" t="s">
        <v>464</v>
      </c>
      <c r="N44" s="731">
        <v>550</v>
      </c>
      <c r="O44" s="663"/>
      <c r="P44" s="664" t="str">
        <f t="shared" si="12"/>
        <v>Included</v>
      </c>
      <c r="Q44" s="631">
        <f t="shared" si="18"/>
        <v>0</v>
      </c>
      <c r="R44" s="639">
        <f t="shared" si="19"/>
        <v>0</v>
      </c>
      <c r="S44" s="426"/>
      <c r="T44" s="635">
        <f t="shared" si="20"/>
        <v>0</v>
      </c>
      <c r="U44" s="635">
        <f t="shared" si="21"/>
        <v>0</v>
      </c>
      <c r="V44" s="648">
        <f t="shared" si="22"/>
        <v>0</v>
      </c>
      <c r="W44" s="751"/>
      <c r="X44" s="425"/>
    </row>
    <row r="45" spans="1:24" s="440" customFormat="1" ht="37.5">
      <c r="A45" s="659">
        <v>26</v>
      </c>
      <c r="B45" s="703">
        <v>7000015368</v>
      </c>
      <c r="C45" s="655">
        <v>10</v>
      </c>
      <c r="D45" s="655">
        <v>10</v>
      </c>
      <c r="E45" s="655">
        <v>270</v>
      </c>
      <c r="F45" s="656" t="s">
        <v>454</v>
      </c>
      <c r="G45" s="655">
        <v>100001721</v>
      </c>
      <c r="H45" s="655">
        <v>995428</v>
      </c>
      <c r="I45" s="657"/>
      <c r="J45" s="655">
        <v>18</v>
      </c>
      <c r="K45" s="658"/>
      <c r="L45" s="662" t="s">
        <v>486</v>
      </c>
      <c r="M45" s="660" t="s">
        <v>457</v>
      </c>
      <c r="N45" s="731">
        <v>250</v>
      </c>
      <c r="O45" s="663"/>
      <c r="P45" s="664" t="str">
        <f t="shared" si="12"/>
        <v>Included</v>
      </c>
      <c r="Q45" s="631">
        <f t="shared" si="18"/>
        <v>0</v>
      </c>
      <c r="R45" s="639">
        <f t="shared" si="19"/>
        <v>0</v>
      </c>
      <c r="S45" s="426"/>
      <c r="T45" s="635">
        <f t="shared" si="20"/>
        <v>0</v>
      </c>
      <c r="U45" s="635">
        <f t="shared" si="21"/>
        <v>0</v>
      </c>
      <c r="V45" s="648">
        <f t="shared" si="22"/>
        <v>0</v>
      </c>
      <c r="W45" s="751"/>
      <c r="X45" s="425"/>
    </row>
    <row r="46" spans="1:24" s="440" customFormat="1" ht="75">
      <c r="A46" s="654">
        <v>27</v>
      </c>
      <c r="B46" s="703">
        <v>7000015368</v>
      </c>
      <c r="C46" s="655">
        <v>10</v>
      </c>
      <c r="D46" s="655">
        <v>10</v>
      </c>
      <c r="E46" s="655">
        <v>280</v>
      </c>
      <c r="F46" s="656" t="s">
        <v>454</v>
      </c>
      <c r="G46" s="655">
        <v>100002583</v>
      </c>
      <c r="H46" s="655">
        <v>995432</v>
      </c>
      <c r="I46" s="657"/>
      <c r="J46" s="655">
        <v>18</v>
      </c>
      <c r="K46" s="658"/>
      <c r="L46" s="662" t="s">
        <v>511</v>
      </c>
      <c r="M46" s="660" t="s">
        <v>457</v>
      </c>
      <c r="N46" s="731">
        <v>3750</v>
      </c>
      <c r="O46" s="663"/>
      <c r="P46" s="664" t="str">
        <f t="shared" si="12"/>
        <v>Included</v>
      </c>
      <c r="Q46" s="631">
        <f t="shared" si="18"/>
        <v>0</v>
      </c>
      <c r="R46" s="639">
        <f t="shared" si="19"/>
        <v>0</v>
      </c>
      <c r="S46" s="426"/>
      <c r="T46" s="635">
        <f t="shared" si="20"/>
        <v>0</v>
      </c>
      <c r="U46" s="635">
        <f t="shared" si="21"/>
        <v>0</v>
      </c>
      <c r="V46" s="648">
        <f t="shared" si="22"/>
        <v>0</v>
      </c>
      <c r="W46" s="751"/>
      <c r="X46" s="425"/>
    </row>
    <row r="47" spans="1:24" s="440" customFormat="1" ht="18.75">
      <c r="A47" s="654">
        <v>28</v>
      </c>
      <c r="B47" s="703">
        <v>7000015368</v>
      </c>
      <c r="C47" s="655">
        <v>10</v>
      </c>
      <c r="D47" s="655">
        <v>10</v>
      </c>
      <c r="E47" s="655">
        <v>290</v>
      </c>
      <c r="F47" s="656" t="s">
        <v>454</v>
      </c>
      <c r="G47" s="655">
        <v>170002803</v>
      </c>
      <c r="H47" s="655">
        <v>995473</v>
      </c>
      <c r="I47" s="657"/>
      <c r="J47" s="655">
        <v>18</v>
      </c>
      <c r="K47" s="658"/>
      <c r="L47" s="662" t="s">
        <v>487</v>
      </c>
      <c r="M47" s="660" t="s">
        <v>470</v>
      </c>
      <c r="N47" s="731">
        <v>75</v>
      </c>
      <c r="O47" s="663"/>
      <c r="P47" s="664" t="str">
        <f t="shared" si="12"/>
        <v>Included</v>
      </c>
      <c r="Q47" s="631">
        <f t="shared" si="18"/>
        <v>0</v>
      </c>
      <c r="R47" s="639">
        <f t="shared" si="19"/>
        <v>0</v>
      </c>
      <c r="S47" s="426"/>
      <c r="T47" s="635">
        <f t="shared" si="20"/>
        <v>0</v>
      </c>
      <c r="U47" s="635">
        <f t="shared" si="21"/>
        <v>0</v>
      </c>
      <c r="V47" s="648">
        <f t="shared" si="22"/>
        <v>0</v>
      </c>
      <c r="W47" s="751"/>
      <c r="X47" s="425"/>
    </row>
    <row r="48" spans="1:24" s="440" customFormat="1" ht="18.75">
      <c r="A48" s="659">
        <v>29</v>
      </c>
      <c r="B48" s="703">
        <v>7000015368</v>
      </c>
      <c r="C48" s="655">
        <v>10</v>
      </c>
      <c r="D48" s="655">
        <v>10</v>
      </c>
      <c r="E48" s="655">
        <v>300</v>
      </c>
      <c r="F48" s="656" t="s">
        <v>454</v>
      </c>
      <c r="G48" s="655">
        <v>100003926</v>
      </c>
      <c r="H48" s="655">
        <v>995428</v>
      </c>
      <c r="I48" s="657"/>
      <c r="J48" s="655">
        <v>18</v>
      </c>
      <c r="K48" s="658"/>
      <c r="L48" s="662" t="s">
        <v>488</v>
      </c>
      <c r="M48" s="660" t="s">
        <v>464</v>
      </c>
      <c r="N48" s="731">
        <v>100</v>
      </c>
      <c r="O48" s="663"/>
      <c r="P48" s="664" t="str">
        <f t="shared" si="12"/>
        <v>Included</v>
      </c>
      <c r="Q48" s="631">
        <f t="shared" si="18"/>
        <v>0</v>
      </c>
      <c r="R48" s="639">
        <f t="shared" si="19"/>
        <v>0</v>
      </c>
      <c r="S48" s="426"/>
      <c r="T48" s="635">
        <f t="shared" si="20"/>
        <v>0</v>
      </c>
      <c r="U48" s="635">
        <f t="shared" si="21"/>
        <v>0</v>
      </c>
      <c r="V48" s="648">
        <f t="shared" si="22"/>
        <v>0</v>
      </c>
      <c r="W48" s="751"/>
      <c r="X48" s="425"/>
    </row>
    <row r="49" spans="1:24" s="440" customFormat="1" ht="18.75">
      <c r="A49" s="654">
        <v>30</v>
      </c>
      <c r="B49" s="703">
        <v>7000015368</v>
      </c>
      <c r="C49" s="655">
        <v>10</v>
      </c>
      <c r="D49" s="655">
        <v>10</v>
      </c>
      <c r="E49" s="655">
        <v>310</v>
      </c>
      <c r="F49" s="656" t="s">
        <v>454</v>
      </c>
      <c r="G49" s="655">
        <v>100001432</v>
      </c>
      <c r="H49" s="655">
        <v>995423</v>
      </c>
      <c r="I49" s="657"/>
      <c r="J49" s="655">
        <v>18</v>
      </c>
      <c r="K49" s="658"/>
      <c r="L49" s="662" t="s">
        <v>489</v>
      </c>
      <c r="M49" s="660" t="s">
        <v>470</v>
      </c>
      <c r="N49" s="731">
        <v>200</v>
      </c>
      <c r="O49" s="663"/>
      <c r="P49" s="664" t="str">
        <f t="shared" si="12"/>
        <v>Included</v>
      </c>
      <c r="Q49" s="631">
        <f t="shared" si="18"/>
        <v>0</v>
      </c>
      <c r="R49" s="639">
        <f t="shared" si="19"/>
        <v>0</v>
      </c>
      <c r="S49" s="426"/>
      <c r="T49" s="635">
        <f t="shared" si="20"/>
        <v>0</v>
      </c>
      <c r="U49" s="635">
        <f t="shared" si="21"/>
        <v>0</v>
      </c>
      <c r="V49" s="648">
        <f t="shared" si="22"/>
        <v>0</v>
      </c>
      <c r="W49" s="751"/>
      <c r="X49" s="425"/>
    </row>
    <row r="50" spans="1:24" s="440" customFormat="1" ht="47.25">
      <c r="A50" s="654">
        <v>31</v>
      </c>
      <c r="B50" s="703">
        <v>7000015369</v>
      </c>
      <c r="C50" s="655">
        <v>10</v>
      </c>
      <c r="D50" s="655">
        <v>40</v>
      </c>
      <c r="E50" s="655">
        <v>80</v>
      </c>
      <c r="F50" s="656" t="s">
        <v>510</v>
      </c>
      <c r="G50" s="655">
        <v>100017870</v>
      </c>
      <c r="H50" s="655">
        <v>998739</v>
      </c>
      <c r="I50" s="657"/>
      <c r="J50" s="655">
        <v>18</v>
      </c>
      <c r="K50" s="658"/>
      <c r="L50" s="662" t="s">
        <v>490</v>
      </c>
      <c r="M50" s="660" t="s">
        <v>452</v>
      </c>
      <c r="N50" s="731">
        <v>2</v>
      </c>
      <c r="O50" s="663"/>
      <c r="P50" s="664" t="str">
        <f t="shared" si="12"/>
        <v>Included</v>
      </c>
      <c r="Q50" s="631">
        <f t="shared" si="18"/>
        <v>0</v>
      </c>
      <c r="R50" s="639">
        <f t="shared" si="19"/>
        <v>0</v>
      </c>
      <c r="S50" s="426"/>
      <c r="T50" s="635">
        <f t="shared" si="20"/>
        <v>0</v>
      </c>
      <c r="U50" s="635">
        <f t="shared" si="21"/>
        <v>0</v>
      </c>
      <c r="V50" s="648">
        <f t="shared" si="22"/>
        <v>0</v>
      </c>
      <c r="W50" s="751"/>
      <c r="X50" s="425"/>
    </row>
    <row r="51" spans="1:24" s="440" customFormat="1" ht="47.25">
      <c r="A51" s="659">
        <v>32</v>
      </c>
      <c r="B51" s="703">
        <v>7000015369</v>
      </c>
      <c r="C51" s="655">
        <v>10</v>
      </c>
      <c r="D51" s="655">
        <v>40</v>
      </c>
      <c r="E51" s="655">
        <v>90</v>
      </c>
      <c r="F51" s="656" t="s">
        <v>510</v>
      </c>
      <c r="G51" s="655">
        <v>100017873</v>
      </c>
      <c r="H51" s="655">
        <v>998739</v>
      </c>
      <c r="I51" s="657"/>
      <c r="J51" s="655">
        <v>18</v>
      </c>
      <c r="K51" s="658"/>
      <c r="L51" s="662" t="s">
        <v>492</v>
      </c>
      <c r="M51" s="660" t="s">
        <v>452</v>
      </c>
      <c r="N51" s="731">
        <v>1</v>
      </c>
      <c r="O51" s="663"/>
      <c r="P51" s="664" t="str">
        <f t="shared" si="12"/>
        <v>Included</v>
      </c>
      <c r="Q51" s="631">
        <f t="shared" si="18"/>
        <v>0</v>
      </c>
      <c r="R51" s="639">
        <f t="shared" si="19"/>
        <v>0</v>
      </c>
      <c r="S51" s="426"/>
      <c r="T51" s="635">
        <f t="shared" si="20"/>
        <v>0</v>
      </c>
      <c r="U51" s="635">
        <f t="shared" si="21"/>
        <v>0</v>
      </c>
      <c r="V51" s="648">
        <f t="shared" si="22"/>
        <v>0</v>
      </c>
      <c r="W51" s="751"/>
      <c r="X51" s="425"/>
    </row>
    <row r="52" spans="1:24" s="440" customFormat="1" ht="47.25">
      <c r="A52" s="654">
        <v>33</v>
      </c>
      <c r="B52" s="703">
        <v>7000015369</v>
      </c>
      <c r="C52" s="655">
        <v>10</v>
      </c>
      <c r="D52" s="655">
        <v>40</v>
      </c>
      <c r="E52" s="655">
        <v>110</v>
      </c>
      <c r="F52" s="656" t="s">
        <v>510</v>
      </c>
      <c r="G52" s="655">
        <v>100017880</v>
      </c>
      <c r="H52" s="655">
        <v>998739</v>
      </c>
      <c r="I52" s="657"/>
      <c r="J52" s="655">
        <v>18</v>
      </c>
      <c r="K52" s="658"/>
      <c r="L52" s="662" t="s">
        <v>494</v>
      </c>
      <c r="M52" s="660" t="s">
        <v>452</v>
      </c>
      <c r="N52" s="731">
        <v>1</v>
      </c>
      <c r="O52" s="663"/>
      <c r="P52" s="664" t="str">
        <f t="shared" si="12"/>
        <v>Included</v>
      </c>
      <c r="Q52" s="631">
        <f t="shared" si="18"/>
        <v>0</v>
      </c>
      <c r="R52" s="639">
        <f t="shared" si="19"/>
        <v>0</v>
      </c>
      <c r="S52" s="426"/>
      <c r="T52" s="635">
        <f t="shared" si="20"/>
        <v>0</v>
      </c>
      <c r="U52" s="635">
        <f t="shared" si="21"/>
        <v>0</v>
      </c>
      <c r="V52" s="648">
        <f t="shared" si="22"/>
        <v>0</v>
      </c>
      <c r="W52" s="751"/>
      <c r="X52" s="425"/>
    </row>
    <row r="53" spans="1:24" s="440" customFormat="1" ht="47.25">
      <c r="A53" s="654">
        <v>34</v>
      </c>
      <c r="B53" s="703">
        <v>7000015369</v>
      </c>
      <c r="C53" s="655">
        <v>10</v>
      </c>
      <c r="D53" s="655">
        <v>40</v>
      </c>
      <c r="E53" s="655">
        <v>120</v>
      </c>
      <c r="F53" s="656" t="s">
        <v>510</v>
      </c>
      <c r="G53" s="655">
        <v>100017883</v>
      </c>
      <c r="H53" s="655">
        <v>998739</v>
      </c>
      <c r="I53" s="657"/>
      <c r="J53" s="655">
        <v>18</v>
      </c>
      <c r="K53" s="658"/>
      <c r="L53" s="661" t="s">
        <v>495</v>
      </c>
      <c r="M53" s="660" t="s">
        <v>475</v>
      </c>
      <c r="N53" s="731">
        <v>4</v>
      </c>
      <c r="O53" s="663"/>
      <c r="P53" s="664" t="str">
        <f t="shared" si="12"/>
        <v>Included</v>
      </c>
      <c r="Q53" s="631">
        <f t="shared" si="18"/>
        <v>0</v>
      </c>
      <c r="R53" s="639">
        <f t="shared" si="19"/>
        <v>0</v>
      </c>
      <c r="S53" s="426"/>
      <c r="T53" s="635">
        <f t="shared" si="20"/>
        <v>0</v>
      </c>
      <c r="U53" s="635">
        <f t="shared" si="21"/>
        <v>0</v>
      </c>
      <c r="V53" s="648">
        <f t="shared" si="22"/>
        <v>0</v>
      </c>
      <c r="W53" s="751"/>
      <c r="X53" s="425"/>
    </row>
    <row r="54" spans="1:24" s="440" customFormat="1" ht="47.25">
      <c r="A54" s="659">
        <v>35</v>
      </c>
      <c r="B54" s="703">
        <v>7000015369</v>
      </c>
      <c r="C54" s="655">
        <v>10</v>
      </c>
      <c r="D54" s="655">
        <v>40</v>
      </c>
      <c r="E54" s="655">
        <v>130</v>
      </c>
      <c r="F54" s="656" t="s">
        <v>510</v>
      </c>
      <c r="G54" s="655">
        <v>100017884</v>
      </c>
      <c r="H54" s="655">
        <v>998739</v>
      </c>
      <c r="I54" s="657"/>
      <c r="J54" s="655">
        <v>18</v>
      </c>
      <c r="K54" s="658"/>
      <c r="L54" s="661" t="s">
        <v>496</v>
      </c>
      <c r="M54" s="660" t="s">
        <v>475</v>
      </c>
      <c r="N54" s="731">
        <v>1</v>
      </c>
      <c r="O54" s="663"/>
      <c r="P54" s="664" t="str">
        <f t="shared" si="12"/>
        <v>Included</v>
      </c>
      <c r="Q54" s="631">
        <f t="shared" si="18"/>
        <v>0</v>
      </c>
      <c r="R54" s="639">
        <f t="shared" si="19"/>
        <v>0</v>
      </c>
      <c r="S54" s="426"/>
      <c r="T54" s="635">
        <f t="shared" si="20"/>
        <v>0</v>
      </c>
      <c r="U54" s="635">
        <f t="shared" si="21"/>
        <v>0</v>
      </c>
      <c r="V54" s="648">
        <f t="shared" si="22"/>
        <v>0</v>
      </c>
      <c r="W54" s="751"/>
      <c r="X54" s="425"/>
    </row>
    <row r="55" spans="1:24" s="440" customFormat="1" ht="47.25">
      <c r="A55" s="654">
        <v>36</v>
      </c>
      <c r="B55" s="703">
        <v>7000015369</v>
      </c>
      <c r="C55" s="655">
        <v>10</v>
      </c>
      <c r="D55" s="655">
        <v>40</v>
      </c>
      <c r="E55" s="655">
        <v>140</v>
      </c>
      <c r="F55" s="656" t="s">
        <v>510</v>
      </c>
      <c r="G55" s="655">
        <v>100017886</v>
      </c>
      <c r="H55" s="655">
        <v>998739</v>
      </c>
      <c r="I55" s="657"/>
      <c r="J55" s="655">
        <v>18</v>
      </c>
      <c r="K55" s="658"/>
      <c r="L55" s="661" t="s">
        <v>518</v>
      </c>
      <c r="M55" s="660" t="s">
        <v>498</v>
      </c>
      <c r="N55" s="731">
        <v>2</v>
      </c>
      <c r="O55" s="663"/>
      <c r="P55" s="664" t="str">
        <f t="shared" si="12"/>
        <v>Included</v>
      </c>
      <c r="Q55" s="631">
        <f t="shared" si="18"/>
        <v>0</v>
      </c>
      <c r="R55" s="639">
        <f t="shared" si="19"/>
        <v>0</v>
      </c>
      <c r="S55" s="426"/>
      <c r="T55" s="635">
        <f t="shared" si="20"/>
        <v>0</v>
      </c>
      <c r="U55" s="635">
        <f t="shared" si="21"/>
        <v>0</v>
      </c>
      <c r="V55" s="648">
        <f t="shared" si="22"/>
        <v>0</v>
      </c>
      <c r="W55" s="751"/>
      <c r="X55" s="425"/>
    </row>
    <row r="56" spans="1:24" s="440" customFormat="1" ht="47.25">
      <c r="A56" s="654">
        <v>37</v>
      </c>
      <c r="B56" s="703">
        <v>7000015369</v>
      </c>
      <c r="C56" s="655">
        <v>10</v>
      </c>
      <c r="D56" s="655">
        <v>40</v>
      </c>
      <c r="E56" s="655">
        <v>150</v>
      </c>
      <c r="F56" s="656" t="s">
        <v>510</v>
      </c>
      <c r="G56" s="655">
        <v>100017878</v>
      </c>
      <c r="H56" s="655">
        <v>998739</v>
      </c>
      <c r="I56" s="657"/>
      <c r="J56" s="655">
        <v>18</v>
      </c>
      <c r="K56" s="658"/>
      <c r="L56" s="661" t="s">
        <v>493</v>
      </c>
      <c r="M56" s="660" t="s">
        <v>452</v>
      </c>
      <c r="N56" s="731">
        <v>1</v>
      </c>
      <c r="O56" s="663"/>
      <c r="P56" s="664" t="str">
        <f t="shared" si="12"/>
        <v>Included</v>
      </c>
      <c r="Q56" s="631">
        <f t="shared" si="18"/>
        <v>0</v>
      </c>
      <c r="R56" s="639">
        <f t="shared" si="19"/>
        <v>0</v>
      </c>
      <c r="S56" s="426"/>
      <c r="T56" s="635">
        <f t="shared" si="20"/>
        <v>0</v>
      </c>
      <c r="U56" s="635">
        <f t="shared" si="21"/>
        <v>0</v>
      </c>
      <c r="V56" s="648">
        <f t="shared" si="22"/>
        <v>0</v>
      </c>
      <c r="W56" s="751"/>
      <c r="X56" s="425"/>
    </row>
    <row r="57" spans="1:24" s="440" customFormat="1" ht="31.5">
      <c r="A57" s="659">
        <v>38</v>
      </c>
      <c r="B57" s="703">
        <v>7000015370</v>
      </c>
      <c r="C57" s="655">
        <v>10</v>
      </c>
      <c r="D57" s="655">
        <v>50</v>
      </c>
      <c r="E57" s="655">
        <v>110</v>
      </c>
      <c r="F57" s="656" t="s">
        <v>455</v>
      </c>
      <c r="G57" s="655">
        <v>100017890</v>
      </c>
      <c r="H57" s="655">
        <v>998736</v>
      </c>
      <c r="I57" s="657"/>
      <c r="J57" s="655">
        <v>18</v>
      </c>
      <c r="K57" s="658"/>
      <c r="L57" s="661" t="s">
        <v>499</v>
      </c>
      <c r="M57" s="660" t="s">
        <v>500</v>
      </c>
      <c r="N57" s="731">
        <v>0.8</v>
      </c>
      <c r="O57" s="663"/>
      <c r="P57" s="664" t="str">
        <f t="shared" si="12"/>
        <v>Included</v>
      </c>
      <c r="Q57" s="631">
        <f t="shared" si="18"/>
        <v>0</v>
      </c>
      <c r="R57" s="639">
        <f t="shared" si="19"/>
        <v>0</v>
      </c>
      <c r="S57" s="426"/>
      <c r="T57" s="635">
        <f t="shared" si="20"/>
        <v>0</v>
      </c>
      <c r="U57" s="635">
        <f t="shared" si="21"/>
        <v>0</v>
      </c>
      <c r="V57" s="648">
        <f t="shared" si="22"/>
        <v>0</v>
      </c>
      <c r="W57" s="751"/>
      <c r="X57" s="425"/>
    </row>
    <row r="58" spans="1:24" s="440" customFormat="1" ht="31.5">
      <c r="A58" s="654">
        <v>39</v>
      </c>
      <c r="B58" s="703">
        <v>7000015370</v>
      </c>
      <c r="C58" s="655">
        <v>10</v>
      </c>
      <c r="D58" s="655">
        <v>50</v>
      </c>
      <c r="E58" s="655">
        <v>120</v>
      </c>
      <c r="F58" s="656" t="s">
        <v>455</v>
      </c>
      <c r="G58" s="655">
        <v>100017891</v>
      </c>
      <c r="H58" s="655">
        <v>998736</v>
      </c>
      <c r="I58" s="657"/>
      <c r="J58" s="655">
        <v>18</v>
      </c>
      <c r="K58" s="658"/>
      <c r="L58" s="661" t="s">
        <v>501</v>
      </c>
      <c r="M58" s="660" t="s">
        <v>500</v>
      </c>
      <c r="N58" s="731">
        <v>0.6</v>
      </c>
      <c r="O58" s="663"/>
      <c r="P58" s="664" t="str">
        <f t="shared" si="12"/>
        <v>Included</v>
      </c>
      <c r="Q58" s="631">
        <f t="shared" si="18"/>
        <v>0</v>
      </c>
      <c r="R58" s="639">
        <f t="shared" si="19"/>
        <v>0</v>
      </c>
      <c r="S58" s="426"/>
      <c r="T58" s="635">
        <f t="shared" si="20"/>
        <v>0</v>
      </c>
      <c r="U58" s="635">
        <f t="shared" si="21"/>
        <v>0</v>
      </c>
      <c r="V58" s="648">
        <f t="shared" si="22"/>
        <v>0</v>
      </c>
      <c r="W58" s="751"/>
      <c r="X58" s="425"/>
    </row>
    <row r="59" spans="1:24" s="440" customFormat="1" ht="31.5">
      <c r="A59" s="654">
        <v>40</v>
      </c>
      <c r="B59" s="703">
        <v>7000015370</v>
      </c>
      <c r="C59" s="655">
        <v>10</v>
      </c>
      <c r="D59" s="655">
        <v>50</v>
      </c>
      <c r="E59" s="655">
        <v>130</v>
      </c>
      <c r="F59" s="656" t="s">
        <v>455</v>
      </c>
      <c r="G59" s="655">
        <v>100017892</v>
      </c>
      <c r="H59" s="655">
        <v>998736</v>
      </c>
      <c r="I59" s="657"/>
      <c r="J59" s="655">
        <v>18</v>
      </c>
      <c r="K59" s="658"/>
      <c r="L59" s="661" t="s">
        <v>502</v>
      </c>
      <c r="M59" s="660" t="s">
        <v>500</v>
      </c>
      <c r="N59" s="731">
        <v>1</v>
      </c>
      <c r="O59" s="663"/>
      <c r="P59" s="664" t="str">
        <f t="shared" si="12"/>
        <v>Included</v>
      </c>
      <c r="Q59" s="631">
        <f t="shared" si="18"/>
        <v>0</v>
      </c>
      <c r="R59" s="639">
        <f t="shared" si="19"/>
        <v>0</v>
      </c>
      <c r="S59" s="426"/>
      <c r="T59" s="635">
        <f t="shared" si="20"/>
        <v>0</v>
      </c>
      <c r="U59" s="635">
        <f t="shared" si="21"/>
        <v>0</v>
      </c>
      <c r="V59" s="648">
        <f t="shared" si="22"/>
        <v>0</v>
      </c>
      <c r="W59" s="751"/>
      <c r="X59" s="425"/>
    </row>
    <row r="60" spans="1:24" s="440" customFormat="1" ht="31.5">
      <c r="A60" s="659">
        <v>41</v>
      </c>
      <c r="B60" s="703">
        <v>7000015370</v>
      </c>
      <c r="C60" s="655">
        <v>10</v>
      </c>
      <c r="D60" s="655">
        <v>50</v>
      </c>
      <c r="E60" s="655">
        <v>140</v>
      </c>
      <c r="F60" s="656" t="s">
        <v>455</v>
      </c>
      <c r="G60" s="655">
        <v>100017893</v>
      </c>
      <c r="H60" s="655">
        <v>998736</v>
      </c>
      <c r="I60" s="657"/>
      <c r="J60" s="655">
        <v>18</v>
      </c>
      <c r="K60" s="658"/>
      <c r="L60" s="661" t="s">
        <v>503</v>
      </c>
      <c r="M60" s="660" t="s">
        <v>500</v>
      </c>
      <c r="N60" s="731">
        <v>0.3</v>
      </c>
      <c r="O60" s="663"/>
      <c r="P60" s="664" t="str">
        <f t="shared" si="12"/>
        <v>Included</v>
      </c>
      <c r="Q60" s="631">
        <f t="shared" si="18"/>
        <v>0</v>
      </c>
      <c r="R60" s="639">
        <f t="shared" si="19"/>
        <v>0</v>
      </c>
      <c r="S60" s="426"/>
      <c r="T60" s="635">
        <f t="shared" si="20"/>
        <v>0</v>
      </c>
      <c r="U60" s="635">
        <f t="shared" si="21"/>
        <v>0</v>
      </c>
      <c r="V60" s="648">
        <f t="shared" si="22"/>
        <v>0</v>
      </c>
      <c r="W60" s="751"/>
      <c r="X60" s="425"/>
    </row>
    <row r="61" spans="1:24" s="440" customFormat="1" ht="31.5">
      <c r="A61" s="654">
        <v>42</v>
      </c>
      <c r="B61" s="703">
        <v>7000015370</v>
      </c>
      <c r="C61" s="655">
        <v>10</v>
      </c>
      <c r="D61" s="655">
        <v>50</v>
      </c>
      <c r="E61" s="655">
        <v>150</v>
      </c>
      <c r="F61" s="656" t="s">
        <v>455</v>
      </c>
      <c r="G61" s="655">
        <v>100017897</v>
      </c>
      <c r="H61" s="655">
        <v>998739</v>
      </c>
      <c r="I61" s="657"/>
      <c r="J61" s="655">
        <v>18</v>
      </c>
      <c r="K61" s="658"/>
      <c r="L61" s="661" t="s">
        <v>504</v>
      </c>
      <c r="M61" s="660" t="s">
        <v>452</v>
      </c>
      <c r="N61" s="731">
        <v>1</v>
      </c>
      <c r="O61" s="663"/>
      <c r="P61" s="664" t="str">
        <f t="shared" ref="P61:P66" si="23">IF(O61=0, "Included",IF(ISERROR(N61*O61), O61, N61*O61))</f>
        <v>Included</v>
      </c>
      <c r="Q61" s="631">
        <f t="shared" si="18"/>
        <v>0</v>
      </c>
      <c r="R61" s="639">
        <f t="shared" si="19"/>
        <v>0</v>
      </c>
      <c r="S61" s="426"/>
      <c r="T61" s="635">
        <f t="shared" si="20"/>
        <v>0</v>
      </c>
      <c r="U61" s="635">
        <f t="shared" si="21"/>
        <v>0</v>
      </c>
      <c r="V61" s="648">
        <f t="shared" si="22"/>
        <v>0</v>
      </c>
      <c r="W61" s="751"/>
      <c r="X61" s="425"/>
    </row>
    <row r="62" spans="1:24" s="440" customFormat="1" ht="31.5">
      <c r="A62" s="654">
        <v>43</v>
      </c>
      <c r="B62" s="703">
        <v>7000015370</v>
      </c>
      <c r="C62" s="655">
        <v>10</v>
      </c>
      <c r="D62" s="655">
        <v>50</v>
      </c>
      <c r="E62" s="655">
        <v>160</v>
      </c>
      <c r="F62" s="656" t="s">
        <v>455</v>
      </c>
      <c r="G62" s="655">
        <v>100017888</v>
      </c>
      <c r="H62" s="655">
        <v>998739</v>
      </c>
      <c r="I62" s="657"/>
      <c r="J62" s="655">
        <v>18</v>
      </c>
      <c r="K62" s="658"/>
      <c r="L62" s="661" t="s">
        <v>505</v>
      </c>
      <c r="M62" s="660" t="s">
        <v>475</v>
      </c>
      <c r="N62" s="731">
        <v>1</v>
      </c>
      <c r="O62" s="663"/>
      <c r="P62" s="664" t="str">
        <f t="shared" si="23"/>
        <v>Included</v>
      </c>
      <c r="Q62" s="631">
        <f t="shared" si="18"/>
        <v>0</v>
      </c>
      <c r="R62" s="639">
        <f t="shared" si="19"/>
        <v>0</v>
      </c>
      <c r="S62" s="426"/>
      <c r="T62" s="635">
        <f t="shared" si="20"/>
        <v>0</v>
      </c>
      <c r="U62" s="635">
        <f t="shared" si="21"/>
        <v>0</v>
      </c>
      <c r="V62" s="648">
        <f t="shared" si="22"/>
        <v>0</v>
      </c>
      <c r="W62" s="751"/>
      <c r="X62" s="425"/>
    </row>
    <row r="63" spans="1:24" s="440" customFormat="1" ht="31.5">
      <c r="A63" s="659">
        <v>44</v>
      </c>
      <c r="B63" s="703">
        <v>7000015370</v>
      </c>
      <c r="C63" s="655">
        <v>10</v>
      </c>
      <c r="D63" s="655">
        <v>50</v>
      </c>
      <c r="E63" s="655">
        <v>170</v>
      </c>
      <c r="F63" s="656" t="s">
        <v>455</v>
      </c>
      <c r="G63" s="655">
        <v>100017889</v>
      </c>
      <c r="H63" s="655">
        <v>998739</v>
      </c>
      <c r="I63" s="657"/>
      <c r="J63" s="655">
        <v>18</v>
      </c>
      <c r="K63" s="658"/>
      <c r="L63" s="661" t="s">
        <v>506</v>
      </c>
      <c r="M63" s="660" t="s">
        <v>475</v>
      </c>
      <c r="N63" s="731">
        <v>2</v>
      </c>
      <c r="O63" s="663"/>
      <c r="P63" s="664" t="str">
        <f t="shared" si="23"/>
        <v>Included</v>
      </c>
      <c r="Q63" s="631">
        <f>O63*N63</f>
        <v>0</v>
      </c>
      <c r="R63" s="639">
        <f>IF(K63="", J63*Q63/100,K63*Q63/100)</f>
        <v>0</v>
      </c>
      <c r="S63" s="426"/>
      <c r="T63" s="635">
        <f>O63*(1-$T$15)</f>
        <v>0</v>
      </c>
      <c r="U63" s="635">
        <f>T63*N63</f>
        <v>0</v>
      </c>
      <c r="V63" s="648">
        <f>IF(K63="", J63*U63/100,K63*U63/100)</f>
        <v>0</v>
      </c>
      <c r="X63" s="425"/>
    </row>
    <row r="64" spans="1:24" s="440" customFormat="1" ht="31.5">
      <c r="A64" s="654">
        <v>45</v>
      </c>
      <c r="B64" s="703">
        <v>7000015370</v>
      </c>
      <c r="C64" s="655">
        <v>10</v>
      </c>
      <c r="D64" s="655">
        <v>50</v>
      </c>
      <c r="E64" s="655">
        <v>180</v>
      </c>
      <c r="F64" s="656" t="s">
        <v>455</v>
      </c>
      <c r="G64" s="655">
        <v>100017894</v>
      </c>
      <c r="H64" s="655">
        <v>998739</v>
      </c>
      <c r="I64" s="657"/>
      <c r="J64" s="655">
        <v>18</v>
      </c>
      <c r="K64" s="658"/>
      <c r="L64" s="662" t="s">
        <v>507</v>
      </c>
      <c r="M64" s="660" t="s">
        <v>475</v>
      </c>
      <c r="N64" s="731">
        <v>3</v>
      </c>
      <c r="O64" s="663"/>
      <c r="P64" s="664" t="str">
        <f t="shared" si="23"/>
        <v>Included</v>
      </c>
      <c r="Q64" s="631">
        <f t="shared" ref="Q64:Q66" si="24">O64*N64</f>
        <v>0</v>
      </c>
      <c r="R64" s="639">
        <f t="shared" ref="R64:R66" si="25">IF(K64="", J64*Q64/100,K64*Q64/100)</f>
        <v>0</v>
      </c>
      <c r="S64" s="426"/>
      <c r="T64" s="635">
        <f t="shared" ref="T64:T66" si="26">O64*(1-$T$15)</f>
        <v>0</v>
      </c>
      <c r="U64" s="635">
        <f t="shared" ref="U64:U66" si="27">T64*N64</f>
        <v>0</v>
      </c>
      <c r="V64" s="648">
        <f t="shared" ref="V64:V66" si="28">IF(K64="", J64*U64/100,K64*U64/100)</f>
        <v>0</v>
      </c>
      <c r="W64" s="751"/>
      <c r="X64" s="425"/>
    </row>
    <row r="65" spans="1:50" s="440" customFormat="1" ht="31.5">
      <c r="A65" s="654">
        <v>46</v>
      </c>
      <c r="B65" s="703">
        <v>7000015370</v>
      </c>
      <c r="C65" s="655">
        <v>10</v>
      </c>
      <c r="D65" s="655">
        <v>50</v>
      </c>
      <c r="E65" s="655">
        <v>190</v>
      </c>
      <c r="F65" s="656" t="s">
        <v>455</v>
      </c>
      <c r="G65" s="655">
        <v>100017895</v>
      </c>
      <c r="H65" s="655">
        <v>998739</v>
      </c>
      <c r="I65" s="657"/>
      <c r="J65" s="655">
        <v>18</v>
      </c>
      <c r="K65" s="658"/>
      <c r="L65" s="662" t="s">
        <v>508</v>
      </c>
      <c r="M65" s="660" t="s">
        <v>475</v>
      </c>
      <c r="N65" s="731">
        <v>14</v>
      </c>
      <c r="O65" s="663"/>
      <c r="P65" s="664" t="str">
        <f t="shared" si="23"/>
        <v>Included</v>
      </c>
      <c r="Q65" s="631">
        <f t="shared" si="24"/>
        <v>0</v>
      </c>
      <c r="R65" s="639">
        <f t="shared" si="25"/>
        <v>0</v>
      </c>
      <c r="S65" s="426"/>
      <c r="T65" s="635">
        <f t="shared" si="26"/>
        <v>0</v>
      </c>
      <c r="U65" s="635">
        <f t="shared" si="27"/>
        <v>0</v>
      </c>
      <c r="V65" s="648">
        <f t="shared" si="28"/>
        <v>0</v>
      </c>
      <c r="W65" s="751"/>
      <c r="X65" s="425"/>
    </row>
    <row r="66" spans="1:50" s="440" customFormat="1" ht="31.5">
      <c r="A66" s="659">
        <v>47</v>
      </c>
      <c r="B66" s="703">
        <v>7000015370</v>
      </c>
      <c r="C66" s="655">
        <v>10</v>
      </c>
      <c r="D66" s="655">
        <v>50</v>
      </c>
      <c r="E66" s="655">
        <v>200</v>
      </c>
      <c r="F66" s="656" t="s">
        <v>455</v>
      </c>
      <c r="G66" s="655">
        <v>100017896</v>
      </c>
      <c r="H66" s="655">
        <v>998739</v>
      </c>
      <c r="I66" s="657"/>
      <c r="J66" s="655">
        <v>18</v>
      </c>
      <c r="K66" s="658"/>
      <c r="L66" s="662" t="s">
        <v>509</v>
      </c>
      <c r="M66" s="660" t="s">
        <v>475</v>
      </c>
      <c r="N66" s="731">
        <v>14</v>
      </c>
      <c r="O66" s="663"/>
      <c r="P66" s="664" t="str">
        <f t="shared" si="23"/>
        <v>Included</v>
      </c>
      <c r="Q66" s="631">
        <f t="shared" si="24"/>
        <v>0</v>
      </c>
      <c r="R66" s="639">
        <f t="shared" si="25"/>
        <v>0</v>
      </c>
      <c r="S66" s="426"/>
      <c r="T66" s="635">
        <f t="shared" si="26"/>
        <v>0</v>
      </c>
      <c r="U66" s="635">
        <f t="shared" si="27"/>
        <v>0</v>
      </c>
      <c r="V66" s="648">
        <f t="shared" si="28"/>
        <v>0</v>
      </c>
      <c r="W66" s="751"/>
      <c r="X66" s="425"/>
    </row>
    <row r="67" spans="1:50" s="718" customFormat="1" ht="39" customHeight="1">
      <c r="A67" s="745" t="s">
        <v>309</v>
      </c>
      <c r="B67" s="818" t="s">
        <v>516</v>
      </c>
      <c r="C67" s="819"/>
      <c r="D67" s="819"/>
      <c r="E67" s="819"/>
      <c r="F67" s="819"/>
      <c r="G67" s="819"/>
      <c r="H67" s="819"/>
      <c r="I67" s="819"/>
      <c r="J67" s="819"/>
      <c r="K67" s="819"/>
      <c r="L67" s="819"/>
      <c r="M67" s="705"/>
      <c r="N67" s="730"/>
      <c r="O67" s="706"/>
      <c r="P67" s="706"/>
      <c r="Q67" s="707"/>
      <c r="R67" s="708"/>
      <c r="S67" s="709"/>
      <c r="T67" s="710"/>
      <c r="U67" s="710"/>
      <c r="V67" s="711"/>
      <c r="W67" s="750"/>
      <c r="X67" s="712"/>
      <c r="Y67" s="713"/>
      <c r="Z67" s="713"/>
      <c r="AA67" s="714"/>
      <c r="AB67" s="713"/>
      <c r="AC67" s="713"/>
      <c r="AD67" s="712"/>
      <c r="AE67" s="712"/>
      <c r="AF67" s="715"/>
      <c r="AG67" s="715"/>
      <c r="AH67" s="712"/>
      <c r="AI67" s="712"/>
      <c r="AJ67" s="712"/>
      <c r="AK67" s="716"/>
      <c r="AL67" s="716"/>
      <c r="AM67" s="716"/>
      <c r="AN67" s="716"/>
      <c r="AO67" s="716"/>
      <c r="AP67" s="716"/>
      <c r="AQ67" s="716"/>
      <c r="AR67" s="716"/>
      <c r="AS67" s="716"/>
      <c r="AT67" s="717"/>
      <c r="AU67" s="717"/>
      <c r="AV67" s="717"/>
      <c r="AW67" s="717"/>
      <c r="AX67" s="717"/>
    </row>
    <row r="68" spans="1:50" s="440" customFormat="1" ht="37.5">
      <c r="A68" s="654">
        <v>1</v>
      </c>
      <c r="B68" s="703">
        <v>7000015420</v>
      </c>
      <c r="C68" s="655">
        <v>10</v>
      </c>
      <c r="D68" s="655">
        <v>10</v>
      </c>
      <c r="E68" s="655">
        <v>10</v>
      </c>
      <c r="F68" s="656" t="s">
        <v>454</v>
      </c>
      <c r="G68" s="655">
        <v>100004518</v>
      </c>
      <c r="H68" s="655">
        <v>995433</v>
      </c>
      <c r="I68" s="657"/>
      <c r="J68" s="655">
        <v>18</v>
      </c>
      <c r="K68" s="658"/>
      <c r="L68" s="661" t="s">
        <v>456</v>
      </c>
      <c r="M68" s="660" t="s">
        <v>457</v>
      </c>
      <c r="N68" s="731">
        <v>1536</v>
      </c>
      <c r="O68" s="663"/>
      <c r="P68" s="664" t="str">
        <f t="shared" ref="P68:P107" si="29">IF(O68=0, "Included",IF(ISERROR(N68*O68), O68, N68*O68))</f>
        <v>Included</v>
      </c>
      <c r="Q68" s="631">
        <f>O68*N68</f>
        <v>0</v>
      </c>
      <c r="R68" s="639">
        <f>IF(K68="", J68*Q68/100,K68*Q68/100)</f>
        <v>0</v>
      </c>
      <c r="S68" s="426"/>
      <c r="T68" s="635">
        <f>O68*(1-$T$15)</f>
        <v>0</v>
      </c>
      <c r="U68" s="635">
        <f>T68*N68</f>
        <v>0</v>
      </c>
      <c r="V68" s="648">
        <f>IF(K68="", J68*U68/100,K68*U68/100)</f>
        <v>0</v>
      </c>
      <c r="X68" s="425"/>
    </row>
    <row r="69" spans="1:50" s="440" customFormat="1" ht="18.75">
      <c r="A69" s="659">
        <v>2</v>
      </c>
      <c r="B69" s="703">
        <v>7000015420</v>
      </c>
      <c r="C69" s="655">
        <v>10</v>
      </c>
      <c r="D69" s="655">
        <v>10</v>
      </c>
      <c r="E69" s="655">
        <v>20</v>
      </c>
      <c r="F69" s="656" t="s">
        <v>454</v>
      </c>
      <c r="G69" s="655">
        <v>100001325</v>
      </c>
      <c r="H69" s="655">
        <v>995454</v>
      </c>
      <c r="I69" s="657"/>
      <c r="J69" s="655">
        <v>18</v>
      </c>
      <c r="K69" s="658"/>
      <c r="L69" s="662" t="s">
        <v>458</v>
      </c>
      <c r="M69" s="660" t="s">
        <v>457</v>
      </c>
      <c r="N69" s="731">
        <v>147</v>
      </c>
      <c r="O69" s="663"/>
      <c r="P69" s="664" t="str">
        <f t="shared" si="29"/>
        <v>Included</v>
      </c>
      <c r="Q69" s="631">
        <f t="shared" ref="Q69:Q88" si="30">O69*N69</f>
        <v>0</v>
      </c>
      <c r="R69" s="639">
        <f t="shared" ref="R69:R88" si="31">IF(K69="", J69*Q69/100,K69*Q69/100)</f>
        <v>0</v>
      </c>
      <c r="S69" s="426"/>
      <c r="T69" s="635">
        <f t="shared" ref="T69:T88" si="32">O69*(1-$T$15)</f>
        <v>0</v>
      </c>
      <c r="U69" s="635">
        <f t="shared" ref="U69:U88" si="33">T69*N69</f>
        <v>0</v>
      </c>
      <c r="V69" s="648">
        <f t="shared" ref="V69:V88" si="34">IF(K69="", J69*U69/100,K69*U69/100)</f>
        <v>0</v>
      </c>
      <c r="W69" s="751"/>
      <c r="X69" s="425"/>
    </row>
    <row r="70" spans="1:50" s="440" customFormat="1" ht="18.75">
      <c r="A70" s="654">
        <v>3</v>
      </c>
      <c r="B70" s="703">
        <v>7000015420</v>
      </c>
      <c r="C70" s="655">
        <v>10</v>
      </c>
      <c r="D70" s="655">
        <v>10</v>
      </c>
      <c r="E70" s="655">
        <v>30</v>
      </c>
      <c r="F70" s="656" t="s">
        <v>454</v>
      </c>
      <c r="G70" s="655">
        <v>100001326</v>
      </c>
      <c r="H70" s="655">
        <v>995454</v>
      </c>
      <c r="I70" s="657"/>
      <c r="J70" s="655">
        <v>18</v>
      </c>
      <c r="K70" s="658"/>
      <c r="L70" s="662" t="s">
        <v>459</v>
      </c>
      <c r="M70" s="660" t="s">
        <v>457</v>
      </c>
      <c r="N70" s="731">
        <v>32</v>
      </c>
      <c r="O70" s="663"/>
      <c r="P70" s="664" t="str">
        <f t="shared" si="29"/>
        <v>Included</v>
      </c>
      <c r="Q70" s="631">
        <f t="shared" si="30"/>
        <v>0</v>
      </c>
      <c r="R70" s="639">
        <f t="shared" si="31"/>
        <v>0</v>
      </c>
      <c r="S70" s="426"/>
      <c r="T70" s="635">
        <f t="shared" si="32"/>
        <v>0</v>
      </c>
      <c r="U70" s="635">
        <f t="shared" si="33"/>
        <v>0</v>
      </c>
      <c r="V70" s="648">
        <f t="shared" si="34"/>
        <v>0</v>
      </c>
      <c r="W70" s="751"/>
      <c r="X70" s="425"/>
    </row>
    <row r="71" spans="1:50" s="440" customFormat="1" ht="37.5">
      <c r="A71" s="654">
        <v>4</v>
      </c>
      <c r="B71" s="703">
        <v>7000015420</v>
      </c>
      <c r="C71" s="655">
        <v>10</v>
      </c>
      <c r="D71" s="655">
        <v>10</v>
      </c>
      <c r="E71" s="655">
        <v>40</v>
      </c>
      <c r="F71" s="656" t="s">
        <v>454</v>
      </c>
      <c r="G71" s="655">
        <v>100001327</v>
      </c>
      <c r="H71" s="655">
        <v>995454</v>
      </c>
      <c r="I71" s="657"/>
      <c r="J71" s="655">
        <v>18</v>
      </c>
      <c r="K71" s="658"/>
      <c r="L71" s="662" t="s">
        <v>460</v>
      </c>
      <c r="M71" s="660" t="s">
        <v>457</v>
      </c>
      <c r="N71" s="731">
        <v>712</v>
      </c>
      <c r="O71" s="663"/>
      <c r="P71" s="664" t="str">
        <f t="shared" si="29"/>
        <v>Included</v>
      </c>
      <c r="Q71" s="631">
        <f t="shared" si="30"/>
        <v>0</v>
      </c>
      <c r="R71" s="639">
        <f t="shared" si="31"/>
        <v>0</v>
      </c>
      <c r="S71" s="426"/>
      <c r="T71" s="635">
        <f t="shared" si="32"/>
        <v>0</v>
      </c>
      <c r="U71" s="635">
        <f t="shared" si="33"/>
        <v>0</v>
      </c>
      <c r="V71" s="648">
        <f t="shared" si="34"/>
        <v>0</v>
      </c>
      <c r="W71" s="751"/>
      <c r="X71" s="425"/>
    </row>
    <row r="72" spans="1:50" s="440" customFormat="1" ht="18.75">
      <c r="A72" s="659">
        <v>5</v>
      </c>
      <c r="B72" s="703">
        <v>7000015420</v>
      </c>
      <c r="C72" s="655">
        <v>10</v>
      </c>
      <c r="D72" s="655">
        <v>10</v>
      </c>
      <c r="E72" s="655">
        <v>50</v>
      </c>
      <c r="F72" s="656" t="s">
        <v>454</v>
      </c>
      <c r="G72" s="655">
        <v>100001329</v>
      </c>
      <c r="H72" s="655">
        <v>995454</v>
      </c>
      <c r="I72" s="657"/>
      <c r="J72" s="655">
        <v>18</v>
      </c>
      <c r="K72" s="658"/>
      <c r="L72" s="662" t="s">
        <v>461</v>
      </c>
      <c r="M72" s="660" t="s">
        <v>462</v>
      </c>
      <c r="N72" s="731">
        <v>131</v>
      </c>
      <c r="O72" s="663"/>
      <c r="P72" s="664" t="str">
        <f t="shared" si="29"/>
        <v>Included</v>
      </c>
      <c r="Q72" s="631">
        <f t="shared" si="30"/>
        <v>0</v>
      </c>
      <c r="R72" s="639">
        <f t="shared" si="31"/>
        <v>0</v>
      </c>
      <c r="S72" s="426"/>
      <c r="T72" s="635">
        <f t="shared" si="32"/>
        <v>0</v>
      </c>
      <c r="U72" s="635">
        <f t="shared" si="33"/>
        <v>0</v>
      </c>
      <c r="V72" s="648">
        <f t="shared" si="34"/>
        <v>0</v>
      </c>
      <c r="W72" s="751"/>
      <c r="X72" s="425"/>
    </row>
    <row r="73" spans="1:50" s="440" customFormat="1" ht="75">
      <c r="A73" s="654">
        <v>6</v>
      </c>
      <c r="B73" s="703">
        <v>7000015420</v>
      </c>
      <c r="C73" s="655">
        <v>10</v>
      </c>
      <c r="D73" s="655">
        <v>10</v>
      </c>
      <c r="E73" s="655">
        <v>60</v>
      </c>
      <c r="F73" s="656" t="s">
        <v>454</v>
      </c>
      <c r="G73" s="655">
        <v>100001686</v>
      </c>
      <c r="H73" s="655">
        <v>995411</v>
      </c>
      <c r="I73" s="657"/>
      <c r="J73" s="655">
        <v>18</v>
      </c>
      <c r="K73" s="658"/>
      <c r="L73" s="662" t="s">
        <v>463</v>
      </c>
      <c r="M73" s="660" t="s">
        <v>464</v>
      </c>
      <c r="N73" s="731">
        <v>576</v>
      </c>
      <c r="O73" s="663"/>
      <c r="P73" s="664" t="str">
        <f t="shared" si="29"/>
        <v>Included</v>
      </c>
      <c r="Q73" s="631">
        <f t="shared" si="30"/>
        <v>0</v>
      </c>
      <c r="R73" s="639">
        <f t="shared" si="31"/>
        <v>0</v>
      </c>
      <c r="S73" s="426"/>
      <c r="T73" s="635">
        <f t="shared" si="32"/>
        <v>0</v>
      </c>
      <c r="U73" s="635">
        <f t="shared" si="33"/>
        <v>0</v>
      </c>
      <c r="V73" s="648">
        <f t="shared" si="34"/>
        <v>0</v>
      </c>
      <c r="W73" s="751"/>
      <c r="X73" s="425"/>
    </row>
    <row r="74" spans="1:50" s="440" customFormat="1" ht="56.25">
      <c r="A74" s="654">
        <v>7</v>
      </c>
      <c r="B74" s="703">
        <v>7000015420</v>
      </c>
      <c r="C74" s="655">
        <v>10</v>
      </c>
      <c r="D74" s="655">
        <v>10</v>
      </c>
      <c r="E74" s="655">
        <v>70</v>
      </c>
      <c r="F74" s="656" t="s">
        <v>454</v>
      </c>
      <c r="G74" s="655">
        <v>100004507</v>
      </c>
      <c r="H74" s="655">
        <v>995421</v>
      </c>
      <c r="I74" s="657"/>
      <c r="J74" s="655">
        <v>18</v>
      </c>
      <c r="K74" s="658"/>
      <c r="L74" s="662" t="s">
        <v>468</v>
      </c>
      <c r="M74" s="660" t="s">
        <v>464</v>
      </c>
      <c r="N74" s="731">
        <v>563</v>
      </c>
      <c r="O74" s="663"/>
      <c r="P74" s="664" t="str">
        <f t="shared" si="29"/>
        <v>Included</v>
      </c>
      <c r="Q74" s="631">
        <f t="shared" si="30"/>
        <v>0</v>
      </c>
      <c r="R74" s="639">
        <f t="shared" si="31"/>
        <v>0</v>
      </c>
      <c r="S74" s="426"/>
      <c r="T74" s="635">
        <f t="shared" si="32"/>
        <v>0</v>
      </c>
      <c r="U74" s="635">
        <f t="shared" si="33"/>
        <v>0</v>
      </c>
      <c r="V74" s="648">
        <f t="shared" si="34"/>
        <v>0</v>
      </c>
      <c r="W74" s="751"/>
      <c r="X74" s="425"/>
    </row>
    <row r="75" spans="1:50" s="440" customFormat="1" ht="18.75">
      <c r="A75" s="659">
        <v>8</v>
      </c>
      <c r="B75" s="703">
        <v>7000015420</v>
      </c>
      <c r="C75" s="655">
        <v>10</v>
      </c>
      <c r="D75" s="655">
        <v>10</v>
      </c>
      <c r="E75" s="655">
        <v>80</v>
      </c>
      <c r="F75" s="656" t="s">
        <v>454</v>
      </c>
      <c r="G75" s="655">
        <v>100001412</v>
      </c>
      <c r="H75" s="655">
        <v>995462</v>
      </c>
      <c r="I75" s="657"/>
      <c r="J75" s="655">
        <v>18</v>
      </c>
      <c r="K75" s="658"/>
      <c r="L75" s="662" t="s">
        <v>469</v>
      </c>
      <c r="M75" s="660" t="s">
        <v>470</v>
      </c>
      <c r="N75" s="731">
        <v>180</v>
      </c>
      <c r="O75" s="663"/>
      <c r="P75" s="664" t="str">
        <f t="shared" si="29"/>
        <v>Included</v>
      </c>
      <c r="Q75" s="631">
        <f t="shared" si="30"/>
        <v>0</v>
      </c>
      <c r="R75" s="639">
        <f t="shared" si="31"/>
        <v>0</v>
      </c>
      <c r="S75" s="426"/>
      <c r="T75" s="635">
        <f t="shared" si="32"/>
        <v>0</v>
      </c>
      <c r="U75" s="635">
        <f t="shared" si="33"/>
        <v>0</v>
      </c>
      <c r="V75" s="648">
        <f t="shared" si="34"/>
        <v>0</v>
      </c>
      <c r="W75" s="751"/>
      <c r="X75" s="425"/>
    </row>
    <row r="76" spans="1:50" s="440" customFormat="1" ht="18.75">
      <c r="A76" s="654">
        <v>9</v>
      </c>
      <c r="B76" s="703">
        <v>7000015420</v>
      </c>
      <c r="C76" s="655">
        <v>10</v>
      </c>
      <c r="D76" s="655">
        <v>10</v>
      </c>
      <c r="E76" s="655">
        <v>90</v>
      </c>
      <c r="F76" s="656" t="s">
        <v>454</v>
      </c>
      <c r="G76" s="655">
        <v>100001413</v>
      </c>
      <c r="H76" s="655">
        <v>995462</v>
      </c>
      <c r="I76" s="657"/>
      <c r="J76" s="655">
        <v>18</v>
      </c>
      <c r="K76" s="658"/>
      <c r="L76" s="662" t="s">
        <v>471</v>
      </c>
      <c r="M76" s="660" t="s">
        <v>470</v>
      </c>
      <c r="N76" s="731">
        <v>120</v>
      </c>
      <c r="O76" s="663"/>
      <c r="P76" s="664" t="str">
        <f t="shared" si="29"/>
        <v>Included</v>
      </c>
      <c r="Q76" s="631">
        <f t="shared" si="30"/>
        <v>0</v>
      </c>
      <c r="R76" s="639">
        <f t="shared" si="31"/>
        <v>0</v>
      </c>
      <c r="S76" s="426"/>
      <c r="T76" s="635">
        <f t="shared" si="32"/>
        <v>0</v>
      </c>
      <c r="U76" s="635">
        <f t="shared" si="33"/>
        <v>0</v>
      </c>
      <c r="V76" s="648">
        <f t="shared" si="34"/>
        <v>0</v>
      </c>
      <c r="W76" s="751"/>
      <c r="X76" s="425"/>
    </row>
    <row r="77" spans="1:50" s="440" customFormat="1" ht="37.5">
      <c r="A77" s="654">
        <v>10</v>
      </c>
      <c r="B77" s="703">
        <v>7000015420</v>
      </c>
      <c r="C77" s="655">
        <v>10</v>
      </c>
      <c r="D77" s="655">
        <v>10</v>
      </c>
      <c r="E77" s="655">
        <v>110</v>
      </c>
      <c r="F77" s="656" t="s">
        <v>454</v>
      </c>
      <c r="G77" s="655">
        <v>100001736</v>
      </c>
      <c r="H77" s="655">
        <v>995462</v>
      </c>
      <c r="I77" s="657"/>
      <c r="J77" s="655">
        <v>18</v>
      </c>
      <c r="K77" s="658"/>
      <c r="L77" s="662" t="s">
        <v>472</v>
      </c>
      <c r="M77" s="660" t="s">
        <v>470</v>
      </c>
      <c r="N77" s="731">
        <v>15</v>
      </c>
      <c r="O77" s="663"/>
      <c r="P77" s="664" t="str">
        <f t="shared" si="29"/>
        <v>Included</v>
      </c>
      <c r="Q77" s="631">
        <f t="shared" si="30"/>
        <v>0</v>
      </c>
      <c r="R77" s="639">
        <f t="shared" si="31"/>
        <v>0</v>
      </c>
      <c r="S77" s="426"/>
      <c r="T77" s="635">
        <f t="shared" si="32"/>
        <v>0</v>
      </c>
      <c r="U77" s="635">
        <f t="shared" si="33"/>
        <v>0</v>
      </c>
      <c r="V77" s="648">
        <f t="shared" si="34"/>
        <v>0</v>
      </c>
      <c r="W77" s="751"/>
      <c r="X77" s="425"/>
    </row>
    <row r="78" spans="1:50" s="440" customFormat="1" ht="37.5">
      <c r="A78" s="659">
        <v>11</v>
      </c>
      <c r="B78" s="703">
        <v>7000015420</v>
      </c>
      <c r="C78" s="655">
        <v>10</v>
      </c>
      <c r="D78" s="655">
        <v>10</v>
      </c>
      <c r="E78" s="655">
        <v>120</v>
      </c>
      <c r="F78" s="656" t="s">
        <v>454</v>
      </c>
      <c r="G78" s="655">
        <v>100001738</v>
      </c>
      <c r="H78" s="655">
        <v>995462</v>
      </c>
      <c r="I78" s="657"/>
      <c r="J78" s="655">
        <v>18</v>
      </c>
      <c r="K78" s="658"/>
      <c r="L78" s="662" t="s">
        <v>473</v>
      </c>
      <c r="M78" s="660" t="s">
        <v>470</v>
      </c>
      <c r="N78" s="731">
        <v>15</v>
      </c>
      <c r="O78" s="663"/>
      <c r="P78" s="664" t="str">
        <f t="shared" si="29"/>
        <v>Included</v>
      </c>
      <c r="Q78" s="631">
        <f t="shared" si="30"/>
        <v>0</v>
      </c>
      <c r="R78" s="639">
        <f t="shared" si="31"/>
        <v>0</v>
      </c>
      <c r="S78" s="426"/>
      <c r="T78" s="635">
        <f t="shared" si="32"/>
        <v>0</v>
      </c>
      <c r="U78" s="635">
        <f t="shared" si="33"/>
        <v>0</v>
      </c>
      <c r="V78" s="648">
        <f t="shared" si="34"/>
        <v>0</v>
      </c>
      <c r="W78" s="751"/>
      <c r="X78" s="425"/>
    </row>
    <row r="79" spans="1:50" s="440" customFormat="1" ht="18.75">
      <c r="A79" s="654">
        <v>12</v>
      </c>
      <c r="B79" s="703">
        <v>7000015420</v>
      </c>
      <c r="C79" s="655">
        <v>10</v>
      </c>
      <c r="D79" s="655">
        <v>10</v>
      </c>
      <c r="E79" s="655">
        <v>130</v>
      </c>
      <c r="F79" s="656" t="s">
        <v>454</v>
      </c>
      <c r="G79" s="655">
        <v>100001739</v>
      </c>
      <c r="H79" s="655">
        <v>995462</v>
      </c>
      <c r="I79" s="657"/>
      <c r="J79" s="655">
        <v>18</v>
      </c>
      <c r="K79" s="658"/>
      <c r="L79" s="662" t="s">
        <v>474</v>
      </c>
      <c r="M79" s="660" t="s">
        <v>475</v>
      </c>
      <c r="N79" s="731">
        <v>1</v>
      </c>
      <c r="O79" s="663"/>
      <c r="P79" s="664" t="str">
        <f t="shared" si="29"/>
        <v>Included</v>
      </c>
      <c r="Q79" s="631">
        <f t="shared" si="30"/>
        <v>0</v>
      </c>
      <c r="R79" s="639">
        <f t="shared" si="31"/>
        <v>0</v>
      </c>
      <c r="S79" s="426"/>
      <c r="T79" s="635">
        <f t="shared" si="32"/>
        <v>0</v>
      </c>
      <c r="U79" s="635">
        <f t="shared" si="33"/>
        <v>0</v>
      </c>
      <c r="V79" s="648">
        <f t="shared" si="34"/>
        <v>0</v>
      </c>
      <c r="W79" s="751"/>
      <c r="X79" s="425"/>
    </row>
    <row r="80" spans="1:50" s="440" customFormat="1" ht="18.75">
      <c r="A80" s="654">
        <v>13</v>
      </c>
      <c r="B80" s="703">
        <v>7000015420</v>
      </c>
      <c r="C80" s="655">
        <v>10</v>
      </c>
      <c r="D80" s="655">
        <v>10</v>
      </c>
      <c r="E80" s="655">
        <v>140</v>
      </c>
      <c r="F80" s="656" t="s">
        <v>454</v>
      </c>
      <c r="G80" s="655">
        <v>100001755</v>
      </c>
      <c r="H80" s="655">
        <v>995424</v>
      </c>
      <c r="I80" s="657"/>
      <c r="J80" s="655">
        <v>18</v>
      </c>
      <c r="K80" s="658"/>
      <c r="L80" s="661" t="s">
        <v>476</v>
      </c>
      <c r="M80" s="660" t="s">
        <v>470</v>
      </c>
      <c r="N80" s="731">
        <v>144</v>
      </c>
      <c r="O80" s="663"/>
      <c r="P80" s="664" t="str">
        <f t="shared" si="29"/>
        <v>Included</v>
      </c>
      <c r="Q80" s="631">
        <f t="shared" si="30"/>
        <v>0</v>
      </c>
      <c r="R80" s="639">
        <f t="shared" si="31"/>
        <v>0</v>
      </c>
      <c r="S80" s="426"/>
      <c r="T80" s="635">
        <f t="shared" si="32"/>
        <v>0</v>
      </c>
      <c r="U80" s="635">
        <f t="shared" si="33"/>
        <v>0</v>
      </c>
      <c r="V80" s="648">
        <f t="shared" si="34"/>
        <v>0</v>
      </c>
      <c r="W80" s="751"/>
      <c r="X80" s="425"/>
    </row>
    <row r="81" spans="1:24" s="440" customFormat="1" ht="18.75">
      <c r="A81" s="659">
        <v>14</v>
      </c>
      <c r="B81" s="703">
        <v>7000015420</v>
      </c>
      <c r="C81" s="655">
        <v>10</v>
      </c>
      <c r="D81" s="655">
        <v>10</v>
      </c>
      <c r="E81" s="655">
        <v>150</v>
      </c>
      <c r="F81" s="656" t="s">
        <v>454</v>
      </c>
      <c r="G81" s="655">
        <v>100001756</v>
      </c>
      <c r="H81" s="655">
        <v>995424</v>
      </c>
      <c r="I81" s="657"/>
      <c r="J81" s="655">
        <v>18</v>
      </c>
      <c r="K81" s="658"/>
      <c r="L81" s="661" t="s">
        <v>477</v>
      </c>
      <c r="M81" s="660" t="s">
        <v>470</v>
      </c>
      <c r="N81" s="731">
        <v>144</v>
      </c>
      <c r="O81" s="663"/>
      <c r="P81" s="664" t="str">
        <f t="shared" si="29"/>
        <v>Included</v>
      </c>
      <c r="Q81" s="631">
        <f t="shared" si="30"/>
        <v>0</v>
      </c>
      <c r="R81" s="639">
        <f t="shared" si="31"/>
        <v>0</v>
      </c>
      <c r="S81" s="426"/>
      <c r="T81" s="635">
        <f t="shared" si="32"/>
        <v>0</v>
      </c>
      <c r="U81" s="635">
        <f t="shared" si="33"/>
        <v>0</v>
      </c>
      <c r="V81" s="648">
        <f t="shared" si="34"/>
        <v>0</v>
      </c>
      <c r="W81" s="751"/>
      <c r="X81" s="425"/>
    </row>
    <row r="82" spans="1:24" s="440" customFormat="1" ht="18.75">
      <c r="A82" s="654">
        <v>15</v>
      </c>
      <c r="B82" s="703">
        <v>7000015420</v>
      </c>
      <c r="C82" s="655">
        <v>10</v>
      </c>
      <c r="D82" s="655">
        <v>10</v>
      </c>
      <c r="E82" s="655">
        <v>160</v>
      </c>
      <c r="F82" s="656" t="s">
        <v>454</v>
      </c>
      <c r="G82" s="655">
        <v>100001757</v>
      </c>
      <c r="H82" s="655">
        <v>995424</v>
      </c>
      <c r="I82" s="657"/>
      <c r="J82" s="655">
        <v>18</v>
      </c>
      <c r="K82" s="658"/>
      <c r="L82" s="661" t="s">
        <v>478</v>
      </c>
      <c r="M82" s="660" t="s">
        <v>470</v>
      </c>
      <c r="N82" s="731">
        <v>144</v>
      </c>
      <c r="O82" s="663"/>
      <c r="P82" s="664" t="str">
        <f t="shared" si="29"/>
        <v>Included</v>
      </c>
      <c r="Q82" s="631">
        <f t="shared" si="30"/>
        <v>0</v>
      </c>
      <c r="R82" s="639">
        <f t="shared" si="31"/>
        <v>0</v>
      </c>
      <c r="S82" s="426"/>
      <c r="T82" s="635">
        <f t="shared" si="32"/>
        <v>0</v>
      </c>
      <c r="U82" s="635">
        <f t="shared" si="33"/>
        <v>0</v>
      </c>
      <c r="V82" s="648">
        <f t="shared" si="34"/>
        <v>0</v>
      </c>
      <c r="W82" s="751"/>
      <c r="X82" s="425"/>
    </row>
    <row r="83" spans="1:24" s="440" customFormat="1" ht="18.75">
      <c r="A83" s="654">
        <v>16</v>
      </c>
      <c r="B83" s="703">
        <v>7000015420</v>
      </c>
      <c r="C83" s="655">
        <v>10</v>
      </c>
      <c r="D83" s="655">
        <v>10</v>
      </c>
      <c r="E83" s="655">
        <v>170</v>
      </c>
      <c r="F83" s="656" t="s">
        <v>454</v>
      </c>
      <c r="G83" s="655">
        <v>100001758</v>
      </c>
      <c r="H83" s="655">
        <v>995424</v>
      </c>
      <c r="I83" s="657"/>
      <c r="J83" s="655">
        <v>18</v>
      </c>
      <c r="K83" s="658"/>
      <c r="L83" s="661" t="s">
        <v>479</v>
      </c>
      <c r="M83" s="660" t="s">
        <v>470</v>
      </c>
      <c r="N83" s="731">
        <v>86</v>
      </c>
      <c r="O83" s="663"/>
      <c r="P83" s="664" t="str">
        <f t="shared" si="29"/>
        <v>Included</v>
      </c>
      <c r="Q83" s="631">
        <f t="shared" si="30"/>
        <v>0</v>
      </c>
      <c r="R83" s="639">
        <f t="shared" si="31"/>
        <v>0</v>
      </c>
      <c r="S83" s="426"/>
      <c r="T83" s="635">
        <f t="shared" si="32"/>
        <v>0</v>
      </c>
      <c r="U83" s="635">
        <f t="shared" si="33"/>
        <v>0</v>
      </c>
      <c r="V83" s="648">
        <f t="shared" si="34"/>
        <v>0</v>
      </c>
      <c r="W83" s="751"/>
      <c r="X83" s="425"/>
    </row>
    <row r="84" spans="1:24" s="440" customFormat="1" ht="18.75">
      <c r="A84" s="659">
        <v>17</v>
      </c>
      <c r="B84" s="703">
        <v>7000015420</v>
      </c>
      <c r="C84" s="655">
        <v>10</v>
      </c>
      <c r="D84" s="655">
        <v>10</v>
      </c>
      <c r="E84" s="655">
        <v>180</v>
      </c>
      <c r="F84" s="656" t="s">
        <v>454</v>
      </c>
      <c r="G84" s="655">
        <v>100001759</v>
      </c>
      <c r="H84" s="655">
        <v>995424</v>
      </c>
      <c r="I84" s="657"/>
      <c r="J84" s="655">
        <v>18</v>
      </c>
      <c r="K84" s="658"/>
      <c r="L84" s="661" t="s">
        <v>480</v>
      </c>
      <c r="M84" s="660" t="s">
        <v>470</v>
      </c>
      <c r="N84" s="731">
        <v>58</v>
      </c>
      <c r="O84" s="663"/>
      <c r="P84" s="664" t="str">
        <f t="shared" si="29"/>
        <v>Included</v>
      </c>
      <c r="Q84" s="631">
        <f t="shared" si="30"/>
        <v>0</v>
      </c>
      <c r="R84" s="639">
        <f t="shared" si="31"/>
        <v>0</v>
      </c>
      <c r="S84" s="426"/>
      <c r="T84" s="635">
        <f t="shared" si="32"/>
        <v>0</v>
      </c>
      <c r="U84" s="635">
        <f t="shared" si="33"/>
        <v>0</v>
      </c>
      <c r="V84" s="648">
        <f t="shared" si="34"/>
        <v>0</v>
      </c>
      <c r="W84" s="751"/>
      <c r="X84" s="425"/>
    </row>
    <row r="85" spans="1:24" s="440" customFormat="1" ht="18.75">
      <c r="A85" s="654">
        <v>18</v>
      </c>
      <c r="B85" s="703">
        <v>7000015420</v>
      </c>
      <c r="C85" s="655">
        <v>10</v>
      </c>
      <c r="D85" s="655">
        <v>10</v>
      </c>
      <c r="E85" s="655">
        <v>190</v>
      </c>
      <c r="F85" s="656" t="s">
        <v>454</v>
      </c>
      <c r="G85" s="655">
        <v>100008638</v>
      </c>
      <c r="H85" s="655">
        <v>995421</v>
      </c>
      <c r="I85" s="657"/>
      <c r="J85" s="655">
        <v>18</v>
      </c>
      <c r="K85" s="658"/>
      <c r="L85" s="661" t="s">
        <v>481</v>
      </c>
      <c r="M85" s="660" t="s">
        <v>470</v>
      </c>
      <c r="N85" s="731">
        <v>216</v>
      </c>
      <c r="O85" s="663"/>
      <c r="P85" s="664" t="str">
        <f t="shared" si="29"/>
        <v>Included</v>
      </c>
      <c r="Q85" s="631">
        <f t="shared" si="30"/>
        <v>0</v>
      </c>
      <c r="R85" s="639">
        <f t="shared" si="31"/>
        <v>0</v>
      </c>
      <c r="S85" s="426"/>
      <c r="T85" s="635">
        <f t="shared" si="32"/>
        <v>0</v>
      </c>
      <c r="U85" s="635">
        <f t="shared" si="33"/>
        <v>0</v>
      </c>
      <c r="V85" s="648">
        <f t="shared" si="34"/>
        <v>0</v>
      </c>
      <c r="W85" s="751"/>
      <c r="X85" s="425"/>
    </row>
    <row r="86" spans="1:24" s="440" customFormat="1" ht="18.75">
      <c r="A86" s="654">
        <v>19</v>
      </c>
      <c r="B86" s="703">
        <v>7000015420</v>
      </c>
      <c r="C86" s="655">
        <v>10</v>
      </c>
      <c r="D86" s="655">
        <v>10</v>
      </c>
      <c r="E86" s="655">
        <v>200</v>
      </c>
      <c r="F86" s="656" t="s">
        <v>454</v>
      </c>
      <c r="G86" s="655">
        <v>100008639</v>
      </c>
      <c r="H86" s="655">
        <v>995421</v>
      </c>
      <c r="I86" s="657"/>
      <c r="J86" s="655">
        <v>18</v>
      </c>
      <c r="K86" s="658"/>
      <c r="L86" s="661" t="s">
        <v>482</v>
      </c>
      <c r="M86" s="660" t="s">
        <v>470</v>
      </c>
      <c r="N86" s="731">
        <v>216</v>
      </c>
      <c r="O86" s="663"/>
      <c r="P86" s="664" t="str">
        <f t="shared" si="29"/>
        <v>Included</v>
      </c>
      <c r="Q86" s="631">
        <f t="shared" si="30"/>
        <v>0</v>
      </c>
      <c r="R86" s="639">
        <f t="shared" si="31"/>
        <v>0</v>
      </c>
      <c r="S86" s="426"/>
      <c r="T86" s="635">
        <f t="shared" si="32"/>
        <v>0</v>
      </c>
      <c r="U86" s="635">
        <f t="shared" si="33"/>
        <v>0</v>
      </c>
      <c r="V86" s="648">
        <f t="shared" si="34"/>
        <v>0</v>
      </c>
      <c r="W86" s="751"/>
      <c r="X86" s="425"/>
    </row>
    <row r="87" spans="1:24" s="440" customFormat="1" ht="18.75">
      <c r="A87" s="659">
        <v>20</v>
      </c>
      <c r="B87" s="703">
        <v>7000015420</v>
      </c>
      <c r="C87" s="655">
        <v>10</v>
      </c>
      <c r="D87" s="655">
        <v>10</v>
      </c>
      <c r="E87" s="655">
        <v>210</v>
      </c>
      <c r="F87" s="656" t="s">
        <v>454</v>
      </c>
      <c r="G87" s="655">
        <v>100010100</v>
      </c>
      <c r="H87" s="655">
        <v>995421</v>
      </c>
      <c r="I87" s="657"/>
      <c r="J87" s="655">
        <v>18</v>
      </c>
      <c r="K87" s="658"/>
      <c r="L87" s="661" t="s">
        <v>483</v>
      </c>
      <c r="M87" s="660" t="s">
        <v>470</v>
      </c>
      <c r="N87" s="731">
        <v>216</v>
      </c>
      <c r="O87" s="663"/>
      <c r="P87" s="664" t="str">
        <f t="shared" si="29"/>
        <v>Included</v>
      </c>
      <c r="Q87" s="631">
        <f t="shared" si="30"/>
        <v>0</v>
      </c>
      <c r="R87" s="639">
        <f t="shared" si="31"/>
        <v>0</v>
      </c>
      <c r="S87" s="426"/>
      <c r="T87" s="635">
        <f t="shared" si="32"/>
        <v>0</v>
      </c>
      <c r="U87" s="635">
        <f t="shared" si="33"/>
        <v>0</v>
      </c>
      <c r="V87" s="648">
        <f t="shared" si="34"/>
        <v>0</v>
      </c>
      <c r="W87" s="751"/>
      <c r="X87" s="425"/>
    </row>
    <row r="88" spans="1:24" s="440" customFormat="1" ht="18.75">
      <c r="A88" s="654">
        <v>21</v>
      </c>
      <c r="B88" s="703">
        <v>7000015420</v>
      </c>
      <c r="C88" s="655">
        <v>10</v>
      </c>
      <c r="D88" s="655">
        <v>10</v>
      </c>
      <c r="E88" s="655">
        <v>220</v>
      </c>
      <c r="F88" s="656" t="s">
        <v>454</v>
      </c>
      <c r="G88" s="655">
        <v>100010101</v>
      </c>
      <c r="H88" s="655">
        <v>995421</v>
      </c>
      <c r="I88" s="657"/>
      <c r="J88" s="655">
        <v>18</v>
      </c>
      <c r="K88" s="658"/>
      <c r="L88" s="661" t="s">
        <v>484</v>
      </c>
      <c r="M88" s="660" t="s">
        <v>470</v>
      </c>
      <c r="N88" s="731">
        <v>216</v>
      </c>
      <c r="O88" s="663"/>
      <c r="P88" s="664" t="str">
        <f t="shared" si="29"/>
        <v>Included</v>
      </c>
      <c r="Q88" s="631">
        <f t="shared" si="30"/>
        <v>0</v>
      </c>
      <c r="R88" s="639">
        <f t="shared" si="31"/>
        <v>0</v>
      </c>
      <c r="S88" s="426"/>
      <c r="T88" s="635">
        <f t="shared" si="32"/>
        <v>0</v>
      </c>
      <c r="U88" s="635">
        <f t="shared" si="33"/>
        <v>0</v>
      </c>
      <c r="V88" s="648">
        <f t="shared" si="34"/>
        <v>0</v>
      </c>
      <c r="W88" s="751"/>
      <c r="X88" s="425"/>
    </row>
    <row r="89" spans="1:24" s="440" customFormat="1" ht="56.25">
      <c r="A89" s="654">
        <v>22</v>
      </c>
      <c r="B89" s="703">
        <v>7000015420</v>
      </c>
      <c r="C89" s="655">
        <v>10</v>
      </c>
      <c r="D89" s="655">
        <v>10</v>
      </c>
      <c r="E89" s="655">
        <v>230</v>
      </c>
      <c r="F89" s="656" t="s">
        <v>454</v>
      </c>
      <c r="G89" s="655">
        <v>100001697</v>
      </c>
      <c r="H89" s="655">
        <v>995454</v>
      </c>
      <c r="I89" s="657"/>
      <c r="J89" s="655">
        <v>18</v>
      </c>
      <c r="K89" s="658"/>
      <c r="L89" s="661" t="s">
        <v>485</v>
      </c>
      <c r="M89" s="660" t="s">
        <v>464</v>
      </c>
      <c r="N89" s="731">
        <v>220</v>
      </c>
      <c r="O89" s="663"/>
      <c r="P89" s="664" t="str">
        <f t="shared" si="29"/>
        <v>Included</v>
      </c>
      <c r="Q89" s="631">
        <f>O89*N89</f>
        <v>0</v>
      </c>
      <c r="R89" s="639">
        <f>IF(K89="", J89*Q89/100,K89*Q89/100)</f>
        <v>0</v>
      </c>
      <c r="S89" s="426"/>
      <c r="T89" s="635">
        <f>O89*(1-$T$15)</f>
        <v>0</v>
      </c>
      <c r="U89" s="635">
        <f>T89*N89</f>
        <v>0</v>
      </c>
      <c r="V89" s="648">
        <f>IF(K89="", J89*U89/100,K89*U89/100)</f>
        <v>0</v>
      </c>
      <c r="X89" s="425"/>
    </row>
    <row r="90" spans="1:24" s="440" customFormat="1" ht="37.5">
      <c r="A90" s="659">
        <v>23</v>
      </c>
      <c r="B90" s="703">
        <v>7000015420</v>
      </c>
      <c r="C90" s="655">
        <v>10</v>
      </c>
      <c r="D90" s="655">
        <v>10</v>
      </c>
      <c r="E90" s="655">
        <v>240</v>
      </c>
      <c r="F90" s="656" t="s">
        <v>454</v>
      </c>
      <c r="G90" s="655">
        <v>100001721</v>
      </c>
      <c r="H90" s="655">
        <v>995428</v>
      </c>
      <c r="I90" s="657"/>
      <c r="J90" s="655">
        <v>18</v>
      </c>
      <c r="K90" s="658"/>
      <c r="L90" s="662" t="s">
        <v>486</v>
      </c>
      <c r="M90" s="660" t="s">
        <v>457</v>
      </c>
      <c r="N90" s="731">
        <v>250</v>
      </c>
      <c r="O90" s="663"/>
      <c r="P90" s="664" t="str">
        <f t="shared" si="29"/>
        <v>Included</v>
      </c>
      <c r="Q90" s="631">
        <f t="shared" ref="Q90:Q107" si="35">O90*N90</f>
        <v>0</v>
      </c>
      <c r="R90" s="639">
        <f t="shared" ref="R90:R107" si="36">IF(K90="", J90*Q90/100,K90*Q90/100)</f>
        <v>0</v>
      </c>
      <c r="S90" s="426"/>
      <c r="T90" s="635">
        <f t="shared" ref="T90:T107" si="37">O90*(1-$T$15)</f>
        <v>0</v>
      </c>
      <c r="U90" s="635">
        <f t="shared" ref="U90:U107" si="38">T90*N90</f>
        <v>0</v>
      </c>
      <c r="V90" s="648">
        <f t="shared" ref="V90:V107" si="39">IF(K90="", J90*U90/100,K90*U90/100)</f>
        <v>0</v>
      </c>
      <c r="W90" s="751"/>
      <c r="X90" s="425"/>
    </row>
    <row r="91" spans="1:24" s="440" customFormat="1" ht="187.5">
      <c r="A91" s="654">
        <v>24</v>
      </c>
      <c r="B91" s="703">
        <v>7000015420</v>
      </c>
      <c r="C91" s="655">
        <v>10</v>
      </c>
      <c r="D91" s="655">
        <v>10</v>
      </c>
      <c r="E91" s="655">
        <v>250</v>
      </c>
      <c r="F91" s="656" t="s">
        <v>454</v>
      </c>
      <c r="G91" s="655">
        <v>100002911</v>
      </c>
      <c r="H91" s="655">
        <v>995432</v>
      </c>
      <c r="I91" s="657"/>
      <c r="J91" s="655">
        <v>18</v>
      </c>
      <c r="K91" s="658"/>
      <c r="L91" s="662" t="s">
        <v>519</v>
      </c>
      <c r="M91" s="660" t="s">
        <v>457</v>
      </c>
      <c r="N91" s="731">
        <v>3000</v>
      </c>
      <c r="O91" s="663"/>
      <c r="P91" s="664" t="str">
        <f t="shared" si="29"/>
        <v>Included</v>
      </c>
      <c r="Q91" s="631">
        <f t="shared" si="35"/>
        <v>0</v>
      </c>
      <c r="R91" s="639">
        <f t="shared" si="36"/>
        <v>0</v>
      </c>
      <c r="S91" s="426"/>
      <c r="T91" s="635">
        <f t="shared" si="37"/>
        <v>0</v>
      </c>
      <c r="U91" s="635">
        <f t="shared" si="38"/>
        <v>0</v>
      </c>
      <c r="V91" s="648">
        <f t="shared" si="39"/>
        <v>0</v>
      </c>
      <c r="W91" s="751"/>
      <c r="X91" s="425"/>
    </row>
    <row r="92" spans="1:24" s="440" customFormat="1" ht="18.75">
      <c r="A92" s="654">
        <v>25</v>
      </c>
      <c r="B92" s="703">
        <v>7000015420</v>
      </c>
      <c r="C92" s="655">
        <v>10</v>
      </c>
      <c r="D92" s="655">
        <v>10</v>
      </c>
      <c r="E92" s="655">
        <v>260</v>
      </c>
      <c r="F92" s="656" t="s">
        <v>454</v>
      </c>
      <c r="G92" s="655">
        <v>170002803</v>
      </c>
      <c r="H92" s="655">
        <v>995473</v>
      </c>
      <c r="I92" s="657"/>
      <c r="J92" s="655">
        <v>18</v>
      </c>
      <c r="K92" s="658"/>
      <c r="L92" s="662" t="s">
        <v>487</v>
      </c>
      <c r="M92" s="660" t="s">
        <v>470</v>
      </c>
      <c r="N92" s="731">
        <v>100</v>
      </c>
      <c r="O92" s="663"/>
      <c r="P92" s="664" t="str">
        <f t="shared" si="29"/>
        <v>Included</v>
      </c>
      <c r="Q92" s="631">
        <f t="shared" si="35"/>
        <v>0</v>
      </c>
      <c r="R92" s="639">
        <f t="shared" si="36"/>
        <v>0</v>
      </c>
      <c r="S92" s="426"/>
      <c r="T92" s="635">
        <f t="shared" si="37"/>
        <v>0</v>
      </c>
      <c r="U92" s="635">
        <f t="shared" si="38"/>
        <v>0</v>
      </c>
      <c r="V92" s="648">
        <f t="shared" si="39"/>
        <v>0</v>
      </c>
      <c r="W92" s="751"/>
      <c r="X92" s="425"/>
    </row>
    <row r="93" spans="1:24" s="440" customFormat="1" ht="18.75">
      <c r="A93" s="659">
        <v>26</v>
      </c>
      <c r="B93" s="703">
        <v>7000015420</v>
      </c>
      <c r="C93" s="655">
        <v>10</v>
      </c>
      <c r="D93" s="655">
        <v>10</v>
      </c>
      <c r="E93" s="655">
        <v>270</v>
      </c>
      <c r="F93" s="656" t="s">
        <v>454</v>
      </c>
      <c r="G93" s="655">
        <v>100003926</v>
      </c>
      <c r="H93" s="655">
        <v>995428</v>
      </c>
      <c r="I93" s="657"/>
      <c r="J93" s="655">
        <v>18</v>
      </c>
      <c r="K93" s="658"/>
      <c r="L93" s="662" t="s">
        <v>488</v>
      </c>
      <c r="M93" s="660" t="s">
        <v>464</v>
      </c>
      <c r="N93" s="731">
        <v>100</v>
      </c>
      <c r="O93" s="663"/>
      <c r="P93" s="664" t="str">
        <f t="shared" si="29"/>
        <v>Included</v>
      </c>
      <c r="Q93" s="631">
        <f t="shared" si="35"/>
        <v>0</v>
      </c>
      <c r="R93" s="639">
        <f t="shared" si="36"/>
        <v>0</v>
      </c>
      <c r="S93" s="426"/>
      <c r="T93" s="635">
        <f t="shared" si="37"/>
        <v>0</v>
      </c>
      <c r="U93" s="635">
        <f t="shared" si="38"/>
        <v>0</v>
      </c>
      <c r="V93" s="648">
        <f t="shared" si="39"/>
        <v>0</v>
      </c>
      <c r="W93" s="751"/>
      <c r="X93" s="425"/>
    </row>
    <row r="94" spans="1:24" s="440" customFormat="1" ht="18.75">
      <c r="A94" s="654">
        <v>27</v>
      </c>
      <c r="B94" s="703">
        <v>7000015420</v>
      </c>
      <c r="C94" s="655">
        <v>10</v>
      </c>
      <c r="D94" s="655">
        <v>10</v>
      </c>
      <c r="E94" s="655">
        <v>280</v>
      </c>
      <c r="F94" s="656" t="s">
        <v>454</v>
      </c>
      <c r="G94" s="655">
        <v>100001432</v>
      </c>
      <c r="H94" s="655">
        <v>995423</v>
      </c>
      <c r="I94" s="657"/>
      <c r="J94" s="655">
        <v>18</v>
      </c>
      <c r="K94" s="658"/>
      <c r="L94" s="662" t="s">
        <v>489</v>
      </c>
      <c r="M94" s="660" t="s">
        <v>470</v>
      </c>
      <c r="N94" s="731">
        <v>1000</v>
      </c>
      <c r="O94" s="663"/>
      <c r="P94" s="664" t="str">
        <f t="shared" si="29"/>
        <v>Included</v>
      </c>
      <c r="Q94" s="631">
        <f t="shared" si="35"/>
        <v>0</v>
      </c>
      <c r="R94" s="639">
        <f t="shared" si="36"/>
        <v>0</v>
      </c>
      <c r="S94" s="426"/>
      <c r="T94" s="635">
        <f t="shared" si="37"/>
        <v>0</v>
      </c>
      <c r="U94" s="635">
        <f t="shared" si="38"/>
        <v>0</v>
      </c>
      <c r="V94" s="648">
        <f t="shared" si="39"/>
        <v>0</v>
      </c>
      <c r="W94" s="751"/>
      <c r="X94" s="425"/>
    </row>
    <row r="95" spans="1:24" s="440" customFormat="1" ht="31.5">
      <c r="A95" s="654">
        <v>28</v>
      </c>
      <c r="B95" s="703">
        <v>7000015421</v>
      </c>
      <c r="C95" s="655">
        <v>10</v>
      </c>
      <c r="D95" s="655">
        <v>30</v>
      </c>
      <c r="E95" s="655">
        <v>40</v>
      </c>
      <c r="F95" s="656" t="s">
        <v>512</v>
      </c>
      <c r="G95" s="655">
        <v>100017871</v>
      </c>
      <c r="H95" s="655">
        <v>998739</v>
      </c>
      <c r="I95" s="657"/>
      <c r="J95" s="655">
        <v>18</v>
      </c>
      <c r="K95" s="658"/>
      <c r="L95" s="662" t="s">
        <v>491</v>
      </c>
      <c r="M95" s="660" t="s">
        <v>452</v>
      </c>
      <c r="N95" s="731">
        <v>2</v>
      </c>
      <c r="O95" s="663"/>
      <c r="P95" s="664" t="str">
        <f t="shared" si="29"/>
        <v>Included</v>
      </c>
      <c r="Q95" s="631">
        <f t="shared" si="35"/>
        <v>0</v>
      </c>
      <c r="R95" s="639">
        <f t="shared" si="36"/>
        <v>0</v>
      </c>
      <c r="S95" s="426"/>
      <c r="T95" s="635">
        <f t="shared" si="37"/>
        <v>0</v>
      </c>
      <c r="U95" s="635">
        <f t="shared" si="38"/>
        <v>0</v>
      </c>
      <c r="V95" s="648">
        <f t="shared" si="39"/>
        <v>0</v>
      </c>
      <c r="W95" s="751"/>
      <c r="X95" s="425"/>
    </row>
    <row r="96" spans="1:24" s="440" customFormat="1" ht="31.5">
      <c r="A96" s="659">
        <v>29</v>
      </c>
      <c r="B96" s="703">
        <v>7000015421</v>
      </c>
      <c r="C96" s="655">
        <v>10</v>
      </c>
      <c r="D96" s="655">
        <v>30</v>
      </c>
      <c r="E96" s="655">
        <v>50</v>
      </c>
      <c r="F96" s="656" t="s">
        <v>512</v>
      </c>
      <c r="G96" s="655">
        <v>100017883</v>
      </c>
      <c r="H96" s="655">
        <v>998739</v>
      </c>
      <c r="I96" s="657"/>
      <c r="J96" s="655">
        <v>18</v>
      </c>
      <c r="K96" s="658"/>
      <c r="L96" s="662" t="s">
        <v>495</v>
      </c>
      <c r="M96" s="660" t="s">
        <v>475</v>
      </c>
      <c r="N96" s="731">
        <v>2</v>
      </c>
      <c r="O96" s="663"/>
      <c r="P96" s="664" t="str">
        <f t="shared" si="29"/>
        <v>Included</v>
      </c>
      <c r="Q96" s="631">
        <f t="shared" si="35"/>
        <v>0</v>
      </c>
      <c r="R96" s="639">
        <f t="shared" si="36"/>
        <v>0</v>
      </c>
      <c r="S96" s="426"/>
      <c r="T96" s="635">
        <f t="shared" si="37"/>
        <v>0</v>
      </c>
      <c r="U96" s="635">
        <f t="shared" si="38"/>
        <v>0</v>
      </c>
      <c r="V96" s="648">
        <f t="shared" si="39"/>
        <v>0</v>
      </c>
      <c r="W96" s="751"/>
      <c r="X96" s="425"/>
    </row>
    <row r="97" spans="1:50" s="440" customFormat="1" ht="31.5">
      <c r="A97" s="654">
        <v>30</v>
      </c>
      <c r="B97" s="703">
        <v>7000015421</v>
      </c>
      <c r="C97" s="655">
        <v>10</v>
      </c>
      <c r="D97" s="655">
        <v>30</v>
      </c>
      <c r="E97" s="655">
        <v>60</v>
      </c>
      <c r="F97" s="656" t="s">
        <v>512</v>
      </c>
      <c r="G97" s="655">
        <v>100017885</v>
      </c>
      <c r="H97" s="655">
        <v>998739</v>
      </c>
      <c r="I97" s="657"/>
      <c r="J97" s="655">
        <v>18</v>
      </c>
      <c r="K97" s="658"/>
      <c r="L97" s="662" t="s">
        <v>497</v>
      </c>
      <c r="M97" s="660" t="s">
        <v>498</v>
      </c>
      <c r="N97" s="731">
        <v>1</v>
      </c>
      <c r="O97" s="663"/>
      <c r="P97" s="664" t="str">
        <f t="shared" si="29"/>
        <v>Included</v>
      </c>
      <c r="Q97" s="631">
        <f t="shared" si="35"/>
        <v>0</v>
      </c>
      <c r="R97" s="639">
        <f t="shared" si="36"/>
        <v>0</v>
      </c>
      <c r="S97" s="426"/>
      <c r="T97" s="635">
        <f t="shared" si="37"/>
        <v>0</v>
      </c>
      <c r="U97" s="635">
        <f t="shared" si="38"/>
        <v>0</v>
      </c>
      <c r="V97" s="648">
        <f t="shared" si="39"/>
        <v>0</v>
      </c>
      <c r="W97" s="751"/>
      <c r="X97" s="425"/>
    </row>
    <row r="98" spans="1:50" s="440" customFormat="1" ht="31.5">
      <c r="A98" s="654">
        <v>31</v>
      </c>
      <c r="B98" s="703">
        <v>7000015422</v>
      </c>
      <c r="C98" s="655">
        <v>10</v>
      </c>
      <c r="D98" s="655">
        <v>50</v>
      </c>
      <c r="E98" s="655">
        <v>110</v>
      </c>
      <c r="F98" s="656" t="s">
        <v>513</v>
      </c>
      <c r="G98" s="655">
        <v>100017890</v>
      </c>
      <c r="H98" s="655">
        <v>998736</v>
      </c>
      <c r="I98" s="657"/>
      <c r="J98" s="655">
        <v>18</v>
      </c>
      <c r="K98" s="658"/>
      <c r="L98" s="662" t="s">
        <v>499</v>
      </c>
      <c r="M98" s="660" t="s">
        <v>500</v>
      </c>
      <c r="N98" s="731">
        <v>4</v>
      </c>
      <c r="O98" s="663"/>
      <c r="P98" s="664" t="str">
        <f t="shared" si="29"/>
        <v>Included</v>
      </c>
      <c r="Q98" s="631">
        <f t="shared" si="35"/>
        <v>0</v>
      </c>
      <c r="R98" s="639">
        <f t="shared" si="36"/>
        <v>0</v>
      </c>
      <c r="S98" s="426"/>
      <c r="T98" s="635">
        <f t="shared" si="37"/>
        <v>0</v>
      </c>
      <c r="U98" s="635">
        <f t="shared" si="38"/>
        <v>0</v>
      </c>
      <c r="V98" s="648">
        <f t="shared" si="39"/>
        <v>0</v>
      </c>
      <c r="W98" s="751"/>
      <c r="X98" s="425"/>
    </row>
    <row r="99" spans="1:50" s="440" customFormat="1" ht="31.5">
      <c r="A99" s="659">
        <v>32</v>
      </c>
      <c r="B99" s="703">
        <v>7000015422</v>
      </c>
      <c r="C99" s="655">
        <v>10</v>
      </c>
      <c r="D99" s="655">
        <v>50</v>
      </c>
      <c r="E99" s="655">
        <v>120</v>
      </c>
      <c r="F99" s="656" t="s">
        <v>513</v>
      </c>
      <c r="G99" s="655">
        <v>100017891</v>
      </c>
      <c r="H99" s="655">
        <v>998736</v>
      </c>
      <c r="I99" s="657"/>
      <c r="J99" s="655">
        <v>18</v>
      </c>
      <c r="K99" s="658"/>
      <c r="L99" s="662" t="s">
        <v>501</v>
      </c>
      <c r="M99" s="660" t="s">
        <v>500</v>
      </c>
      <c r="N99" s="731">
        <v>0.5</v>
      </c>
      <c r="O99" s="663"/>
      <c r="P99" s="664" t="str">
        <f t="shared" si="29"/>
        <v>Included</v>
      </c>
      <c r="Q99" s="631">
        <f t="shared" si="35"/>
        <v>0</v>
      </c>
      <c r="R99" s="639">
        <f t="shared" si="36"/>
        <v>0</v>
      </c>
      <c r="S99" s="426"/>
      <c r="T99" s="635">
        <f t="shared" si="37"/>
        <v>0</v>
      </c>
      <c r="U99" s="635">
        <f t="shared" si="38"/>
        <v>0</v>
      </c>
      <c r="V99" s="648">
        <f t="shared" si="39"/>
        <v>0</v>
      </c>
      <c r="W99" s="751"/>
      <c r="X99" s="425"/>
    </row>
    <row r="100" spans="1:50" s="440" customFormat="1" ht="31.5">
      <c r="A100" s="654">
        <v>33</v>
      </c>
      <c r="B100" s="703">
        <v>7000015422</v>
      </c>
      <c r="C100" s="655">
        <v>10</v>
      </c>
      <c r="D100" s="655">
        <v>50</v>
      </c>
      <c r="E100" s="655">
        <v>130</v>
      </c>
      <c r="F100" s="656" t="s">
        <v>513</v>
      </c>
      <c r="G100" s="655">
        <v>100017892</v>
      </c>
      <c r="H100" s="655">
        <v>998736</v>
      </c>
      <c r="I100" s="657"/>
      <c r="J100" s="655">
        <v>18</v>
      </c>
      <c r="K100" s="658"/>
      <c r="L100" s="662" t="s">
        <v>502</v>
      </c>
      <c r="M100" s="660" t="s">
        <v>500</v>
      </c>
      <c r="N100" s="731">
        <v>1</v>
      </c>
      <c r="O100" s="663"/>
      <c r="P100" s="664" t="str">
        <f t="shared" si="29"/>
        <v>Included</v>
      </c>
      <c r="Q100" s="631">
        <f t="shared" si="35"/>
        <v>0</v>
      </c>
      <c r="R100" s="639">
        <f t="shared" si="36"/>
        <v>0</v>
      </c>
      <c r="S100" s="426"/>
      <c r="T100" s="635">
        <f t="shared" si="37"/>
        <v>0</v>
      </c>
      <c r="U100" s="635">
        <f t="shared" si="38"/>
        <v>0</v>
      </c>
      <c r="V100" s="648">
        <f t="shared" si="39"/>
        <v>0</v>
      </c>
      <c r="W100" s="751"/>
      <c r="X100" s="425"/>
    </row>
    <row r="101" spans="1:50" s="440" customFormat="1" ht="31.5">
      <c r="A101" s="654">
        <v>34</v>
      </c>
      <c r="B101" s="703">
        <v>7000015422</v>
      </c>
      <c r="C101" s="655">
        <v>10</v>
      </c>
      <c r="D101" s="655">
        <v>50</v>
      </c>
      <c r="E101" s="655">
        <v>140</v>
      </c>
      <c r="F101" s="656" t="s">
        <v>513</v>
      </c>
      <c r="G101" s="655">
        <v>100017893</v>
      </c>
      <c r="H101" s="655">
        <v>998736</v>
      </c>
      <c r="I101" s="657"/>
      <c r="J101" s="655">
        <v>18</v>
      </c>
      <c r="K101" s="658"/>
      <c r="L101" s="661" t="s">
        <v>503</v>
      </c>
      <c r="M101" s="660" t="s">
        <v>500</v>
      </c>
      <c r="N101" s="731">
        <v>0.2</v>
      </c>
      <c r="O101" s="663"/>
      <c r="P101" s="664" t="str">
        <f t="shared" si="29"/>
        <v>Included</v>
      </c>
      <c r="Q101" s="631">
        <f t="shared" si="35"/>
        <v>0</v>
      </c>
      <c r="R101" s="639">
        <f t="shared" si="36"/>
        <v>0</v>
      </c>
      <c r="S101" s="426"/>
      <c r="T101" s="635">
        <f t="shared" si="37"/>
        <v>0</v>
      </c>
      <c r="U101" s="635">
        <f t="shared" si="38"/>
        <v>0</v>
      </c>
      <c r="V101" s="648">
        <f t="shared" si="39"/>
        <v>0</v>
      </c>
      <c r="W101" s="751"/>
      <c r="X101" s="425"/>
    </row>
    <row r="102" spans="1:50" s="440" customFormat="1" ht="31.5">
      <c r="A102" s="659">
        <v>35</v>
      </c>
      <c r="B102" s="703">
        <v>7000015422</v>
      </c>
      <c r="C102" s="655">
        <v>10</v>
      </c>
      <c r="D102" s="655">
        <v>50</v>
      </c>
      <c r="E102" s="655">
        <v>150</v>
      </c>
      <c r="F102" s="656" t="s">
        <v>513</v>
      </c>
      <c r="G102" s="655">
        <v>100017897</v>
      </c>
      <c r="H102" s="655">
        <v>998739</v>
      </c>
      <c r="I102" s="657"/>
      <c r="J102" s="655">
        <v>18</v>
      </c>
      <c r="K102" s="658"/>
      <c r="L102" s="661" t="s">
        <v>504</v>
      </c>
      <c r="M102" s="660" t="s">
        <v>452</v>
      </c>
      <c r="N102" s="731">
        <v>1</v>
      </c>
      <c r="O102" s="663"/>
      <c r="P102" s="664" t="str">
        <f t="shared" si="29"/>
        <v>Included</v>
      </c>
      <c r="Q102" s="631">
        <f t="shared" si="35"/>
        <v>0</v>
      </c>
      <c r="R102" s="639">
        <f t="shared" si="36"/>
        <v>0</v>
      </c>
      <c r="S102" s="426"/>
      <c r="T102" s="635">
        <f t="shared" si="37"/>
        <v>0</v>
      </c>
      <c r="U102" s="635">
        <f t="shared" si="38"/>
        <v>0</v>
      </c>
      <c r="V102" s="648">
        <f t="shared" si="39"/>
        <v>0</v>
      </c>
      <c r="W102" s="751"/>
      <c r="X102" s="425"/>
    </row>
    <row r="103" spans="1:50" s="440" customFormat="1" ht="31.5">
      <c r="A103" s="654">
        <v>36</v>
      </c>
      <c r="B103" s="703">
        <v>7000015422</v>
      </c>
      <c r="C103" s="655">
        <v>10</v>
      </c>
      <c r="D103" s="655">
        <v>50</v>
      </c>
      <c r="E103" s="655">
        <v>160</v>
      </c>
      <c r="F103" s="656" t="s">
        <v>513</v>
      </c>
      <c r="G103" s="655">
        <v>100017888</v>
      </c>
      <c r="H103" s="655">
        <v>998739</v>
      </c>
      <c r="I103" s="657"/>
      <c r="J103" s="655">
        <v>18</v>
      </c>
      <c r="K103" s="658"/>
      <c r="L103" s="661" t="s">
        <v>505</v>
      </c>
      <c r="M103" s="660" t="s">
        <v>475</v>
      </c>
      <c r="N103" s="731">
        <v>1</v>
      </c>
      <c r="O103" s="663"/>
      <c r="P103" s="664" t="str">
        <f t="shared" si="29"/>
        <v>Included</v>
      </c>
      <c r="Q103" s="631">
        <f t="shared" si="35"/>
        <v>0</v>
      </c>
      <c r="R103" s="639">
        <f t="shared" si="36"/>
        <v>0</v>
      </c>
      <c r="S103" s="426"/>
      <c r="T103" s="635">
        <f t="shared" si="37"/>
        <v>0</v>
      </c>
      <c r="U103" s="635">
        <f t="shared" si="38"/>
        <v>0</v>
      </c>
      <c r="V103" s="648">
        <f t="shared" si="39"/>
        <v>0</v>
      </c>
      <c r="W103" s="751"/>
      <c r="X103" s="425"/>
    </row>
    <row r="104" spans="1:50" s="440" customFormat="1" ht="31.5">
      <c r="A104" s="654">
        <v>37</v>
      </c>
      <c r="B104" s="703">
        <v>7000015422</v>
      </c>
      <c r="C104" s="655">
        <v>10</v>
      </c>
      <c r="D104" s="655">
        <v>50</v>
      </c>
      <c r="E104" s="655">
        <v>170</v>
      </c>
      <c r="F104" s="656" t="s">
        <v>513</v>
      </c>
      <c r="G104" s="655">
        <v>100017889</v>
      </c>
      <c r="H104" s="655">
        <v>998739</v>
      </c>
      <c r="I104" s="657"/>
      <c r="J104" s="655">
        <v>18</v>
      </c>
      <c r="K104" s="658"/>
      <c r="L104" s="661" t="s">
        <v>506</v>
      </c>
      <c r="M104" s="660" t="s">
        <v>475</v>
      </c>
      <c r="N104" s="731">
        <v>2</v>
      </c>
      <c r="O104" s="663"/>
      <c r="P104" s="664" t="str">
        <f t="shared" si="29"/>
        <v>Included</v>
      </c>
      <c r="Q104" s="631">
        <f t="shared" si="35"/>
        <v>0</v>
      </c>
      <c r="R104" s="639">
        <f t="shared" si="36"/>
        <v>0</v>
      </c>
      <c r="S104" s="426"/>
      <c r="T104" s="635">
        <f t="shared" si="37"/>
        <v>0</v>
      </c>
      <c r="U104" s="635">
        <f t="shared" si="38"/>
        <v>0</v>
      </c>
      <c r="V104" s="648">
        <f t="shared" si="39"/>
        <v>0</v>
      </c>
      <c r="W104" s="751"/>
      <c r="X104" s="425"/>
    </row>
    <row r="105" spans="1:50" s="440" customFormat="1" ht="31.5">
      <c r="A105" s="659">
        <v>38</v>
      </c>
      <c r="B105" s="703">
        <v>7000015422</v>
      </c>
      <c r="C105" s="655">
        <v>10</v>
      </c>
      <c r="D105" s="655">
        <v>50</v>
      </c>
      <c r="E105" s="655">
        <v>180</v>
      </c>
      <c r="F105" s="656" t="s">
        <v>513</v>
      </c>
      <c r="G105" s="655">
        <v>100017894</v>
      </c>
      <c r="H105" s="655">
        <v>998739</v>
      </c>
      <c r="I105" s="657"/>
      <c r="J105" s="655">
        <v>18</v>
      </c>
      <c r="K105" s="658"/>
      <c r="L105" s="661" t="s">
        <v>507</v>
      </c>
      <c r="M105" s="660" t="s">
        <v>475</v>
      </c>
      <c r="N105" s="731">
        <v>3</v>
      </c>
      <c r="O105" s="663"/>
      <c r="P105" s="664" t="str">
        <f t="shared" si="29"/>
        <v>Included</v>
      </c>
      <c r="Q105" s="631">
        <f t="shared" si="35"/>
        <v>0</v>
      </c>
      <c r="R105" s="639">
        <f t="shared" si="36"/>
        <v>0</v>
      </c>
      <c r="S105" s="426"/>
      <c r="T105" s="635">
        <f t="shared" si="37"/>
        <v>0</v>
      </c>
      <c r="U105" s="635">
        <f t="shared" si="38"/>
        <v>0</v>
      </c>
      <c r="V105" s="648">
        <f t="shared" si="39"/>
        <v>0</v>
      </c>
      <c r="W105" s="751"/>
      <c r="X105" s="425"/>
    </row>
    <row r="106" spans="1:50" s="440" customFormat="1" ht="31.5">
      <c r="A106" s="654">
        <v>39</v>
      </c>
      <c r="B106" s="703">
        <v>7000015422</v>
      </c>
      <c r="C106" s="655">
        <v>10</v>
      </c>
      <c r="D106" s="655">
        <v>50</v>
      </c>
      <c r="E106" s="655">
        <v>190</v>
      </c>
      <c r="F106" s="656" t="s">
        <v>513</v>
      </c>
      <c r="G106" s="655">
        <v>100017895</v>
      </c>
      <c r="H106" s="655">
        <v>998739</v>
      </c>
      <c r="I106" s="657"/>
      <c r="J106" s="655">
        <v>18</v>
      </c>
      <c r="K106" s="658"/>
      <c r="L106" s="661" t="s">
        <v>508</v>
      </c>
      <c r="M106" s="660" t="s">
        <v>475</v>
      </c>
      <c r="N106" s="731">
        <v>15</v>
      </c>
      <c r="O106" s="663"/>
      <c r="P106" s="664" t="str">
        <f t="shared" si="29"/>
        <v>Included</v>
      </c>
      <c r="Q106" s="631">
        <f t="shared" si="35"/>
        <v>0</v>
      </c>
      <c r="R106" s="639">
        <f t="shared" si="36"/>
        <v>0</v>
      </c>
      <c r="S106" s="426"/>
      <c r="T106" s="635">
        <f t="shared" si="37"/>
        <v>0</v>
      </c>
      <c r="U106" s="635">
        <f t="shared" si="38"/>
        <v>0</v>
      </c>
      <c r="V106" s="648">
        <f t="shared" si="39"/>
        <v>0</v>
      </c>
      <c r="W106" s="751"/>
      <c r="X106" s="425"/>
    </row>
    <row r="107" spans="1:50" s="440" customFormat="1" ht="31.5">
      <c r="A107" s="654">
        <v>40</v>
      </c>
      <c r="B107" s="703">
        <v>7000015422</v>
      </c>
      <c r="C107" s="655">
        <v>10</v>
      </c>
      <c r="D107" s="655">
        <v>50</v>
      </c>
      <c r="E107" s="655">
        <v>200</v>
      </c>
      <c r="F107" s="656" t="s">
        <v>513</v>
      </c>
      <c r="G107" s="655">
        <v>100017896</v>
      </c>
      <c r="H107" s="655">
        <v>998739</v>
      </c>
      <c r="I107" s="657"/>
      <c r="J107" s="655">
        <v>18</v>
      </c>
      <c r="K107" s="658"/>
      <c r="L107" s="661" t="s">
        <v>509</v>
      </c>
      <c r="M107" s="660" t="s">
        <v>475</v>
      </c>
      <c r="N107" s="731">
        <v>15</v>
      </c>
      <c r="O107" s="663"/>
      <c r="P107" s="664" t="str">
        <f t="shared" si="29"/>
        <v>Included</v>
      </c>
      <c r="Q107" s="631">
        <f t="shared" si="35"/>
        <v>0</v>
      </c>
      <c r="R107" s="639">
        <f t="shared" si="36"/>
        <v>0</v>
      </c>
      <c r="S107" s="426"/>
      <c r="T107" s="635">
        <f t="shared" si="37"/>
        <v>0</v>
      </c>
      <c r="U107" s="635">
        <f t="shared" si="38"/>
        <v>0</v>
      </c>
      <c r="V107" s="648">
        <f t="shared" si="39"/>
        <v>0</v>
      </c>
      <c r="W107" s="751"/>
      <c r="X107" s="425"/>
    </row>
    <row r="108" spans="1:50" ht="36" customHeight="1">
      <c r="A108" s="809"/>
      <c r="B108" s="810"/>
      <c r="C108" s="810"/>
      <c r="D108" s="810"/>
      <c r="E108" s="810"/>
      <c r="F108" s="810"/>
      <c r="G108" s="810"/>
      <c r="H108" s="810"/>
      <c r="I108" s="810"/>
      <c r="J108" s="810"/>
      <c r="K108" s="810"/>
      <c r="L108" s="810"/>
      <c r="M108" s="810"/>
      <c r="N108" s="810"/>
      <c r="O108" s="810"/>
      <c r="P108" s="811"/>
      <c r="Q108" s="627"/>
      <c r="R108" s="404"/>
      <c r="S108" s="636"/>
      <c r="T108" s="626"/>
      <c r="U108" s="626"/>
      <c r="V108" s="636"/>
      <c r="AF108" s="813"/>
      <c r="AG108" s="813"/>
    </row>
    <row r="109" spans="1:50" s="567" customFormat="1" ht="18.600000000000001" customHeight="1">
      <c r="A109" s="665"/>
      <c r="B109" s="704"/>
      <c r="C109" s="665"/>
      <c r="D109" s="665"/>
      <c r="E109" s="665"/>
      <c r="F109" s="665"/>
      <c r="G109" s="665"/>
      <c r="H109" s="665"/>
      <c r="I109" s="665"/>
      <c r="J109" s="665"/>
      <c r="K109" s="666"/>
      <c r="L109" s="670" t="s">
        <v>404</v>
      </c>
      <c r="M109" s="667"/>
      <c r="N109" s="732"/>
      <c r="O109" s="668"/>
      <c r="P109" s="669">
        <f>ROUND(SUM(P20:P107),2)</f>
        <v>0</v>
      </c>
      <c r="Q109" s="632"/>
      <c r="R109" s="640">
        <f>SUM(R20:R107)</f>
        <v>0</v>
      </c>
      <c r="S109" s="637"/>
      <c r="T109" s="638">
        <f>P109*(1-$T$15)</f>
        <v>0</v>
      </c>
      <c r="U109" s="638"/>
      <c r="V109" s="641">
        <f>SUM(V20:V107)</f>
        <v>0</v>
      </c>
      <c r="W109" s="752"/>
      <c r="X109" s="568"/>
      <c r="Y109" s="565"/>
      <c r="Z109" s="565"/>
      <c r="AA109" s="569"/>
      <c r="AB109" s="568"/>
      <c r="AC109" s="568"/>
      <c r="AD109" s="568"/>
      <c r="AE109" s="568"/>
      <c r="AF109" s="565"/>
      <c r="AG109" s="565"/>
      <c r="AH109" s="570"/>
      <c r="AI109" s="568"/>
      <c r="AJ109" s="568"/>
      <c r="AK109" s="571"/>
      <c r="AL109" s="571"/>
      <c r="AM109" s="571"/>
      <c r="AN109" s="571"/>
      <c r="AO109" s="571"/>
      <c r="AP109" s="571"/>
      <c r="AQ109" s="571"/>
      <c r="AR109" s="571"/>
      <c r="AS109" s="571"/>
      <c r="AT109" s="566"/>
      <c r="AU109" s="566"/>
      <c r="AV109" s="566"/>
      <c r="AW109" s="566"/>
      <c r="AX109" s="566"/>
    </row>
    <row r="110" spans="1:50" s="468" customFormat="1">
      <c r="A110" s="806"/>
      <c r="B110" s="806"/>
      <c r="C110" s="806"/>
      <c r="D110" s="806"/>
      <c r="E110" s="806"/>
      <c r="F110" s="806"/>
      <c r="G110" s="806"/>
      <c r="H110" s="806"/>
      <c r="I110" s="806"/>
      <c r="J110" s="806"/>
      <c r="K110" s="806"/>
      <c r="L110" s="806"/>
      <c r="M110" s="806"/>
      <c r="N110" s="806"/>
      <c r="O110" s="806"/>
      <c r="P110" s="806"/>
      <c r="Q110" s="634"/>
      <c r="R110" s="613"/>
      <c r="S110" s="432"/>
      <c r="T110" s="432"/>
      <c r="U110" s="432"/>
      <c r="V110" s="432"/>
      <c r="W110" s="411"/>
      <c r="X110" s="411"/>
      <c r="Y110" s="169"/>
      <c r="Z110" s="273"/>
      <c r="AA110" s="448"/>
      <c r="AB110" s="169"/>
      <c r="AC110" s="273"/>
      <c r="AD110" s="411"/>
      <c r="AE110" s="411"/>
      <c r="AF110" s="411"/>
      <c r="AG110" s="411"/>
      <c r="AH110" s="411"/>
      <c r="AI110" s="411"/>
      <c r="AJ110" s="411"/>
      <c r="AK110" s="170"/>
      <c r="AL110" s="170"/>
      <c r="AM110" s="170"/>
      <c r="AN110" s="170"/>
      <c r="AO110" s="170"/>
      <c r="AP110" s="170"/>
      <c r="AQ110" s="170"/>
      <c r="AR110" s="170"/>
      <c r="AS110" s="170"/>
      <c r="AT110" s="432"/>
      <c r="AU110" s="432"/>
      <c r="AV110" s="432"/>
      <c r="AW110" s="432"/>
      <c r="AX110" s="432"/>
    </row>
    <row r="111" spans="1:50" s="468" customFormat="1" ht="31.5" customHeight="1">
      <c r="A111" s="634"/>
      <c r="B111" s="820" t="s">
        <v>430</v>
      </c>
      <c r="C111" s="820"/>
      <c r="D111" s="820"/>
      <c r="E111" s="820"/>
      <c r="F111" s="820"/>
      <c r="G111" s="820"/>
      <c r="H111" s="820"/>
      <c r="I111" s="820"/>
      <c r="J111" s="820"/>
      <c r="K111" s="820"/>
      <c r="L111" s="820"/>
      <c r="M111" s="820"/>
      <c r="N111" s="820"/>
      <c r="O111" s="820"/>
      <c r="P111" s="820"/>
      <c r="Q111" s="647"/>
      <c r="R111" s="613"/>
      <c r="S111" s="432"/>
      <c r="T111" s="432"/>
      <c r="U111" s="432"/>
      <c r="V111" s="432"/>
      <c r="W111" s="411"/>
      <c r="X111" s="411"/>
      <c r="Y111" s="169"/>
      <c r="Z111" s="273"/>
      <c r="AA111" s="608"/>
      <c r="AB111" s="169"/>
      <c r="AC111" s="273"/>
      <c r="AD111" s="411"/>
      <c r="AE111" s="411"/>
      <c r="AF111" s="411"/>
      <c r="AG111" s="411"/>
      <c r="AH111" s="411"/>
      <c r="AI111" s="411"/>
      <c r="AJ111" s="411"/>
      <c r="AK111" s="170"/>
      <c r="AL111" s="170"/>
      <c r="AM111" s="170"/>
      <c r="AN111" s="170"/>
      <c r="AO111" s="170"/>
      <c r="AP111" s="170"/>
      <c r="AQ111" s="170"/>
      <c r="AR111" s="170"/>
      <c r="AS111" s="170"/>
      <c r="AT111" s="432"/>
      <c r="AU111" s="432"/>
      <c r="AV111" s="432"/>
      <c r="AW111" s="432"/>
      <c r="AX111" s="432"/>
    </row>
    <row r="112" spans="1:50">
      <c r="A112" s="518"/>
      <c r="B112" s="518"/>
      <c r="C112" s="518"/>
      <c r="F112" s="518"/>
      <c r="G112" s="518"/>
      <c r="H112" s="518"/>
      <c r="I112" s="518"/>
      <c r="J112" s="518"/>
      <c r="K112" s="602"/>
      <c r="L112" s="551"/>
      <c r="M112" s="553"/>
      <c r="N112" s="733"/>
      <c r="O112" s="553"/>
      <c r="P112" s="553"/>
      <c r="Q112" s="553"/>
      <c r="Y112" s="466"/>
      <c r="Z112" s="466"/>
      <c r="AB112" s="466"/>
      <c r="AC112" s="466"/>
      <c r="AE112" s="467"/>
      <c r="AF112" s="816"/>
      <c r="AG112" s="816"/>
    </row>
    <row r="113" spans="1:31">
      <c r="A113" s="496" t="s">
        <v>351</v>
      </c>
      <c r="D113" s="808" t="str">
        <f>'Names of Bidder'!D27&amp;"-"&amp; 'Names of Bidder'!E27&amp;"-" &amp;'Names of Bidder'!F27</f>
        <v>--</v>
      </c>
      <c r="E113" s="808"/>
      <c r="M113" s="434"/>
      <c r="N113" s="734"/>
      <c r="Y113" s="466"/>
      <c r="Z113" s="466"/>
      <c r="AB113" s="466"/>
      <c r="AC113" s="466"/>
      <c r="AE113" s="467"/>
    </row>
    <row r="114" spans="1:31">
      <c r="A114" s="496" t="s">
        <v>352</v>
      </c>
      <c r="D114" s="808" t="str">
        <f>IF('Names of Bidder'!D28=0, "", 'Names of Bidder'!D28)</f>
        <v/>
      </c>
      <c r="E114" s="808"/>
      <c r="M114" s="435"/>
      <c r="N114" s="734" t="s">
        <v>353</v>
      </c>
      <c r="O114" s="415" t="str">
        <f>IF('Names of Bidder'!D24=0, "", 'Names of Bidder'!D24)</f>
        <v/>
      </c>
      <c r="Y114" s="466"/>
      <c r="Z114" s="466"/>
      <c r="AB114" s="466"/>
      <c r="AC114" s="466"/>
      <c r="AE114" s="467"/>
    </row>
    <row r="115" spans="1:31">
      <c r="A115" s="274"/>
      <c r="B115" s="274"/>
      <c r="C115" s="274"/>
      <c r="D115" s="274"/>
      <c r="E115" s="274"/>
      <c r="F115" s="274"/>
      <c r="G115" s="274"/>
      <c r="H115" s="274"/>
      <c r="I115" s="274"/>
      <c r="J115" s="274"/>
      <c r="K115" s="174"/>
      <c r="L115" s="275"/>
      <c r="M115" s="175"/>
      <c r="N115" s="734" t="s">
        <v>354</v>
      </c>
      <c r="O115" s="415" t="str">
        <f>IF('Names of Bidder'!D25=0, "", 'Names of Bidder'!D25)</f>
        <v/>
      </c>
      <c r="P115" s="175"/>
      <c r="Q115" s="175"/>
      <c r="Y115" s="466"/>
      <c r="Z115" s="466"/>
      <c r="AB115" s="466"/>
      <c r="AC115" s="466"/>
      <c r="AE115" s="467"/>
    </row>
    <row r="116" spans="1:31">
      <c r="A116" s="274"/>
      <c r="B116" s="274"/>
      <c r="C116" s="274"/>
      <c r="D116" s="274"/>
      <c r="E116" s="274"/>
      <c r="F116" s="274"/>
      <c r="G116" s="274"/>
      <c r="H116" s="274"/>
      <c r="I116" s="274"/>
      <c r="J116" s="274"/>
      <c r="K116" s="174"/>
      <c r="L116" s="275"/>
      <c r="M116" s="175"/>
      <c r="N116" s="734"/>
      <c r="O116" s="185"/>
      <c r="P116" s="185"/>
      <c r="Q116" s="185"/>
      <c r="Y116" s="466"/>
      <c r="Z116" s="466"/>
      <c r="AB116" s="466"/>
      <c r="AC116" s="466"/>
      <c r="AE116" s="467"/>
    </row>
    <row r="117" spans="1:31">
      <c r="A117" s="274"/>
      <c r="B117" s="274"/>
      <c r="C117" s="274"/>
      <c r="D117" s="274"/>
      <c r="E117" s="274"/>
      <c r="F117" s="274"/>
      <c r="G117" s="274"/>
      <c r="H117" s="274"/>
      <c r="I117" s="274"/>
      <c r="J117" s="274"/>
      <c r="K117" s="174"/>
      <c r="L117" s="275"/>
      <c r="M117" s="174"/>
      <c r="N117" s="735"/>
      <c r="O117" s="175"/>
      <c r="P117" s="175"/>
      <c r="Q117" s="175"/>
      <c r="W117" s="753"/>
      <c r="Y117" s="466"/>
      <c r="Z117" s="466"/>
      <c r="AB117" s="466"/>
      <c r="AC117" s="466"/>
      <c r="AE117" s="467"/>
    </row>
    <row r="118" spans="1:31">
      <c r="A118" s="274"/>
      <c r="B118" s="274"/>
      <c r="C118" s="274"/>
      <c r="D118" s="274"/>
      <c r="E118" s="274"/>
      <c r="F118" s="274"/>
      <c r="G118" s="274"/>
      <c r="H118" s="274"/>
      <c r="I118" s="274"/>
      <c r="J118" s="274"/>
      <c r="K118" s="174"/>
      <c r="L118" s="275"/>
      <c r="M118" s="174"/>
      <c r="N118" s="735"/>
      <c r="O118" s="175"/>
      <c r="P118" s="175"/>
      <c r="Q118" s="175"/>
      <c r="W118" s="415"/>
      <c r="Y118" s="466"/>
      <c r="Z118" s="466"/>
      <c r="AB118" s="466"/>
      <c r="AC118" s="466"/>
      <c r="AE118" s="467"/>
    </row>
    <row r="119" spans="1:31">
      <c r="A119" s="274"/>
      <c r="B119" s="274"/>
      <c r="C119" s="274"/>
      <c r="D119" s="274"/>
      <c r="E119" s="274"/>
      <c r="F119" s="274"/>
      <c r="G119" s="274"/>
      <c r="H119" s="274"/>
      <c r="I119" s="274"/>
      <c r="J119" s="274"/>
      <c r="K119" s="174"/>
      <c r="L119" s="275"/>
      <c r="M119" s="174"/>
      <c r="N119" s="735"/>
      <c r="O119" s="175"/>
      <c r="P119" s="175"/>
      <c r="Q119" s="175"/>
      <c r="W119" s="415"/>
      <c r="Y119" s="466"/>
      <c r="Z119" s="466"/>
      <c r="AB119" s="466"/>
      <c r="AC119" s="466"/>
      <c r="AE119" s="467"/>
    </row>
    <row r="120" spans="1:31">
      <c r="A120" s="274"/>
      <c r="B120" s="274"/>
      <c r="C120" s="274"/>
      <c r="D120" s="274"/>
      <c r="E120" s="274"/>
      <c r="F120" s="274"/>
      <c r="G120" s="274"/>
      <c r="H120" s="274"/>
      <c r="I120" s="274"/>
      <c r="J120" s="274"/>
      <c r="K120" s="174"/>
      <c r="L120" s="275"/>
      <c r="M120" s="174"/>
      <c r="N120" s="735"/>
      <c r="O120" s="175"/>
      <c r="P120" s="175"/>
      <c r="Q120" s="175"/>
      <c r="W120" s="415"/>
      <c r="Y120" s="466"/>
      <c r="Z120" s="466"/>
      <c r="AB120" s="466"/>
      <c r="AC120" s="466"/>
      <c r="AE120" s="467"/>
    </row>
    <row r="121" spans="1:31">
      <c r="A121" s="274"/>
      <c r="B121" s="274"/>
      <c r="C121" s="274"/>
      <c r="D121" s="274"/>
      <c r="E121" s="274"/>
      <c r="F121" s="274"/>
      <c r="G121" s="274"/>
      <c r="H121" s="274"/>
      <c r="I121" s="274"/>
      <c r="J121" s="274"/>
      <c r="K121" s="174"/>
      <c r="L121" s="275"/>
      <c r="M121" s="174"/>
      <c r="N121" s="735"/>
      <c r="O121" s="175"/>
      <c r="P121" s="175"/>
      <c r="Q121" s="175"/>
      <c r="T121" s="432"/>
      <c r="U121" s="432"/>
      <c r="V121" s="432"/>
      <c r="W121" s="411"/>
      <c r="X121" s="411"/>
      <c r="Y121" s="466"/>
      <c r="Z121" s="466"/>
      <c r="AA121" s="448"/>
      <c r="AB121" s="466"/>
      <c r="AC121" s="466"/>
      <c r="AD121" s="411"/>
      <c r="AE121" s="453"/>
    </row>
    <row r="122" spans="1:31">
      <c r="A122" s="274"/>
      <c r="B122" s="274"/>
      <c r="C122" s="274"/>
      <c r="D122" s="274"/>
      <c r="E122" s="274"/>
      <c r="F122" s="274"/>
      <c r="G122" s="274"/>
      <c r="H122" s="274"/>
      <c r="I122" s="274"/>
      <c r="J122" s="274"/>
      <c r="K122" s="174"/>
      <c r="L122" s="275"/>
      <c r="M122" s="174"/>
      <c r="N122" s="735"/>
      <c r="O122" s="175"/>
      <c r="P122" s="175"/>
      <c r="Q122" s="175"/>
      <c r="Y122" s="466"/>
      <c r="Z122" s="466"/>
      <c r="AB122" s="466"/>
      <c r="AC122" s="466"/>
      <c r="AE122" s="467"/>
    </row>
    <row r="123" spans="1:31">
      <c r="A123" s="274"/>
      <c r="B123" s="274"/>
      <c r="C123" s="274"/>
      <c r="D123" s="274"/>
      <c r="E123" s="274"/>
      <c r="F123" s="274"/>
      <c r="G123" s="274"/>
      <c r="H123" s="274"/>
      <c r="I123" s="274"/>
      <c r="J123" s="274"/>
      <c r="K123" s="174"/>
      <c r="L123" s="275"/>
      <c r="M123" s="174"/>
      <c r="N123" s="735"/>
      <c r="O123" s="175"/>
      <c r="P123" s="175"/>
      <c r="Q123" s="175"/>
      <c r="Y123" s="466"/>
      <c r="Z123" s="466"/>
      <c r="AB123" s="466"/>
      <c r="AC123" s="466"/>
      <c r="AE123" s="467"/>
    </row>
    <row r="124" spans="1:31">
      <c r="A124" s="274"/>
      <c r="B124" s="274"/>
      <c r="C124" s="274"/>
      <c r="D124" s="274"/>
      <c r="E124" s="274"/>
      <c r="F124" s="274"/>
      <c r="G124" s="274"/>
      <c r="H124" s="274"/>
      <c r="I124" s="274"/>
      <c r="J124" s="274"/>
      <c r="K124" s="174"/>
      <c r="L124" s="275"/>
      <c r="M124" s="174"/>
      <c r="N124" s="735"/>
      <c r="O124" s="175"/>
      <c r="P124" s="175"/>
      <c r="Q124" s="175"/>
      <c r="Y124" s="466"/>
      <c r="Z124" s="466"/>
      <c r="AB124" s="466"/>
      <c r="AC124" s="466"/>
      <c r="AE124" s="467"/>
    </row>
    <row r="125" spans="1:31">
      <c r="A125" s="274"/>
      <c r="B125" s="274"/>
      <c r="C125" s="274"/>
      <c r="D125" s="274"/>
      <c r="E125" s="274"/>
      <c r="F125" s="274"/>
      <c r="G125" s="274"/>
      <c r="H125" s="274"/>
      <c r="I125" s="274"/>
      <c r="J125" s="274"/>
      <c r="K125" s="174"/>
      <c r="L125" s="275"/>
      <c r="M125" s="174"/>
      <c r="N125" s="735"/>
      <c r="O125" s="175"/>
      <c r="P125" s="175"/>
      <c r="Q125" s="175"/>
      <c r="T125" s="432"/>
      <c r="U125" s="432"/>
      <c r="V125" s="432"/>
      <c r="W125" s="411"/>
      <c r="X125" s="411"/>
      <c r="Y125" s="466"/>
      <c r="Z125" s="472"/>
      <c r="AA125" s="448"/>
      <c r="AB125" s="466"/>
      <c r="AC125" s="472"/>
      <c r="AD125" s="411"/>
      <c r="AE125" s="453"/>
    </row>
    <row r="126" spans="1:31">
      <c r="A126" s="274"/>
      <c r="B126" s="274"/>
      <c r="C126" s="274"/>
      <c r="D126" s="274"/>
      <c r="E126" s="274"/>
      <c r="F126" s="274"/>
      <c r="G126" s="274"/>
      <c r="H126" s="274"/>
      <c r="I126" s="274"/>
      <c r="J126" s="274"/>
      <c r="K126" s="174"/>
      <c r="L126" s="275"/>
      <c r="M126" s="174"/>
      <c r="N126" s="735"/>
      <c r="O126" s="175"/>
      <c r="P126" s="175"/>
      <c r="Q126" s="175"/>
      <c r="Y126" s="466"/>
      <c r="Z126" s="472"/>
      <c r="AB126" s="466"/>
      <c r="AC126" s="472"/>
      <c r="AE126" s="467"/>
    </row>
    <row r="127" spans="1:31">
      <c r="A127" s="274"/>
      <c r="B127" s="274"/>
      <c r="C127" s="274"/>
      <c r="D127" s="274"/>
      <c r="E127" s="274"/>
      <c r="F127" s="274"/>
      <c r="G127" s="274"/>
      <c r="H127" s="274"/>
      <c r="I127" s="274"/>
      <c r="J127" s="274"/>
      <c r="K127" s="174"/>
      <c r="L127" s="275"/>
      <c r="M127" s="174"/>
      <c r="N127" s="735"/>
      <c r="O127" s="175"/>
      <c r="P127" s="175"/>
      <c r="Q127" s="175"/>
      <c r="Y127" s="466"/>
      <c r="Z127" s="466"/>
      <c r="AB127" s="466"/>
      <c r="AC127" s="466"/>
      <c r="AE127" s="467"/>
    </row>
    <row r="128" spans="1:31">
      <c r="A128" s="274"/>
      <c r="B128" s="274"/>
      <c r="C128" s="274"/>
      <c r="D128" s="274"/>
      <c r="E128" s="274"/>
      <c r="F128" s="274"/>
      <c r="G128" s="274"/>
      <c r="H128" s="274"/>
      <c r="I128" s="274"/>
      <c r="J128" s="274"/>
      <c r="K128" s="174"/>
      <c r="L128" s="275"/>
      <c r="M128" s="174"/>
      <c r="N128" s="735"/>
      <c r="O128" s="175"/>
      <c r="P128" s="175"/>
      <c r="Q128" s="175"/>
      <c r="Y128" s="466"/>
      <c r="Z128" s="466"/>
      <c r="AB128" s="466"/>
      <c r="AC128" s="466"/>
      <c r="AE128" s="467"/>
    </row>
    <row r="129" spans="1:31">
      <c r="A129" s="274"/>
      <c r="B129" s="274"/>
      <c r="C129" s="274"/>
      <c r="D129" s="274"/>
      <c r="E129" s="274"/>
      <c r="F129" s="274"/>
      <c r="G129" s="274"/>
      <c r="H129" s="274"/>
      <c r="I129" s="274"/>
      <c r="J129" s="274"/>
      <c r="K129" s="174"/>
      <c r="L129" s="275"/>
      <c r="M129" s="174"/>
      <c r="N129" s="735"/>
      <c r="O129" s="175"/>
      <c r="P129" s="175"/>
      <c r="Q129" s="175"/>
      <c r="Y129" s="466"/>
      <c r="Z129" s="466"/>
      <c r="AB129" s="466"/>
      <c r="AC129" s="466"/>
      <c r="AE129" s="467"/>
    </row>
    <row r="130" spans="1:31">
      <c r="A130" s="274"/>
      <c r="B130" s="274"/>
      <c r="C130" s="274"/>
      <c r="D130" s="274"/>
      <c r="E130" s="274"/>
      <c r="F130" s="274"/>
      <c r="G130" s="274"/>
      <c r="H130" s="274"/>
      <c r="I130" s="274"/>
      <c r="J130" s="274"/>
      <c r="K130" s="174"/>
      <c r="L130" s="275"/>
      <c r="M130" s="174"/>
      <c r="N130" s="735"/>
      <c r="O130" s="175"/>
      <c r="P130" s="175"/>
      <c r="Q130" s="175"/>
      <c r="Y130" s="466"/>
      <c r="Z130" s="466"/>
      <c r="AB130" s="466"/>
      <c r="AC130" s="466"/>
      <c r="AE130" s="467"/>
    </row>
    <row r="131" spans="1:31">
      <c r="A131" s="274"/>
      <c r="B131" s="274"/>
      <c r="C131" s="274"/>
      <c r="D131" s="274"/>
      <c r="E131" s="274"/>
      <c r="F131" s="274"/>
      <c r="G131" s="274"/>
      <c r="H131" s="274"/>
      <c r="I131" s="274"/>
      <c r="J131" s="274"/>
      <c r="K131" s="174"/>
      <c r="L131" s="275"/>
      <c r="M131" s="174"/>
      <c r="N131" s="735"/>
      <c r="O131" s="175"/>
      <c r="P131" s="175"/>
      <c r="Q131" s="175"/>
      <c r="Y131" s="466"/>
      <c r="Z131" s="466"/>
      <c r="AB131" s="466"/>
      <c r="AC131" s="466"/>
      <c r="AE131" s="467"/>
    </row>
    <row r="132" spans="1:31">
      <c r="A132" s="274"/>
      <c r="B132" s="274"/>
      <c r="C132" s="274"/>
      <c r="D132" s="274"/>
      <c r="E132" s="274"/>
      <c r="F132" s="274"/>
      <c r="G132" s="274"/>
      <c r="H132" s="274"/>
      <c r="I132" s="274"/>
      <c r="J132" s="274"/>
      <c r="K132" s="174"/>
      <c r="L132" s="275"/>
      <c r="M132" s="174"/>
      <c r="N132" s="735"/>
      <c r="O132" s="175"/>
      <c r="P132" s="175"/>
      <c r="Q132" s="175"/>
      <c r="Y132" s="466"/>
      <c r="Z132" s="466"/>
      <c r="AB132" s="466"/>
      <c r="AC132" s="466"/>
      <c r="AE132" s="467"/>
    </row>
    <row r="133" spans="1:31">
      <c r="A133" s="274"/>
      <c r="B133" s="274"/>
      <c r="C133" s="274"/>
      <c r="D133" s="274"/>
      <c r="E133" s="274"/>
      <c r="F133" s="274"/>
      <c r="G133" s="274"/>
      <c r="H133" s="274"/>
      <c r="I133" s="274"/>
      <c r="J133" s="274"/>
      <c r="K133" s="174"/>
      <c r="L133" s="275"/>
      <c r="M133" s="174"/>
      <c r="N133" s="735"/>
      <c r="O133" s="175"/>
      <c r="P133" s="175"/>
      <c r="Q133" s="175"/>
      <c r="Y133" s="466"/>
      <c r="Z133" s="466"/>
      <c r="AB133" s="466"/>
      <c r="AC133" s="466"/>
      <c r="AE133" s="467"/>
    </row>
    <row r="134" spans="1:31">
      <c r="A134" s="274"/>
      <c r="B134" s="274"/>
      <c r="C134" s="274"/>
      <c r="D134" s="274"/>
      <c r="E134" s="274"/>
      <c r="F134" s="274"/>
      <c r="G134" s="274"/>
      <c r="H134" s="274"/>
      <c r="I134" s="274"/>
      <c r="J134" s="274"/>
      <c r="K134" s="174"/>
      <c r="L134" s="275"/>
      <c r="M134" s="174"/>
      <c r="N134" s="735"/>
      <c r="O134" s="175"/>
      <c r="P134" s="175"/>
      <c r="Q134" s="175"/>
      <c r="Y134" s="466"/>
      <c r="Z134" s="472"/>
      <c r="AB134" s="466"/>
      <c r="AC134" s="472"/>
      <c r="AE134" s="467"/>
    </row>
    <row r="135" spans="1:31">
      <c r="A135" s="274"/>
      <c r="B135" s="274"/>
      <c r="C135" s="274"/>
      <c r="D135" s="274"/>
      <c r="E135" s="274"/>
      <c r="F135" s="274"/>
      <c r="G135" s="274"/>
      <c r="H135" s="274"/>
      <c r="I135" s="274"/>
      <c r="J135" s="274"/>
      <c r="K135" s="174"/>
      <c r="L135" s="275"/>
      <c r="M135" s="174"/>
      <c r="N135" s="735"/>
      <c r="O135" s="175"/>
      <c r="P135" s="175"/>
      <c r="Q135" s="175"/>
      <c r="Y135" s="466"/>
      <c r="Z135" s="472"/>
      <c r="AB135" s="466"/>
      <c r="AC135" s="472"/>
      <c r="AE135" s="467"/>
    </row>
    <row r="136" spans="1:31">
      <c r="A136" s="274"/>
      <c r="B136" s="274"/>
      <c r="C136" s="274"/>
      <c r="D136" s="274"/>
      <c r="E136" s="274"/>
      <c r="F136" s="274"/>
      <c r="G136" s="274"/>
      <c r="H136" s="274"/>
      <c r="I136" s="274"/>
      <c r="J136" s="274"/>
      <c r="K136" s="174"/>
      <c r="L136" s="275"/>
      <c r="M136" s="174"/>
      <c r="N136" s="735"/>
      <c r="O136" s="175"/>
      <c r="P136" s="175"/>
      <c r="Q136" s="175"/>
      <c r="Y136" s="466"/>
      <c r="Z136" s="466"/>
      <c r="AB136" s="466"/>
      <c r="AC136" s="466"/>
      <c r="AE136" s="467"/>
    </row>
    <row r="137" spans="1:31">
      <c r="A137" s="274"/>
      <c r="B137" s="274"/>
      <c r="C137" s="274"/>
      <c r="D137" s="274"/>
      <c r="E137" s="274"/>
      <c r="F137" s="274"/>
      <c r="G137" s="274"/>
      <c r="H137" s="274"/>
      <c r="I137" s="274"/>
      <c r="J137" s="274"/>
      <c r="K137" s="174"/>
      <c r="L137" s="275"/>
      <c r="M137" s="174"/>
      <c r="N137" s="735"/>
      <c r="O137" s="175"/>
      <c r="P137" s="175"/>
      <c r="Q137" s="175"/>
      <c r="Y137" s="466"/>
      <c r="Z137" s="466"/>
      <c r="AB137" s="466"/>
      <c r="AC137" s="466"/>
      <c r="AE137" s="467"/>
    </row>
    <row r="138" spans="1:31">
      <c r="A138" s="274"/>
      <c r="B138" s="274"/>
      <c r="C138" s="274"/>
      <c r="D138" s="274"/>
      <c r="E138" s="274"/>
      <c r="F138" s="274"/>
      <c r="G138" s="274"/>
      <c r="H138" s="274"/>
      <c r="I138" s="274"/>
      <c r="J138" s="274"/>
      <c r="K138" s="174"/>
      <c r="L138" s="275"/>
      <c r="M138" s="174"/>
      <c r="N138" s="735"/>
      <c r="O138" s="175"/>
      <c r="P138" s="175"/>
      <c r="Q138" s="175"/>
      <c r="Y138" s="466"/>
      <c r="Z138" s="466"/>
      <c r="AB138" s="466"/>
      <c r="AC138" s="466"/>
      <c r="AE138" s="467"/>
    </row>
    <row r="139" spans="1:31">
      <c r="A139" s="274"/>
      <c r="B139" s="274"/>
      <c r="C139" s="274"/>
      <c r="D139" s="274"/>
      <c r="E139" s="274"/>
      <c r="F139" s="274"/>
      <c r="G139" s="274"/>
      <c r="H139" s="274"/>
      <c r="I139" s="274"/>
      <c r="J139" s="274"/>
      <c r="K139" s="174"/>
      <c r="L139" s="275"/>
      <c r="M139" s="174"/>
      <c r="N139" s="735"/>
      <c r="O139" s="175"/>
      <c r="P139" s="175"/>
      <c r="Q139" s="175"/>
      <c r="Y139" s="466"/>
      <c r="Z139" s="466"/>
      <c r="AB139" s="466"/>
      <c r="AC139" s="466"/>
      <c r="AE139" s="467"/>
    </row>
    <row r="140" spans="1:31">
      <c r="A140" s="274"/>
      <c r="B140" s="274"/>
      <c r="C140" s="274"/>
      <c r="D140" s="274"/>
      <c r="E140" s="274"/>
      <c r="F140" s="274"/>
      <c r="G140" s="274"/>
      <c r="H140" s="274"/>
      <c r="I140" s="274"/>
      <c r="J140" s="274"/>
      <c r="K140" s="174"/>
      <c r="L140" s="275"/>
      <c r="M140" s="174"/>
      <c r="N140" s="735"/>
      <c r="O140" s="175"/>
      <c r="P140" s="175"/>
      <c r="Q140" s="175"/>
      <c r="Y140" s="466"/>
      <c r="Z140" s="466"/>
      <c r="AB140" s="466"/>
      <c r="AC140" s="466"/>
      <c r="AE140" s="467"/>
    </row>
    <row r="141" spans="1:31">
      <c r="A141" s="519"/>
      <c r="B141" s="519"/>
      <c r="C141" s="519"/>
      <c r="D141" s="519"/>
      <c r="E141" s="519"/>
      <c r="F141" s="519"/>
      <c r="G141" s="519"/>
      <c r="H141" s="519"/>
      <c r="I141" s="519"/>
      <c r="J141" s="519"/>
      <c r="K141" s="171"/>
      <c r="L141" s="275"/>
      <c r="M141" s="179"/>
      <c r="N141" s="736"/>
      <c r="O141" s="180"/>
      <c r="P141" s="180"/>
      <c r="Q141" s="180"/>
      <c r="Y141" s="466"/>
      <c r="Z141" s="466"/>
      <c r="AB141" s="466"/>
      <c r="AC141" s="466"/>
      <c r="AE141" s="467"/>
    </row>
    <row r="142" spans="1:31">
      <c r="A142" s="274"/>
      <c r="B142" s="274"/>
      <c r="C142" s="274"/>
      <c r="D142" s="274"/>
      <c r="E142" s="274"/>
      <c r="F142" s="274"/>
      <c r="G142" s="274"/>
      <c r="H142" s="274"/>
      <c r="I142" s="274"/>
      <c r="J142" s="274"/>
      <c r="K142" s="174"/>
      <c r="L142" s="275"/>
      <c r="M142" s="172"/>
      <c r="N142" s="737"/>
      <c r="O142" s="175"/>
      <c r="P142" s="175"/>
      <c r="Q142" s="175"/>
      <c r="Y142" s="466"/>
      <c r="Z142" s="466"/>
      <c r="AB142" s="466"/>
      <c r="AC142" s="466"/>
      <c r="AE142" s="467"/>
    </row>
    <row r="143" spans="1:31">
      <c r="A143" s="814"/>
      <c r="B143" s="814"/>
      <c r="C143" s="814"/>
      <c r="D143" s="814"/>
      <c r="E143" s="814"/>
      <c r="F143" s="814"/>
      <c r="G143" s="814"/>
      <c r="H143" s="814"/>
      <c r="I143" s="814"/>
      <c r="J143" s="814"/>
      <c r="K143" s="814"/>
      <c r="L143" s="814"/>
      <c r="M143" s="814"/>
      <c r="N143" s="814"/>
      <c r="O143" s="814"/>
      <c r="P143" s="814"/>
      <c r="Q143" s="607"/>
      <c r="Y143" s="466"/>
      <c r="Z143" s="466"/>
      <c r="AB143" s="466"/>
      <c r="AC143" s="466"/>
      <c r="AE143" s="467"/>
    </row>
    <row r="144" spans="1:31">
      <c r="A144" s="800"/>
      <c r="B144" s="800"/>
      <c r="C144" s="800"/>
      <c r="D144" s="800"/>
      <c r="E144" s="800"/>
      <c r="F144" s="800"/>
      <c r="G144" s="800"/>
      <c r="H144" s="800"/>
      <c r="I144" s="800"/>
      <c r="J144" s="800"/>
      <c r="K144" s="800"/>
      <c r="L144" s="800"/>
      <c r="M144" s="800"/>
      <c r="N144" s="800"/>
      <c r="O144" s="800"/>
      <c r="P144" s="800"/>
      <c r="Q144" s="604"/>
      <c r="T144" s="432"/>
      <c r="U144" s="432"/>
      <c r="V144" s="432"/>
      <c r="W144" s="411"/>
      <c r="X144" s="411"/>
      <c r="Y144" s="466"/>
      <c r="Z144" s="466"/>
      <c r="AA144" s="448"/>
      <c r="AB144" s="466"/>
      <c r="AC144" s="466"/>
      <c r="AD144" s="411"/>
      <c r="AE144" s="453"/>
    </row>
    <row r="145" spans="1:31">
      <c r="A145" s="274"/>
      <c r="B145" s="274"/>
      <c r="C145" s="274"/>
      <c r="D145" s="274"/>
      <c r="E145" s="274"/>
      <c r="F145" s="274"/>
      <c r="G145" s="274"/>
      <c r="H145" s="274"/>
      <c r="I145" s="274"/>
      <c r="J145" s="274"/>
      <c r="K145" s="174"/>
      <c r="L145" s="275"/>
      <c r="M145" s="174"/>
      <c r="N145" s="735"/>
      <c r="O145" s="175"/>
      <c r="P145" s="175"/>
      <c r="Q145" s="175"/>
      <c r="Y145" s="466"/>
      <c r="Z145" s="466"/>
      <c r="AB145" s="466"/>
      <c r="AC145" s="466"/>
      <c r="AE145" s="467"/>
    </row>
    <row r="146" spans="1:31">
      <c r="A146" s="520"/>
      <c r="B146" s="520"/>
      <c r="C146" s="520"/>
      <c r="D146" s="520"/>
      <c r="E146" s="520"/>
      <c r="F146" s="520"/>
      <c r="G146" s="520"/>
      <c r="H146" s="520"/>
      <c r="I146" s="520"/>
      <c r="J146" s="520"/>
      <c r="K146" s="616"/>
      <c r="L146" s="502"/>
      <c r="M146" s="178"/>
      <c r="N146" s="738"/>
      <c r="O146" s="175"/>
      <c r="P146" s="175"/>
      <c r="Q146" s="175"/>
      <c r="Y146" s="466"/>
      <c r="Z146" s="466"/>
      <c r="AB146" s="466"/>
      <c r="AC146" s="466"/>
      <c r="AE146" s="467"/>
    </row>
    <row r="147" spans="1:31">
      <c r="A147" s="801"/>
      <c r="B147" s="801"/>
      <c r="C147" s="801"/>
      <c r="D147" s="801"/>
      <c r="E147" s="801"/>
      <c r="F147" s="801"/>
      <c r="G147" s="801"/>
      <c r="H147" s="801"/>
      <c r="I147" s="801"/>
      <c r="J147" s="801"/>
      <c r="K147" s="801"/>
      <c r="L147" s="801"/>
      <c r="M147" s="801"/>
      <c r="N147" s="801"/>
      <c r="O147" s="181"/>
      <c r="P147" s="175"/>
      <c r="Q147" s="175"/>
      <c r="Y147" s="466"/>
      <c r="Z147" s="466"/>
      <c r="AB147" s="466"/>
      <c r="AC147" s="466"/>
      <c r="AE147" s="467"/>
    </row>
    <row r="148" spans="1:31">
      <c r="A148" s="520"/>
      <c r="B148" s="520"/>
      <c r="C148" s="520"/>
      <c r="D148" s="520"/>
      <c r="E148" s="520"/>
      <c r="F148" s="520"/>
      <c r="G148" s="520"/>
      <c r="H148" s="520"/>
      <c r="I148" s="520"/>
      <c r="J148" s="520"/>
      <c r="K148" s="616"/>
      <c r="L148" s="824"/>
      <c r="M148" s="824"/>
      <c r="N148" s="824"/>
      <c r="O148" s="181"/>
      <c r="P148" s="175"/>
      <c r="Q148" s="175"/>
      <c r="Y148" s="466"/>
      <c r="Z148" s="466"/>
      <c r="AB148" s="466"/>
      <c r="AC148" s="466"/>
      <c r="AE148" s="467"/>
    </row>
    <row r="149" spans="1:31">
      <c r="A149" s="520"/>
      <c r="B149" s="520"/>
      <c r="C149" s="520"/>
      <c r="D149" s="520"/>
      <c r="E149" s="520"/>
      <c r="F149" s="520"/>
      <c r="G149" s="520"/>
      <c r="H149" s="520"/>
      <c r="I149" s="520"/>
      <c r="J149" s="520"/>
      <c r="K149" s="616"/>
      <c r="L149" s="824"/>
      <c r="M149" s="824"/>
      <c r="N149" s="824"/>
      <c r="O149" s="181"/>
      <c r="P149" s="175"/>
      <c r="Q149" s="175"/>
      <c r="Y149" s="466"/>
      <c r="Z149" s="466"/>
      <c r="AB149" s="466"/>
      <c r="AC149" s="466"/>
      <c r="AE149" s="467"/>
    </row>
    <row r="150" spans="1:31">
      <c r="A150" s="589"/>
      <c r="B150" s="589"/>
      <c r="C150" s="589"/>
      <c r="D150" s="589"/>
      <c r="E150" s="589"/>
      <c r="F150" s="589"/>
      <c r="G150" s="589"/>
      <c r="H150" s="589"/>
      <c r="I150" s="589"/>
      <c r="J150" s="589"/>
      <c r="K150" s="617"/>
      <c r="L150" s="824"/>
      <c r="M150" s="824"/>
      <c r="N150" s="824"/>
      <c r="O150" s="181"/>
      <c r="P150" s="175"/>
      <c r="Q150" s="175"/>
      <c r="Y150" s="466"/>
      <c r="Z150" s="466"/>
      <c r="AB150" s="466"/>
      <c r="AC150" s="466"/>
      <c r="AE150" s="467"/>
    </row>
    <row r="151" spans="1:31">
      <c r="A151" s="589"/>
      <c r="B151" s="589"/>
      <c r="C151" s="589"/>
      <c r="D151" s="589"/>
      <c r="E151" s="589"/>
      <c r="F151" s="589"/>
      <c r="G151" s="589"/>
      <c r="H151" s="589"/>
      <c r="I151" s="589"/>
      <c r="J151" s="589"/>
      <c r="K151" s="617"/>
      <c r="L151" s="824"/>
      <c r="M151" s="824"/>
      <c r="N151" s="824"/>
      <c r="O151" s="181"/>
      <c r="P151" s="175"/>
      <c r="Q151" s="175"/>
      <c r="Y151" s="466"/>
      <c r="Z151" s="466"/>
      <c r="AB151" s="466"/>
      <c r="AC151" s="466"/>
      <c r="AE151" s="467"/>
    </row>
    <row r="152" spans="1:31">
      <c r="A152" s="589"/>
      <c r="B152" s="589"/>
      <c r="C152" s="589"/>
      <c r="D152" s="589"/>
      <c r="E152" s="589"/>
      <c r="F152" s="589"/>
      <c r="G152" s="589"/>
      <c r="H152" s="589"/>
      <c r="I152" s="589"/>
      <c r="J152" s="589"/>
      <c r="K152" s="617"/>
      <c r="L152" s="502"/>
      <c r="M152" s="181"/>
      <c r="N152" s="739"/>
      <c r="O152" s="178"/>
      <c r="P152" s="185"/>
      <c r="Q152" s="185"/>
      <c r="Y152" s="466"/>
      <c r="Z152" s="466"/>
      <c r="AB152" s="466"/>
      <c r="AC152" s="466"/>
      <c r="AE152" s="467"/>
    </row>
    <row r="153" spans="1:31">
      <c r="A153" s="826"/>
      <c r="B153" s="826"/>
      <c r="C153" s="826"/>
      <c r="D153" s="826"/>
      <c r="E153" s="826"/>
      <c r="F153" s="826"/>
      <c r="G153" s="826"/>
      <c r="H153" s="826"/>
      <c r="I153" s="826"/>
      <c r="J153" s="826"/>
      <c r="K153" s="826"/>
      <c r="L153" s="826"/>
      <c r="M153" s="826"/>
      <c r="N153" s="826"/>
      <c r="O153" s="826"/>
      <c r="P153" s="826"/>
      <c r="Q153" s="609"/>
      <c r="Y153" s="466"/>
      <c r="Z153" s="466"/>
      <c r="AB153" s="466"/>
      <c r="AC153" s="466"/>
      <c r="AE153" s="467"/>
    </row>
    <row r="154" spans="1:31">
      <c r="A154" s="274"/>
      <c r="B154" s="274"/>
      <c r="C154" s="274"/>
      <c r="D154" s="274"/>
      <c r="E154" s="274"/>
      <c r="F154" s="274"/>
      <c r="G154" s="274"/>
      <c r="H154" s="274"/>
      <c r="I154" s="274"/>
      <c r="J154" s="274"/>
      <c r="K154" s="174"/>
      <c r="L154" s="275"/>
      <c r="M154" s="174"/>
      <c r="N154" s="735"/>
      <c r="O154" s="180"/>
      <c r="P154" s="180"/>
      <c r="Q154" s="180"/>
      <c r="Y154" s="466"/>
      <c r="Z154" s="466"/>
      <c r="AB154" s="466"/>
      <c r="AC154" s="466"/>
      <c r="AE154" s="467"/>
    </row>
    <row r="155" spans="1:31">
      <c r="A155" s="590"/>
      <c r="B155" s="590"/>
      <c r="C155" s="590"/>
      <c r="D155" s="590"/>
      <c r="E155" s="590"/>
      <c r="F155" s="590"/>
      <c r="G155" s="590"/>
      <c r="H155" s="590"/>
      <c r="I155" s="590"/>
      <c r="J155" s="590"/>
      <c r="K155" s="603"/>
      <c r="L155" s="503"/>
      <c r="M155" s="171"/>
      <c r="N155" s="740"/>
      <c r="O155" s="621"/>
      <c r="P155" s="621"/>
      <c r="Q155" s="621"/>
      <c r="S155" s="432"/>
      <c r="T155" s="432"/>
      <c r="U155" s="432"/>
      <c r="V155" s="432"/>
      <c r="W155" s="411"/>
      <c r="X155" s="411"/>
      <c r="Y155" s="425"/>
      <c r="Z155" s="466"/>
      <c r="AA155" s="448"/>
      <c r="AB155" s="425"/>
      <c r="AC155" s="466"/>
      <c r="AD155" s="411"/>
      <c r="AE155" s="453"/>
    </row>
    <row r="156" spans="1:31">
      <c r="A156" s="519"/>
      <c r="B156" s="519"/>
      <c r="C156" s="519"/>
      <c r="D156" s="519"/>
      <c r="E156" s="519"/>
      <c r="F156" s="519"/>
      <c r="G156" s="519"/>
      <c r="H156" s="519"/>
      <c r="I156" s="519"/>
      <c r="J156" s="519"/>
      <c r="K156" s="171"/>
      <c r="L156" s="504"/>
      <c r="M156" s="171"/>
      <c r="N156" s="740"/>
      <c r="O156" s="180"/>
      <c r="P156" s="180"/>
      <c r="Q156" s="180"/>
      <c r="S156" s="432"/>
      <c r="T156" s="432"/>
      <c r="U156" s="432"/>
      <c r="V156" s="432"/>
      <c r="W156" s="411"/>
      <c r="X156" s="411"/>
      <c r="Y156" s="425"/>
      <c r="Z156" s="466"/>
      <c r="AA156" s="448"/>
      <c r="AB156" s="425"/>
      <c r="AC156" s="466"/>
      <c r="AD156" s="411"/>
      <c r="AE156" s="411"/>
    </row>
    <row r="157" spans="1:31">
      <c r="A157" s="591"/>
      <c r="B157" s="591"/>
      <c r="C157" s="591"/>
      <c r="D157" s="591"/>
      <c r="E157" s="591"/>
      <c r="F157" s="591"/>
      <c r="G157" s="591"/>
      <c r="H157" s="591"/>
      <c r="I157" s="591"/>
      <c r="J157" s="591"/>
      <c r="K157" s="618"/>
      <c r="L157" s="505"/>
      <c r="M157" s="182"/>
      <c r="N157" s="741"/>
      <c r="O157" s="195"/>
      <c r="P157" s="198"/>
      <c r="Q157" s="198"/>
      <c r="S157" s="432"/>
      <c r="T157" s="432"/>
      <c r="U157" s="432"/>
      <c r="V157" s="432"/>
      <c r="W157" s="411"/>
      <c r="X157" s="411"/>
      <c r="Y157" s="425"/>
      <c r="Z157" s="466"/>
      <c r="AA157" s="448"/>
      <c r="AB157" s="425"/>
      <c r="AC157" s="466"/>
      <c r="AD157" s="411"/>
      <c r="AE157" s="469"/>
    </row>
    <row r="158" spans="1:31">
      <c r="A158" s="592"/>
      <c r="B158" s="592"/>
      <c r="C158" s="592"/>
      <c r="D158" s="592"/>
      <c r="E158" s="592"/>
      <c r="F158" s="592"/>
      <c r="G158" s="592"/>
      <c r="H158" s="592"/>
      <c r="I158" s="592"/>
      <c r="J158" s="592"/>
      <c r="K158" s="619"/>
      <c r="L158" s="506"/>
      <c r="M158" s="182"/>
      <c r="N158" s="742"/>
      <c r="O158" s="628"/>
      <c r="P158" s="195"/>
      <c r="Q158" s="195"/>
    </row>
    <row r="159" spans="1:31">
      <c r="A159" s="592"/>
      <c r="B159" s="592"/>
      <c r="C159" s="592"/>
      <c r="D159" s="592"/>
      <c r="E159" s="592"/>
      <c r="F159" s="592"/>
      <c r="G159" s="592"/>
      <c r="H159" s="592"/>
      <c r="I159" s="592"/>
      <c r="J159" s="592"/>
      <c r="K159" s="619"/>
      <c r="L159" s="507"/>
      <c r="M159" s="182"/>
      <c r="N159" s="742"/>
      <c r="O159" s="629"/>
      <c r="P159" s="198"/>
      <c r="Q159" s="198"/>
    </row>
    <row r="160" spans="1:31">
      <c r="A160" s="593"/>
      <c r="B160" s="593"/>
      <c r="C160" s="593"/>
      <c r="D160" s="593"/>
      <c r="E160" s="593"/>
      <c r="F160" s="593"/>
      <c r="G160" s="593"/>
      <c r="H160" s="593"/>
      <c r="I160" s="593"/>
      <c r="J160" s="593"/>
      <c r="K160" s="183"/>
      <c r="L160" s="506"/>
      <c r="M160" s="182"/>
      <c r="N160" s="741"/>
      <c r="O160" s="195"/>
      <c r="P160" s="198"/>
      <c r="Q160" s="198"/>
    </row>
    <row r="161" spans="1:17">
      <c r="A161" s="593"/>
      <c r="B161" s="593"/>
      <c r="C161" s="593"/>
      <c r="D161" s="593"/>
      <c r="E161" s="593"/>
      <c r="F161" s="593"/>
      <c r="G161" s="593"/>
      <c r="H161" s="593"/>
      <c r="I161" s="593"/>
      <c r="J161" s="593"/>
      <c r="K161" s="183"/>
      <c r="L161" s="506"/>
      <c r="M161" s="182"/>
      <c r="N161" s="741"/>
      <c r="O161" s="195"/>
      <c r="P161" s="198"/>
      <c r="Q161" s="198"/>
    </row>
    <row r="162" spans="1:17">
      <c r="A162" s="592"/>
      <c r="B162" s="592"/>
      <c r="C162" s="592"/>
      <c r="D162" s="592"/>
      <c r="E162" s="592"/>
      <c r="F162" s="592"/>
      <c r="G162" s="592"/>
      <c r="H162" s="592"/>
      <c r="I162" s="592"/>
      <c r="J162" s="592"/>
      <c r="K162" s="619"/>
      <c r="L162" s="506"/>
      <c r="M162" s="182"/>
      <c r="N162" s="741"/>
      <c r="O162" s="195"/>
      <c r="P162" s="198"/>
      <c r="Q162" s="198"/>
    </row>
    <row r="163" spans="1:17">
      <c r="A163" s="592"/>
      <c r="B163" s="592"/>
      <c r="C163" s="592"/>
      <c r="D163" s="592"/>
      <c r="E163" s="592"/>
      <c r="F163" s="592"/>
      <c r="G163" s="592"/>
      <c r="H163" s="592"/>
      <c r="I163" s="592"/>
      <c r="J163" s="592"/>
      <c r="K163" s="619"/>
      <c r="L163" s="507"/>
      <c r="M163" s="182"/>
      <c r="N163" s="741"/>
      <c r="O163" s="195"/>
      <c r="P163" s="198"/>
      <c r="Q163" s="198"/>
    </row>
    <row r="164" spans="1:17">
      <c r="A164" s="592"/>
      <c r="B164" s="592"/>
      <c r="C164" s="592"/>
      <c r="D164" s="592"/>
      <c r="E164" s="592"/>
      <c r="F164" s="592"/>
      <c r="G164" s="592"/>
      <c r="H164" s="592"/>
      <c r="I164" s="592"/>
      <c r="J164" s="592"/>
      <c r="K164" s="619"/>
      <c r="L164" s="506"/>
      <c r="M164" s="182"/>
      <c r="N164" s="741"/>
      <c r="O164" s="195"/>
      <c r="P164" s="198"/>
      <c r="Q164" s="198"/>
    </row>
    <row r="165" spans="1:17">
      <c r="A165" s="592"/>
      <c r="B165" s="592"/>
      <c r="C165" s="592"/>
      <c r="D165" s="592"/>
      <c r="E165" s="592"/>
      <c r="F165" s="592"/>
      <c r="G165" s="592"/>
      <c r="H165" s="592"/>
      <c r="I165" s="592"/>
      <c r="J165" s="592"/>
      <c r="K165" s="619"/>
      <c r="L165" s="506"/>
      <c r="M165" s="182"/>
      <c r="N165" s="741"/>
      <c r="O165" s="195"/>
      <c r="P165" s="198"/>
      <c r="Q165" s="198"/>
    </row>
    <row r="166" spans="1:17">
      <c r="A166" s="592"/>
      <c r="B166" s="592"/>
      <c r="C166" s="592"/>
      <c r="D166" s="592"/>
      <c r="E166" s="592"/>
      <c r="F166" s="592"/>
      <c r="G166" s="592"/>
      <c r="H166" s="592"/>
      <c r="I166" s="592"/>
      <c r="J166" s="592"/>
      <c r="K166" s="619"/>
      <c r="L166" s="506"/>
      <c r="M166" s="182"/>
      <c r="N166" s="742"/>
      <c r="O166" s="195"/>
      <c r="P166" s="198"/>
      <c r="Q166" s="198"/>
    </row>
    <row r="167" spans="1:17">
      <c r="A167" s="592"/>
      <c r="B167" s="592"/>
      <c r="C167" s="592"/>
      <c r="D167" s="592"/>
      <c r="E167" s="592"/>
      <c r="F167" s="592"/>
      <c r="G167" s="592"/>
      <c r="H167" s="592"/>
      <c r="I167" s="592"/>
      <c r="J167" s="592"/>
      <c r="K167" s="619"/>
      <c r="L167" s="507"/>
      <c r="M167" s="182"/>
      <c r="N167" s="742"/>
      <c r="O167" s="630"/>
      <c r="P167" s="198"/>
      <c r="Q167" s="198"/>
    </row>
    <row r="168" spans="1:17">
      <c r="A168" s="593"/>
      <c r="B168" s="593"/>
      <c r="C168" s="593"/>
      <c r="D168" s="593"/>
      <c r="E168" s="593"/>
      <c r="F168" s="593"/>
      <c r="G168" s="593"/>
      <c r="H168" s="593"/>
      <c r="I168" s="593"/>
      <c r="J168" s="593"/>
      <c r="K168" s="183"/>
      <c r="L168" s="508"/>
      <c r="M168" s="182"/>
      <c r="N168" s="741"/>
      <c r="O168" s="195"/>
      <c r="P168" s="198"/>
      <c r="Q168" s="198"/>
    </row>
    <row r="169" spans="1:17">
      <c r="A169" s="593"/>
      <c r="B169" s="593"/>
      <c r="C169" s="593"/>
      <c r="D169" s="593"/>
      <c r="E169" s="593"/>
      <c r="F169" s="593"/>
      <c r="G169" s="593"/>
      <c r="H169" s="593"/>
      <c r="I169" s="593"/>
      <c r="J169" s="593"/>
      <c r="K169" s="183"/>
      <c r="L169" s="509"/>
      <c r="M169" s="182"/>
      <c r="N169" s="741"/>
      <c r="O169" s="630"/>
      <c r="P169" s="198"/>
      <c r="Q169" s="198"/>
    </row>
    <row r="170" spans="1:17">
      <c r="A170" s="593"/>
      <c r="B170" s="593"/>
      <c r="C170" s="593"/>
      <c r="D170" s="593"/>
      <c r="E170" s="593"/>
      <c r="F170" s="593"/>
      <c r="G170" s="593"/>
      <c r="H170" s="593"/>
      <c r="I170" s="593"/>
      <c r="J170" s="593"/>
      <c r="K170" s="183"/>
      <c r="L170" s="509"/>
      <c r="M170" s="182"/>
      <c r="N170" s="741"/>
      <c r="O170" s="630"/>
      <c r="P170" s="198"/>
      <c r="Q170" s="198"/>
    </row>
    <row r="171" spans="1:17">
      <c r="A171" s="591"/>
      <c r="B171" s="591"/>
      <c r="C171" s="591"/>
      <c r="D171" s="591"/>
      <c r="E171" s="591"/>
      <c r="F171" s="591"/>
      <c r="G171" s="591"/>
      <c r="H171" s="591"/>
      <c r="I171" s="591"/>
      <c r="J171" s="591"/>
      <c r="K171" s="618"/>
      <c r="L171" s="510"/>
      <c r="M171" s="182"/>
      <c r="N171" s="741"/>
      <c r="O171" s="195"/>
      <c r="P171" s="198"/>
      <c r="Q171" s="198"/>
    </row>
    <row r="172" spans="1:17">
      <c r="A172" s="593"/>
      <c r="B172" s="593"/>
      <c r="C172" s="593"/>
      <c r="D172" s="593"/>
      <c r="E172" s="593"/>
      <c r="F172" s="593"/>
      <c r="G172" s="593"/>
      <c r="H172" s="593"/>
      <c r="I172" s="593"/>
      <c r="J172" s="593"/>
      <c r="K172" s="183"/>
      <c r="L172" s="511"/>
      <c r="M172" s="182"/>
      <c r="N172" s="741"/>
      <c r="O172" s="195"/>
      <c r="P172" s="198"/>
      <c r="Q172" s="198"/>
    </row>
    <row r="173" spans="1:17">
      <c r="A173" s="592"/>
      <c r="B173" s="592"/>
      <c r="C173" s="592"/>
      <c r="D173" s="592"/>
      <c r="E173" s="592"/>
      <c r="F173" s="592"/>
      <c r="G173" s="592"/>
      <c r="H173" s="592"/>
      <c r="I173" s="592"/>
      <c r="J173" s="592"/>
      <c r="K173" s="619"/>
      <c r="L173" s="506"/>
      <c r="M173" s="182"/>
      <c r="N173" s="741"/>
      <c r="O173" s="195"/>
      <c r="P173" s="198"/>
      <c r="Q173" s="198"/>
    </row>
    <row r="174" spans="1:17">
      <c r="A174" s="593"/>
      <c r="B174" s="593"/>
      <c r="C174" s="593"/>
      <c r="D174" s="593"/>
      <c r="E174" s="593"/>
      <c r="F174" s="593"/>
      <c r="G174" s="593"/>
      <c r="H174" s="593"/>
      <c r="I174" s="593"/>
      <c r="J174" s="593"/>
      <c r="K174" s="183"/>
      <c r="L174" s="509"/>
      <c r="M174" s="182"/>
      <c r="N174" s="741"/>
      <c r="O174" s="630"/>
      <c r="P174" s="198"/>
      <c r="Q174" s="198"/>
    </row>
    <row r="175" spans="1:17">
      <c r="A175" s="591"/>
      <c r="B175" s="591"/>
      <c r="C175" s="591"/>
      <c r="D175" s="591"/>
      <c r="E175" s="591"/>
      <c r="F175" s="591"/>
      <c r="G175" s="591"/>
      <c r="H175" s="591"/>
      <c r="I175" s="591"/>
      <c r="J175" s="591"/>
      <c r="K175" s="618"/>
      <c r="L175" s="505"/>
      <c r="M175" s="182"/>
      <c r="N175" s="741"/>
      <c r="O175" s="195"/>
      <c r="P175" s="198"/>
      <c r="Q175" s="198"/>
    </row>
    <row r="176" spans="1:17">
      <c r="A176" s="592"/>
      <c r="B176" s="592"/>
      <c r="C176" s="592"/>
      <c r="D176" s="592"/>
      <c r="E176" s="592"/>
      <c r="F176" s="592"/>
      <c r="G176" s="592"/>
      <c r="H176" s="592"/>
      <c r="I176" s="592"/>
      <c r="J176" s="592"/>
      <c r="K176" s="619"/>
      <c r="L176" s="506"/>
      <c r="M176" s="182"/>
      <c r="N176" s="742"/>
      <c r="O176" s="630"/>
      <c r="P176" s="198"/>
      <c r="Q176" s="198"/>
    </row>
    <row r="177" spans="1:17">
      <c r="A177" s="592"/>
      <c r="B177" s="592"/>
      <c r="C177" s="592"/>
      <c r="D177" s="592"/>
      <c r="E177" s="592"/>
      <c r="F177" s="592"/>
      <c r="G177" s="592"/>
      <c r="H177" s="592"/>
      <c r="I177" s="592"/>
      <c r="J177" s="592"/>
      <c r="K177" s="619"/>
      <c r="L177" s="506"/>
      <c r="M177" s="183"/>
      <c r="N177" s="741"/>
      <c r="O177" s="630"/>
      <c r="P177" s="198"/>
      <c r="Q177" s="198"/>
    </row>
    <row r="178" spans="1:17">
      <c r="A178" s="593"/>
      <c r="B178" s="593"/>
      <c r="C178" s="593"/>
      <c r="D178" s="593"/>
      <c r="E178" s="593"/>
      <c r="F178" s="593"/>
      <c r="G178" s="593"/>
      <c r="H178" s="593"/>
      <c r="I178" s="593"/>
      <c r="J178" s="593"/>
      <c r="K178" s="183"/>
      <c r="L178" s="506"/>
      <c r="M178" s="183"/>
      <c r="N178" s="741"/>
      <c r="O178" s="630"/>
      <c r="P178" s="198"/>
      <c r="Q178" s="198"/>
    </row>
    <row r="179" spans="1:17">
      <c r="A179" s="593"/>
      <c r="B179" s="593"/>
      <c r="C179" s="593"/>
      <c r="D179" s="593"/>
      <c r="E179" s="593"/>
      <c r="F179" s="593"/>
      <c r="G179" s="593"/>
      <c r="H179" s="593"/>
      <c r="I179" s="593"/>
      <c r="J179" s="593"/>
      <c r="K179" s="183"/>
      <c r="L179" s="506"/>
      <c r="M179" s="183"/>
      <c r="N179" s="741"/>
      <c r="O179" s="630"/>
      <c r="P179" s="198"/>
      <c r="Q179" s="198"/>
    </row>
    <row r="180" spans="1:17">
      <c r="A180" s="593"/>
      <c r="B180" s="593"/>
      <c r="C180" s="593"/>
      <c r="D180" s="593"/>
      <c r="E180" s="593"/>
      <c r="F180" s="593"/>
      <c r="G180" s="593"/>
      <c r="H180" s="593"/>
      <c r="I180" s="593"/>
      <c r="J180" s="593"/>
      <c r="K180" s="183"/>
      <c r="L180" s="506"/>
      <c r="M180" s="183"/>
      <c r="N180" s="741"/>
      <c r="O180" s="630"/>
      <c r="P180" s="198"/>
      <c r="Q180" s="198"/>
    </row>
    <row r="181" spans="1:17">
      <c r="A181" s="593"/>
      <c r="B181" s="593"/>
      <c r="C181" s="593"/>
      <c r="D181" s="593"/>
      <c r="E181" s="593"/>
      <c r="F181" s="593"/>
      <c r="G181" s="593"/>
      <c r="H181" s="593"/>
      <c r="I181" s="593"/>
      <c r="J181" s="593"/>
      <c r="K181" s="183"/>
      <c r="L181" s="506"/>
      <c r="M181" s="183"/>
      <c r="N181" s="741"/>
      <c r="O181" s="630"/>
      <c r="P181" s="198"/>
      <c r="Q181" s="198"/>
    </row>
    <row r="182" spans="1:17">
      <c r="A182" s="593"/>
      <c r="B182" s="593"/>
      <c r="C182" s="593"/>
      <c r="D182" s="593"/>
      <c r="E182" s="593"/>
      <c r="F182" s="593"/>
      <c r="G182" s="593"/>
      <c r="H182" s="593"/>
      <c r="I182" s="593"/>
      <c r="J182" s="593"/>
      <c r="K182" s="183"/>
      <c r="L182" s="506"/>
      <c r="M182" s="183"/>
      <c r="N182" s="741"/>
      <c r="O182" s="630"/>
      <c r="P182" s="198"/>
      <c r="Q182" s="198"/>
    </row>
    <row r="183" spans="1:17">
      <c r="A183" s="593"/>
      <c r="B183" s="593"/>
      <c r="C183" s="593"/>
      <c r="D183" s="593"/>
      <c r="E183" s="593"/>
      <c r="F183" s="593"/>
      <c r="G183" s="593"/>
      <c r="H183" s="593"/>
      <c r="I183" s="593"/>
      <c r="J183" s="593"/>
      <c r="K183" s="183"/>
      <c r="L183" s="506"/>
      <c r="M183" s="183"/>
      <c r="N183" s="741"/>
      <c r="O183" s="630"/>
      <c r="P183" s="198"/>
      <c r="Q183" s="198"/>
    </row>
    <row r="184" spans="1:17">
      <c r="A184" s="591"/>
      <c r="B184" s="591"/>
      <c r="C184" s="591"/>
      <c r="D184" s="591"/>
      <c r="E184" s="591"/>
      <c r="F184" s="591"/>
      <c r="G184" s="591"/>
      <c r="H184" s="591"/>
      <c r="I184" s="591"/>
      <c r="J184" s="591"/>
      <c r="K184" s="618"/>
      <c r="L184" s="505"/>
      <c r="M184" s="182"/>
      <c r="N184" s="741"/>
      <c r="O184" s="195"/>
      <c r="P184" s="198"/>
      <c r="Q184" s="198"/>
    </row>
    <row r="185" spans="1:17">
      <c r="A185" s="592"/>
      <c r="B185" s="592"/>
      <c r="C185" s="592"/>
      <c r="D185" s="592"/>
      <c r="E185" s="592"/>
      <c r="F185" s="592"/>
      <c r="G185" s="592"/>
      <c r="H185" s="592"/>
      <c r="I185" s="592"/>
      <c r="J185" s="592"/>
      <c r="K185" s="619"/>
      <c r="L185" s="512"/>
      <c r="M185" s="182"/>
      <c r="N185" s="741"/>
      <c r="O185" s="630"/>
      <c r="P185" s="198"/>
      <c r="Q185" s="198"/>
    </row>
    <row r="186" spans="1:17">
      <c r="A186" s="592"/>
      <c r="B186" s="592"/>
      <c r="C186" s="592"/>
      <c r="D186" s="592"/>
      <c r="E186" s="592"/>
      <c r="F186" s="592"/>
      <c r="G186" s="592"/>
      <c r="H186" s="592"/>
      <c r="I186" s="592"/>
      <c r="J186" s="592"/>
      <c r="K186" s="619"/>
      <c r="L186" s="506"/>
      <c r="M186" s="183"/>
      <c r="N186" s="743"/>
      <c r="O186" s="630"/>
      <c r="P186" s="198"/>
      <c r="Q186" s="198"/>
    </row>
    <row r="187" spans="1:17">
      <c r="A187" s="592"/>
      <c r="B187" s="592"/>
      <c r="C187" s="592"/>
      <c r="D187" s="592"/>
      <c r="E187" s="592"/>
      <c r="F187" s="592"/>
      <c r="G187" s="592"/>
      <c r="H187" s="592"/>
      <c r="I187" s="592"/>
      <c r="J187" s="592"/>
      <c r="K187" s="619"/>
      <c r="L187" s="505"/>
      <c r="M187" s="182"/>
      <c r="N187" s="741"/>
      <c r="O187" s="195"/>
      <c r="P187" s="198"/>
      <c r="Q187" s="198"/>
    </row>
    <row r="188" spans="1:17">
      <c r="A188" s="591"/>
      <c r="B188" s="591"/>
      <c r="C188" s="591"/>
      <c r="D188" s="591"/>
      <c r="E188" s="591"/>
      <c r="F188" s="591"/>
      <c r="G188" s="591"/>
      <c r="H188" s="591"/>
      <c r="I188" s="591"/>
      <c r="J188" s="591"/>
      <c r="K188" s="618"/>
      <c r="L188" s="513"/>
      <c r="M188" s="183"/>
      <c r="N188" s="741"/>
      <c r="O188" s="198"/>
      <c r="P188" s="198"/>
      <c r="Q188" s="198"/>
    </row>
    <row r="189" spans="1:17">
      <c r="A189" s="591"/>
      <c r="B189" s="591"/>
      <c r="C189" s="591"/>
      <c r="D189" s="591"/>
      <c r="E189" s="591"/>
      <c r="F189" s="591"/>
      <c r="G189" s="591"/>
      <c r="H189" s="591"/>
      <c r="I189" s="591"/>
      <c r="J189" s="591"/>
      <c r="K189" s="618"/>
      <c r="L189" s="513"/>
      <c r="M189" s="183"/>
      <c r="N189" s="741"/>
      <c r="O189" s="195"/>
      <c r="P189" s="198"/>
      <c r="Q189" s="198"/>
    </row>
    <row r="190" spans="1:17">
      <c r="A190" s="591"/>
      <c r="B190" s="591"/>
      <c r="C190" s="591"/>
      <c r="D190" s="591"/>
      <c r="E190" s="591"/>
      <c r="F190" s="591"/>
      <c r="G190" s="591"/>
      <c r="H190" s="591"/>
      <c r="I190" s="591"/>
      <c r="J190" s="591"/>
      <c r="K190" s="618"/>
      <c r="L190" s="513"/>
      <c r="M190" s="183"/>
      <c r="N190" s="741"/>
      <c r="O190" s="198"/>
      <c r="P190" s="198"/>
      <c r="Q190" s="198"/>
    </row>
    <row r="191" spans="1:17">
      <c r="A191" s="591"/>
      <c r="B191" s="591"/>
      <c r="C191" s="591"/>
      <c r="D191" s="591"/>
      <c r="E191" s="591"/>
      <c r="F191" s="591"/>
      <c r="G191" s="591"/>
      <c r="H191" s="591"/>
      <c r="I191" s="591"/>
      <c r="J191" s="591"/>
      <c r="K191" s="618"/>
      <c r="L191" s="513"/>
      <c r="M191" s="183"/>
      <c r="N191" s="741"/>
      <c r="O191" s="198"/>
      <c r="P191" s="198"/>
      <c r="Q191" s="198"/>
    </row>
    <row r="192" spans="1:17">
      <c r="A192" s="591"/>
      <c r="B192" s="591"/>
      <c r="C192" s="591"/>
      <c r="D192" s="591"/>
      <c r="E192" s="591"/>
      <c r="F192" s="591"/>
      <c r="G192" s="591"/>
      <c r="H192" s="591"/>
      <c r="I192" s="591"/>
      <c r="J192" s="591"/>
      <c r="K192" s="618"/>
      <c r="L192" s="506"/>
      <c r="M192" s="183"/>
      <c r="N192" s="741"/>
      <c r="O192" s="198"/>
      <c r="P192" s="198"/>
      <c r="Q192" s="198"/>
    </row>
    <row r="193" spans="1:17">
      <c r="A193" s="591"/>
      <c r="B193" s="591"/>
      <c r="C193" s="591"/>
      <c r="D193" s="591"/>
      <c r="E193" s="591"/>
      <c r="F193" s="591"/>
      <c r="G193" s="591"/>
      <c r="H193" s="591"/>
      <c r="I193" s="591"/>
      <c r="J193" s="591"/>
      <c r="K193" s="618"/>
      <c r="L193" s="506"/>
      <c r="M193" s="183"/>
      <c r="N193" s="741"/>
      <c r="O193" s="198"/>
      <c r="P193" s="198"/>
      <c r="Q193" s="198"/>
    </row>
    <row r="194" spans="1:17">
      <c r="A194" s="591"/>
      <c r="B194" s="591"/>
      <c r="C194" s="591"/>
      <c r="D194" s="591"/>
      <c r="E194" s="591"/>
      <c r="F194" s="591"/>
      <c r="G194" s="591"/>
      <c r="H194" s="591"/>
      <c r="I194" s="591"/>
      <c r="J194" s="591"/>
      <c r="K194" s="618"/>
      <c r="L194" s="505"/>
      <c r="M194" s="182"/>
      <c r="N194" s="741"/>
      <c r="O194" s="195"/>
      <c r="P194" s="198"/>
      <c r="Q194" s="198"/>
    </row>
    <row r="195" spans="1:17">
      <c r="A195" s="592"/>
      <c r="B195" s="592"/>
      <c r="C195" s="592"/>
      <c r="D195" s="592"/>
      <c r="E195" s="592"/>
      <c r="F195" s="592"/>
      <c r="G195" s="592"/>
      <c r="H195" s="592"/>
      <c r="I195" s="592"/>
      <c r="J195" s="592"/>
      <c r="K195" s="619"/>
      <c r="L195" s="513"/>
      <c r="M195" s="183"/>
      <c r="N195" s="741"/>
      <c r="O195" s="198"/>
      <c r="P195" s="198"/>
      <c r="Q195" s="198"/>
    </row>
    <row r="196" spans="1:17">
      <c r="A196" s="592"/>
      <c r="B196" s="592"/>
      <c r="C196" s="592"/>
      <c r="D196" s="592"/>
      <c r="E196" s="592"/>
      <c r="F196" s="592"/>
      <c r="G196" s="592"/>
      <c r="H196" s="592"/>
      <c r="I196" s="592"/>
      <c r="J196" s="592"/>
      <c r="K196" s="619"/>
      <c r="L196" s="513"/>
      <c r="M196" s="183"/>
      <c r="N196" s="741"/>
      <c r="O196" s="198"/>
      <c r="P196" s="198"/>
      <c r="Q196" s="198"/>
    </row>
    <row r="197" spans="1:17">
      <c r="A197" s="592"/>
      <c r="B197" s="592"/>
      <c r="C197" s="592"/>
      <c r="D197" s="592"/>
      <c r="E197" s="592"/>
      <c r="F197" s="592"/>
      <c r="G197" s="592"/>
      <c r="H197" s="592"/>
      <c r="I197" s="592"/>
      <c r="J197" s="592"/>
      <c r="K197" s="619"/>
      <c r="L197" s="513"/>
      <c r="M197" s="183"/>
      <c r="N197" s="741"/>
      <c r="O197" s="198"/>
      <c r="P197" s="198"/>
      <c r="Q197" s="198"/>
    </row>
    <row r="198" spans="1:17">
      <c r="A198" s="592"/>
      <c r="B198" s="592"/>
      <c r="C198" s="592"/>
      <c r="D198" s="592"/>
      <c r="E198" s="592"/>
      <c r="F198" s="592"/>
      <c r="G198" s="592"/>
      <c r="H198" s="592"/>
      <c r="I198" s="592"/>
      <c r="J198" s="592"/>
      <c r="K198" s="619"/>
      <c r="L198" s="513"/>
      <c r="M198" s="183"/>
      <c r="N198" s="741"/>
      <c r="O198" s="198"/>
      <c r="P198" s="198"/>
      <c r="Q198" s="198"/>
    </row>
    <row r="199" spans="1:17">
      <c r="A199" s="594"/>
      <c r="B199" s="594"/>
      <c r="C199" s="594"/>
      <c r="D199" s="594"/>
      <c r="E199" s="594"/>
      <c r="F199" s="594"/>
      <c r="G199" s="594"/>
      <c r="H199" s="594"/>
      <c r="I199" s="594"/>
      <c r="J199" s="594"/>
      <c r="K199" s="620"/>
      <c r="L199" s="505"/>
      <c r="M199" s="182"/>
      <c r="N199" s="741"/>
      <c r="O199" s="195"/>
      <c r="P199" s="198"/>
      <c r="Q199" s="198"/>
    </row>
    <row r="200" spans="1:17">
      <c r="A200" s="595"/>
      <c r="B200" s="595"/>
      <c r="C200" s="595"/>
      <c r="D200" s="595"/>
      <c r="E200" s="595"/>
      <c r="F200" s="595"/>
      <c r="G200" s="595"/>
      <c r="H200" s="595"/>
      <c r="I200" s="595"/>
      <c r="J200" s="595"/>
      <c r="K200" s="201"/>
      <c r="L200" s="513"/>
      <c r="M200" s="201"/>
      <c r="N200" s="744"/>
      <c r="O200" s="198"/>
      <c r="P200" s="198"/>
      <c r="Q200" s="198"/>
    </row>
    <row r="201" spans="1:17">
      <c r="A201" s="595"/>
      <c r="B201" s="595"/>
      <c r="C201" s="595"/>
      <c r="D201" s="595"/>
      <c r="E201" s="595"/>
      <c r="F201" s="595"/>
      <c r="G201" s="595"/>
      <c r="H201" s="595"/>
      <c r="I201" s="595"/>
      <c r="J201" s="595"/>
      <c r="K201" s="201"/>
      <c r="L201" s="513"/>
      <c r="M201" s="201"/>
      <c r="N201" s="744"/>
      <c r="O201" s="198"/>
      <c r="P201" s="198"/>
      <c r="Q201" s="198"/>
    </row>
    <row r="202" spans="1:17">
      <c r="A202" s="595"/>
      <c r="B202" s="595"/>
      <c r="C202" s="595"/>
      <c r="D202" s="595"/>
      <c r="E202" s="595"/>
      <c r="F202" s="595"/>
      <c r="G202" s="595"/>
      <c r="H202" s="595"/>
      <c r="I202" s="595"/>
      <c r="J202" s="595"/>
      <c r="K202" s="201"/>
      <c r="L202" s="513"/>
      <c r="M202" s="201"/>
      <c r="N202" s="744"/>
      <c r="O202" s="198"/>
      <c r="P202" s="198"/>
      <c r="Q202" s="198"/>
    </row>
    <row r="203" spans="1:17">
      <c r="A203" s="595"/>
      <c r="B203" s="595"/>
      <c r="C203" s="595"/>
      <c r="D203" s="595"/>
      <c r="E203" s="595"/>
      <c r="F203" s="595"/>
      <c r="G203" s="595"/>
      <c r="H203" s="595"/>
      <c r="I203" s="595"/>
      <c r="J203" s="595"/>
      <c r="K203" s="201"/>
      <c r="L203" s="513"/>
      <c r="M203" s="201"/>
      <c r="N203" s="744"/>
      <c r="O203" s="198"/>
      <c r="P203" s="198"/>
      <c r="Q203" s="198"/>
    </row>
    <row r="204" spans="1:17">
      <c r="A204" s="595"/>
      <c r="B204" s="595"/>
      <c r="C204" s="595"/>
      <c r="D204" s="595"/>
      <c r="E204" s="595"/>
      <c r="F204" s="595"/>
      <c r="G204" s="595"/>
      <c r="H204" s="595"/>
      <c r="I204" s="595"/>
      <c r="J204" s="595"/>
      <c r="K204" s="201"/>
      <c r="L204" s="513"/>
      <c r="M204" s="201"/>
      <c r="N204" s="744"/>
      <c r="O204" s="198"/>
      <c r="P204" s="198"/>
      <c r="Q204" s="198"/>
    </row>
    <row r="205" spans="1:17">
      <c r="A205" s="593"/>
      <c r="B205" s="593"/>
      <c r="C205" s="593"/>
      <c r="D205" s="593"/>
      <c r="E205" s="593"/>
      <c r="F205" s="593"/>
      <c r="G205" s="593"/>
      <c r="H205" s="593"/>
      <c r="I205" s="593"/>
      <c r="J205" s="593"/>
      <c r="K205" s="183"/>
      <c r="L205" s="825"/>
      <c r="M205" s="825"/>
      <c r="N205" s="825"/>
      <c r="O205" s="198"/>
      <c r="P205" s="198"/>
      <c r="Q205" s="198"/>
    </row>
    <row r="206" spans="1:17">
      <c r="A206" s="595"/>
      <c r="B206" s="595"/>
      <c r="C206" s="595"/>
      <c r="D206" s="595"/>
      <c r="E206" s="595"/>
      <c r="F206" s="595"/>
      <c r="G206" s="595"/>
      <c r="H206" s="595"/>
      <c r="I206" s="595"/>
      <c r="J206" s="595"/>
      <c r="K206" s="201"/>
      <c r="L206" s="822"/>
      <c r="M206" s="822"/>
      <c r="N206" s="822"/>
      <c r="O206" s="198"/>
      <c r="P206" s="198"/>
      <c r="Q206" s="198"/>
    </row>
    <row r="207" spans="1:17">
      <c r="A207" s="595"/>
      <c r="B207" s="595"/>
      <c r="C207" s="595"/>
      <c r="D207" s="595"/>
      <c r="E207" s="595"/>
      <c r="F207" s="595"/>
      <c r="G207" s="595"/>
      <c r="H207" s="595"/>
      <c r="I207" s="595"/>
      <c r="J207" s="595"/>
      <c r="K207" s="201"/>
      <c r="L207" s="823"/>
      <c r="M207" s="823"/>
      <c r="N207" s="823"/>
      <c r="O207" s="198"/>
      <c r="P207" s="198"/>
      <c r="Q207" s="198"/>
    </row>
    <row r="208" spans="1:17">
      <c r="A208" s="274"/>
      <c r="B208" s="274"/>
      <c r="C208" s="274"/>
      <c r="D208" s="274"/>
      <c r="E208" s="274"/>
      <c r="F208" s="274"/>
      <c r="G208" s="274"/>
      <c r="H208" s="274"/>
      <c r="I208" s="274"/>
      <c r="J208" s="274"/>
      <c r="K208" s="174"/>
      <c r="L208" s="275"/>
      <c r="M208" s="174"/>
      <c r="N208" s="735"/>
      <c r="O208" s="175"/>
      <c r="P208" s="175"/>
      <c r="Q208" s="175"/>
    </row>
    <row r="209" spans="1:17">
      <c r="A209" s="274"/>
      <c r="B209" s="274"/>
      <c r="C209" s="274"/>
      <c r="D209" s="274"/>
      <c r="E209" s="274"/>
      <c r="F209" s="274"/>
      <c r="G209" s="274"/>
      <c r="H209" s="274"/>
      <c r="I209" s="274"/>
      <c r="J209" s="274"/>
      <c r="K209" s="174"/>
      <c r="L209" s="275"/>
      <c r="M209" s="174"/>
      <c r="N209" s="735"/>
      <c r="O209" s="175"/>
      <c r="P209" s="175"/>
      <c r="Q209" s="175"/>
    </row>
    <row r="210" spans="1:17">
      <c r="A210" s="274"/>
      <c r="B210" s="274"/>
      <c r="C210" s="274"/>
      <c r="D210" s="274"/>
      <c r="E210" s="274"/>
      <c r="F210" s="274"/>
      <c r="G210" s="274"/>
      <c r="H210" s="274"/>
      <c r="I210" s="274"/>
      <c r="J210" s="274"/>
      <c r="K210" s="174"/>
      <c r="L210" s="275"/>
      <c r="M210" s="174"/>
      <c r="N210" s="735"/>
      <c r="O210" s="175"/>
      <c r="P210" s="175"/>
      <c r="Q210" s="175"/>
    </row>
    <row r="211" spans="1:17">
      <c r="A211" s="274"/>
      <c r="B211" s="274"/>
      <c r="C211" s="274"/>
      <c r="D211" s="274"/>
      <c r="E211" s="274"/>
      <c r="F211" s="274"/>
      <c r="G211" s="274"/>
      <c r="H211" s="274"/>
      <c r="I211" s="274"/>
      <c r="J211" s="274"/>
      <c r="K211" s="174"/>
      <c r="L211" s="275"/>
      <c r="M211" s="174"/>
      <c r="N211" s="735"/>
      <c r="O211" s="175"/>
      <c r="P211" s="175"/>
      <c r="Q211" s="175"/>
    </row>
    <row r="212" spans="1:17">
      <c r="A212" s="274"/>
      <c r="B212" s="274"/>
      <c r="C212" s="274"/>
      <c r="D212" s="274"/>
      <c r="E212" s="274"/>
      <c r="F212" s="274"/>
      <c r="G212" s="274"/>
      <c r="H212" s="274"/>
      <c r="I212" s="274"/>
      <c r="J212" s="274"/>
      <c r="K212" s="174"/>
      <c r="L212" s="275"/>
      <c r="M212" s="174"/>
      <c r="N212" s="735"/>
      <c r="O212" s="175"/>
      <c r="P212" s="175"/>
      <c r="Q212" s="175"/>
    </row>
    <row r="213" spans="1:17">
      <c r="A213" s="274"/>
      <c r="B213" s="274"/>
      <c r="C213" s="274"/>
      <c r="D213" s="274"/>
      <c r="E213" s="274"/>
      <c r="F213" s="274"/>
      <c r="G213" s="274"/>
      <c r="H213" s="274"/>
      <c r="I213" s="274"/>
      <c r="J213" s="274"/>
      <c r="K213" s="174"/>
      <c r="L213" s="275"/>
      <c r="M213" s="174"/>
      <c r="N213" s="735"/>
      <c r="O213" s="175"/>
      <c r="P213" s="175"/>
      <c r="Q213" s="175"/>
    </row>
    <row r="214" spans="1:17">
      <c r="A214" s="274"/>
      <c r="B214" s="274"/>
      <c r="C214" s="274"/>
      <c r="D214" s="274"/>
      <c r="E214" s="274"/>
      <c r="F214" s="274"/>
      <c r="G214" s="274"/>
      <c r="H214" s="274"/>
      <c r="I214" s="274"/>
      <c r="J214" s="274"/>
      <c r="K214" s="174"/>
      <c r="L214" s="275"/>
      <c r="M214" s="174"/>
      <c r="N214" s="735"/>
      <c r="O214" s="175"/>
      <c r="P214" s="175"/>
      <c r="Q214" s="175"/>
    </row>
    <row r="215" spans="1:17">
      <c r="A215" s="274"/>
      <c r="B215" s="274"/>
      <c r="C215" s="274"/>
      <c r="D215" s="274"/>
      <c r="E215" s="274"/>
      <c r="F215" s="274"/>
      <c r="G215" s="274"/>
      <c r="H215" s="274"/>
      <c r="I215" s="274"/>
      <c r="J215" s="274"/>
      <c r="K215" s="174"/>
      <c r="L215" s="275"/>
      <c r="M215" s="174"/>
      <c r="N215" s="735"/>
      <c r="O215" s="175"/>
      <c r="P215" s="175"/>
      <c r="Q215" s="175"/>
    </row>
  </sheetData>
  <sheetProtection algorithmName="SHA-512" hashValue="cwArrXF8SS2rk+D3JVno7uHwERbKF11/ZoDI3gB5b3zQIJpijyohWmyL/E9vSOk6WNJ294PBC34jlj4LHvYo7g==" saltValue="Ob/EeRq3C16NvUArRKFXJg==" spinCount="100000" sheet="1" formatColumns="0" formatRows="0" selectLockedCells="1"/>
  <customSheetViews>
    <customSheetView guid="{25FA5C87-49B6-4D46-AC9A-E57D5387C2DA}" scale="70" showPageBreaks="1" fitToPage="1" printArea="1" hiddenRows="1" hiddenColumns="1" view="pageBreakPreview" topLeftCell="A28">
      <selection activeCell="O107" sqref="O107"/>
      <pageMargins left="0.31496062992126" right="0.31496062992126" top="0.43110236200000002" bottom="0.261811024" header="0.70866141732283505" footer="0.31496062992126"/>
      <printOptions horizontalCentered="1"/>
      <pageSetup paperSize="9" scale="44" fitToHeight="0" orientation="landscape" r:id="rId1"/>
      <headerFooter alignWithMargins="0">
        <oddFooter>&amp;R&amp;"Book Antiqua,Bold"&amp;10Schedule-1/ Page &amp;P of &amp;N</oddFooter>
      </headerFooter>
    </customSheetView>
    <customSheetView guid="{D4DE57C7-E521-4428-80BD-545B19793C78}" scale="70" showPageBreaks="1" fitToPage="1" printArea="1" hiddenRows="1" hiddenColumns="1" view="pageBreakPreview">
      <selection activeCell="I20" sqref="I20"/>
      <pageMargins left="0.31496062992126" right="0.31496062992126" top="0.43110236200000002" bottom="0.261811024" header="0.70866141732283505" footer="0.31496062992126"/>
      <printOptions horizontalCentered="1"/>
      <pageSetup paperSize="9" scale="44" fitToHeight="0" orientation="landscape" r:id="rId2"/>
      <headerFooter alignWithMargins="0">
        <oddFooter>&amp;R&amp;"Book Antiqua,Bold"&amp;10Schedule-1/ Page &amp;P of &amp;N</oddFooter>
      </headerFooter>
    </customSheetView>
    <customSheetView guid="{427AF4ED-2BDF-478F-9F0A-595838FA0EC8}"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3"/>
      <headerFooter alignWithMargins="0">
        <oddFooter>&amp;R&amp;"Book Antiqua,Bold"&amp;10Schedule-1/ Page &amp;P of &amp;N</oddFooter>
      </headerFooter>
    </customSheetView>
    <customSheetView guid="{EF8F60CB-82F3-477F-A7D3-94F4C70843DC}"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4"/>
      <headerFooter alignWithMargins="0">
        <oddFooter>&amp;R&amp;"Book Antiqua,Bold"&amp;10Schedule-1/ Page &amp;P of &amp;N</oddFooter>
      </headerFooter>
    </customSheetView>
    <customSheetView guid="{9658319F-66FC-48F8-AB8A-302F6F77BA10}" scale="65" showPageBreaks="1" fitToPage="1" printArea="1" hiddenColumns="1" view="pageBreakPreview">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5"/>
      <headerFooter alignWithMargins="0">
        <oddFooter>&amp;R&amp;"Book Antiqua,Bold"&amp;10Schedule-1/ Page &amp;P of &amp;N</oddFooter>
      </headerFooter>
    </customSheetView>
    <customSheetView guid="{D4A148BB-8D25-43B9-8797-A9D3AE767B49}" scale="70" showPageBreaks="1" fitToPage="1" printArea="1" hiddenColumns="1" view="pageBreakPreview" topLeftCell="E8">
      <selection activeCell="K21" sqref="K21"/>
      <pageMargins left="0.31496062992125984" right="0.31496062992125984" top="1.1811023622047245" bottom="0.51181102362204722" header="0.70866141732283472" footer="0.31496062992125984"/>
      <printOptions horizontalCentered="1"/>
      <pageSetup paperSize="9" scale="47" fitToHeight="0" orientation="portrait" r:id="rId6"/>
      <headerFooter alignWithMargins="0">
        <oddFooter>&amp;R&amp;"Book Antiqua,Bold"&amp;10Schedule-1/ Page &amp;P of &amp;N</oddFooter>
      </headerFooter>
    </customSheetView>
    <customSheetView guid="{714760DF-5EB1-4543-9C04-C1A23AAE4384}" scale="80" showPageBreaks="1" fitToPage="1" printArea="1" hiddenColumns="1" view="pageBreakPreview" topLeftCell="A25">
      <selection activeCell="K41" sqref="K41"/>
      <pageMargins left="0.31496062992125984" right="0.31496062992125984" top="1.1811023622047245" bottom="0.51181102362204722" header="0.70866141732283472" footer="0.31496062992125984"/>
      <printOptions horizontalCentered="1"/>
      <pageSetup paperSize="9" scale="51" fitToHeight="0" orientation="portrait" r:id="rId7"/>
      <headerFooter alignWithMargins="0">
        <oddFooter>&amp;R&amp;"Book Antiqua,Bold"&amp;10Schedule-1/ Page &amp;P of &amp;N</oddFooter>
      </headerFooter>
    </customSheetView>
    <customSheetView guid="{BE0CEA4D-1A4E-4C32-BF92-B8DA3D3423E5}" scale="80" showPageBreaks="1" fitToPage="1" printArea="1" hiddenColumns="1" view="pageBreakPreview" topLeftCell="A13">
      <selection activeCell="E21" sqref="E21"/>
      <pageMargins left="0.31496062992125984" right="0.31496062992125984" top="1.1811023622047245" bottom="0.51181102362204722" header="0.70866141732283472" footer="0.31496062992125984"/>
      <printOptions horizontalCentered="1"/>
      <pageSetup paperSize="9" scale="70" fitToHeight="0" orientation="portrait" r:id="rId8"/>
      <headerFooter alignWithMargins="0">
        <oddFooter>&amp;R&amp;"Book Antiqua,Bold"&amp;10Schedule-1/ Page &amp;P of &amp;N</oddFooter>
      </headerFooter>
    </customSheetView>
    <customSheetView guid="{3DA0B320-DAF7-4F4A-921A-9FCFD188E8C7}" showPageBreaks="1" fitToPage="1" printArea="1" hiddenRows="1" hiddenColumns="1" view="pageBreakPreview" topLeftCell="A9">
      <selection activeCell="E21" sqref="E21"/>
      <pageMargins left="0.3" right="0.3" top="1.2" bottom="0.5" header="0.7" footer="0.3"/>
      <printOptions horizontalCentered="1"/>
      <pageSetup paperSize="9" fitToHeight="0" orientation="landscape" r:id="rId9"/>
      <headerFooter alignWithMargins="0">
        <oddFooter>&amp;R&amp;"Book Antiqua,Bold"&amp;10Schedule-1/ Page &amp;P of &amp;N</oddFooter>
      </headerFooter>
    </customSheetView>
    <customSheetView guid="{8C0E2163-61BB-48DF-AFAF-5E75147ED450}" showPageBreaks="1" fitToPage="1" printArea="1" hiddenRows="1" hiddenColumns="1" view="pageBreakPreview" topLeftCell="A11">
      <selection activeCell="E21" sqref="E21"/>
      <pageMargins left="0.3" right="0.3" top="1.2" bottom="0.5" header="0.7" footer="0.3"/>
      <printOptions horizontalCentered="1"/>
      <pageSetup paperSize="9" fitToHeight="0" orientation="landscape" r:id="rId10"/>
      <headerFooter alignWithMargins="0">
        <oddFooter>&amp;R&amp;"Book Antiqua,Bold"&amp;10Schedule-1/ Page &amp;P of &amp;N</oddFooter>
      </headerFooter>
    </customSheetView>
    <customSheetView guid="{FD7F7BE1-8CB1-460B-98AB-D33E15FD14E6}" showPageBreaks="1" fitToPage="1" printArea="1" hiddenRows="1" hiddenColumns="1" view="pageBreakPreview" topLeftCell="A67">
      <selection activeCell="E23" sqref="E23"/>
      <pageMargins left="0.3" right="0.3" top="1.2" bottom="0.5" header="0.7" footer="0.3"/>
      <printOptions horizontalCentered="1"/>
      <pageSetup paperSize="9" fitToHeight="0" orientation="landscape" verticalDpi="300" r:id="rId11"/>
      <headerFooter alignWithMargins="0">
        <oddFooter>&amp;R&amp;"Book Antiqua,Bold"&amp;10Schedule-1/ Page &amp;P of &amp;N</oddFooter>
      </headerFooter>
    </customSheetView>
    <customSheetView guid="{1F4837C2-36FF-4422-95DC-EAAD1B4FAC2F}" showPageBreaks="1" fitToPage="1" printArea="1" hiddenColumns="1" view="pageBreakPreview" topLeftCell="A81">
      <selection activeCell="E81" sqref="E81"/>
      <pageMargins left="0.3" right="0.3" top="1.2" bottom="0.5" header="0.7" footer="0.3"/>
      <printOptions horizontalCentered="1"/>
      <pageSetup paperSize="9" fitToHeight="0" orientation="landscape" verticalDpi="300" r:id="rId12"/>
      <headerFooter alignWithMargins="0">
        <oddFooter>&amp;R&amp;"Book Antiqua,Bold"&amp;10Schedule-1/ Page &amp;P of &amp;N</oddFooter>
      </headerFooter>
    </customSheetView>
    <customSheetView guid="{27A45B7A-04F2-4516-B80B-5ED0825D4ED3}" scale="75" showPageBreaks="1" fitToPage="1" printArea="1" hiddenRows="1" hiddenColumns="1" view="pageBreakPreview" topLeftCell="A22">
      <selection activeCell="E33" sqref="E33"/>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13"/>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4"/>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5"/>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6"/>
      <headerFooter alignWithMargins="0">
        <oddFooter>&amp;R&amp;"Book Antiqua,Bold"&amp;10Schedule-1/ Page &amp;P of &amp;N</oddFooter>
      </headerFooter>
    </customSheetView>
    <customSheetView guid="{091A6405-72DB-46E0-B81A-EC53A5C58396}" showPageBreaks="1" printArea="1" hiddenColumns="1" view="pageBreakPreview" topLeftCell="A92">
      <selection activeCell="E18" sqref="E18"/>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7"/>
      <headerFooter alignWithMargins="0">
        <oddFooter>&amp;R&amp;"Book Antiqua,Bold"&amp;10Schedule-1/ Page &amp;P of &amp;N</oddFooter>
      </headerFooter>
    </customSheetView>
    <customSheetView guid="{EEE4E2D7-4BFE-4C24-8B93-9FD441A50336}" scale="75" showPageBreaks="1" fitToPage="1" printArea="1" hiddenRows="1" hiddenColumns="1" view="pageBreakPreview" topLeftCell="A230">
      <selection activeCell="E241" sqref="E241:E245"/>
      <colBreaks count="1" manualBreakCount="1">
        <brk id="7" max="1048575" man="1"/>
      </colBreaks>
      <pageMargins left="0.511811023622047" right="0.27559055118110198" top="0.47244094488188998" bottom="0.55118110236220497" header="0.23622047244094499" footer="0.27559055118110198"/>
      <printOptions horizontalCentered="1"/>
      <pageSetup paperSize="9" scale="98" fitToHeight="0" orientation="landscape" verticalDpi="300" r:id="rId18"/>
      <headerFooter alignWithMargins="0">
        <oddFooter>&amp;R&amp;"Book Antiqua,Bold"&amp;10Schedule-1/ Page &amp;P of &amp;N</oddFooter>
      </headerFooter>
    </customSheetView>
    <customSheetView guid="{E2E57CA5-082B-4C11-AB34-2A298199576B}" scale="85" showPageBreaks="1" fitToPage="1" printArea="1" hiddenColumns="1" view="pageBreakPreview" topLeftCell="B41">
      <selection activeCell="E69" sqref="E69"/>
      <colBreaks count="1" manualBreakCount="1">
        <brk id="7" max="1048575" man="1"/>
      </colBreaks>
      <pageMargins left="0.3" right="0.27559055118110198" top="0.55000000000000004" bottom="0.55000000000000004" header="0.23622047244094499" footer="0.27559055118110198"/>
      <printOptions horizontalCentered="1"/>
      <pageSetup paperSize="9" fitToHeight="0" orientation="landscape" verticalDpi="300" r:id="rId19"/>
      <headerFooter alignWithMargins="0">
        <oddFooter>&amp;R&amp;"Book Antiqua,Bold"&amp;10Schedule-1/ Page &amp;P of &amp;N</oddFooter>
      </headerFooter>
    </customSheetView>
    <customSheetView guid="{E8B8E0BD-9CB3-4C7D-9BC6-088FDFCB0B45}" showPageBreaks="1" fitToPage="1" printArea="1" hiddenColumns="1" view="pageBreakPreview" topLeftCell="A10">
      <selection activeCell="E21" sqref="E21"/>
      <pageMargins left="0.3" right="0.3" top="1.2" bottom="0.5" header="0.7" footer="0.3"/>
      <printOptions horizontalCentered="1"/>
      <pageSetup paperSize="9" fitToHeight="0" orientation="landscape" r:id="rId20"/>
      <headerFooter alignWithMargins="0">
        <oddFooter>&amp;R&amp;"Book Antiqua,Bold"&amp;10Schedule-1/ Page &amp;P of &amp;N</oddFooter>
      </headerFooter>
    </customSheetView>
    <customSheetView guid="{CB39F8EE-FAD8-4C4E-B5E9-5EC27AC08528}" scale="80" showPageBreaks="1" fitToPage="1" printArea="1" hiddenColumns="1" view="pageBreakPreview">
      <selection activeCell="K23" sqref="K23"/>
      <pageMargins left="0.31496062992125984" right="0.31496062992125984" top="1.1811023622047245" bottom="0.51181102362204722" header="0.70866141732283472" footer="0.31496062992125984"/>
      <printOptions horizontalCentered="1"/>
      <pageSetup paperSize="9" scale="51" fitToHeight="0" orientation="portrait" r:id="rId21"/>
      <headerFooter alignWithMargins="0">
        <oddFooter>&amp;R&amp;"Book Antiqua,Bold"&amp;10Schedule-1/ Page &amp;P of &amp;N</oddFooter>
      </headerFooter>
    </customSheetView>
    <customSheetView guid="{97B2ED79-AE3F-4DF3-959D-96AE4A0B76A0}" scale="65" showPageBreaks="1" fitToPage="1" printArea="1" hiddenColumns="1" view="pageBreakPreview" topLeftCell="A55">
      <selection activeCell="O63" sqref="O63"/>
      <pageMargins left="0.31496062992126" right="0.31496062992126" top="1.1811023622047201" bottom="0.511811023622047" header="0.70866141732283505" footer="0.31496062992126"/>
      <printOptions horizontalCentered="1"/>
      <pageSetup paperSize="9" scale="57" fitToHeight="0" orientation="landscape" r:id="rId22"/>
      <headerFooter alignWithMargins="0">
        <oddFooter>&amp;R&amp;"Book Antiqua,Bold"&amp;10Schedule-1/ Page &amp;P of &amp;N</oddFooter>
      </headerFooter>
    </customSheetView>
    <customSheetView guid="{2D068FA3-47E3-4516-81A6-894AA90F7864}" scale="70" showPageBreaks="1" fitToPage="1" printArea="1" hiddenRows="1" hiddenColumns="1" view="pageBreakPreview">
      <selection activeCell="I31" sqref="I21:I31"/>
      <pageMargins left="0.31496062992126" right="0.31496062992126" top="0.43110236200000002" bottom="0.261811024" header="0.70866141732283505" footer="0.31496062992126"/>
      <printOptions horizontalCentered="1"/>
      <pageSetup paperSize="9" scale="50" fitToHeight="0" orientation="landscape" r:id="rId23"/>
      <headerFooter alignWithMargins="0">
        <oddFooter>&amp;R&amp;"Book Antiqua,Bold"&amp;10Schedule-1/ Page &amp;P of &amp;N</oddFooter>
      </headerFooter>
    </customSheetView>
    <customSheetView guid="{25F14B1D-FADD-4C44-AA48-5D402D65337D}" scale="60" showPageBreaks="1" fitToPage="1" printArea="1" hiddenRows="1" hiddenColumns="1" view="pageBreakPreview" topLeftCell="A8">
      <selection activeCell="I23" sqref="I23"/>
      <pageMargins left="0.31496062992126" right="0.31496062992126" top="0.43110236200000002" bottom="0.261811024" header="0.70866141732283505" footer="0.31496062992126"/>
      <printOptions horizontalCentered="1"/>
      <pageSetup paperSize="9" scale="50" fitToHeight="0" orientation="landscape" r:id="rId24"/>
      <headerFooter alignWithMargins="0">
        <oddFooter>&amp;R&amp;"Book Antiqua,Bold"&amp;10Schedule-1/ Page &amp;P of &amp;N</oddFooter>
      </headerFooter>
    </customSheetView>
    <customSheetView guid="{FC366365-2136-48B2-A9F6-DEB708B66B93}" scale="60" showPageBreaks="1" fitToPage="1" printArea="1" hiddenRows="1" hiddenColumns="1" view="pageBreakPreview">
      <selection activeCell="I22" sqref="I22"/>
      <pageMargins left="0.31496062992126" right="0.31496062992126" top="0.43110236200000002" bottom="0.261811024" header="0.70866141732283505" footer="0.31496062992126"/>
      <printOptions horizontalCentered="1"/>
      <pageSetup paperSize="9" scale="50" fitToHeight="0" orientation="landscape" r:id="rId25"/>
      <headerFooter alignWithMargins="0">
        <oddFooter>&amp;R&amp;"Book Antiqua,Bold"&amp;10Schedule-1/ Page &amp;P of &amp;N</oddFooter>
      </headerFooter>
    </customSheetView>
  </customSheetViews>
  <mergeCells count="37">
    <mergeCell ref="L206:N206"/>
    <mergeCell ref="L207:N207"/>
    <mergeCell ref="L148:N148"/>
    <mergeCell ref="L149:N149"/>
    <mergeCell ref="L150:N150"/>
    <mergeCell ref="L151:N151"/>
    <mergeCell ref="L205:N205"/>
    <mergeCell ref="A153:P153"/>
    <mergeCell ref="AF3:AG3"/>
    <mergeCell ref="AF7:AG7"/>
    <mergeCell ref="AF11:AG11"/>
    <mergeCell ref="AF14:AG14"/>
    <mergeCell ref="A143:P143"/>
    <mergeCell ref="A3:P3"/>
    <mergeCell ref="AF112:AG112"/>
    <mergeCell ref="AF108:AG108"/>
    <mergeCell ref="AB14:AC14"/>
    <mergeCell ref="B19:L19"/>
    <mergeCell ref="B111:P111"/>
    <mergeCell ref="N16:P16"/>
    <mergeCell ref="B67:L67"/>
    <mergeCell ref="A144:P144"/>
    <mergeCell ref="A147:N147"/>
    <mergeCell ref="Y14:Z14"/>
    <mergeCell ref="A13:P13"/>
    <mergeCell ref="A1:L1"/>
    <mergeCell ref="A6:L6"/>
    <mergeCell ref="F8:H8"/>
    <mergeCell ref="F10:H10"/>
    <mergeCell ref="F11:H11"/>
    <mergeCell ref="A110:P110"/>
    <mergeCell ref="A4:P4"/>
    <mergeCell ref="A7:N7"/>
    <mergeCell ref="F9:H9"/>
    <mergeCell ref="D113:E113"/>
    <mergeCell ref="D114:E114"/>
    <mergeCell ref="A108:P108"/>
  </mergeCells>
  <phoneticPr fontId="3" type="noConversion"/>
  <conditionalFormatting sqref="Z134:Z135 Z125:Z126 AC125:AC126 AC134:AC135 O167 O185:O186 O174 O176:O183">
    <cfRule type="cellIs" dxfId="85" priority="655" stopIfTrue="1" operator="equal">
      <formula>"a"</formula>
    </cfRule>
  </conditionalFormatting>
  <conditionalFormatting sqref="AC150:AC154 Z150:Z154 Z138:Z148 Z136 Z123:Z124 Z127:Z133 AC138:AC148 AC123:AC124 AC136 AC127:AC133 Z112:Z120 AC112:AC120 Z20:Z40 AC20:AC40">
    <cfRule type="cellIs" dxfId="84" priority="656" stopIfTrue="1" operator="equal">
      <formula>#REF!</formula>
    </cfRule>
  </conditionalFormatting>
  <conditionalFormatting sqref="O109 O20:O40 K20:K40 I20:I40">
    <cfRule type="cellIs" dxfId="83" priority="653" stopIfTrue="1" operator="equal">
      <formula>"a"</formula>
    </cfRule>
  </conditionalFormatting>
  <conditionalFormatting sqref="O109 O20:O40 O63:O66 I64:I66 K64:K66 O89:O107">
    <cfRule type="expression" dxfId="82" priority="652" stopIfTrue="1">
      <formula>H20&gt;0</formula>
    </cfRule>
  </conditionalFormatting>
  <conditionalFormatting sqref="I20">
    <cfRule type="expression" dxfId="81" priority="600" stopIfTrue="1">
      <formula>H20&gt;0</formula>
    </cfRule>
  </conditionalFormatting>
  <conditionalFormatting sqref="K20">
    <cfRule type="expression" dxfId="80" priority="556" stopIfTrue="1">
      <formula>J20&gt;0</formula>
    </cfRule>
  </conditionalFormatting>
  <conditionalFormatting sqref="I21:I31">
    <cfRule type="expression" dxfId="79" priority="502" stopIfTrue="1">
      <formula>H21&gt;0</formula>
    </cfRule>
  </conditionalFormatting>
  <conditionalFormatting sqref="I32:I34">
    <cfRule type="expression" dxfId="78" priority="500" stopIfTrue="1">
      <formula>H32&gt;0</formula>
    </cfRule>
  </conditionalFormatting>
  <conditionalFormatting sqref="I35:I38">
    <cfRule type="expression" dxfId="77" priority="498" stopIfTrue="1">
      <formula>H35&gt;0</formula>
    </cfRule>
  </conditionalFormatting>
  <conditionalFormatting sqref="I39:I40">
    <cfRule type="expression" dxfId="76" priority="496" stopIfTrue="1">
      <formula>H39&gt;0</formula>
    </cfRule>
  </conditionalFormatting>
  <conditionalFormatting sqref="K21:K31">
    <cfRule type="expression" dxfId="75" priority="490" stopIfTrue="1">
      <formula>J21&gt;0</formula>
    </cfRule>
  </conditionalFormatting>
  <conditionalFormatting sqref="K32">
    <cfRule type="expression" dxfId="74" priority="488" stopIfTrue="1">
      <formula>J32&gt;0</formula>
    </cfRule>
  </conditionalFormatting>
  <conditionalFormatting sqref="K33">
    <cfRule type="expression" dxfId="73" priority="486" stopIfTrue="1">
      <formula>J33&gt;0</formula>
    </cfRule>
  </conditionalFormatting>
  <conditionalFormatting sqref="K34">
    <cfRule type="expression" dxfId="72" priority="484" stopIfTrue="1">
      <formula>J34&gt;0</formula>
    </cfRule>
  </conditionalFormatting>
  <conditionalFormatting sqref="K35">
    <cfRule type="expression" dxfId="71" priority="482" stopIfTrue="1">
      <formula>J35&gt;0</formula>
    </cfRule>
  </conditionalFormatting>
  <conditionalFormatting sqref="K36">
    <cfRule type="expression" dxfId="70" priority="480" stopIfTrue="1">
      <formula>J36&gt;0</formula>
    </cfRule>
  </conditionalFormatting>
  <conditionalFormatting sqref="K37">
    <cfRule type="expression" dxfId="69" priority="478" stopIfTrue="1">
      <formula>J37&gt;0</formula>
    </cfRule>
  </conditionalFormatting>
  <conditionalFormatting sqref="K38">
    <cfRule type="expression" dxfId="68" priority="476" stopIfTrue="1">
      <formula>J38&gt;0</formula>
    </cfRule>
  </conditionalFormatting>
  <conditionalFormatting sqref="K39:K40">
    <cfRule type="expression" dxfId="67" priority="474" stopIfTrue="1">
      <formula>J39&gt;0</formula>
    </cfRule>
  </conditionalFormatting>
  <conditionalFormatting sqref="Z41:Z61 AC41:AC61">
    <cfRule type="cellIs" dxfId="66" priority="449" stopIfTrue="1" operator="equal">
      <formula>#REF!</formula>
    </cfRule>
  </conditionalFormatting>
  <conditionalFormatting sqref="O41:O61 K41:K61 I41:I61">
    <cfRule type="cellIs" dxfId="65" priority="448" stopIfTrue="1" operator="equal">
      <formula>"a"</formula>
    </cfRule>
  </conditionalFormatting>
  <conditionalFormatting sqref="O41:O61">
    <cfRule type="expression" dxfId="64" priority="447" stopIfTrue="1">
      <formula>N41&gt;0</formula>
    </cfRule>
  </conditionalFormatting>
  <conditionalFormatting sqref="I41">
    <cfRule type="expression" dxfId="63" priority="446" stopIfTrue="1">
      <formula>H41&gt;0</formula>
    </cfRule>
  </conditionalFormatting>
  <conditionalFormatting sqref="K41">
    <cfRule type="expression" dxfId="62" priority="445" stopIfTrue="1">
      <formula>J41&gt;0</formula>
    </cfRule>
  </conditionalFormatting>
  <conditionalFormatting sqref="I42:I52">
    <cfRule type="expression" dxfId="61" priority="444" stopIfTrue="1">
      <formula>H42&gt;0</formula>
    </cfRule>
  </conditionalFormatting>
  <conditionalFormatting sqref="I53:I55">
    <cfRule type="expression" dxfId="60" priority="443" stopIfTrue="1">
      <formula>H53&gt;0</formula>
    </cfRule>
  </conditionalFormatting>
  <conditionalFormatting sqref="I56:I59">
    <cfRule type="expression" dxfId="59" priority="442" stopIfTrue="1">
      <formula>H56&gt;0</formula>
    </cfRule>
  </conditionalFormatting>
  <conditionalFormatting sqref="I60:I61">
    <cfRule type="expression" dxfId="58" priority="441" stopIfTrue="1">
      <formula>H60&gt;0</formula>
    </cfRule>
  </conditionalFormatting>
  <conditionalFormatting sqref="K42:K52">
    <cfRule type="expression" dxfId="57" priority="440" stopIfTrue="1">
      <formula>J42&gt;0</formula>
    </cfRule>
  </conditionalFormatting>
  <conditionalFormatting sqref="K53">
    <cfRule type="expression" dxfId="56" priority="439" stopIfTrue="1">
      <formula>J53&gt;0</formula>
    </cfRule>
  </conditionalFormatting>
  <conditionalFormatting sqref="K54">
    <cfRule type="expression" dxfId="55" priority="438" stopIfTrue="1">
      <formula>J54&gt;0</formula>
    </cfRule>
  </conditionalFormatting>
  <conditionalFormatting sqref="K55">
    <cfRule type="expression" dxfId="54" priority="437" stopIfTrue="1">
      <formula>J55&gt;0</formula>
    </cfRule>
  </conditionalFormatting>
  <conditionalFormatting sqref="K56">
    <cfRule type="expression" dxfId="53" priority="436" stopIfTrue="1">
      <formula>J56&gt;0</formula>
    </cfRule>
  </conditionalFormatting>
  <conditionalFormatting sqref="K57">
    <cfRule type="expression" dxfId="52" priority="435" stopIfTrue="1">
      <formula>J57&gt;0</formula>
    </cfRule>
  </conditionalFormatting>
  <conditionalFormatting sqref="K58">
    <cfRule type="expression" dxfId="51" priority="434" stopIfTrue="1">
      <formula>J58&gt;0</formula>
    </cfRule>
  </conditionalFormatting>
  <conditionalFormatting sqref="K59">
    <cfRule type="expression" dxfId="50" priority="433" stopIfTrue="1">
      <formula>J59&gt;0</formula>
    </cfRule>
  </conditionalFormatting>
  <conditionalFormatting sqref="K60:K61">
    <cfRule type="expression" dxfId="49" priority="432" stopIfTrue="1">
      <formula>J60&gt;0</formula>
    </cfRule>
  </conditionalFormatting>
  <conditionalFormatting sqref="Z62 AC62">
    <cfRule type="cellIs" dxfId="48" priority="431" stopIfTrue="1" operator="equal">
      <formula>#REF!</formula>
    </cfRule>
  </conditionalFormatting>
  <conditionalFormatting sqref="O62 K62 I62">
    <cfRule type="cellIs" dxfId="47" priority="430" stopIfTrue="1" operator="equal">
      <formula>"a"</formula>
    </cfRule>
  </conditionalFormatting>
  <conditionalFormatting sqref="O62">
    <cfRule type="expression" dxfId="46" priority="429" stopIfTrue="1">
      <formula>N62&gt;0</formula>
    </cfRule>
  </conditionalFormatting>
  <conditionalFormatting sqref="I62">
    <cfRule type="expression" dxfId="45" priority="428" stopIfTrue="1">
      <formula>H62&gt;0</formula>
    </cfRule>
  </conditionalFormatting>
  <conditionalFormatting sqref="K62">
    <cfRule type="expression" dxfId="44" priority="427" stopIfTrue="1">
      <formula>J62&gt;0</formula>
    </cfRule>
  </conditionalFormatting>
  <conditionalFormatting sqref="Z63:Z66 AC63:AC66">
    <cfRule type="cellIs" dxfId="43" priority="426" stopIfTrue="1" operator="equal">
      <formula>#REF!</formula>
    </cfRule>
  </conditionalFormatting>
  <conditionalFormatting sqref="O63:O66 K63:K66 I63:I66">
    <cfRule type="cellIs" dxfId="42" priority="425" stopIfTrue="1" operator="equal">
      <formula>"a"</formula>
    </cfRule>
  </conditionalFormatting>
  <conditionalFormatting sqref="I63">
    <cfRule type="expression" dxfId="41" priority="423" stopIfTrue="1">
      <formula>H63&gt;0</formula>
    </cfRule>
  </conditionalFormatting>
  <conditionalFormatting sqref="K63">
    <cfRule type="expression" dxfId="40" priority="422" stopIfTrue="1">
      <formula>J63&gt;0</formula>
    </cfRule>
  </conditionalFormatting>
  <conditionalFormatting sqref="Z68:Z88 AC68:AC88">
    <cfRule type="cellIs" dxfId="39" priority="363" stopIfTrue="1" operator="equal">
      <formula>#REF!</formula>
    </cfRule>
  </conditionalFormatting>
  <conditionalFormatting sqref="O68:O88 K68:K88 I68:I88">
    <cfRule type="cellIs" dxfId="38" priority="362" stopIfTrue="1" operator="equal">
      <formula>"a"</formula>
    </cfRule>
  </conditionalFormatting>
  <conditionalFormatting sqref="O68:O88">
    <cfRule type="expression" dxfId="37" priority="361" stopIfTrue="1">
      <formula>N68&gt;0</formula>
    </cfRule>
  </conditionalFormatting>
  <conditionalFormatting sqref="I68">
    <cfRule type="expression" dxfId="36" priority="360" stopIfTrue="1">
      <formula>H68&gt;0</formula>
    </cfRule>
  </conditionalFormatting>
  <conditionalFormatting sqref="K68">
    <cfRule type="expression" dxfId="35" priority="359" stopIfTrue="1">
      <formula>J68&gt;0</formula>
    </cfRule>
  </conditionalFormatting>
  <conditionalFormatting sqref="I69:I79">
    <cfRule type="expression" dxfId="34" priority="358" stopIfTrue="1">
      <formula>H69&gt;0</formula>
    </cfRule>
  </conditionalFormatting>
  <conditionalFormatting sqref="I80:I82">
    <cfRule type="expression" dxfId="33" priority="357" stopIfTrue="1">
      <formula>H80&gt;0</formula>
    </cfRule>
  </conditionalFormatting>
  <conditionalFormatting sqref="I83:I86">
    <cfRule type="expression" dxfId="32" priority="356" stopIfTrue="1">
      <formula>H83&gt;0</formula>
    </cfRule>
  </conditionalFormatting>
  <conditionalFormatting sqref="I87:I88">
    <cfRule type="expression" dxfId="31" priority="355" stopIfTrue="1">
      <formula>H87&gt;0</formula>
    </cfRule>
  </conditionalFormatting>
  <conditionalFormatting sqref="K69:K79">
    <cfRule type="expression" dxfId="30" priority="354" stopIfTrue="1">
      <formula>J69&gt;0</formula>
    </cfRule>
  </conditionalFormatting>
  <conditionalFormatting sqref="K80">
    <cfRule type="expression" dxfId="29" priority="353" stopIfTrue="1">
      <formula>J80&gt;0</formula>
    </cfRule>
  </conditionalFormatting>
  <conditionalFormatting sqref="K81">
    <cfRule type="expression" dxfId="28" priority="352" stopIfTrue="1">
      <formula>J81&gt;0</formula>
    </cfRule>
  </conditionalFormatting>
  <conditionalFormatting sqref="K82">
    <cfRule type="expression" dxfId="27" priority="351" stopIfTrue="1">
      <formula>J82&gt;0</formula>
    </cfRule>
  </conditionalFormatting>
  <conditionalFormatting sqref="K83">
    <cfRule type="expression" dxfId="26" priority="350" stopIfTrue="1">
      <formula>J83&gt;0</formula>
    </cfRule>
  </conditionalFormatting>
  <conditionalFormatting sqref="K84">
    <cfRule type="expression" dxfId="25" priority="349" stopIfTrue="1">
      <formula>J84&gt;0</formula>
    </cfRule>
  </conditionalFormatting>
  <conditionalFormatting sqref="K85">
    <cfRule type="expression" dxfId="24" priority="348" stopIfTrue="1">
      <formula>J85&gt;0</formula>
    </cfRule>
  </conditionalFormatting>
  <conditionalFormatting sqref="K86">
    <cfRule type="expression" dxfId="23" priority="347" stopIfTrue="1">
      <formula>J86&gt;0</formula>
    </cfRule>
  </conditionalFormatting>
  <conditionalFormatting sqref="K87:K88">
    <cfRule type="expression" dxfId="22" priority="346" stopIfTrue="1">
      <formula>J87&gt;0</formula>
    </cfRule>
  </conditionalFormatting>
  <conditionalFormatting sqref="Z89:Z107 AC89:AC107">
    <cfRule type="cellIs" dxfId="21" priority="345" stopIfTrue="1" operator="equal">
      <formula>#REF!</formula>
    </cfRule>
  </conditionalFormatting>
  <conditionalFormatting sqref="O89:O107 K89:K107 I89:I107">
    <cfRule type="cellIs" dxfId="20" priority="344" stopIfTrue="1" operator="equal">
      <formula>"a"</formula>
    </cfRule>
  </conditionalFormatting>
  <conditionalFormatting sqref="I89">
    <cfRule type="expression" dxfId="19" priority="342" stopIfTrue="1">
      <formula>H89&gt;0</formula>
    </cfRule>
  </conditionalFormatting>
  <conditionalFormatting sqref="K89">
    <cfRule type="expression" dxfId="18" priority="341" stopIfTrue="1">
      <formula>J89&gt;0</formula>
    </cfRule>
  </conditionalFormatting>
  <conditionalFormatting sqref="I90:I100">
    <cfRule type="expression" dxfId="17" priority="340" stopIfTrue="1">
      <formula>H90&gt;0</formula>
    </cfRule>
  </conditionalFormatting>
  <conditionalFormatting sqref="I101:I103">
    <cfRule type="expression" dxfId="16" priority="339" stopIfTrue="1">
      <formula>H101&gt;0</formula>
    </cfRule>
  </conditionalFormatting>
  <conditionalFormatting sqref="I104:I107">
    <cfRule type="expression" dxfId="15" priority="338" stopIfTrue="1">
      <formula>H104&gt;0</formula>
    </cfRule>
  </conditionalFormatting>
  <conditionalFormatting sqref="K90:K100">
    <cfRule type="expression" dxfId="14" priority="336" stopIfTrue="1">
      <formula>J90&gt;0</formula>
    </cfRule>
  </conditionalFormatting>
  <conditionalFormatting sqref="K101">
    <cfRule type="expression" dxfId="13" priority="335" stopIfTrue="1">
      <formula>J101&gt;0</formula>
    </cfRule>
  </conditionalFormatting>
  <conditionalFormatting sqref="K102">
    <cfRule type="expression" dxfId="12" priority="334" stopIfTrue="1">
      <formula>J102&gt;0</formula>
    </cfRule>
  </conditionalFormatting>
  <conditionalFormatting sqref="K103">
    <cfRule type="expression" dxfId="11" priority="333" stopIfTrue="1">
      <formula>J103&gt;0</formula>
    </cfRule>
  </conditionalFormatting>
  <conditionalFormatting sqref="K104">
    <cfRule type="expression" dxfId="10" priority="332" stopIfTrue="1">
      <formula>J104&gt;0</formula>
    </cfRule>
  </conditionalFormatting>
  <conditionalFormatting sqref="K105">
    <cfRule type="expression" dxfId="9" priority="331" stopIfTrue="1">
      <formula>J105&gt;0</formula>
    </cfRule>
  </conditionalFormatting>
  <conditionalFormatting sqref="K106">
    <cfRule type="expression" dxfId="8" priority="330" stopIfTrue="1">
      <formula>J106&gt;0</formula>
    </cfRule>
  </conditionalFormatting>
  <conditionalFormatting sqref="K107">
    <cfRule type="expression" dxfId="7" priority="329" stopIfTrue="1">
      <formula>J107&gt;0</formula>
    </cfRule>
  </conditionalFormatting>
  <dataValidations xWindow="1191" yWindow="586" count="4">
    <dataValidation type="decimal" operator="greaterThan" allowBlank="1" showInputMessage="1" showErrorMessage="1" prompt="PLEASE ENTER NONZERO DECIMAL VALUE" sqref="O20:O66 O68:O107" xr:uid="{00000000-0002-0000-0400-000000000000}">
      <formula1>0</formula1>
    </dataValidation>
    <dataValidation operator="greaterThan" allowBlank="1" showInputMessage="1" showErrorMessage="1" error="Enter only Numeric Value greater than zero or leave the cell blank !" sqref="I17:I18 K17:K18" xr:uid="{00000000-0002-0000-0400-000003000000}"/>
    <dataValidation type="whole" operator="greaterThanOrEqual" allowBlank="1" showInputMessage="1" showErrorMessage="1" error="Enter numeric figure without decimal only" sqref="I20:I66 I68:I107" xr:uid="{00000000-0002-0000-0400-000001000000}">
      <formula1>0</formula1>
    </dataValidation>
    <dataValidation type="list" operator="greaterThanOrEqual" allowBlank="1" showInputMessage="1" showErrorMessage="1" error="Enter numeric figure without decimal only" sqref="K20:K66 K68:K107" xr:uid="{00000000-0002-0000-0400-000002000000}">
      <formula1>" 0,5,12,18,28"</formula1>
    </dataValidation>
  </dataValidations>
  <printOptions horizontalCentered="1"/>
  <pageMargins left="0.31496062992126" right="0.31496062992126" top="0.43110236200000002" bottom="0.261811024" header="0.70866141732283505" footer="0.31496062992126"/>
  <pageSetup paperSize="9" scale="44" fitToHeight="0" orientation="landscape" r:id="rId26"/>
  <headerFooter alignWithMargins="0">
    <oddFooter>&amp;R&amp;"Book Antiqua,Bold"&amp;10Schedule-1/ Page &amp;P of &amp;N</oddFooter>
  </headerFooter>
  <drawing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12"/>
    <pageSetUpPr fitToPage="1"/>
  </sheetPr>
  <dimension ref="A1:AL198"/>
  <sheetViews>
    <sheetView view="pageBreakPreview" topLeftCell="A16" zoomScale="85" zoomScaleSheetLayoutView="85" workbookViewId="0">
      <selection activeCell="E24" sqref="E24"/>
    </sheetView>
  </sheetViews>
  <sheetFormatPr defaultColWidth="9" defaultRowHeight="16.5"/>
  <cols>
    <col min="1" max="1" width="8.875" style="497" customWidth="1"/>
    <col min="2" max="2" width="74.625" style="475" customWidth="1"/>
    <col min="3" max="3" width="7.625" style="425" customWidth="1"/>
    <col min="4" max="4" width="11.5" style="425" customWidth="1"/>
    <col min="5" max="5" width="17.875" style="435" customWidth="1"/>
    <col min="6" max="6" width="20" style="435" customWidth="1"/>
    <col min="7" max="7" width="19" style="165" customWidth="1"/>
    <col min="8" max="8" width="8.875" style="419" customWidth="1"/>
    <col min="9" max="9" width="13.875" style="168" hidden="1" customWidth="1"/>
    <col min="10" max="10" width="9" style="168" customWidth="1"/>
    <col min="11" max="11" width="14.25" style="427" customWidth="1"/>
    <col min="12" max="12" width="24.125" style="443" customWidth="1"/>
    <col min="13" max="13" width="11.125" style="415" customWidth="1"/>
    <col min="14" max="14" width="12.75" style="415" customWidth="1"/>
    <col min="15" max="15" width="11.375" style="444" customWidth="1"/>
    <col min="16" max="16" width="10.375" style="443" hidden="1" customWidth="1"/>
    <col min="17" max="17" width="17.75" style="443" hidden="1" customWidth="1"/>
    <col min="18" max="18" width="10.5" style="443" hidden="1" customWidth="1"/>
    <col min="19" max="19" width="12.375" style="443" hidden="1" customWidth="1"/>
    <col min="20" max="21" width="0" style="411" hidden="1" customWidth="1"/>
    <col min="22" max="22" width="10.875" style="443" hidden="1" customWidth="1"/>
    <col min="23" max="23" width="18.75" style="443" hidden="1" customWidth="1"/>
    <col min="24" max="24" width="0" style="443" hidden="1" customWidth="1"/>
    <col min="25" max="26" width="0" style="420" hidden="1" customWidth="1"/>
    <col min="27" max="33" width="9" style="420"/>
    <col min="34" max="38" width="9" style="168"/>
    <col min="39" max="16384" width="9" style="427"/>
  </cols>
  <sheetData>
    <row r="1" spans="1:24" ht="18" customHeight="1">
      <c r="A1" s="803" t="str">
        <f>Cover!B3</f>
        <v>Spec. No.: CC/NT/CIVIL/DOM/A00/22/00133</v>
      </c>
      <c r="B1" s="803"/>
      <c r="C1" s="67"/>
      <c r="D1" s="67"/>
      <c r="E1" s="70"/>
      <c r="F1" s="71" t="s">
        <v>363</v>
      </c>
      <c r="Q1" s="445" t="s">
        <v>237</v>
      </c>
      <c r="R1" s="446" t="e">
        <f>SUMIF(#REF!, "Direct",F20:F91)</f>
        <v>#REF!</v>
      </c>
      <c r="W1" s="446" t="str">
        <f>'Names of Bidder'!D6</f>
        <v>Sole Bidder</v>
      </c>
      <c r="X1" s="447" t="s">
        <v>238</v>
      </c>
    </row>
    <row r="2" spans="1:24" ht="14.1" customHeight="1">
      <c r="A2" s="514"/>
      <c r="C2" s="437"/>
      <c r="D2" s="437"/>
      <c r="N2" s="448"/>
      <c r="Q2" s="445" t="s">
        <v>239</v>
      </c>
      <c r="R2" s="449" t="e">
        <f>#REF!-R1</f>
        <v>#REF!</v>
      </c>
      <c r="S2" s="450"/>
      <c r="W2" s="446">
        <f>'Names of Bidder'!AA6</f>
        <v>0</v>
      </c>
    </row>
    <row r="3" spans="1:24" ht="64.900000000000006" customHeight="1">
      <c r="A3" s="827" t="str">
        <f>Cover!$B$2</f>
        <v>Township Works Package-C2 for construction of Residential and Non-residential buildings including external infrastructural development in various substations of Meghalaya state associated with NER Power System Improvement Project</v>
      </c>
      <c r="B3" s="827"/>
      <c r="C3" s="827"/>
      <c r="D3" s="827"/>
      <c r="E3" s="827"/>
      <c r="F3" s="827"/>
      <c r="L3" s="451"/>
      <c r="M3" s="452"/>
      <c r="N3" s="452"/>
      <c r="O3" s="452"/>
      <c r="Q3" s="451"/>
      <c r="R3" s="411"/>
      <c r="T3" s="813"/>
      <c r="U3" s="813"/>
    </row>
    <row r="4" spans="1:24" ht="21.95" customHeight="1">
      <c r="A4" s="807" t="s">
        <v>392</v>
      </c>
      <c r="B4" s="807"/>
      <c r="C4" s="807"/>
      <c r="D4" s="807"/>
      <c r="E4" s="807"/>
      <c r="F4" s="807"/>
      <c r="L4" s="451"/>
      <c r="M4" s="454"/>
      <c r="N4" s="452"/>
      <c r="O4" s="452"/>
      <c r="Q4" s="451"/>
      <c r="R4" s="455"/>
      <c r="S4" s="450"/>
    </row>
    <row r="5" spans="1:24" ht="14.1" customHeight="1">
      <c r="A5" s="496"/>
      <c r="L5" s="451"/>
      <c r="M5" s="454"/>
      <c r="N5" s="452"/>
      <c r="O5" s="452"/>
      <c r="Q5" s="456"/>
    </row>
    <row r="6" spans="1:24" ht="18" customHeight="1">
      <c r="A6" s="804" t="str">
        <f>"Bidder’s Name and Address (" &amp; MID('Names of Bidder'!B9,9, 20) &amp; ") :"</f>
        <v>Bidder’s Name and Address (Sole Bidder) :</v>
      </c>
      <c r="B6" s="804"/>
      <c r="C6" s="25"/>
      <c r="D6" s="25"/>
      <c r="E6" s="457" t="s">
        <v>345</v>
      </c>
      <c r="L6" s="451"/>
      <c r="M6" s="454"/>
      <c r="N6" s="452"/>
      <c r="O6" s="452"/>
      <c r="Q6" s="456"/>
      <c r="R6" s="458"/>
    </row>
    <row r="7" spans="1:24" ht="35.25" customHeight="1">
      <c r="A7" s="802" t="str">
        <f>IF('Names of Bidder'!D9="", "", IF('Names of Bidder'!D6= "JV (Joint Venture)", "JV of " &amp; W8, ""))</f>
        <v/>
      </c>
      <c r="B7" s="802"/>
      <c r="C7" s="802"/>
      <c r="D7" s="802"/>
      <c r="E7" s="459" t="s">
        <v>346</v>
      </c>
      <c r="L7" s="421"/>
      <c r="M7" s="422"/>
      <c r="N7" s="422"/>
      <c r="O7" s="422"/>
      <c r="T7" s="813"/>
      <c r="U7" s="813"/>
    </row>
    <row r="8" spans="1:24" ht="18" customHeight="1">
      <c r="A8" s="515" t="s">
        <v>395</v>
      </c>
      <c r="B8" s="805" t="str">
        <f>IF('Names of Bidder'!D9=0, "", 'Names of Bidder'!D9)</f>
        <v/>
      </c>
      <c r="C8" s="805"/>
      <c r="D8" s="805"/>
      <c r="E8" s="459" t="s">
        <v>347</v>
      </c>
      <c r="L8" s="451"/>
      <c r="M8" s="460"/>
      <c r="N8" s="461"/>
      <c r="O8" s="461"/>
      <c r="W8" s="446" t="str">
        <f>IF('Names of Bidder'!D7=1,'Names of Bidder'!D9&amp;" &amp; "&amp;'Names of Bidder'!D14,IF('Names of Bidder'!D7="2 or More",'Names of Bidder'!D9&amp;" , "&amp;'Names of Bidder'!D14&amp;" &amp; "&amp;'Names of Bidder'!D19,""))</f>
        <v xml:space="preserve"> ,  &amp; </v>
      </c>
    </row>
    <row r="9" spans="1:24" ht="18" customHeight="1">
      <c r="A9" s="515" t="s">
        <v>356</v>
      </c>
      <c r="B9" s="805" t="str">
        <f>IF('Names of Bidder'!D10=0, "", 'Names of Bidder'!D10)</f>
        <v/>
      </c>
      <c r="C9" s="805"/>
      <c r="D9" s="805"/>
      <c r="E9" s="459" t="s">
        <v>348</v>
      </c>
      <c r="L9" s="451"/>
      <c r="M9" s="460"/>
      <c r="N9" s="461"/>
      <c r="O9" s="461"/>
    </row>
    <row r="10" spans="1:24" ht="18" customHeight="1">
      <c r="A10" s="516"/>
      <c r="B10" s="805" t="str">
        <f>IF('Names of Bidder'!D11=0, "", 'Names of Bidder'!D11)</f>
        <v/>
      </c>
      <c r="C10" s="805"/>
      <c r="D10" s="805"/>
      <c r="E10" s="459" t="s">
        <v>267</v>
      </c>
      <c r="L10" s="256"/>
      <c r="M10" s="273"/>
      <c r="N10" s="452"/>
      <c r="O10" s="462"/>
    </row>
    <row r="11" spans="1:24" ht="18" customHeight="1">
      <c r="A11" s="516"/>
      <c r="B11" s="805" t="str">
        <f>IF('Names of Bidder'!D12=0, "", 'Names of Bidder'!D12)</f>
        <v/>
      </c>
      <c r="C11" s="805"/>
      <c r="D11" s="805"/>
      <c r="E11" s="459" t="s">
        <v>349</v>
      </c>
      <c r="T11" s="813"/>
      <c r="U11" s="813"/>
    </row>
    <row r="12" spans="1:24" ht="14.1" customHeight="1">
      <c r="A12" s="516"/>
      <c r="B12" s="493"/>
      <c r="C12" s="438"/>
      <c r="D12" s="438"/>
      <c r="E12" s="80"/>
      <c r="F12" s="411"/>
      <c r="V12" s="463"/>
    </row>
    <row r="13" spans="1:24" ht="40.5" customHeight="1">
      <c r="A13" s="802" t="s">
        <v>406</v>
      </c>
      <c r="B13" s="802"/>
      <c r="C13" s="802"/>
      <c r="D13" s="802"/>
      <c r="E13" s="802"/>
      <c r="F13" s="802"/>
      <c r="G13" s="423"/>
      <c r="H13" s="424"/>
      <c r="I13" s="196"/>
      <c r="J13" s="196"/>
      <c r="N13" s="448"/>
      <c r="R13" s="443" t="s">
        <v>364</v>
      </c>
      <c r="V13" s="463"/>
    </row>
    <row r="14" spans="1:24" ht="21.6" customHeight="1">
      <c r="A14" s="517"/>
      <c r="B14" s="499"/>
      <c r="C14" s="474"/>
      <c r="D14" s="474"/>
      <c r="E14" s="70" t="s">
        <v>257</v>
      </c>
      <c r="F14" s="70"/>
      <c r="M14" s="800"/>
      <c r="N14" s="800"/>
      <c r="P14" s="817"/>
      <c r="Q14" s="817"/>
      <c r="R14" s="443" t="s">
        <v>59</v>
      </c>
      <c r="T14" s="813"/>
      <c r="U14" s="813"/>
    </row>
    <row r="15" spans="1:24" ht="50.45" customHeight="1">
      <c r="A15" s="540" t="s">
        <v>320</v>
      </c>
      <c r="B15" s="554" t="s">
        <v>340</v>
      </c>
      <c r="C15" s="498" t="s">
        <v>313</v>
      </c>
      <c r="D15" s="552" t="s">
        <v>401</v>
      </c>
      <c r="E15" s="540" t="s">
        <v>402</v>
      </c>
      <c r="F15" s="540" t="s">
        <v>403</v>
      </c>
      <c r="I15" s="427">
        <f>Discount!N15</f>
        <v>0</v>
      </c>
      <c r="M15" s="258"/>
      <c r="N15" s="258"/>
      <c r="P15" s="258"/>
      <c r="Q15" s="258"/>
    </row>
    <row r="16" spans="1:24" ht="18" customHeight="1">
      <c r="A16" s="497">
        <v>1</v>
      </c>
      <c r="B16" s="555">
        <v>2</v>
      </c>
      <c r="C16" s="497">
        <v>3</v>
      </c>
      <c r="D16" s="497">
        <v>4</v>
      </c>
      <c r="E16" s="497">
        <v>5</v>
      </c>
      <c r="F16" s="497" t="s">
        <v>350</v>
      </c>
      <c r="I16" s="427"/>
      <c r="M16" s="169"/>
      <c r="N16" s="169"/>
      <c r="P16" s="169"/>
      <c r="Q16" s="169"/>
    </row>
    <row r="17" spans="1:17" ht="19.149999999999999" customHeight="1">
      <c r="A17" s="498"/>
      <c r="B17" s="494"/>
      <c r="C17" s="426"/>
      <c r="D17" s="426"/>
      <c r="E17" s="426"/>
      <c r="F17" s="426"/>
      <c r="I17" s="427"/>
      <c r="M17" s="169"/>
      <c r="N17" s="169"/>
      <c r="P17" s="169"/>
      <c r="Q17" s="169"/>
    </row>
    <row r="18" spans="1:17" ht="28.15" customHeight="1">
      <c r="A18" s="583"/>
      <c r="B18" s="584"/>
      <c r="C18" s="585"/>
      <c r="D18" s="585"/>
      <c r="E18" s="585"/>
      <c r="F18" s="585"/>
      <c r="I18" s="427"/>
      <c r="M18" s="169"/>
      <c r="N18" s="169"/>
      <c r="P18" s="169"/>
      <c r="Q18" s="169"/>
    </row>
    <row r="19" spans="1:17" ht="49.15" customHeight="1">
      <c r="A19" s="441">
        <v>1</v>
      </c>
      <c r="B19" s="541" t="str">
        <f>'Sch-1'!B19</f>
        <v>Township for 132/33/11 KV  Phulbari(New)</v>
      </c>
      <c r="C19" s="542" t="s">
        <v>312</v>
      </c>
      <c r="D19" s="538">
        <f>'Sch-1'!N19</f>
        <v>0</v>
      </c>
      <c r="E19" s="426"/>
      <c r="F19" s="426"/>
      <c r="I19" s="427"/>
      <c r="M19" s="169"/>
      <c r="N19" s="169"/>
      <c r="P19" s="169"/>
      <c r="Q19" s="169"/>
    </row>
    <row r="20" spans="1:17" s="440" customFormat="1" ht="122.45" customHeight="1">
      <c r="A20" s="417">
        <v>1.1000000000000001</v>
      </c>
      <c r="B20" s="464" t="e">
        <f>'Sch-1'!#REF!</f>
        <v>#REF!</v>
      </c>
      <c r="C20" s="442"/>
      <c r="D20" s="465"/>
      <c r="E20" s="429"/>
      <c r="F20" s="430"/>
    </row>
    <row r="21" spans="1:17" s="440" customFormat="1" ht="23.45" customHeight="1">
      <c r="A21" s="544" t="s">
        <v>314</v>
      </c>
      <c r="B21" s="543" t="str">
        <f>'Sch-1'!L20</f>
        <v>Excavation in all kind of soil including  rock  for all leads and lifts, backfilling, disposal of surplus earth within a lead up to2Km as per technical specification. The surplus earth shall be roughly graded .</v>
      </c>
      <c r="C21" s="545" t="s">
        <v>397</v>
      </c>
      <c r="D21" s="538">
        <f>'Sch-1'!N20</f>
        <v>3802</v>
      </c>
      <c r="E21" s="436">
        <f>'Sch-1'!T20</f>
        <v>0</v>
      </c>
      <c r="F21" s="430" t="str">
        <f>IF(E21=0, "Included",IF(ISERROR(D21*E21), E21, D21*E21))</f>
        <v>Included</v>
      </c>
      <c r="I21" s="411">
        <f>E21*(1-$N$15)</f>
        <v>0</v>
      </c>
    </row>
    <row r="22" spans="1:17" s="440" customFormat="1" ht="22.15" customHeight="1">
      <c r="A22" s="417"/>
      <c r="B22" s="501"/>
      <c r="C22" s="537"/>
      <c r="D22" s="539"/>
      <c r="E22" s="580"/>
      <c r="F22" s="556"/>
      <c r="I22" s="411">
        <f t="shared" ref="I22:I85" si="0">E22*(1-$N$15)</f>
        <v>0</v>
      </c>
    </row>
    <row r="23" spans="1:17" s="440" customFormat="1" ht="52.9" customHeight="1">
      <c r="A23" s="417">
        <v>1.2</v>
      </c>
      <c r="B23" s="464" t="str">
        <f>'Sch-1'!L21</f>
        <v>Providing and laying of Plain Cement Concrete (PCC) (1:4:8)</v>
      </c>
      <c r="C23" s="548" t="s">
        <v>397</v>
      </c>
      <c r="D23" s="538">
        <f>'Sch-1'!N21</f>
        <v>207</v>
      </c>
      <c r="E23" s="436">
        <f>'Sch-1'!T21</f>
        <v>0</v>
      </c>
      <c r="F23" s="430" t="str">
        <f>IF(E23=0, "Included",IF(ISERROR(D23*E23), E23, D23*E23))</f>
        <v>Included</v>
      </c>
      <c r="I23" s="411">
        <f t="shared" si="0"/>
        <v>0</v>
      </c>
    </row>
    <row r="24" spans="1:17" s="440" customFormat="1" ht="22.9" customHeight="1">
      <c r="A24" s="417"/>
      <c r="B24" s="501"/>
      <c r="C24" s="531"/>
      <c r="D24" s="538"/>
      <c r="E24" s="436"/>
      <c r="F24" s="430"/>
      <c r="I24" s="411">
        <f t="shared" si="0"/>
        <v>0</v>
      </c>
    </row>
    <row r="25" spans="1:17" s="440" customFormat="1" ht="68.45" customHeight="1">
      <c r="A25" s="417">
        <v>1.3</v>
      </c>
      <c r="B25" s="501" t="str">
        <f>'Sch-1'!L32</f>
        <v>RCC culverts and cable trench crossings including supplying and laying hume pipe 300mm dia of grade (NP-3) excluding concrete as perspecification.</v>
      </c>
      <c r="C25" s="546" t="s">
        <v>398</v>
      </c>
      <c r="D25" s="538">
        <f>'Sch-1'!N32</f>
        <v>15</v>
      </c>
      <c r="E25" s="436">
        <f>'Sch-1'!T32</f>
        <v>0</v>
      </c>
      <c r="F25" s="430" t="str">
        <f>IF(E25=0, "Included",IF(ISERROR(D25*E25), E25, D25*E25))</f>
        <v>Included</v>
      </c>
      <c r="I25" s="411">
        <f t="shared" si="0"/>
        <v>0</v>
      </c>
    </row>
    <row r="26" spans="1:17" s="440" customFormat="1" ht="22.9" customHeight="1">
      <c r="A26" s="417"/>
      <c r="B26" s="464"/>
      <c r="C26" s="534"/>
      <c r="D26" s="534"/>
      <c r="E26" s="436"/>
      <c r="F26" s="430"/>
      <c r="I26" s="411">
        <f t="shared" si="0"/>
        <v>0</v>
      </c>
    </row>
    <row r="27" spans="1:17" s="440" customFormat="1" ht="52.15" customHeight="1">
      <c r="A27" s="417">
        <v>1.4</v>
      </c>
      <c r="B27" s="464" t="str">
        <f>'Sch-1'!L33</f>
        <v>RCC culverts and cable trench crossings including supplying and laying hume pipe 600mm dia of grade (NP-3) excluding concrete as perspecification.</v>
      </c>
      <c r="C27" s="546" t="s">
        <v>398</v>
      </c>
      <c r="D27" s="538">
        <f>'Sch-1'!N33</f>
        <v>15</v>
      </c>
      <c r="E27" s="436">
        <f>'Sch-1'!T33</f>
        <v>0</v>
      </c>
      <c r="F27" s="430" t="str">
        <f>IF(E27=0, "Included",IF(ISERROR(D27*E27), E27, D27*E27))</f>
        <v>Included</v>
      </c>
      <c r="I27" s="411">
        <f t="shared" si="0"/>
        <v>0</v>
      </c>
    </row>
    <row r="28" spans="1:17" s="440" customFormat="1" ht="21.6" customHeight="1">
      <c r="A28" s="417"/>
      <c r="B28" s="501"/>
      <c r="C28" s="537"/>
      <c r="D28" s="539"/>
      <c r="E28" s="436"/>
      <c r="F28" s="430"/>
      <c r="I28" s="411">
        <f t="shared" si="0"/>
        <v>0</v>
      </c>
    </row>
    <row r="29" spans="1:17" s="440" customFormat="1" ht="64.900000000000006" customHeight="1">
      <c r="A29" s="417">
        <v>1.5</v>
      </c>
      <c r="B29" s="501" t="str">
        <f>'Sch-1'!L34</f>
        <v>Septic tank and soakpit for township</v>
      </c>
      <c r="C29" s="545" t="s">
        <v>399</v>
      </c>
      <c r="D29" s="538">
        <f>'Sch-1'!N34</f>
        <v>1</v>
      </c>
      <c r="E29" s="436">
        <f>'Sch-1'!T34</f>
        <v>0</v>
      </c>
      <c r="F29" s="430" t="str">
        <f>IF(E29=0, "Included",IF(ISERROR(D29*E29), E29, D29*E29))</f>
        <v>Included</v>
      </c>
      <c r="I29" s="411">
        <f t="shared" si="0"/>
        <v>0</v>
      </c>
    </row>
    <row r="30" spans="1:17" s="440" customFormat="1" ht="19.899999999999999" customHeight="1">
      <c r="A30" s="417"/>
      <c r="B30" s="501"/>
      <c r="C30" s="533"/>
      <c r="D30" s="534"/>
      <c r="E30" s="436"/>
      <c r="F30" s="430"/>
      <c r="I30" s="411">
        <f t="shared" si="0"/>
        <v>0</v>
      </c>
    </row>
    <row r="31" spans="1:17" s="440" customFormat="1" ht="54" customHeight="1">
      <c r="A31" s="417">
        <v>1.6</v>
      </c>
      <c r="B31" s="464" t="str">
        <f>'Sch-1'!L35</f>
        <v>Providing &amp; Laying of SW pipes for external sewerage system as per technical specification 100mm dia pipe</v>
      </c>
      <c r="C31" s="545" t="s">
        <v>311</v>
      </c>
      <c r="D31" s="538">
        <f>'Sch-1'!N35</f>
        <v>394</v>
      </c>
      <c r="E31" s="436">
        <f>'Sch-1'!T35</f>
        <v>0</v>
      </c>
      <c r="F31" s="430" t="str">
        <f>IF(E31=0, "Included",IF(ISERROR(D31*E31), E31, D31*E31))</f>
        <v>Included</v>
      </c>
      <c r="I31" s="411">
        <f t="shared" si="0"/>
        <v>0</v>
      </c>
    </row>
    <row r="32" spans="1:17" s="440" customFormat="1" ht="22.15" customHeight="1">
      <c r="A32" s="417"/>
      <c r="B32" s="464"/>
      <c r="C32" s="473"/>
      <c r="D32" s="465"/>
      <c r="E32" s="436"/>
      <c r="F32" s="430"/>
      <c r="I32" s="411">
        <f t="shared" si="0"/>
        <v>0</v>
      </c>
    </row>
    <row r="33" spans="1:17" s="440" customFormat="1" ht="93" customHeight="1">
      <c r="A33" s="544">
        <v>1.7</v>
      </c>
      <c r="B33" s="501" t="str">
        <f>'Sch-1'!L36</f>
        <v>Providing &amp; Laying of SW pipes for external sewerage system as per technical specification 150mm dia pipe</v>
      </c>
      <c r="C33" s="545" t="s">
        <v>400</v>
      </c>
      <c r="D33" s="538">
        <f>'Sch-1'!N36</f>
        <v>394</v>
      </c>
      <c r="E33" s="436">
        <f>'Sch-1'!T36</f>
        <v>0</v>
      </c>
      <c r="F33" s="430" t="str">
        <f>IF(E33=0, "Included",IF(ISERROR(D33*E33), E33, D33*E33))</f>
        <v>Included</v>
      </c>
      <c r="I33" s="411">
        <f t="shared" si="0"/>
        <v>0</v>
      </c>
    </row>
    <row r="34" spans="1:17" s="440" customFormat="1" ht="22.15" customHeight="1">
      <c r="A34" s="417"/>
      <c r="B34" s="501"/>
      <c r="C34" s="537"/>
      <c r="D34" s="539"/>
      <c r="E34" s="550"/>
      <c r="F34" s="556"/>
      <c r="I34" s="411">
        <f t="shared" si="0"/>
        <v>0</v>
      </c>
    </row>
    <row r="35" spans="1:17" s="440" customFormat="1" ht="69" customHeight="1">
      <c r="A35" s="417">
        <v>1.8</v>
      </c>
      <c r="B35" s="464" t="str">
        <f>'Sch-1'!L37</f>
        <v>Providing &amp; Laying of SW pipes for external sewerage system as per technical specification 200mm dia pipe</v>
      </c>
      <c r="C35" s="548" t="s">
        <v>400</v>
      </c>
      <c r="D35" s="538">
        <f>'Sch-1'!N37</f>
        <v>394</v>
      </c>
      <c r="E35" s="436">
        <f>'Sch-1'!T37</f>
        <v>0</v>
      </c>
      <c r="F35" s="430" t="str">
        <f>IF(E35=0, "Included",IF(ISERROR(D35*E35), E35, D35*E35))</f>
        <v>Included</v>
      </c>
      <c r="I35" s="411">
        <f t="shared" si="0"/>
        <v>0</v>
      </c>
    </row>
    <row r="36" spans="1:17" s="440" customFormat="1" ht="22.9" customHeight="1">
      <c r="A36" s="417"/>
      <c r="B36" s="501"/>
      <c r="C36" s="531"/>
      <c r="D36" s="538"/>
      <c r="E36" s="436"/>
      <c r="F36" s="430"/>
      <c r="I36" s="411">
        <f t="shared" si="0"/>
        <v>0</v>
      </c>
    </row>
    <row r="37" spans="1:17" s="440" customFormat="1" ht="51" customHeight="1">
      <c r="A37" s="417">
        <v>1.9</v>
      </c>
      <c r="B37" s="501" t="str">
        <f>'Sch-1'!L38</f>
        <v>Providing &amp; Laying of SW pipes for external sewerage system as per technical specification 250mm dia pipe</v>
      </c>
      <c r="C37" s="546" t="s">
        <v>312</v>
      </c>
      <c r="D37" s="538">
        <f>'Sch-1'!N38</f>
        <v>236</v>
      </c>
      <c r="E37" s="436">
        <f>'Sch-1'!T38</f>
        <v>0</v>
      </c>
      <c r="F37" s="430" t="str">
        <f>IF(E37=0, "Included",IF(ISERROR(D37*E37), E37, D37*E37))</f>
        <v>Included</v>
      </c>
      <c r="I37" s="411">
        <f t="shared" si="0"/>
        <v>0</v>
      </c>
    </row>
    <row r="38" spans="1:17" s="440" customFormat="1" ht="22.15" customHeight="1">
      <c r="A38" s="417"/>
      <c r="B38" s="464"/>
      <c r="C38" s="534"/>
      <c r="D38" s="534"/>
      <c r="E38" s="436"/>
      <c r="F38" s="430"/>
      <c r="I38" s="411">
        <f t="shared" si="0"/>
        <v>0</v>
      </c>
    </row>
    <row r="39" spans="1:17" s="440" customFormat="1" ht="79.150000000000006" customHeight="1">
      <c r="A39" s="547">
        <v>1.1000000000000001</v>
      </c>
      <c r="B39" s="464" t="str">
        <f>'Sch-1'!L39</f>
        <v>Providing &amp; Laying of SW pipes for external sewerage system as per technical specification 300mm dia pipe</v>
      </c>
      <c r="C39" s="546" t="s">
        <v>311</v>
      </c>
      <c r="D39" s="538">
        <f>'Sch-1'!N39</f>
        <v>158</v>
      </c>
      <c r="E39" s="436">
        <f>'Sch-1'!T39</f>
        <v>0</v>
      </c>
      <c r="F39" s="430" t="str">
        <f>IF(E39=0, "Included",IF(ISERROR(D39*E39), E39, D39*E39))</f>
        <v>Included</v>
      </c>
      <c r="I39" s="411">
        <f t="shared" si="0"/>
        <v>0</v>
      </c>
    </row>
    <row r="40" spans="1:17" s="440" customFormat="1" ht="21.6" customHeight="1">
      <c r="A40" s="417"/>
      <c r="B40" s="501"/>
      <c r="C40" s="537"/>
      <c r="D40" s="539"/>
      <c r="E40" s="436"/>
      <c r="F40" s="430"/>
      <c r="I40" s="411">
        <f t="shared" si="0"/>
        <v>0</v>
      </c>
    </row>
    <row r="41" spans="1:17" s="440" customFormat="1" ht="62.45" customHeight="1">
      <c r="A41" s="547">
        <v>1.1100000000000001</v>
      </c>
      <c r="B41" s="501" t="e">
        <f>'Sch-1'!#REF!</f>
        <v>#REF!</v>
      </c>
      <c r="C41" s="548" t="s">
        <v>47</v>
      </c>
      <c r="D41" s="538" t="e">
        <f>'Sch-1'!#REF!</f>
        <v>#REF!</v>
      </c>
      <c r="E41" s="436" t="e">
        <f>'Sch-1'!#REF!</f>
        <v>#REF!</v>
      </c>
      <c r="F41" s="430" t="e">
        <f>IF(E41=0, "Included",IF(ISERROR(D41*E41), E41, D41*E41))</f>
        <v>#REF!</v>
      </c>
      <c r="I41" s="411" t="e">
        <f t="shared" si="0"/>
        <v>#REF!</v>
      </c>
    </row>
    <row r="42" spans="1:17" s="440" customFormat="1" ht="23.45" customHeight="1">
      <c r="A42" s="417"/>
      <c r="B42" s="439"/>
      <c r="C42" s="535"/>
      <c r="D42" s="534"/>
      <c r="E42" s="436"/>
      <c r="F42" s="430"/>
      <c r="I42" s="411">
        <f t="shared" si="0"/>
        <v>0</v>
      </c>
    </row>
    <row r="43" spans="1:17" ht="40.15" customHeight="1">
      <c r="A43" s="583"/>
      <c r="B43" s="584"/>
      <c r="C43" s="585"/>
      <c r="D43" s="585"/>
      <c r="E43" s="585"/>
      <c r="F43" s="585"/>
      <c r="I43" s="411">
        <f t="shared" si="0"/>
        <v>0</v>
      </c>
      <c r="M43" s="169"/>
      <c r="N43" s="169"/>
      <c r="P43" s="169"/>
      <c r="Q43" s="169"/>
    </row>
    <row r="44" spans="1:17" ht="48.6" customHeight="1">
      <c r="A44" s="441">
        <v>2</v>
      </c>
      <c r="B44" s="541" t="e">
        <f>'Sch-1'!#REF!</f>
        <v>#REF!</v>
      </c>
      <c r="C44" s="542" t="s">
        <v>312</v>
      </c>
      <c r="D44" s="538" t="e">
        <f>'Sch-1'!#REF!</f>
        <v>#REF!</v>
      </c>
      <c r="E44" s="436" t="e">
        <f>'Sch-1'!#REF!</f>
        <v>#REF!</v>
      </c>
      <c r="F44" s="426"/>
      <c r="I44" s="411" t="e">
        <f t="shared" si="0"/>
        <v>#REF!</v>
      </c>
      <c r="M44" s="169"/>
      <c r="N44" s="169"/>
      <c r="P44" s="169"/>
      <c r="Q44" s="169"/>
    </row>
    <row r="45" spans="1:17" s="440" customFormat="1" ht="124.15" customHeight="1">
      <c r="A45" s="417">
        <v>2.1</v>
      </c>
      <c r="B45" s="558" t="e">
        <f>'Sch-1'!#REF!</f>
        <v>#REF!</v>
      </c>
      <c r="C45" s="442"/>
      <c r="D45" s="465"/>
      <c r="E45" s="426"/>
      <c r="F45" s="430"/>
      <c r="I45" s="411">
        <f t="shared" si="0"/>
        <v>0</v>
      </c>
    </row>
    <row r="46" spans="1:17" s="440" customFormat="1" ht="23.45" customHeight="1">
      <c r="A46" s="544" t="s">
        <v>314</v>
      </c>
      <c r="B46" s="577" t="e">
        <f>'Sch-1'!#REF!</f>
        <v>#REF!</v>
      </c>
      <c r="C46" s="545" t="s">
        <v>397</v>
      </c>
      <c r="D46" s="538" t="e">
        <f>'Sch-1'!#REF!</f>
        <v>#REF!</v>
      </c>
      <c r="E46" s="436" t="e">
        <f>'Sch-1'!#REF!</f>
        <v>#REF!</v>
      </c>
      <c r="F46" s="430" t="e">
        <f>IF(E46=0, "Included",IF(ISERROR(D46*E46), E46, D46*E46))</f>
        <v>#REF!</v>
      </c>
      <c r="I46" s="411" t="e">
        <f t="shared" si="0"/>
        <v>#REF!</v>
      </c>
    </row>
    <row r="47" spans="1:17" s="440" customFormat="1" ht="22.15" customHeight="1">
      <c r="A47" s="417"/>
      <c r="B47" s="501"/>
      <c r="C47" s="537"/>
      <c r="D47" s="539"/>
      <c r="E47" s="426"/>
      <c r="F47" s="430"/>
      <c r="I47" s="411">
        <f t="shared" si="0"/>
        <v>0</v>
      </c>
    </row>
    <row r="48" spans="1:17" s="440" customFormat="1" ht="53.45" customHeight="1">
      <c r="A48" s="417">
        <v>2.2000000000000002</v>
      </c>
      <c r="B48" s="464" t="e">
        <f>'Sch-1'!#REF!</f>
        <v>#REF!</v>
      </c>
      <c r="C48" s="548" t="s">
        <v>397</v>
      </c>
      <c r="D48" s="538" t="e">
        <f>'Sch-1'!#REF!</f>
        <v>#REF!</v>
      </c>
      <c r="E48" s="436" t="e">
        <f>'Sch-1'!#REF!</f>
        <v>#REF!</v>
      </c>
      <c r="F48" s="430" t="e">
        <f>IF(E48=0, "Included",IF(ISERROR(D48*E48), E48, D48*E48))</f>
        <v>#REF!</v>
      </c>
      <c r="I48" s="411" t="e">
        <f t="shared" si="0"/>
        <v>#REF!</v>
      </c>
    </row>
    <row r="49" spans="1:17" s="440" customFormat="1" ht="22.9" customHeight="1">
      <c r="A49" s="417"/>
      <c r="B49" s="501"/>
      <c r="C49" s="531"/>
      <c r="D49" s="538"/>
      <c r="E49" s="426"/>
      <c r="F49" s="430"/>
      <c r="I49" s="411">
        <f t="shared" si="0"/>
        <v>0</v>
      </c>
    </row>
    <row r="50" spans="1:17" s="440" customFormat="1" ht="70.150000000000006" customHeight="1">
      <c r="A50" s="417">
        <v>2.2999999999999998</v>
      </c>
      <c r="B50" s="501" t="e">
        <f>'Sch-1'!#REF!</f>
        <v>#REF!</v>
      </c>
      <c r="C50" s="546" t="s">
        <v>398</v>
      </c>
      <c r="D50" s="538" t="e">
        <f>'Sch-1'!#REF!</f>
        <v>#REF!</v>
      </c>
      <c r="E50" s="436" t="e">
        <f>'Sch-1'!#REF!</f>
        <v>#REF!</v>
      </c>
      <c r="F50" s="430" t="e">
        <f>IF(E50=0, "Included",IF(ISERROR(D50*E50), E50, D50*E50))</f>
        <v>#REF!</v>
      </c>
      <c r="I50" s="411" t="e">
        <f t="shared" si="0"/>
        <v>#REF!</v>
      </c>
    </row>
    <row r="51" spans="1:17" s="440" customFormat="1" ht="24" customHeight="1">
      <c r="A51" s="417"/>
      <c r="B51" s="464"/>
      <c r="C51" s="534"/>
      <c r="D51" s="534"/>
      <c r="E51" s="426"/>
      <c r="F51" s="430"/>
      <c r="I51" s="411">
        <f t="shared" si="0"/>
        <v>0</v>
      </c>
    </row>
    <row r="52" spans="1:17" s="440" customFormat="1" ht="53.45" customHeight="1">
      <c r="A52" s="417">
        <v>2.4</v>
      </c>
      <c r="B52" s="464" t="e">
        <f>'Sch-1'!#REF!</f>
        <v>#REF!</v>
      </c>
      <c r="C52" s="546" t="s">
        <v>398</v>
      </c>
      <c r="D52" s="538" t="e">
        <f>'Sch-1'!#REF!</f>
        <v>#REF!</v>
      </c>
      <c r="E52" s="436" t="e">
        <f>'Sch-1'!#REF!</f>
        <v>#REF!</v>
      </c>
      <c r="F52" s="430" t="e">
        <f>IF(E52=0, "Included",IF(ISERROR(D52*E52), E52, D52*E52))</f>
        <v>#REF!</v>
      </c>
      <c r="I52" s="411" t="e">
        <f t="shared" si="0"/>
        <v>#REF!</v>
      </c>
    </row>
    <row r="53" spans="1:17" s="440" customFormat="1" ht="21.6" customHeight="1">
      <c r="A53" s="417"/>
      <c r="B53" s="501"/>
      <c r="C53" s="537"/>
      <c r="D53" s="539"/>
      <c r="E53" s="426"/>
      <c r="F53" s="430"/>
      <c r="I53" s="411">
        <f t="shared" si="0"/>
        <v>0</v>
      </c>
    </row>
    <row r="54" spans="1:17" s="440" customFormat="1" ht="68.45" customHeight="1">
      <c r="A54" s="417">
        <v>2.5</v>
      </c>
      <c r="B54" s="501" t="e">
        <f>'Sch-1'!#REF!</f>
        <v>#REF!</v>
      </c>
      <c r="C54" s="548" t="s">
        <v>399</v>
      </c>
      <c r="D54" s="538" t="e">
        <f>'Sch-1'!#REF!</f>
        <v>#REF!</v>
      </c>
      <c r="E54" s="436" t="e">
        <f>'Sch-1'!#REF!</f>
        <v>#REF!</v>
      </c>
      <c r="F54" s="430" t="e">
        <f>IF(E54=0, "Included",IF(ISERROR(D54*E54), E54, D54*E54))</f>
        <v>#REF!</v>
      </c>
      <c r="I54" s="411" t="e">
        <f t="shared" si="0"/>
        <v>#REF!</v>
      </c>
    </row>
    <row r="55" spans="1:17" ht="22.9" customHeight="1">
      <c r="A55" s="441"/>
      <c r="B55" s="541"/>
      <c r="C55" s="542"/>
      <c r="D55" s="426"/>
      <c r="E55" s="426"/>
      <c r="F55" s="426"/>
      <c r="I55" s="411">
        <f t="shared" si="0"/>
        <v>0</v>
      </c>
      <c r="M55" s="169"/>
      <c r="N55" s="169"/>
      <c r="P55" s="169"/>
      <c r="Q55" s="169"/>
    </row>
    <row r="56" spans="1:17" s="440" customFormat="1" ht="51.6" customHeight="1">
      <c r="A56" s="417">
        <v>2.6</v>
      </c>
      <c r="B56" s="464" t="e">
        <f>'Sch-1'!#REF!</f>
        <v>#REF!</v>
      </c>
      <c r="C56" s="545" t="s">
        <v>311</v>
      </c>
      <c r="D56" s="538" t="e">
        <f>'Sch-1'!#REF!</f>
        <v>#REF!</v>
      </c>
      <c r="E56" s="436" t="e">
        <f>'Sch-1'!#REF!</f>
        <v>#REF!</v>
      </c>
      <c r="F56" s="430" t="e">
        <f>IF(E56=0, "Included",IF(ISERROR(D56*E56), E56, D56*E56))</f>
        <v>#REF!</v>
      </c>
      <c r="I56" s="411" t="e">
        <f t="shared" si="0"/>
        <v>#REF!</v>
      </c>
    </row>
    <row r="57" spans="1:17" s="440" customFormat="1" ht="22.15" customHeight="1">
      <c r="A57" s="417"/>
      <c r="B57" s="464"/>
      <c r="C57" s="473"/>
      <c r="D57" s="465"/>
      <c r="E57" s="426"/>
      <c r="F57" s="430"/>
      <c r="I57" s="411">
        <f t="shared" si="0"/>
        <v>0</v>
      </c>
    </row>
    <row r="58" spans="1:17" s="440" customFormat="1" ht="96" customHeight="1">
      <c r="A58" s="544">
        <v>2.7</v>
      </c>
      <c r="B58" s="501" t="e">
        <f>'Sch-1'!#REF!</f>
        <v>#REF!</v>
      </c>
      <c r="C58" s="545" t="s">
        <v>400</v>
      </c>
      <c r="D58" s="538" t="e">
        <f>'Sch-1'!#REF!</f>
        <v>#REF!</v>
      </c>
      <c r="E58" s="436" t="e">
        <f>'Sch-1'!#REF!</f>
        <v>#REF!</v>
      </c>
      <c r="F58" s="430" t="e">
        <f>IF(E58=0, "Included",IF(ISERROR(D58*E58), E58, D58*E58))</f>
        <v>#REF!</v>
      </c>
      <c r="I58" s="411" t="e">
        <f t="shared" si="0"/>
        <v>#REF!</v>
      </c>
    </row>
    <row r="59" spans="1:17" s="440" customFormat="1" ht="22.15" customHeight="1">
      <c r="A59" s="417"/>
      <c r="B59" s="501"/>
      <c r="C59" s="537"/>
      <c r="D59" s="539"/>
      <c r="E59" s="426"/>
      <c r="F59" s="430"/>
      <c r="I59" s="411">
        <f t="shared" si="0"/>
        <v>0</v>
      </c>
    </row>
    <row r="60" spans="1:17" s="440" customFormat="1" ht="69" customHeight="1">
      <c r="A60" s="417">
        <v>2.8</v>
      </c>
      <c r="B60" s="464" t="e">
        <f>'Sch-1'!#REF!</f>
        <v>#REF!</v>
      </c>
      <c r="C60" s="548" t="s">
        <v>400</v>
      </c>
      <c r="D60" s="538" t="e">
        <f>'Sch-1'!#REF!</f>
        <v>#REF!</v>
      </c>
      <c r="E60" s="436" t="e">
        <f>'Sch-1'!#REF!</f>
        <v>#REF!</v>
      </c>
      <c r="F60" s="430" t="e">
        <f>IF(E60=0, "Included",IF(ISERROR(D60*E60), E60, D60*E60))</f>
        <v>#REF!</v>
      </c>
      <c r="I60" s="411" t="e">
        <f t="shared" si="0"/>
        <v>#REF!</v>
      </c>
    </row>
    <row r="61" spans="1:17" s="440" customFormat="1" ht="22.9" customHeight="1">
      <c r="A61" s="417"/>
      <c r="B61" s="501"/>
      <c r="C61" s="531"/>
      <c r="D61" s="538"/>
      <c r="E61" s="426"/>
      <c r="F61" s="430"/>
      <c r="I61" s="411">
        <f t="shared" si="0"/>
        <v>0</v>
      </c>
    </row>
    <row r="62" spans="1:17" s="440" customFormat="1" ht="53.45" customHeight="1">
      <c r="A62" s="417">
        <v>2.9</v>
      </c>
      <c r="B62" s="501" t="e">
        <f>'Sch-1'!#REF!</f>
        <v>#REF!</v>
      </c>
      <c r="C62" s="546" t="s">
        <v>312</v>
      </c>
      <c r="D62" s="538" t="e">
        <f>'Sch-1'!#REF!</f>
        <v>#REF!</v>
      </c>
      <c r="E62" s="436" t="e">
        <f>'Sch-1'!#REF!</f>
        <v>#REF!</v>
      </c>
      <c r="F62" s="430" t="e">
        <f>IF(E62=0, "Included",IF(ISERROR(D62*E62), E62, D62*E62))</f>
        <v>#REF!</v>
      </c>
      <c r="I62" s="411" t="e">
        <f t="shared" si="0"/>
        <v>#REF!</v>
      </c>
    </row>
    <row r="63" spans="1:17" s="440" customFormat="1" ht="27" customHeight="1">
      <c r="A63" s="417"/>
      <c r="B63" s="464"/>
      <c r="C63" s="534"/>
      <c r="D63" s="534"/>
      <c r="E63" s="426"/>
      <c r="F63" s="430"/>
      <c r="I63" s="411">
        <f t="shared" si="0"/>
        <v>0</v>
      </c>
    </row>
    <row r="64" spans="1:17" s="440" customFormat="1" ht="78" customHeight="1">
      <c r="A64" s="547">
        <v>2.1</v>
      </c>
      <c r="B64" s="464" t="e">
        <f>'Sch-1'!#REF!</f>
        <v>#REF!</v>
      </c>
      <c r="C64" s="546" t="s">
        <v>311</v>
      </c>
      <c r="D64" s="538" t="e">
        <f>'Sch-1'!#REF!</f>
        <v>#REF!</v>
      </c>
      <c r="E64" s="436" t="e">
        <f>'Sch-1'!#REF!</f>
        <v>#REF!</v>
      </c>
      <c r="F64" s="430" t="e">
        <f>IF(E64=0, "Included",IF(ISERROR(D64*E64), E64, D64*E64))</f>
        <v>#REF!</v>
      </c>
      <c r="I64" s="411" t="e">
        <f t="shared" si="0"/>
        <v>#REF!</v>
      </c>
    </row>
    <row r="65" spans="1:17" s="440" customFormat="1" ht="21.6" customHeight="1">
      <c r="A65" s="417"/>
      <c r="B65" s="501"/>
      <c r="C65" s="537"/>
      <c r="D65" s="539"/>
      <c r="E65" s="426"/>
      <c r="F65" s="430"/>
      <c r="I65" s="411">
        <f t="shared" si="0"/>
        <v>0</v>
      </c>
    </row>
    <row r="66" spans="1:17" s="440" customFormat="1" ht="64.900000000000006" customHeight="1">
      <c r="A66" s="547">
        <v>2.11</v>
      </c>
      <c r="B66" s="501" t="e">
        <f>'Sch-1'!#REF!</f>
        <v>#REF!</v>
      </c>
      <c r="C66" s="548" t="s">
        <v>47</v>
      </c>
      <c r="D66" s="538" t="e">
        <f>'Sch-1'!#REF!</f>
        <v>#REF!</v>
      </c>
      <c r="E66" s="436" t="e">
        <f>'Sch-1'!#REF!</f>
        <v>#REF!</v>
      </c>
      <c r="F66" s="430" t="e">
        <f>IF(E66=0, "Included",IF(ISERROR(D66*E66), E66, D66*E66))</f>
        <v>#REF!</v>
      </c>
      <c r="I66" s="411" t="e">
        <f t="shared" si="0"/>
        <v>#REF!</v>
      </c>
    </row>
    <row r="67" spans="1:17" s="440" customFormat="1" ht="19.899999999999999" customHeight="1">
      <c r="A67" s="417"/>
      <c r="B67" s="495"/>
      <c r="C67" s="536"/>
      <c r="D67" s="534"/>
      <c r="E67" s="436"/>
      <c r="F67" s="430"/>
      <c r="I67" s="411">
        <f t="shared" si="0"/>
        <v>0</v>
      </c>
    </row>
    <row r="68" spans="1:17" ht="35.450000000000003" hidden="1" customHeight="1">
      <c r="A68" s="559"/>
      <c r="B68" s="560"/>
      <c r="C68" s="561"/>
      <c r="D68" s="561"/>
      <c r="E68" s="561"/>
      <c r="F68" s="561"/>
      <c r="I68" s="411">
        <f t="shared" si="0"/>
        <v>0</v>
      </c>
      <c r="M68" s="169"/>
      <c r="N68" s="169"/>
      <c r="P68" s="169"/>
      <c r="Q68" s="169"/>
    </row>
    <row r="69" spans="1:17" ht="52.9" hidden="1" customHeight="1">
      <c r="A69" s="441"/>
      <c r="B69" s="541"/>
      <c r="C69" s="542"/>
      <c r="D69" s="426"/>
      <c r="E69" s="436"/>
      <c r="F69" s="426"/>
      <c r="I69" s="411">
        <f t="shared" si="0"/>
        <v>0</v>
      </c>
      <c r="M69" s="169"/>
      <c r="N69" s="169"/>
      <c r="P69" s="169"/>
      <c r="Q69" s="169"/>
    </row>
    <row r="70" spans="1:17" s="440" customFormat="1" ht="128.44999999999999" hidden="1" customHeight="1">
      <c r="A70" s="417"/>
      <c r="B70" s="558"/>
      <c r="C70" s="442"/>
      <c r="D70" s="465"/>
      <c r="E70" s="426"/>
      <c r="F70" s="430"/>
      <c r="I70" s="411">
        <f t="shared" si="0"/>
        <v>0</v>
      </c>
    </row>
    <row r="71" spans="1:17" s="440" customFormat="1" ht="28.15" hidden="1" customHeight="1">
      <c r="A71" s="544"/>
      <c r="B71" s="439"/>
      <c r="C71" s="545"/>
      <c r="D71" s="538"/>
      <c r="E71" s="436"/>
      <c r="F71" s="430"/>
      <c r="I71" s="411">
        <f t="shared" si="0"/>
        <v>0</v>
      </c>
    </row>
    <row r="72" spans="1:17" s="440" customFormat="1" ht="22.15" hidden="1" customHeight="1">
      <c r="A72" s="417"/>
      <c r="B72" s="501"/>
      <c r="C72" s="537"/>
      <c r="D72" s="539"/>
      <c r="E72" s="426"/>
      <c r="F72" s="430"/>
      <c r="I72" s="411">
        <f t="shared" si="0"/>
        <v>0</v>
      </c>
    </row>
    <row r="73" spans="1:17" s="440" customFormat="1" ht="55.15" hidden="1" customHeight="1">
      <c r="A73" s="417"/>
      <c r="B73" s="464"/>
      <c r="C73" s="548"/>
      <c r="D73" s="557"/>
      <c r="E73" s="436"/>
      <c r="F73" s="430"/>
      <c r="I73" s="411">
        <f t="shared" si="0"/>
        <v>0</v>
      </c>
    </row>
    <row r="74" spans="1:17" s="440" customFormat="1" ht="22.9" hidden="1" customHeight="1">
      <c r="A74" s="417"/>
      <c r="B74" s="501"/>
      <c r="C74" s="531"/>
      <c r="D74" s="538"/>
      <c r="E74" s="426"/>
      <c r="F74" s="430"/>
      <c r="I74" s="411">
        <f t="shared" si="0"/>
        <v>0</v>
      </c>
    </row>
    <row r="75" spans="1:17" s="440" customFormat="1" ht="69" hidden="1" customHeight="1">
      <c r="A75" s="417"/>
      <c r="B75" s="501"/>
      <c r="C75" s="546"/>
      <c r="D75" s="539"/>
      <c r="E75" s="436"/>
      <c r="F75" s="430"/>
      <c r="I75" s="411">
        <f t="shared" si="0"/>
        <v>0</v>
      </c>
    </row>
    <row r="76" spans="1:17" s="440" customFormat="1" ht="22.15" hidden="1" customHeight="1">
      <c r="A76" s="417"/>
      <c r="B76" s="464"/>
      <c r="C76" s="534"/>
      <c r="D76" s="534"/>
      <c r="E76" s="426"/>
      <c r="F76" s="430"/>
      <c r="I76" s="411">
        <f t="shared" si="0"/>
        <v>0</v>
      </c>
    </row>
    <row r="77" spans="1:17" s="440" customFormat="1" ht="55.15" hidden="1" customHeight="1">
      <c r="A77" s="417"/>
      <c r="B77" s="464"/>
      <c r="C77" s="546"/>
      <c r="D77" s="539"/>
      <c r="E77" s="436"/>
      <c r="F77" s="430"/>
      <c r="I77" s="411">
        <f t="shared" si="0"/>
        <v>0</v>
      </c>
    </row>
    <row r="78" spans="1:17" s="440" customFormat="1" ht="21.6" hidden="1" customHeight="1">
      <c r="A78" s="417"/>
      <c r="B78" s="501"/>
      <c r="C78" s="537"/>
      <c r="D78" s="539"/>
      <c r="E78" s="426"/>
      <c r="F78" s="430"/>
      <c r="I78" s="411">
        <f t="shared" si="0"/>
        <v>0</v>
      </c>
    </row>
    <row r="79" spans="1:17" s="440" customFormat="1" ht="69" hidden="1" customHeight="1">
      <c r="A79" s="417"/>
      <c r="B79" s="501"/>
      <c r="C79" s="548"/>
      <c r="D79" s="534"/>
      <c r="E79" s="436"/>
      <c r="F79" s="430"/>
      <c r="I79" s="411">
        <f t="shared" si="0"/>
        <v>0</v>
      </c>
    </row>
    <row r="80" spans="1:17" s="440" customFormat="1" ht="19.899999999999999" hidden="1" customHeight="1">
      <c r="A80" s="417"/>
      <c r="B80" s="501"/>
      <c r="C80" s="533"/>
      <c r="D80" s="534"/>
      <c r="E80" s="426"/>
      <c r="F80" s="430"/>
      <c r="I80" s="411">
        <f t="shared" si="0"/>
        <v>0</v>
      </c>
    </row>
    <row r="81" spans="1:38" s="440" customFormat="1" ht="51" hidden="1" customHeight="1">
      <c r="A81" s="417"/>
      <c r="B81" s="464"/>
      <c r="C81" s="545"/>
      <c r="D81" s="532"/>
      <c r="E81" s="436"/>
      <c r="F81" s="430"/>
      <c r="I81" s="411">
        <f t="shared" si="0"/>
        <v>0</v>
      </c>
    </row>
    <row r="82" spans="1:38" s="440" customFormat="1" ht="22.15" hidden="1" customHeight="1">
      <c r="A82" s="417"/>
      <c r="B82" s="464"/>
      <c r="C82" s="473"/>
      <c r="D82" s="465"/>
      <c r="E82" s="426"/>
      <c r="F82" s="430"/>
      <c r="I82" s="411">
        <f t="shared" si="0"/>
        <v>0</v>
      </c>
    </row>
    <row r="83" spans="1:38" s="440" customFormat="1" ht="91.9" hidden="1" customHeight="1">
      <c r="A83" s="544"/>
      <c r="B83" s="501"/>
      <c r="C83" s="545"/>
      <c r="D83" s="538"/>
      <c r="E83" s="436"/>
      <c r="F83" s="430"/>
      <c r="I83" s="411">
        <f t="shared" si="0"/>
        <v>0</v>
      </c>
    </row>
    <row r="84" spans="1:38" s="440" customFormat="1" ht="22.15" hidden="1" customHeight="1">
      <c r="A84" s="417"/>
      <c r="B84" s="501"/>
      <c r="C84" s="537"/>
      <c r="D84" s="539"/>
      <c r="E84" s="426"/>
      <c r="F84" s="430"/>
      <c r="I84" s="411">
        <f t="shared" si="0"/>
        <v>0</v>
      </c>
    </row>
    <row r="85" spans="1:38" s="440" customFormat="1" ht="69" hidden="1" customHeight="1">
      <c r="A85" s="417"/>
      <c r="B85" s="464"/>
      <c r="C85" s="548"/>
      <c r="D85" s="557"/>
      <c r="E85" s="436"/>
      <c r="F85" s="430"/>
      <c r="I85" s="411">
        <f t="shared" si="0"/>
        <v>0</v>
      </c>
    </row>
    <row r="86" spans="1:38" s="440" customFormat="1" ht="22.9" hidden="1" customHeight="1">
      <c r="A86" s="417"/>
      <c r="B86" s="501"/>
      <c r="C86" s="531"/>
      <c r="D86" s="538"/>
      <c r="E86" s="426"/>
      <c r="F86" s="430"/>
      <c r="I86" s="411">
        <f t="shared" ref="I86:I91" si="1">E86*(1-$N$15)</f>
        <v>0</v>
      </c>
    </row>
    <row r="87" spans="1:38" s="440" customFormat="1" ht="55.15" hidden="1" customHeight="1">
      <c r="A87" s="417"/>
      <c r="B87" s="501"/>
      <c r="C87" s="546"/>
      <c r="D87" s="539"/>
      <c r="E87" s="436"/>
      <c r="F87" s="430"/>
      <c r="I87" s="411">
        <f t="shared" si="1"/>
        <v>0</v>
      </c>
    </row>
    <row r="88" spans="1:38" s="440" customFormat="1" ht="22.9" hidden="1" customHeight="1">
      <c r="A88" s="417"/>
      <c r="B88" s="464"/>
      <c r="C88" s="534"/>
      <c r="D88" s="534"/>
      <c r="E88" s="426"/>
      <c r="F88" s="430"/>
      <c r="I88" s="411">
        <f t="shared" si="1"/>
        <v>0</v>
      </c>
    </row>
    <row r="89" spans="1:38" s="440" customFormat="1" ht="79.150000000000006" hidden="1" customHeight="1">
      <c r="A89" s="547"/>
      <c r="B89" s="464"/>
      <c r="C89" s="546"/>
      <c r="D89" s="539"/>
      <c r="E89" s="436"/>
      <c r="F89" s="430"/>
      <c r="I89" s="411">
        <f t="shared" si="1"/>
        <v>0</v>
      </c>
    </row>
    <row r="90" spans="1:38" s="440" customFormat="1" ht="21.6" hidden="1" customHeight="1">
      <c r="A90" s="417"/>
      <c r="B90" s="501"/>
      <c r="C90" s="537"/>
      <c r="D90" s="539"/>
      <c r="E90" s="426"/>
      <c r="F90" s="430"/>
      <c r="I90" s="411">
        <f t="shared" si="1"/>
        <v>0</v>
      </c>
    </row>
    <row r="91" spans="1:38" s="440" customFormat="1" ht="69" hidden="1" customHeight="1">
      <c r="A91" s="547"/>
      <c r="B91" s="501"/>
      <c r="C91" s="549"/>
      <c r="D91" s="534"/>
      <c r="E91" s="436"/>
      <c r="F91" s="430"/>
      <c r="I91" s="411">
        <f t="shared" si="1"/>
        <v>0</v>
      </c>
    </row>
    <row r="92" spans="1:38" ht="18" customHeight="1">
      <c r="A92" s="428"/>
      <c r="B92" s="500"/>
      <c r="C92" s="473"/>
      <c r="D92" s="465"/>
      <c r="E92" s="436"/>
      <c r="F92" s="430"/>
      <c r="I92" s="411"/>
      <c r="T92" s="813"/>
      <c r="U92" s="813"/>
    </row>
    <row r="93" spans="1:38" s="567" customFormat="1" ht="18" customHeight="1">
      <c r="A93" s="562"/>
      <c r="B93" s="572" t="s">
        <v>404</v>
      </c>
      <c r="C93" s="573"/>
      <c r="D93" s="574"/>
      <c r="E93" s="575"/>
      <c r="F93" s="576" t="e">
        <f>SUM(F19:F67)</f>
        <v>#REF!</v>
      </c>
      <c r="G93" s="563"/>
      <c r="H93" s="564"/>
      <c r="I93" s="565"/>
      <c r="J93" s="566"/>
      <c r="L93" s="568"/>
      <c r="M93" s="565"/>
      <c r="N93" s="565"/>
      <c r="O93" s="569"/>
      <c r="P93" s="568"/>
      <c r="Q93" s="568"/>
      <c r="R93" s="568"/>
      <c r="S93" s="568"/>
      <c r="T93" s="565"/>
      <c r="U93" s="565"/>
      <c r="V93" s="570"/>
      <c r="W93" s="568"/>
      <c r="X93" s="568"/>
      <c r="Y93" s="571"/>
      <c r="Z93" s="571"/>
      <c r="AA93" s="571"/>
      <c r="AB93" s="571"/>
      <c r="AC93" s="571"/>
      <c r="AD93" s="571"/>
      <c r="AE93" s="571"/>
      <c r="AF93" s="571"/>
      <c r="AG93" s="571"/>
      <c r="AH93" s="566"/>
      <c r="AI93" s="566"/>
      <c r="AJ93" s="566"/>
      <c r="AK93" s="566"/>
      <c r="AL93" s="566"/>
    </row>
    <row r="94" spans="1:38" s="468" customFormat="1" ht="18" customHeight="1">
      <c r="A94" s="806"/>
      <c r="B94" s="806"/>
      <c r="C94" s="806"/>
      <c r="D94" s="806"/>
      <c r="E94" s="806"/>
      <c r="F94" s="806"/>
      <c r="G94" s="165"/>
      <c r="H94" s="431"/>
      <c r="I94" s="432"/>
      <c r="J94" s="432"/>
      <c r="L94" s="411"/>
      <c r="M94" s="169"/>
      <c r="N94" s="273"/>
      <c r="O94" s="448"/>
      <c r="P94" s="169"/>
      <c r="Q94" s="273"/>
      <c r="R94" s="411"/>
      <c r="S94" s="411"/>
      <c r="T94" s="411"/>
      <c r="U94" s="411"/>
      <c r="V94" s="411"/>
      <c r="W94" s="411"/>
      <c r="X94" s="411"/>
      <c r="Y94" s="170"/>
      <c r="Z94" s="170"/>
      <c r="AA94" s="170"/>
      <c r="AB94" s="170"/>
      <c r="AC94" s="170"/>
      <c r="AD94" s="170"/>
      <c r="AE94" s="170"/>
      <c r="AF94" s="170"/>
      <c r="AG94" s="170"/>
      <c r="AH94" s="432"/>
      <c r="AI94" s="432"/>
      <c r="AJ94" s="432"/>
      <c r="AK94" s="432"/>
      <c r="AL94" s="432"/>
    </row>
    <row r="95" spans="1:38">
      <c r="A95" s="518"/>
      <c r="B95" s="551"/>
      <c r="C95" s="553"/>
      <c r="D95" s="553"/>
      <c r="E95" s="553"/>
      <c r="F95" s="553"/>
      <c r="M95" s="466"/>
      <c r="N95" s="466"/>
      <c r="P95" s="466"/>
      <c r="Q95" s="466"/>
      <c r="S95" s="467"/>
      <c r="T95" s="816"/>
      <c r="U95" s="816"/>
    </row>
    <row r="96" spans="1:38" ht="21.95" customHeight="1">
      <c r="A96" s="496" t="s">
        <v>351</v>
      </c>
      <c r="B96" s="476" t="str">
        <f>'Names of Bidder'!D27&amp;"-"&amp; 'Names of Bidder'!E27&amp;"-" &amp;'Names of Bidder'!F27</f>
        <v>--</v>
      </c>
      <c r="C96" s="434"/>
      <c r="D96" s="469"/>
      <c r="M96" s="466"/>
      <c r="N96" s="466"/>
      <c r="P96" s="466"/>
      <c r="Q96" s="466"/>
      <c r="S96" s="467"/>
    </row>
    <row r="97" spans="1:19" ht="21.95" customHeight="1">
      <c r="A97" s="496" t="s">
        <v>352</v>
      </c>
      <c r="B97" s="476" t="str">
        <f>IF('Names of Bidder'!D28=0, "", 'Names of Bidder'!D28)</f>
        <v/>
      </c>
      <c r="C97" s="435"/>
      <c r="D97" s="469" t="s">
        <v>353</v>
      </c>
      <c r="E97" s="415" t="str">
        <f>IF('Names of Bidder'!D24=0, "", 'Names of Bidder'!D24)</f>
        <v/>
      </c>
      <c r="M97" s="466"/>
      <c r="N97" s="466"/>
      <c r="P97" s="466"/>
      <c r="Q97" s="466"/>
      <c r="S97" s="467"/>
    </row>
    <row r="98" spans="1:19" ht="21.95" customHeight="1">
      <c r="A98" s="274"/>
      <c r="B98" s="275"/>
      <c r="C98" s="175"/>
      <c r="D98" s="469" t="s">
        <v>354</v>
      </c>
      <c r="E98" s="415" t="str">
        <f>IF('Names of Bidder'!D25=0, "", 'Names of Bidder'!D25)</f>
        <v/>
      </c>
      <c r="F98" s="175"/>
      <c r="M98" s="466"/>
      <c r="N98" s="466"/>
      <c r="P98" s="466"/>
      <c r="Q98" s="466"/>
      <c r="S98" s="467"/>
    </row>
    <row r="99" spans="1:19">
      <c r="A99" s="274"/>
      <c r="B99" s="275"/>
      <c r="C99" s="175"/>
      <c r="D99" s="469"/>
      <c r="E99" s="416"/>
      <c r="F99" s="185"/>
      <c r="M99" s="466"/>
      <c r="N99" s="466"/>
      <c r="P99" s="466"/>
      <c r="Q99" s="466"/>
      <c r="S99" s="467"/>
    </row>
    <row r="100" spans="1:19" ht="21.95" customHeight="1">
      <c r="A100" s="274"/>
      <c r="B100" s="275"/>
      <c r="C100" s="174"/>
      <c r="D100" s="174"/>
      <c r="E100" s="175"/>
      <c r="F100" s="175"/>
      <c r="K100" s="470"/>
      <c r="M100" s="466"/>
      <c r="N100" s="466"/>
      <c r="P100" s="466"/>
      <c r="Q100" s="466"/>
      <c r="S100" s="467"/>
    </row>
    <row r="101" spans="1:19" ht="35.1" customHeight="1">
      <c r="A101" s="274"/>
      <c r="B101" s="275"/>
      <c r="C101" s="174"/>
      <c r="D101" s="174"/>
      <c r="E101" s="175"/>
      <c r="F101" s="175"/>
      <c r="K101" s="471"/>
      <c r="M101" s="466"/>
      <c r="N101" s="466"/>
      <c r="P101" s="466"/>
      <c r="Q101" s="466"/>
      <c r="S101" s="467"/>
    </row>
    <row r="102" spans="1:19" ht="21.95" customHeight="1">
      <c r="A102" s="274"/>
      <c r="B102" s="275"/>
      <c r="C102" s="174"/>
      <c r="D102" s="174"/>
      <c r="E102" s="175"/>
      <c r="F102" s="175"/>
      <c r="K102" s="471"/>
      <c r="M102" s="466"/>
      <c r="N102" s="466"/>
      <c r="P102" s="466"/>
      <c r="Q102" s="466"/>
      <c r="S102" s="467"/>
    </row>
    <row r="103" spans="1:19" ht="21.95" customHeight="1">
      <c r="A103" s="274"/>
      <c r="B103" s="275"/>
      <c r="C103" s="174"/>
      <c r="D103" s="174"/>
      <c r="E103" s="175"/>
      <c r="F103" s="175"/>
      <c r="K103" s="471"/>
      <c r="M103" s="466"/>
      <c r="N103" s="466"/>
      <c r="P103" s="466"/>
      <c r="Q103" s="466"/>
      <c r="S103" s="467"/>
    </row>
    <row r="104" spans="1:19" ht="24" customHeight="1">
      <c r="A104" s="274"/>
      <c r="B104" s="275"/>
      <c r="C104" s="174"/>
      <c r="D104" s="174"/>
      <c r="E104" s="175"/>
      <c r="F104" s="175"/>
      <c r="I104" s="432"/>
      <c r="J104" s="432"/>
      <c r="K104" s="468"/>
      <c r="L104" s="411"/>
      <c r="M104" s="466"/>
      <c r="N104" s="466"/>
      <c r="O104" s="448"/>
      <c r="P104" s="466"/>
      <c r="Q104" s="466"/>
      <c r="R104" s="411"/>
      <c r="S104" s="453"/>
    </row>
    <row r="105" spans="1:19" ht="24" customHeight="1">
      <c r="A105" s="274"/>
      <c r="B105" s="275"/>
      <c r="C105" s="174"/>
      <c r="D105" s="174"/>
      <c r="E105" s="175"/>
      <c r="F105" s="175"/>
      <c r="M105" s="466"/>
      <c r="N105" s="466"/>
      <c r="P105" s="466"/>
      <c r="Q105" s="466"/>
      <c r="S105" s="467"/>
    </row>
    <row r="106" spans="1:19" ht="24" customHeight="1">
      <c r="A106" s="274"/>
      <c r="B106" s="275"/>
      <c r="C106" s="174"/>
      <c r="D106" s="174"/>
      <c r="E106" s="175"/>
      <c r="F106" s="175"/>
      <c r="M106" s="466"/>
      <c r="N106" s="466"/>
      <c r="P106" s="466"/>
      <c r="Q106" s="466"/>
      <c r="S106" s="467"/>
    </row>
    <row r="107" spans="1:19" ht="24" customHeight="1">
      <c r="A107" s="274"/>
      <c r="B107" s="275"/>
      <c r="C107" s="174"/>
      <c r="D107" s="174"/>
      <c r="E107" s="175"/>
      <c r="F107" s="175"/>
      <c r="M107" s="466"/>
      <c r="N107" s="466"/>
      <c r="P107" s="466"/>
      <c r="Q107" s="466"/>
      <c r="S107" s="467"/>
    </row>
    <row r="108" spans="1:19" ht="24" customHeight="1">
      <c r="A108" s="274"/>
      <c r="B108" s="275"/>
      <c r="C108" s="174"/>
      <c r="D108" s="174"/>
      <c r="E108" s="175"/>
      <c r="F108" s="175"/>
      <c r="I108" s="432"/>
      <c r="J108" s="432"/>
      <c r="K108" s="468"/>
      <c r="L108" s="411"/>
      <c r="M108" s="466"/>
      <c r="N108" s="472"/>
      <c r="O108" s="448"/>
      <c r="P108" s="466"/>
      <c r="Q108" s="472"/>
      <c r="R108" s="411"/>
      <c r="S108" s="453"/>
    </row>
    <row r="109" spans="1:19" ht="35.1" customHeight="1">
      <c r="A109" s="274"/>
      <c r="B109" s="275"/>
      <c r="C109" s="174"/>
      <c r="D109" s="174"/>
      <c r="E109" s="175"/>
      <c r="F109" s="175"/>
      <c r="M109" s="466"/>
      <c r="N109" s="472"/>
      <c r="P109" s="466"/>
      <c r="Q109" s="472"/>
      <c r="S109" s="467"/>
    </row>
    <row r="110" spans="1:19" ht="24" customHeight="1">
      <c r="A110" s="274"/>
      <c r="B110" s="275"/>
      <c r="C110" s="174"/>
      <c r="D110" s="174"/>
      <c r="E110" s="175"/>
      <c r="F110" s="175"/>
      <c r="M110" s="466"/>
      <c r="N110" s="466"/>
      <c r="P110" s="466"/>
      <c r="Q110" s="466"/>
      <c r="S110" s="467"/>
    </row>
    <row r="111" spans="1:19" ht="24" customHeight="1">
      <c r="A111" s="274"/>
      <c r="B111" s="275"/>
      <c r="C111" s="174"/>
      <c r="D111" s="174"/>
      <c r="E111" s="175"/>
      <c r="F111" s="175"/>
      <c r="M111" s="466"/>
      <c r="N111" s="466"/>
      <c r="P111" s="466"/>
      <c r="Q111" s="466"/>
      <c r="S111" s="467"/>
    </row>
    <row r="112" spans="1:19" ht="24" customHeight="1">
      <c r="A112" s="274"/>
      <c r="B112" s="275"/>
      <c r="C112" s="174"/>
      <c r="D112" s="174"/>
      <c r="E112" s="175"/>
      <c r="F112" s="175"/>
      <c r="M112" s="466"/>
      <c r="N112" s="466"/>
      <c r="P112" s="466"/>
      <c r="Q112" s="466"/>
      <c r="S112" s="467"/>
    </row>
    <row r="113" spans="1:19" ht="24" customHeight="1">
      <c r="A113" s="274"/>
      <c r="B113" s="275"/>
      <c r="C113" s="174"/>
      <c r="D113" s="174"/>
      <c r="E113" s="175"/>
      <c r="F113" s="175"/>
      <c r="M113" s="466"/>
      <c r="N113" s="466"/>
      <c r="P113" s="466"/>
      <c r="Q113" s="466"/>
      <c r="S113" s="467"/>
    </row>
    <row r="114" spans="1:19" ht="24" customHeight="1">
      <c r="A114" s="274"/>
      <c r="B114" s="275"/>
      <c r="C114" s="174"/>
      <c r="D114" s="174"/>
      <c r="E114" s="175"/>
      <c r="F114" s="175"/>
      <c r="M114" s="466"/>
      <c r="N114" s="466"/>
      <c r="P114" s="466"/>
      <c r="Q114" s="466"/>
      <c r="S114" s="467"/>
    </row>
    <row r="115" spans="1:19" ht="24" customHeight="1">
      <c r="A115" s="274"/>
      <c r="B115" s="275"/>
      <c r="C115" s="174"/>
      <c r="D115" s="174"/>
      <c r="E115" s="175"/>
      <c r="F115" s="175"/>
      <c r="M115" s="466"/>
      <c r="N115" s="466"/>
      <c r="P115" s="466"/>
      <c r="Q115" s="466"/>
      <c r="S115" s="467"/>
    </row>
    <row r="116" spans="1:19" ht="24" customHeight="1">
      <c r="A116" s="274"/>
      <c r="B116" s="275"/>
      <c r="C116" s="174"/>
      <c r="D116" s="174"/>
      <c r="E116" s="175"/>
      <c r="F116" s="175"/>
      <c r="M116" s="466"/>
      <c r="N116" s="466"/>
      <c r="P116" s="466"/>
      <c r="Q116" s="466"/>
      <c r="S116" s="467"/>
    </row>
    <row r="117" spans="1:19" ht="35.1" customHeight="1">
      <c r="A117" s="274"/>
      <c r="B117" s="275"/>
      <c r="C117" s="174"/>
      <c r="D117" s="174"/>
      <c r="E117" s="175"/>
      <c r="F117" s="175"/>
      <c r="M117" s="466"/>
      <c r="N117" s="472"/>
      <c r="P117" s="466"/>
      <c r="Q117" s="472"/>
      <c r="S117" s="467"/>
    </row>
    <row r="118" spans="1:19" ht="24" customHeight="1">
      <c r="A118" s="274"/>
      <c r="B118" s="275"/>
      <c r="C118" s="174"/>
      <c r="D118" s="174"/>
      <c r="E118" s="175"/>
      <c r="F118" s="175"/>
      <c r="M118" s="466"/>
      <c r="N118" s="472"/>
      <c r="P118" s="466"/>
      <c r="Q118" s="472"/>
      <c r="S118" s="467"/>
    </row>
    <row r="119" spans="1:19" ht="24" customHeight="1">
      <c r="A119" s="274"/>
      <c r="B119" s="275"/>
      <c r="C119" s="174"/>
      <c r="D119" s="174"/>
      <c r="E119" s="175"/>
      <c r="F119" s="175"/>
      <c r="M119" s="466"/>
      <c r="N119" s="466"/>
      <c r="P119" s="466"/>
      <c r="Q119" s="466"/>
      <c r="S119" s="467"/>
    </row>
    <row r="120" spans="1:19" ht="35.1" customHeight="1">
      <c r="A120" s="274"/>
      <c r="B120" s="275"/>
      <c r="C120" s="174"/>
      <c r="D120" s="174"/>
      <c r="E120" s="175"/>
      <c r="F120" s="175"/>
      <c r="M120" s="466"/>
      <c r="N120" s="466"/>
      <c r="P120" s="466"/>
      <c r="Q120" s="466"/>
      <c r="S120" s="467"/>
    </row>
    <row r="121" spans="1:19" ht="24" customHeight="1">
      <c r="A121" s="274"/>
      <c r="B121" s="275"/>
      <c r="C121" s="174"/>
      <c r="D121" s="174"/>
      <c r="E121" s="175"/>
      <c r="F121" s="175"/>
      <c r="M121" s="466"/>
      <c r="N121" s="466"/>
      <c r="P121" s="466"/>
      <c r="Q121" s="466"/>
      <c r="S121" s="467"/>
    </row>
    <row r="122" spans="1:19" ht="24" customHeight="1">
      <c r="A122" s="274"/>
      <c r="B122" s="275"/>
      <c r="C122" s="174"/>
      <c r="D122" s="174"/>
      <c r="E122" s="175"/>
      <c r="F122" s="175"/>
      <c r="M122" s="466"/>
      <c r="N122" s="466"/>
      <c r="P122" s="466"/>
      <c r="Q122" s="466"/>
      <c r="S122" s="467"/>
    </row>
    <row r="123" spans="1:19" ht="24" customHeight="1">
      <c r="A123" s="274"/>
      <c r="B123" s="275"/>
      <c r="C123" s="174"/>
      <c r="D123" s="174"/>
      <c r="E123" s="175"/>
      <c r="F123" s="175"/>
      <c r="M123" s="466"/>
      <c r="N123" s="466"/>
      <c r="P123" s="466"/>
      <c r="Q123" s="466"/>
      <c r="S123" s="467"/>
    </row>
    <row r="124" spans="1:19" ht="24" customHeight="1">
      <c r="A124" s="519"/>
      <c r="B124" s="275"/>
      <c r="C124" s="179"/>
      <c r="D124" s="179"/>
      <c r="E124" s="180"/>
      <c r="F124" s="180"/>
      <c r="M124" s="466"/>
      <c r="N124" s="466"/>
      <c r="P124" s="466"/>
      <c r="Q124" s="466"/>
      <c r="S124" s="467"/>
    </row>
    <row r="125" spans="1:19" ht="35.1" customHeight="1">
      <c r="A125" s="274"/>
      <c r="B125" s="275"/>
      <c r="C125" s="172"/>
      <c r="D125" s="172"/>
      <c r="E125" s="175"/>
      <c r="F125" s="175"/>
      <c r="M125" s="466"/>
      <c r="N125" s="466"/>
      <c r="P125" s="466"/>
      <c r="Q125" s="466"/>
      <c r="S125" s="467"/>
    </row>
    <row r="126" spans="1:19" ht="30" customHeight="1">
      <c r="A126" s="814"/>
      <c r="B126" s="814"/>
      <c r="C126" s="814"/>
      <c r="D126" s="814"/>
      <c r="E126" s="814"/>
      <c r="F126" s="814"/>
      <c r="M126" s="466"/>
      <c r="N126" s="466"/>
      <c r="P126" s="466"/>
      <c r="Q126" s="466"/>
      <c r="S126" s="467"/>
    </row>
    <row r="127" spans="1:19" ht="26.1" customHeight="1">
      <c r="A127" s="800"/>
      <c r="B127" s="800"/>
      <c r="C127" s="800"/>
      <c r="D127" s="800"/>
      <c r="E127" s="800"/>
      <c r="F127" s="800"/>
      <c r="I127" s="432"/>
      <c r="J127" s="432"/>
      <c r="K127" s="468"/>
      <c r="L127" s="411"/>
      <c r="M127" s="466"/>
      <c r="N127" s="466"/>
      <c r="O127" s="448"/>
      <c r="P127" s="466"/>
      <c r="Q127" s="466"/>
      <c r="R127" s="411"/>
      <c r="S127" s="453"/>
    </row>
    <row r="128" spans="1:19" ht="30" customHeight="1">
      <c r="A128" s="274"/>
      <c r="B128" s="275"/>
      <c r="C128" s="174"/>
      <c r="D128" s="174"/>
      <c r="E128" s="175"/>
      <c r="F128" s="175"/>
      <c r="M128" s="466"/>
      <c r="N128" s="466"/>
      <c r="P128" s="466"/>
      <c r="Q128" s="466"/>
      <c r="S128" s="467"/>
    </row>
    <row r="129" spans="1:19" ht="30" customHeight="1">
      <c r="A129" s="520"/>
      <c r="B129" s="502"/>
      <c r="C129" s="178"/>
      <c r="D129" s="178"/>
      <c r="E129" s="176"/>
      <c r="F129" s="175"/>
      <c r="M129" s="466"/>
      <c r="N129" s="466"/>
      <c r="P129" s="466"/>
      <c r="Q129" s="466"/>
      <c r="S129" s="467"/>
    </row>
    <row r="130" spans="1:19" ht="30" customHeight="1">
      <c r="A130" s="801"/>
      <c r="B130" s="801"/>
      <c r="C130" s="801"/>
      <c r="D130" s="801"/>
      <c r="E130" s="177"/>
      <c r="F130" s="175"/>
      <c r="M130" s="466"/>
      <c r="N130" s="466"/>
      <c r="P130" s="466"/>
      <c r="Q130" s="466"/>
      <c r="S130" s="467"/>
    </row>
    <row r="131" spans="1:19" ht="30" customHeight="1">
      <c r="A131" s="520"/>
      <c r="B131" s="824"/>
      <c r="C131" s="824"/>
      <c r="D131" s="824"/>
      <c r="E131" s="177"/>
      <c r="F131" s="175"/>
      <c r="M131" s="466"/>
      <c r="N131" s="466"/>
      <c r="P131" s="466"/>
      <c r="Q131" s="466"/>
      <c r="S131" s="467"/>
    </row>
    <row r="132" spans="1:19" ht="33" customHeight="1">
      <c r="A132" s="521"/>
      <c r="B132" s="824"/>
      <c r="C132" s="824"/>
      <c r="D132" s="824"/>
      <c r="E132" s="177"/>
      <c r="F132" s="175"/>
      <c r="M132" s="466"/>
      <c r="N132" s="466"/>
      <c r="P132" s="466"/>
      <c r="Q132" s="466"/>
      <c r="S132" s="467"/>
    </row>
    <row r="133" spans="1:19" ht="24" customHeight="1">
      <c r="A133" s="522"/>
      <c r="B133" s="824"/>
      <c r="C133" s="824"/>
      <c r="D133" s="824"/>
      <c r="E133" s="177"/>
      <c r="F133" s="175"/>
      <c r="M133" s="466"/>
      <c r="N133" s="466"/>
      <c r="P133" s="466"/>
      <c r="Q133" s="466"/>
      <c r="S133" s="467"/>
    </row>
    <row r="134" spans="1:19" ht="24" customHeight="1">
      <c r="A134" s="522"/>
      <c r="B134" s="824"/>
      <c r="C134" s="824"/>
      <c r="D134" s="824"/>
      <c r="E134" s="177"/>
      <c r="F134" s="175"/>
      <c r="M134" s="466"/>
      <c r="N134" s="466"/>
      <c r="P134" s="466"/>
      <c r="Q134" s="466"/>
      <c r="S134" s="467"/>
    </row>
    <row r="135" spans="1:19" ht="24" customHeight="1">
      <c r="A135" s="522"/>
      <c r="B135" s="502"/>
      <c r="C135" s="181"/>
      <c r="D135" s="181"/>
      <c r="E135" s="178"/>
      <c r="F135" s="185"/>
      <c r="M135" s="466"/>
      <c r="N135" s="466"/>
      <c r="P135" s="466"/>
      <c r="Q135" s="466"/>
      <c r="S135" s="467"/>
    </row>
    <row r="136" spans="1:19" ht="24" customHeight="1">
      <c r="A136" s="826"/>
      <c r="B136" s="826"/>
      <c r="C136" s="826"/>
      <c r="D136" s="826"/>
      <c r="E136" s="826"/>
      <c r="F136" s="826"/>
      <c r="M136" s="466"/>
      <c r="N136" s="466"/>
      <c r="P136" s="466"/>
      <c r="Q136" s="466"/>
      <c r="S136" s="467"/>
    </row>
    <row r="137" spans="1:19" ht="24" customHeight="1">
      <c r="A137" s="523"/>
      <c r="B137" s="275"/>
      <c r="C137" s="174"/>
      <c r="D137" s="174"/>
      <c r="E137" s="180"/>
      <c r="F137" s="180"/>
      <c r="M137" s="466"/>
      <c r="N137" s="466"/>
      <c r="P137" s="466"/>
      <c r="Q137" s="466"/>
      <c r="S137" s="467"/>
    </row>
    <row r="138" spans="1:19" ht="26.1" customHeight="1">
      <c r="A138" s="524"/>
      <c r="B138" s="503"/>
      <c r="C138" s="171"/>
      <c r="D138" s="171"/>
      <c r="E138" s="186"/>
      <c r="F138" s="186"/>
      <c r="H138" s="431"/>
      <c r="I138" s="432"/>
      <c r="J138" s="432"/>
      <c r="K138" s="468"/>
      <c r="L138" s="411"/>
      <c r="M138" s="425"/>
      <c r="N138" s="466"/>
      <c r="O138" s="448"/>
      <c r="P138" s="425"/>
      <c r="Q138" s="466"/>
      <c r="R138" s="411"/>
      <c r="S138" s="453"/>
    </row>
    <row r="139" spans="1:19" ht="26.1" customHeight="1">
      <c r="A139" s="525"/>
      <c r="B139" s="504"/>
      <c r="C139" s="171"/>
      <c r="D139" s="171"/>
      <c r="E139" s="171"/>
      <c r="F139" s="171"/>
      <c r="H139" s="431"/>
      <c r="I139" s="432"/>
      <c r="J139" s="432"/>
      <c r="K139" s="468"/>
      <c r="L139" s="411"/>
      <c r="M139" s="425"/>
      <c r="N139" s="466"/>
      <c r="O139" s="448"/>
      <c r="P139" s="425"/>
      <c r="Q139" s="466"/>
      <c r="R139" s="411"/>
      <c r="S139" s="411"/>
    </row>
    <row r="140" spans="1:19" ht="26.1" customHeight="1">
      <c r="A140" s="526"/>
      <c r="B140" s="505"/>
      <c r="C140" s="182"/>
      <c r="D140" s="191"/>
      <c r="E140" s="192"/>
      <c r="F140" s="193"/>
      <c r="H140" s="431"/>
      <c r="I140" s="432"/>
      <c r="J140" s="432"/>
      <c r="K140" s="468"/>
      <c r="L140" s="411"/>
      <c r="M140" s="425"/>
      <c r="N140" s="466"/>
      <c r="O140" s="448"/>
      <c r="P140" s="425"/>
      <c r="Q140" s="466"/>
      <c r="R140" s="411"/>
      <c r="S140" s="469"/>
    </row>
    <row r="141" spans="1:19">
      <c r="A141" s="527"/>
      <c r="B141" s="506"/>
      <c r="C141" s="182"/>
      <c r="D141" s="182"/>
      <c r="E141" s="194"/>
      <c r="F141" s="195"/>
    </row>
    <row r="142" spans="1:19">
      <c r="A142" s="527"/>
      <c r="B142" s="507"/>
      <c r="C142" s="182"/>
      <c r="D142" s="182"/>
      <c r="E142" s="197"/>
      <c r="F142" s="198"/>
    </row>
    <row r="143" spans="1:19">
      <c r="A143" s="528"/>
      <c r="B143" s="506"/>
      <c r="C143" s="182"/>
      <c r="D143" s="191"/>
      <c r="E143" s="192"/>
      <c r="F143" s="193"/>
    </row>
    <row r="144" spans="1:19">
      <c r="A144" s="528"/>
      <c r="B144" s="506"/>
      <c r="C144" s="182"/>
      <c r="D144" s="191"/>
      <c r="E144" s="192"/>
      <c r="F144" s="193"/>
    </row>
    <row r="145" spans="1:6">
      <c r="A145" s="527"/>
      <c r="B145" s="506"/>
      <c r="C145" s="182"/>
      <c r="D145" s="191"/>
      <c r="E145" s="192"/>
      <c r="F145" s="193"/>
    </row>
    <row r="146" spans="1:6">
      <c r="A146" s="527"/>
      <c r="B146" s="507"/>
      <c r="C146" s="182"/>
      <c r="D146" s="191"/>
      <c r="E146" s="192"/>
      <c r="F146" s="193"/>
    </row>
    <row r="147" spans="1:6">
      <c r="A147" s="527"/>
      <c r="B147" s="506"/>
      <c r="C147" s="182"/>
      <c r="D147" s="191"/>
      <c r="E147" s="192"/>
      <c r="F147" s="193"/>
    </row>
    <row r="148" spans="1:6">
      <c r="A148" s="527"/>
      <c r="B148" s="506"/>
      <c r="C148" s="182"/>
      <c r="D148" s="191"/>
      <c r="E148" s="192"/>
      <c r="F148" s="193"/>
    </row>
    <row r="149" spans="1:6">
      <c r="A149" s="527"/>
      <c r="B149" s="506"/>
      <c r="C149" s="182"/>
      <c r="D149" s="182"/>
      <c r="E149" s="192"/>
      <c r="F149" s="193"/>
    </row>
    <row r="150" spans="1:6">
      <c r="A150" s="527"/>
      <c r="B150" s="507"/>
      <c r="C150" s="182"/>
      <c r="D150" s="182"/>
      <c r="E150" s="199"/>
      <c r="F150" s="193"/>
    </row>
    <row r="151" spans="1:6">
      <c r="A151" s="528"/>
      <c r="B151" s="508"/>
      <c r="C151" s="182"/>
      <c r="D151" s="191"/>
      <c r="E151" s="192"/>
      <c r="F151" s="193"/>
    </row>
    <row r="152" spans="1:6">
      <c r="A152" s="528"/>
      <c r="B152" s="509"/>
      <c r="C152" s="182"/>
      <c r="D152" s="191"/>
      <c r="E152" s="199"/>
      <c r="F152" s="193"/>
    </row>
    <row r="153" spans="1:6">
      <c r="A153" s="528"/>
      <c r="B153" s="509"/>
      <c r="C153" s="182"/>
      <c r="D153" s="191"/>
      <c r="E153" s="199"/>
      <c r="F153" s="193"/>
    </row>
    <row r="154" spans="1:6">
      <c r="A154" s="526"/>
      <c r="B154" s="510"/>
      <c r="C154" s="182"/>
      <c r="D154" s="191"/>
      <c r="E154" s="192"/>
      <c r="F154" s="193"/>
    </row>
    <row r="155" spans="1:6">
      <c r="A155" s="528"/>
      <c r="B155" s="511"/>
      <c r="C155" s="182"/>
      <c r="D155" s="191"/>
      <c r="E155" s="192"/>
      <c r="F155" s="193"/>
    </row>
    <row r="156" spans="1:6">
      <c r="A156" s="527"/>
      <c r="B156" s="506"/>
      <c r="C156" s="182"/>
      <c r="D156" s="191"/>
      <c r="E156" s="192"/>
      <c r="F156" s="193"/>
    </row>
    <row r="157" spans="1:6">
      <c r="A157" s="528"/>
      <c r="B157" s="509"/>
      <c r="C157" s="182"/>
      <c r="D157" s="191"/>
      <c r="E157" s="199"/>
      <c r="F157" s="193"/>
    </row>
    <row r="158" spans="1:6">
      <c r="A158" s="526"/>
      <c r="B158" s="505"/>
      <c r="C158" s="182"/>
      <c r="D158" s="191"/>
      <c r="E158" s="192"/>
      <c r="F158" s="193"/>
    </row>
    <row r="159" spans="1:6">
      <c r="A159" s="527"/>
      <c r="B159" s="506"/>
      <c r="C159" s="182"/>
      <c r="D159" s="182"/>
      <c r="E159" s="199"/>
      <c r="F159" s="193"/>
    </row>
    <row r="160" spans="1:6">
      <c r="A160" s="527"/>
      <c r="B160" s="506"/>
      <c r="C160" s="183"/>
      <c r="D160" s="191"/>
      <c r="E160" s="199"/>
      <c r="F160" s="193"/>
    </row>
    <row r="161" spans="1:6">
      <c r="A161" s="528"/>
      <c r="B161" s="506"/>
      <c r="C161" s="183"/>
      <c r="D161" s="191"/>
      <c r="E161" s="199"/>
      <c r="F161" s="193"/>
    </row>
    <row r="162" spans="1:6">
      <c r="A162" s="528"/>
      <c r="B162" s="506"/>
      <c r="C162" s="183"/>
      <c r="D162" s="191"/>
      <c r="E162" s="199"/>
      <c r="F162" s="193"/>
    </row>
    <row r="163" spans="1:6">
      <c r="A163" s="528"/>
      <c r="B163" s="506"/>
      <c r="C163" s="183"/>
      <c r="D163" s="191"/>
      <c r="E163" s="199"/>
      <c r="F163" s="193"/>
    </row>
    <row r="164" spans="1:6">
      <c r="A164" s="528"/>
      <c r="B164" s="506"/>
      <c r="C164" s="183"/>
      <c r="D164" s="191"/>
      <c r="E164" s="199"/>
      <c r="F164" s="193"/>
    </row>
    <row r="165" spans="1:6">
      <c r="A165" s="528"/>
      <c r="B165" s="506"/>
      <c r="C165" s="183"/>
      <c r="D165" s="191"/>
      <c r="E165" s="199"/>
      <c r="F165" s="193"/>
    </row>
    <row r="166" spans="1:6">
      <c r="A166" s="528"/>
      <c r="B166" s="506"/>
      <c r="C166" s="183"/>
      <c r="D166" s="191"/>
      <c r="E166" s="199"/>
      <c r="F166" s="193"/>
    </row>
    <row r="167" spans="1:6">
      <c r="A167" s="526"/>
      <c r="B167" s="505"/>
      <c r="C167" s="182"/>
      <c r="D167" s="191"/>
      <c r="E167" s="192"/>
      <c r="F167" s="193"/>
    </row>
    <row r="168" spans="1:6">
      <c r="A168" s="527"/>
      <c r="B168" s="512"/>
      <c r="C168" s="182"/>
      <c r="D168" s="191"/>
      <c r="E168" s="199"/>
      <c r="F168" s="193"/>
    </row>
    <row r="169" spans="1:6">
      <c r="A169" s="527"/>
      <c r="B169" s="506"/>
      <c r="C169" s="183"/>
      <c r="D169" s="184"/>
      <c r="E169" s="199"/>
      <c r="F169" s="193"/>
    </row>
    <row r="170" spans="1:6">
      <c r="A170" s="527"/>
      <c r="B170" s="505"/>
      <c r="C170" s="182"/>
      <c r="D170" s="191"/>
      <c r="E170" s="192"/>
      <c r="F170" s="193"/>
    </row>
    <row r="171" spans="1:6">
      <c r="A171" s="526"/>
      <c r="B171" s="513"/>
      <c r="C171" s="183"/>
      <c r="D171" s="191"/>
      <c r="E171" s="193"/>
      <c r="F171" s="193"/>
    </row>
    <row r="172" spans="1:6">
      <c r="A172" s="526"/>
      <c r="B172" s="513"/>
      <c r="C172" s="183"/>
      <c r="D172" s="191"/>
      <c r="E172" s="192"/>
      <c r="F172" s="193"/>
    </row>
    <row r="173" spans="1:6">
      <c r="A173" s="526"/>
      <c r="B173" s="513"/>
      <c r="C173" s="183"/>
      <c r="D173" s="191"/>
      <c r="E173" s="193"/>
      <c r="F173" s="193"/>
    </row>
    <row r="174" spans="1:6">
      <c r="A174" s="526"/>
      <c r="B174" s="513"/>
      <c r="C174" s="183"/>
      <c r="D174" s="191"/>
      <c r="E174" s="193"/>
      <c r="F174" s="193"/>
    </row>
    <row r="175" spans="1:6">
      <c r="A175" s="526"/>
      <c r="B175" s="506"/>
      <c r="C175" s="183"/>
      <c r="D175" s="191"/>
      <c r="E175" s="193"/>
      <c r="F175" s="193"/>
    </row>
    <row r="176" spans="1:6">
      <c r="A176" s="526"/>
      <c r="B176" s="506"/>
      <c r="C176" s="183"/>
      <c r="D176" s="191"/>
      <c r="E176" s="193"/>
      <c r="F176" s="193"/>
    </row>
    <row r="177" spans="1:6">
      <c r="A177" s="526"/>
      <c r="B177" s="505"/>
      <c r="C177" s="182"/>
      <c r="D177" s="191"/>
      <c r="E177" s="192"/>
      <c r="F177" s="193"/>
    </row>
    <row r="178" spans="1:6">
      <c r="A178" s="527"/>
      <c r="B178" s="513"/>
      <c r="C178" s="183"/>
      <c r="D178" s="200"/>
      <c r="E178" s="193"/>
      <c r="F178" s="193"/>
    </row>
    <row r="179" spans="1:6">
      <c r="A179" s="527"/>
      <c r="B179" s="513"/>
      <c r="C179" s="183"/>
      <c r="D179" s="200"/>
      <c r="E179" s="193"/>
      <c r="F179" s="193"/>
    </row>
    <row r="180" spans="1:6">
      <c r="A180" s="527"/>
      <c r="B180" s="513"/>
      <c r="C180" s="183"/>
      <c r="D180" s="200"/>
      <c r="E180" s="193"/>
      <c r="F180" s="193"/>
    </row>
    <row r="181" spans="1:6">
      <c r="A181" s="527"/>
      <c r="B181" s="513"/>
      <c r="C181" s="183"/>
      <c r="D181" s="200"/>
      <c r="E181" s="193"/>
      <c r="F181" s="193"/>
    </row>
    <row r="182" spans="1:6">
      <c r="A182" s="529"/>
      <c r="B182" s="505"/>
      <c r="C182" s="182"/>
      <c r="D182" s="191"/>
      <c r="E182" s="192"/>
      <c r="F182" s="193"/>
    </row>
    <row r="183" spans="1:6">
      <c r="A183" s="530"/>
      <c r="B183" s="513"/>
      <c r="C183" s="201"/>
      <c r="D183" s="202"/>
      <c r="E183" s="193"/>
      <c r="F183" s="193"/>
    </row>
    <row r="184" spans="1:6">
      <c r="A184" s="530"/>
      <c r="B184" s="513"/>
      <c r="C184" s="201"/>
      <c r="D184" s="202"/>
      <c r="E184" s="193"/>
      <c r="F184" s="193"/>
    </row>
    <row r="185" spans="1:6">
      <c r="A185" s="530"/>
      <c r="B185" s="513"/>
      <c r="C185" s="201"/>
      <c r="D185" s="202"/>
      <c r="E185" s="193"/>
      <c r="F185" s="193"/>
    </row>
    <row r="186" spans="1:6">
      <c r="A186" s="530"/>
      <c r="B186" s="513"/>
      <c r="C186" s="201"/>
      <c r="D186" s="202"/>
      <c r="E186" s="193"/>
      <c r="F186" s="193"/>
    </row>
    <row r="187" spans="1:6">
      <c r="A187" s="530"/>
      <c r="B187" s="513"/>
      <c r="C187" s="201"/>
      <c r="D187" s="202"/>
      <c r="E187" s="193"/>
      <c r="F187" s="193"/>
    </row>
    <row r="188" spans="1:6">
      <c r="A188" s="528"/>
      <c r="B188" s="825"/>
      <c r="C188" s="825"/>
      <c r="D188" s="825"/>
      <c r="E188" s="193"/>
      <c r="F188" s="193"/>
    </row>
    <row r="189" spans="1:6">
      <c r="A189" s="530"/>
      <c r="B189" s="822"/>
      <c r="C189" s="822"/>
      <c r="D189" s="822"/>
      <c r="E189" s="193"/>
      <c r="F189" s="193"/>
    </row>
    <row r="190" spans="1:6">
      <c r="A190" s="530"/>
      <c r="B190" s="823"/>
      <c r="C190" s="823"/>
      <c r="D190" s="823"/>
      <c r="E190" s="193"/>
      <c r="F190" s="193"/>
    </row>
    <row r="191" spans="1:6">
      <c r="A191" s="523"/>
      <c r="B191" s="275"/>
      <c r="C191" s="174"/>
      <c r="D191" s="174"/>
      <c r="E191" s="175"/>
      <c r="F191" s="175"/>
    </row>
    <row r="192" spans="1:6">
      <c r="A192" s="523"/>
      <c r="B192" s="275"/>
      <c r="C192" s="174"/>
      <c r="D192" s="174"/>
      <c r="E192" s="175"/>
      <c r="F192" s="175"/>
    </row>
    <row r="193" spans="1:6">
      <c r="A193" s="523"/>
      <c r="B193" s="275"/>
      <c r="C193" s="174"/>
      <c r="D193" s="174"/>
      <c r="E193" s="175"/>
      <c r="F193" s="175"/>
    </row>
    <row r="194" spans="1:6">
      <c r="A194" s="523"/>
      <c r="B194" s="275"/>
      <c r="C194" s="174"/>
      <c r="D194" s="174"/>
      <c r="E194" s="175"/>
      <c r="F194" s="175"/>
    </row>
    <row r="195" spans="1:6">
      <c r="A195" s="523"/>
      <c r="B195" s="275"/>
      <c r="C195" s="174"/>
      <c r="D195" s="174"/>
      <c r="E195" s="175"/>
      <c r="F195" s="175"/>
    </row>
    <row r="196" spans="1:6">
      <c r="A196" s="523"/>
      <c r="B196" s="275"/>
      <c r="C196" s="174"/>
      <c r="D196" s="174"/>
      <c r="E196" s="175"/>
      <c r="F196" s="175"/>
    </row>
    <row r="197" spans="1:6">
      <c r="A197" s="523"/>
      <c r="B197" s="275"/>
      <c r="C197" s="174"/>
      <c r="D197" s="174"/>
      <c r="E197" s="175"/>
      <c r="F197" s="175"/>
    </row>
    <row r="198" spans="1:6">
      <c r="A198" s="523"/>
      <c r="B198" s="275"/>
      <c r="C198" s="174"/>
      <c r="D198" s="174"/>
      <c r="E198" s="175"/>
      <c r="F198" s="175"/>
    </row>
  </sheetData>
  <sheetProtection sheet="1" formatColumns="0" formatRows="0" selectLockedCells="1"/>
  <customSheetViews>
    <customSheetView guid="{25FA5C87-49B6-4D46-AC9A-E57D5387C2DA}"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
      <headerFooter alignWithMargins="0">
        <oddFooter>&amp;R&amp;"Book Antiqua,Bold"&amp;10Schedule-1/ Page &amp;P of &amp;N</oddFooter>
      </headerFooter>
    </customSheetView>
    <customSheetView guid="{D4DE57C7-E521-4428-80BD-545B19793C7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2"/>
      <headerFooter alignWithMargins="0">
        <oddFooter>&amp;R&amp;"Book Antiqua,Bold"&amp;10Schedule-1/ Page &amp;P of &amp;N</oddFooter>
      </headerFooter>
    </customSheetView>
    <customSheetView guid="{427AF4ED-2BDF-478F-9F0A-595838FA0EC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3"/>
      <headerFooter alignWithMargins="0">
        <oddFooter>&amp;R&amp;"Book Antiqua,Bold"&amp;10Schedule-1/ Page &amp;P of &amp;N</oddFooter>
      </headerFooter>
    </customSheetView>
    <customSheetView guid="{EF8F60CB-82F3-477F-A7D3-94F4C70843DC}"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4"/>
      <headerFooter alignWithMargins="0">
        <oddFooter>&amp;R&amp;"Book Antiqua,Bold"&amp;10Schedule-1/ Page &amp;P of &amp;N</oddFooter>
      </headerFooter>
    </customSheetView>
    <customSheetView guid="{9658319F-66FC-48F8-AB8A-302F6F77BA1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5"/>
      <headerFooter alignWithMargins="0">
        <oddFooter>&amp;R&amp;"Book Antiqua,Bold"&amp;10Schedule-1/ Page &amp;P of &amp;N</oddFooter>
      </headerFooter>
    </customSheetView>
    <customSheetView guid="{D4A148BB-8D25-43B9-8797-A9D3AE767B4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6"/>
      <headerFooter alignWithMargins="0">
        <oddFooter>&amp;R&amp;"Book Antiqua,Bold"&amp;10Schedule-1/ Page &amp;P of &amp;N</oddFooter>
      </headerFooter>
    </customSheetView>
    <customSheetView guid="{714760DF-5EB1-4543-9C04-C1A23AAE438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7"/>
      <headerFooter alignWithMargins="0">
        <oddFooter>&amp;R&amp;"Book Antiqua,Bold"&amp;10Schedule-1/ Page &amp;P of &amp;N</oddFooter>
      </headerFooter>
    </customSheetView>
    <customSheetView guid="{BE0CEA4D-1A4E-4C32-BF92-B8DA3D3423E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8"/>
      <headerFooter alignWithMargins="0">
        <oddFooter>&amp;R&amp;"Book Antiqua,Bold"&amp;10Schedule-1/ Page &amp;P of &amp;N</oddFooter>
      </headerFooter>
    </customSheetView>
    <customSheetView guid="{3DA0B320-DAF7-4F4A-921A-9FCFD188E8C7}"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9"/>
      <headerFooter alignWithMargins="0">
        <oddFooter>&amp;R&amp;"Book Antiqua,Bold"&amp;10Schedule-1/ Page &amp;P of &amp;N</oddFooter>
      </headerFooter>
    </customSheetView>
    <customSheetView guid="{8C0E2163-61BB-48DF-AFAF-5E75147ED450}"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3" right="0.3" top="1.2" bottom="0.5" header="0.7" footer="0.3"/>
      <printOptions horizontalCentered="1"/>
      <pageSetup paperSize="9" fitToHeight="0" orientation="landscape" verticalDpi="300" r:id="rId10"/>
      <headerFooter alignWithMargins="0">
        <oddFooter>&amp;R&amp;"Book Antiqua,Bold"&amp;10Schedule-1/ Page &amp;P of &amp;N</oddFooter>
      </headerFooter>
    </customSheetView>
    <customSheetView guid="{FD7F7BE1-8CB1-460B-98AB-D33E15FD14E6}" scale="85" showPageBreaks="1" fitToPage="1" printArea="1" hiddenRows="1" hiddenColumns="1" state="hidden" view="pageBreakPreview" topLeftCell="A67">
      <selection activeCell="E21" sqref="E21"/>
      <rowBreaks count="9" manualBreakCount="9">
        <brk id="18" max="5" man="1"/>
        <brk id="25" max="5" man="1"/>
        <brk id="28" max="6" man="1"/>
        <brk id="36" max="5" man="1"/>
        <brk id="37" max="6" man="1"/>
        <brk id="44" max="5" man="1"/>
        <brk id="51" max="5" man="1"/>
        <brk id="59" max="5" man="1"/>
        <brk id="92" max="5" man="1"/>
      </rowBreaks>
      <colBreaks count="1" manualBreakCount="1">
        <brk id="6" max="1048575" man="1"/>
      </colBreaks>
      <pageMargins left="0.3" right="0.3" top="1.2" bottom="0.5" header="0.7" footer="0.3"/>
      <printOptions horizontalCentered="1"/>
      <pageSetup paperSize="9" fitToHeight="0" orientation="landscape" verticalDpi="300" r:id="rId11"/>
      <headerFooter alignWithMargins="0">
        <oddFooter>&amp;R&amp;"Book Antiqua,Bold"&amp;10Schedule-1/ Page &amp;P of &amp;N</oddFooter>
      </headerFooter>
    </customSheetView>
    <customSheetView guid="{1F4837C2-36FF-4422-95DC-EAAD1B4FAC2F}" scale="85" showPageBreaks="1" fitToPage="1" printArea="1" hiddenColumns="1" view="pageBreakPreview" topLeftCell="C21">
      <selection activeCell="E21" sqref="E21"/>
      <rowBreaks count="12" manualBreakCount="12">
        <brk id="18" max="5" man="1"/>
        <brk id="25" max="5" man="1"/>
        <brk id="28" max="6" man="1"/>
        <brk id="36" max="5" man="1"/>
        <brk id="37" max="6" man="1"/>
        <brk id="44" max="5" man="1"/>
        <brk id="51" max="5" man="1"/>
        <brk id="59" max="5" man="1"/>
        <brk id="67" max="5" man="1"/>
        <brk id="74" max="5" man="1"/>
        <brk id="82" max="5" man="1"/>
        <brk id="89" max="5" man="1"/>
      </rowBreaks>
      <colBreaks count="1" manualBreakCount="1">
        <brk id="6" max="1048575" man="1"/>
      </colBreaks>
      <pageMargins left="0.3" right="0.3" top="1.2" bottom="0.5" header="0.7" footer="0.3"/>
      <printOptions horizontalCentered="1"/>
      <pageSetup paperSize="9" fitToHeight="0" orientation="landscape" verticalDpi="300" r:id="rId12"/>
      <headerFooter alignWithMargins="0">
        <oddFooter>&amp;R&amp;"Book Antiqua,Bold"&amp;10Schedule-1/ Page &amp;P of &amp;N</oddFooter>
      </headerFooter>
    </customSheetView>
    <customSheetView guid="{E8B8E0BD-9CB3-4C7D-9BC6-088FDFCB0B4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3"/>
      <headerFooter alignWithMargins="0">
        <oddFooter>&amp;R&amp;"Book Antiqua,Bold"&amp;10Schedule-1/ Page &amp;P of &amp;N</oddFooter>
      </headerFooter>
    </customSheetView>
    <customSheetView guid="{CB39F8EE-FAD8-4C4E-B5E9-5EC27AC0852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4"/>
      <headerFooter alignWithMargins="0">
        <oddFooter>&amp;R&amp;"Book Antiqua,Bold"&amp;10Schedule-1/ Page &amp;P of &amp;N</oddFooter>
      </headerFooter>
    </customSheetView>
    <customSheetView guid="{97B2ED79-AE3F-4DF3-959D-96AE4A0B76A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5"/>
      <headerFooter alignWithMargins="0">
        <oddFooter>&amp;R&amp;"Book Antiqua,Bold"&amp;10Schedule-1/ Page &amp;P of &amp;N</oddFooter>
      </headerFooter>
    </customSheetView>
    <customSheetView guid="{2D068FA3-47E3-4516-81A6-894AA90F786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6"/>
      <headerFooter alignWithMargins="0">
        <oddFooter>&amp;R&amp;"Book Antiqua,Bold"&amp;10Schedule-1/ Page &amp;P of &amp;N</oddFooter>
      </headerFooter>
    </customSheetView>
    <customSheetView guid="{25F14B1D-FADD-4C44-AA48-5D402D65337D}"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7"/>
      <headerFooter alignWithMargins="0">
        <oddFooter>&amp;R&amp;"Book Antiqua,Bold"&amp;10Schedule-1/ Page &amp;P of &amp;N</oddFooter>
      </headerFooter>
    </customSheetView>
    <customSheetView guid="{FC366365-2136-48B2-A9F6-DEB708B66B93}"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3" right="0.3" top="1.2" bottom="0.5" header="0.7" footer="0.3"/>
      <printOptions horizontalCentered="1"/>
      <pageSetup paperSize="9" fitToHeight="0" orientation="landscape" verticalDpi="300" r:id="rId18"/>
      <headerFooter alignWithMargins="0">
        <oddFooter>&amp;R&amp;"Book Antiqua,Bold"&amp;10Schedule-1/ Page &amp;P of &amp;N</oddFooter>
      </headerFooter>
    </customSheetView>
  </customSheetViews>
  <mergeCells count="30">
    <mergeCell ref="A13:F13"/>
    <mergeCell ref="A1:B1"/>
    <mergeCell ref="A3:F3"/>
    <mergeCell ref="T3:U3"/>
    <mergeCell ref="A4:F4"/>
    <mergeCell ref="A6:B6"/>
    <mergeCell ref="A7:D7"/>
    <mergeCell ref="T7:U7"/>
    <mergeCell ref="B8:D8"/>
    <mergeCell ref="B9:D9"/>
    <mergeCell ref="B10:D10"/>
    <mergeCell ref="B11:D11"/>
    <mergeCell ref="T11:U11"/>
    <mergeCell ref="B133:D133"/>
    <mergeCell ref="M14:N14"/>
    <mergeCell ref="P14:Q14"/>
    <mergeCell ref="T14:U14"/>
    <mergeCell ref="T92:U92"/>
    <mergeCell ref="A94:F94"/>
    <mergeCell ref="T95:U95"/>
    <mergeCell ref="A126:F126"/>
    <mergeCell ref="A127:F127"/>
    <mergeCell ref="A130:D130"/>
    <mergeCell ref="B131:D131"/>
    <mergeCell ref="B132:D132"/>
    <mergeCell ref="B134:D134"/>
    <mergeCell ref="A136:F136"/>
    <mergeCell ref="B188:D188"/>
    <mergeCell ref="B189:D189"/>
    <mergeCell ref="B190:D190"/>
  </mergeCells>
  <conditionalFormatting sqref="N117:N118 N108:N109 Q108:Q109 Q117:Q118 E150 E168:E169 E157 E159:E166">
    <cfRule type="cellIs" dxfId="6" priority="4" stopIfTrue="1" operator="equal">
      <formula>"a"</formula>
    </cfRule>
  </conditionalFormatting>
  <conditionalFormatting sqref="Q133:Q137 N133:N137 N121:N131 N119 N106:N107 N110:N116 Q121:Q131 Q106:Q107 Q119 Q110:Q116 N95:N103 Q95:Q103 N20:N91 Q20:Q91">
    <cfRule type="cellIs" dxfId="5" priority="3" stopIfTrue="1" operator="equal">
      <formula>#REF!</formula>
    </cfRule>
  </conditionalFormatting>
  <conditionalFormatting sqref="E46 E48 E50 E52 E54 E56 E58 E60 E62 E64 E66:E69 E71 E73 E75 E77 E79 E81 E83 E85 E87 E89 E91:E93 E21:E44">
    <cfRule type="cellIs" dxfId="4" priority="2" stopIfTrue="1" operator="equal">
      <formula>"a"</formula>
    </cfRule>
  </conditionalFormatting>
  <conditionalFormatting sqref="E46 E48 E50 E52 E54 E56 E58 E60 E62 E64 E66:E69 E71 E73 E75 E77 E79 E81 E83 E85 E87 E89 E91:E93 E21:E44">
    <cfRule type="expression" dxfId="3" priority="1" stopIfTrue="1">
      <formula>D21&gt;0</formula>
    </cfRule>
  </conditionalFormatting>
  <dataValidations count="2">
    <dataValidation type="decimal" operator="greaterThan" allowBlank="1" showInputMessage="1" showErrorMessage="1" prompt="PLEASE ENTER NONZERO DECIMAL VALUE" sqref="E67 E42 E28 E24 E22 E30 E34 E36 E40" xr:uid="{00000000-0002-0000-0500-000000000000}">
      <formula1>0</formula1>
    </dataValidation>
    <dataValidation operator="greaterThan" allowBlank="1" showInputMessage="1" showErrorMessage="1" prompt="PLEASE ENTER NONZERO DECIMAL VALUE" sqref="E91 E23 E25 E27 E29 E31 E33 E35 E37 E39 E41 E44 E66 E46 E48 E50 E52 E54 E56 E58 E60 E62 E64 E69 E71 E73 E75 E77 E79 E81 E83 E85 E87 E89 E21" xr:uid="{00000000-0002-0000-0500-000001000000}"/>
  </dataValidations>
  <printOptions horizontalCentered="1"/>
  <pageMargins left="0.3" right="0.3" top="1.2" bottom="0.5" header="0.7" footer="0.3"/>
  <pageSetup paperSize="9" fitToHeight="0" orientation="landscape" verticalDpi="300" r:id="rId19"/>
  <headerFooter alignWithMargins="0">
    <oddFooter>&amp;R&amp;"Book Antiqua,Bold"&amp;10Schedule-1/ Page &amp;P of &amp;N</oddFooter>
  </headerFooter>
  <rowBreaks count="2" manualBreakCount="2">
    <brk id="28" max="6" man="1"/>
    <brk id="37" max="6" man="1"/>
  </rowBreaks>
  <colBreaks count="1" manualBreakCount="1">
    <brk id="6" max="1048575" man="1"/>
  </colBreaks>
  <drawing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33"/>
    <pageSetUpPr fitToPage="1"/>
  </sheetPr>
  <dimension ref="A1:X68"/>
  <sheetViews>
    <sheetView view="pageBreakPreview" zoomScale="115" zoomScaleNormal="90" zoomScaleSheetLayoutView="115" workbookViewId="0">
      <selection activeCell="D15" sqref="D15:E15"/>
    </sheetView>
  </sheetViews>
  <sheetFormatPr defaultColWidth="10" defaultRowHeight="16.5"/>
  <cols>
    <col min="1" max="1" width="10.375" style="31" customWidth="1"/>
    <col min="2" max="2" width="40.875" style="31" customWidth="1"/>
    <col min="3" max="3" width="17.5" style="31" customWidth="1"/>
    <col min="4" max="4" width="20.5" style="31" customWidth="1"/>
    <col min="5" max="5" width="20" style="31" customWidth="1"/>
    <col min="6" max="8" width="10" style="134" customWidth="1"/>
    <col min="9" max="9" width="12.25" style="215" hidden="1" customWidth="1"/>
    <col min="10" max="10" width="12.625" style="215" hidden="1" customWidth="1"/>
    <col min="11" max="11" width="15" style="215" hidden="1" customWidth="1"/>
    <col min="12" max="13" width="10" style="215" hidden="1" customWidth="1"/>
    <col min="14" max="14" width="18.625" style="215" hidden="1" customWidth="1"/>
    <col min="15" max="15" width="16" style="215" hidden="1" customWidth="1"/>
    <col min="16" max="16" width="10" style="215" hidden="1" customWidth="1"/>
    <col min="17" max="17" width="10" style="215" customWidth="1"/>
    <col min="18" max="18" width="10" style="28" customWidth="1"/>
    <col min="19" max="24" width="10" style="134" customWidth="1"/>
    <col min="25" max="16384" width="10" style="28"/>
  </cols>
  <sheetData>
    <row r="1" spans="1:15" ht="18" customHeight="1">
      <c r="A1" s="51" t="str">
        <f>Cover!B3</f>
        <v>Spec. No.: CC/NT/CIVIL/DOM/A00/22/00133</v>
      </c>
      <c r="B1" s="52"/>
      <c r="C1" s="53"/>
      <c r="D1" s="53"/>
      <c r="E1" s="4" t="s">
        <v>437</v>
      </c>
    </row>
    <row r="2" spans="1:15" ht="8.1" customHeight="1">
      <c r="A2" s="2"/>
      <c r="B2" s="5"/>
      <c r="C2" s="3"/>
      <c r="D2" s="3"/>
      <c r="E2" s="1"/>
      <c r="F2" s="175"/>
    </row>
    <row r="3" spans="1:15" ht="87" customHeight="1">
      <c r="A3" s="838" t="str">
        <f>Cover!$B$2</f>
        <v>Township Works Package-C2 for construction of Residential and Non-residential buildings including external infrastructural development in various substations of Meghalaya state associated with NER Power System Improvement Project</v>
      </c>
      <c r="B3" s="838"/>
      <c r="C3" s="838"/>
      <c r="D3" s="838"/>
      <c r="E3" s="838"/>
    </row>
    <row r="4" spans="1:15" ht="21.95" customHeight="1">
      <c r="A4" s="841" t="s">
        <v>436</v>
      </c>
      <c r="B4" s="841"/>
      <c r="C4" s="841"/>
      <c r="D4" s="841"/>
      <c r="E4" s="841"/>
    </row>
    <row r="5" spans="1:15" ht="12" customHeight="1">
      <c r="A5" s="34"/>
      <c r="B5" s="29"/>
      <c r="C5" s="29"/>
      <c r="D5" s="29"/>
      <c r="E5" s="29"/>
    </row>
    <row r="6" spans="1:15" ht="18" customHeight="1">
      <c r="A6" s="25" t="str">
        <f>'Sch-1'!A6</f>
        <v>Bidder’s Name and Address (Sole Bidder) :</v>
      </c>
      <c r="D6" s="56" t="s">
        <v>345</v>
      </c>
    </row>
    <row r="7" spans="1:15" ht="18" customHeight="1">
      <c r="A7" s="161" t="str">
        <f>'Sch-1'!A7</f>
        <v/>
      </c>
      <c r="D7" s="57" t="str">
        <f>'Sch-1'!O7</f>
        <v>Contract Services</v>
      </c>
    </row>
    <row r="8" spans="1:15" ht="18" customHeight="1">
      <c r="A8" s="32" t="s">
        <v>355</v>
      </c>
      <c r="B8" s="840" t="str">
        <f>IF('Sch-1'!F8=0, "", 'Sch-1'!F8)</f>
        <v/>
      </c>
      <c r="C8" s="840"/>
      <c r="D8" s="57" t="str">
        <f>'Sch-1'!O8</f>
        <v>Power Grid Corporation of India Ltd.,</v>
      </c>
    </row>
    <row r="9" spans="1:15" ht="18" customHeight="1">
      <c r="A9" s="32" t="s">
        <v>356</v>
      </c>
      <c r="B9" s="840" t="str">
        <f>IF('Sch-1'!F9=0, "", 'Sch-1'!F9)</f>
        <v/>
      </c>
      <c r="C9" s="840"/>
      <c r="D9" s="57" t="str">
        <f>'Sch-1'!O9</f>
        <v>"Saudamini", Plot No.-2</v>
      </c>
    </row>
    <row r="10" spans="1:15" ht="18" customHeight="1">
      <c r="A10" s="33"/>
      <c r="B10" s="840" t="str">
        <f>IF('Sch-1'!F10=0, "", 'Sch-1'!F10)</f>
        <v/>
      </c>
      <c r="C10" s="840"/>
      <c r="D10" s="57" t="str">
        <f>'Sch-1'!O10</f>
        <v xml:space="preserve">Sector-29, </v>
      </c>
    </row>
    <row r="11" spans="1:15" ht="18" customHeight="1">
      <c r="A11" s="33"/>
      <c r="B11" s="840" t="str">
        <f>IF('Sch-1'!F11=0, "", 'Sch-1'!F11)</f>
        <v/>
      </c>
      <c r="C11" s="840"/>
      <c r="D11" s="57" t="str">
        <f>'Sch-1'!O11</f>
        <v>Gurgaon (Haryana) - 122001</v>
      </c>
    </row>
    <row r="12" spans="1:15" ht="8.1" customHeight="1"/>
    <row r="13" spans="1:15" ht="21.95" customHeight="1">
      <c r="A13" s="63" t="s">
        <v>324</v>
      </c>
      <c r="B13" s="842" t="s">
        <v>325</v>
      </c>
      <c r="C13" s="843"/>
      <c r="D13" s="839" t="s">
        <v>326</v>
      </c>
      <c r="E13" s="830"/>
      <c r="I13" s="837" t="s">
        <v>240</v>
      </c>
      <c r="J13" s="837"/>
      <c r="K13" s="837"/>
      <c r="M13" s="837" t="s">
        <v>268</v>
      </c>
      <c r="N13" s="837"/>
      <c r="O13" s="837"/>
    </row>
    <row r="14" spans="1:15" ht="18" customHeight="1">
      <c r="A14" s="578" t="s">
        <v>327</v>
      </c>
      <c r="B14" s="834" t="s">
        <v>438</v>
      </c>
      <c r="C14" s="835"/>
      <c r="D14" s="831"/>
      <c r="E14" s="832"/>
      <c r="I14" s="216" t="s">
        <v>215</v>
      </c>
      <c r="K14" s="216" t="e">
        <f>ROUND('Sch-1'!AD3*#REF!,0)</f>
        <v>#REF!</v>
      </c>
      <c r="M14" s="216" t="s">
        <v>215</v>
      </c>
      <c r="O14" s="216" t="e">
        <f>ROUND('Sch-1'!AD5*#REF!,0)</f>
        <v>#REF!</v>
      </c>
    </row>
    <row r="15" spans="1:15" ht="75.75" customHeight="1">
      <c r="A15" s="610"/>
      <c r="B15" s="833" t="s">
        <v>439</v>
      </c>
      <c r="C15" s="833"/>
      <c r="D15" s="836">
        <f>'Sch-1'!R109</f>
        <v>0</v>
      </c>
      <c r="E15" s="836"/>
    </row>
    <row r="16" spans="1:15" ht="18" customHeight="1">
      <c r="A16" s="646"/>
      <c r="B16" s="828" t="s">
        <v>440</v>
      </c>
      <c r="C16" s="828"/>
      <c r="D16" s="829">
        <f>D15</f>
        <v>0</v>
      </c>
      <c r="E16" s="830"/>
    </row>
    <row r="17" spans="1:6" ht="30" customHeight="1">
      <c r="A17" s="42"/>
      <c r="B17" s="42"/>
      <c r="C17" s="27"/>
      <c r="D17" s="42"/>
      <c r="E17" s="42"/>
    </row>
    <row r="18" spans="1:6" ht="30" customHeight="1">
      <c r="A18" s="26" t="s">
        <v>62</v>
      </c>
      <c r="B18" s="82" t="str">
        <f>IF('Sch-1'!D113=0,"", 'Sch-1'!D113)</f>
        <v>--</v>
      </c>
      <c r="C18" s="27" t="s">
        <v>353</v>
      </c>
      <c r="D18" s="79" t="str">
        <f>IF('Sch-1'!O114=0,"",'Sch-1'!O114)</f>
        <v/>
      </c>
      <c r="F18" s="221"/>
    </row>
    <row r="19" spans="1:6" ht="30" customHeight="1">
      <c r="A19" s="26" t="s">
        <v>390</v>
      </c>
      <c r="B19" s="78" t="str">
        <f>IF('Sch-1'!D114=0,"", 'Sch-1'!D114)</f>
        <v/>
      </c>
      <c r="C19" s="27" t="s">
        <v>354</v>
      </c>
      <c r="D19" s="79" t="str">
        <f>IF('Sch-1'!O115=0,"",'Sch-1'!O115)</f>
        <v/>
      </c>
      <c r="F19" s="221"/>
    </row>
    <row r="20" spans="1:6" ht="30" customHeight="1">
      <c r="A20" s="174"/>
      <c r="B20" s="173"/>
      <c r="C20" s="27"/>
      <c r="D20" s="134"/>
      <c r="E20" s="134"/>
      <c r="F20" s="221"/>
    </row>
    <row r="21" spans="1:6" ht="33" customHeight="1">
      <c r="A21" s="174"/>
      <c r="B21" s="173"/>
      <c r="C21" s="175"/>
      <c r="D21" s="190"/>
      <c r="E21" s="187"/>
      <c r="F21" s="221"/>
    </row>
    <row r="22" spans="1:6" ht="21.95" customHeight="1">
      <c r="A22" s="188"/>
      <c r="B22" s="188"/>
      <c r="C22" s="188"/>
      <c r="D22" s="188"/>
      <c r="E22" s="189"/>
    </row>
    <row r="23" spans="1:6" ht="21.95" customHeight="1">
      <c r="A23" s="188"/>
      <c r="B23" s="188"/>
      <c r="C23" s="188"/>
      <c r="D23" s="188"/>
      <c r="E23" s="189"/>
    </row>
    <row r="24" spans="1:6" ht="21.95" customHeight="1">
      <c r="A24" s="188"/>
      <c r="B24" s="188"/>
      <c r="C24" s="188"/>
      <c r="D24" s="188"/>
      <c r="E24" s="189"/>
    </row>
    <row r="25" spans="1:6" ht="21.95" customHeight="1">
      <c r="A25" s="188"/>
      <c r="B25" s="188"/>
      <c r="C25" s="188"/>
      <c r="D25" s="188"/>
      <c r="E25" s="189"/>
    </row>
    <row r="26" spans="1:6" ht="21.95" customHeight="1">
      <c r="A26" s="188"/>
      <c r="B26" s="188"/>
      <c r="C26" s="188"/>
      <c r="D26" s="188"/>
      <c r="E26" s="189"/>
    </row>
    <row r="27" spans="1:6" ht="21.95" customHeight="1">
      <c r="A27" s="188"/>
      <c r="B27" s="188"/>
      <c r="C27" s="188"/>
      <c r="D27" s="188"/>
      <c r="E27" s="189"/>
    </row>
    <row r="28" spans="1:6" ht="24.95" customHeight="1">
      <c r="A28" s="187"/>
      <c r="B28" s="187"/>
      <c r="C28" s="187"/>
      <c r="D28" s="187"/>
      <c r="E28" s="187"/>
    </row>
    <row r="29" spans="1:6" ht="24.95" customHeight="1">
      <c r="A29" s="187"/>
      <c r="B29" s="187"/>
      <c r="C29" s="187"/>
      <c r="D29" s="187"/>
      <c r="E29" s="187"/>
    </row>
    <row r="30" spans="1:6" ht="24.95" customHeight="1">
      <c r="A30" s="187"/>
      <c r="B30" s="187"/>
      <c r="C30" s="187"/>
      <c r="D30" s="187"/>
      <c r="E30" s="187"/>
    </row>
    <row r="31" spans="1:6" ht="24.95" customHeight="1">
      <c r="A31" s="187"/>
      <c r="B31" s="187"/>
      <c r="C31" s="187"/>
      <c r="D31" s="187"/>
      <c r="E31" s="187"/>
    </row>
    <row r="32" spans="1:6" ht="24.95" customHeight="1">
      <c r="A32" s="187"/>
      <c r="B32" s="187"/>
      <c r="C32" s="187"/>
      <c r="D32" s="187"/>
      <c r="E32" s="187"/>
    </row>
    <row r="33" spans="1:5" ht="24.95" customHeight="1">
      <c r="A33" s="187"/>
      <c r="B33" s="187"/>
      <c r="C33" s="187"/>
      <c r="D33" s="187"/>
      <c r="E33" s="187"/>
    </row>
    <row r="34" spans="1:5" ht="24.95" customHeight="1">
      <c r="A34" s="187"/>
      <c r="B34" s="187"/>
      <c r="C34" s="187"/>
      <c r="D34" s="187"/>
      <c r="E34" s="187"/>
    </row>
    <row r="35" spans="1:5" ht="24.95" customHeight="1">
      <c r="A35" s="187"/>
      <c r="B35" s="187"/>
      <c r="C35" s="187"/>
      <c r="D35" s="187"/>
      <c r="E35" s="187"/>
    </row>
    <row r="36" spans="1:5" ht="24.95" customHeight="1">
      <c r="A36" s="187"/>
      <c r="B36" s="187"/>
      <c r="C36" s="187"/>
      <c r="D36" s="187"/>
      <c r="E36" s="187"/>
    </row>
    <row r="37" spans="1:5" ht="24.95" customHeight="1">
      <c r="A37" s="187"/>
      <c r="B37" s="187"/>
      <c r="C37" s="187"/>
      <c r="D37" s="187"/>
      <c r="E37" s="187"/>
    </row>
    <row r="38" spans="1:5" ht="24.95" customHeight="1">
      <c r="A38" s="187"/>
      <c r="B38" s="187"/>
      <c r="C38" s="187"/>
      <c r="D38" s="187"/>
      <c r="E38" s="187"/>
    </row>
    <row r="39" spans="1:5" ht="24.95" customHeight="1">
      <c r="A39" s="187"/>
      <c r="B39" s="187"/>
      <c r="C39" s="187"/>
      <c r="D39" s="187"/>
      <c r="E39" s="187"/>
    </row>
    <row r="40" spans="1:5" ht="24.95" customHeight="1">
      <c r="A40" s="187"/>
      <c r="B40" s="187"/>
      <c r="C40" s="187"/>
      <c r="D40" s="187"/>
      <c r="E40" s="187"/>
    </row>
    <row r="41" spans="1:5" ht="24.95" customHeight="1">
      <c r="A41" s="187"/>
      <c r="B41" s="187"/>
      <c r="C41" s="187"/>
      <c r="D41" s="187"/>
      <c r="E41" s="187"/>
    </row>
    <row r="42" spans="1:5" ht="24.95" customHeight="1">
      <c r="A42" s="187"/>
      <c r="B42" s="187"/>
      <c r="C42" s="187"/>
      <c r="D42" s="187"/>
      <c r="E42" s="187"/>
    </row>
    <row r="43" spans="1:5" ht="24.95" customHeight="1">
      <c r="A43" s="187"/>
      <c r="B43" s="187"/>
      <c r="C43" s="187"/>
      <c r="D43" s="187"/>
      <c r="E43" s="187"/>
    </row>
    <row r="44" spans="1:5" ht="24.95" customHeight="1">
      <c r="A44" s="187"/>
      <c r="B44" s="187"/>
      <c r="C44" s="187"/>
      <c r="D44" s="187"/>
      <c r="E44" s="187"/>
    </row>
    <row r="45" spans="1:5" ht="24.95" customHeight="1">
      <c r="A45" s="187"/>
      <c r="B45" s="187"/>
      <c r="C45" s="187"/>
      <c r="D45" s="187"/>
      <c r="E45" s="187"/>
    </row>
    <row r="46" spans="1:5" ht="24.95" customHeight="1">
      <c r="A46" s="187"/>
      <c r="B46" s="187"/>
      <c r="C46" s="187"/>
      <c r="D46" s="187"/>
      <c r="E46" s="187"/>
    </row>
    <row r="47" spans="1:5" ht="24.95" customHeight="1">
      <c r="A47" s="187"/>
      <c r="B47" s="187"/>
      <c r="C47" s="187"/>
      <c r="D47" s="187"/>
      <c r="E47" s="187"/>
    </row>
    <row r="48" spans="1:5" ht="24.95" customHeight="1">
      <c r="A48" s="187"/>
      <c r="B48" s="187"/>
      <c r="C48" s="187"/>
      <c r="D48" s="187"/>
      <c r="E48" s="187"/>
    </row>
    <row r="49" spans="1:5" ht="24.95" customHeight="1">
      <c r="A49" s="187"/>
      <c r="B49" s="187"/>
      <c r="C49" s="187"/>
      <c r="D49" s="187"/>
      <c r="E49" s="187"/>
    </row>
    <row r="50" spans="1:5" ht="24.95" customHeight="1">
      <c r="A50" s="187"/>
      <c r="B50" s="187"/>
      <c r="C50" s="187"/>
      <c r="D50" s="187"/>
      <c r="E50" s="187"/>
    </row>
    <row r="51" spans="1:5">
      <c r="A51" s="187"/>
      <c r="B51" s="187"/>
      <c r="C51" s="187"/>
      <c r="D51" s="187"/>
      <c r="E51" s="187"/>
    </row>
    <row r="52" spans="1:5">
      <c r="A52" s="187"/>
      <c r="B52" s="187"/>
      <c r="C52" s="187"/>
      <c r="D52" s="187"/>
      <c r="E52" s="187"/>
    </row>
    <row r="53" spans="1:5">
      <c r="A53" s="187"/>
      <c r="B53" s="187"/>
      <c r="C53" s="187"/>
      <c r="D53" s="187"/>
      <c r="E53" s="187"/>
    </row>
    <row r="54" spans="1:5">
      <c r="A54" s="187"/>
      <c r="B54" s="187"/>
      <c r="C54" s="187"/>
      <c r="D54" s="187"/>
      <c r="E54" s="187"/>
    </row>
    <row r="55" spans="1:5">
      <c r="A55" s="187"/>
      <c r="B55" s="187"/>
      <c r="C55" s="187"/>
      <c r="D55" s="187"/>
      <c r="E55" s="187"/>
    </row>
    <row r="56" spans="1:5">
      <c r="A56" s="187"/>
      <c r="B56" s="187"/>
      <c r="C56" s="187"/>
      <c r="D56" s="187"/>
      <c r="E56" s="187"/>
    </row>
    <row r="57" spans="1:5">
      <c r="A57" s="187"/>
      <c r="B57" s="187"/>
      <c r="C57" s="187"/>
      <c r="D57" s="187"/>
      <c r="E57" s="187"/>
    </row>
    <row r="58" spans="1:5">
      <c r="A58" s="187"/>
      <c r="B58" s="187"/>
      <c r="C58" s="187"/>
      <c r="D58" s="187"/>
      <c r="E58" s="187"/>
    </row>
    <row r="59" spans="1:5">
      <c r="A59" s="187"/>
      <c r="B59" s="187"/>
      <c r="C59" s="187"/>
      <c r="D59" s="187"/>
      <c r="E59" s="187"/>
    </row>
    <row r="60" spans="1:5">
      <c r="A60" s="187"/>
      <c r="B60" s="187"/>
      <c r="C60" s="187"/>
      <c r="D60" s="187"/>
      <c r="E60" s="187"/>
    </row>
    <row r="61" spans="1:5">
      <c r="A61" s="187"/>
      <c r="B61" s="187"/>
      <c r="C61" s="187"/>
      <c r="D61" s="187"/>
      <c r="E61" s="187"/>
    </row>
    <row r="62" spans="1:5">
      <c r="A62" s="187"/>
      <c r="B62" s="187"/>
      <c r="C62" s="187"/>
      <c r="D62" s="187"/>
      <c r="E62" s="187"/>
    </row>
    <row r="63" spans="1:5">
      <c r="A63" s="187"/>
      <c r="B63" s="187"/>
      <c r="C63" s="187"/>
      <c r="D63" s="187"/>
      <c r="E63" s="187"/>
    </row>
    <row r="64" spans="1:5">
      <c r="A64" s="187"/>
      <c r="B64" s="187"/>
      <c r="C64" s="187"/>
      <c r="D64" s="187"/>
      <c r="E64" s="187"/>
    </row>
    <row r="65" spans="1:5">
      <c r="A65" s="187"/>
      <c r="B65" s="187"/>
      <c r="C65" s="187"/>
      <c r="D65" s="187"/>
      <c r="E65" s="187"/>
    </row>
    <row r="66" spans="1:5">
      <c r="A66" s="187"/>
      <c r="B66" s="187"/>
      <c r="C66" s="187"/>
      <c r="D66" s="187"/>
      <c r="E66" s="187"/>
    </row>
    <row r="67" spans="1:5">
      <c r="A67" s="187"/>
      <c r="B67" s="187"/>
      <c r="C67" s="187"/>
      <c r="D67" s="187"/>
      <c r="E67" s="187"/>
    </row>
    <row r="68" spans="1:5">
      <c r="A68" s="187"/>
      <c r="B68" s="187"/>
      <c r="C68" s="187"/>
      <c r="D68" s="187"/>
      <c r="E68" s="187"/>
    </row>
  </sheetData>
  <sheetProtection password="CBD2" sheet="1" formatColumns="0" formatRows="0" selectLockedCells="1"/>
  <dataConsolidate/>
  <customSheetViews>
    <customSheetView guid="{25FA5C87-49B6-4D46-AC9A-E57D5387C2DA}"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1"/>
      <headerFooter alignWithMargins="0">
        <oddFooter>&amp;R&amp;"Book Antiqua,Bold"&amp;10Schedule-5/ Page &amp;P of &amp;N</oddFooter>
      </headerFooter>
    </customSheetView>
    <customSheetView guid="{D4DE57C7-E521-4428-80BD-545B19793C78}" scale="115" showPageBreaks="1" fitToPage="1" printArea="1" hiddenColumns="1" view="pageBreakPreview">
      <selection activeCell="D15" sqref="D15:E15"/>
      <pageMargins left="0.31" right="0.25" top="0.52" bottom="0.67" header="0.23" footer="0.24"/>
      <printOptions horizontalCentered="1"/>
      <pageSetup paperSize="9" scale="91" fitToHeight="0" orientation="portrait" r:id="rId2"/>
      <headerFooter alignWithMargins="0">
        <oddFooter>&amp;R&amp;"Book Antiqua,Bold"&amp;10Schedule-5/ Page &amp;P of &amp;N</oddFooter>
      </headerFooter>
    </customSheetView>
    <customSheetView guid="{427AF4ED-2BDF-478F-9F0A-595838FA0EC8}" showPageBreaks="1" fitToPage="1" printArea="1" hiddenColumns="1" view="pageBreakPreview">
      <selection activeCell="D15" sqref="D15:E15"/>
      <pageMargins left="0.31" right="0.25" top="0.52" bottom="0.67" header="0.23" footer="0.24"/>
      <printOptions horizontalCentered="1"/>
      <pageSetup paperSize="9" scale="92" fitToHeight="0" orientation="portrait" r:id="rId3"/>
      <headerFooter alignWithMargins="0">
        <oddFooter>&amp;R&amp;"Book Antiqua,Bold"&amp;10Schedule-5/ Page &amp;P of &amp;N</oddFooter>
      </headerFooter>
    </customSheetView>
    <customSheetView guid="{EF8F60CB-82F3-477F-A7D3-94F4C70843DC}"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4"/>
      <headerFooter alignWithMargins="0">
        <oddFooter>&amp;R&amp;"Book Antiqua,Bold"&amp;10Schedule-5/ Page &amp;P of &amp;N</oddFooter>
      </headerFooter>
    </customSheetView>
    <customSheetView guid="{9658319F-66FC-48F8-AB8A-302F6F77BA10}" showPageBreaks="1" fitToPage="1" printArea="1" hiddenColumns="1" view="pageBreakPreview">
      <selection activeCell="D15" sqref="D15:E15"/>
      <pageMargins left="0.31" right="0.25" top="0.52" bottom="0.67" header="0.23" footer="0.24"/>
      <printOptions horizontalCentered="1"/>
      <pageSetup paperSize="9" scale="91" fitToHeight="0" orientation="portrait" r:id="rId5"/>
      <headerFooter alignWithMargins="0">
        <oddFooter>&amp;R&amp;"Book Antiqua,Bold"&amp;10Schedule-5/ Page &amp;P of &amp;N</oddFooter>
      </headerFooter>
    </customSheetView>
    <customSheetView guid="{D4A148BB-8D25-43B9-8797-A9D3AE767B49}"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6"/>
      <headerFooter alignWithMargins="0">
        <oddFooter>&amp;R&amp;"Book Antiqua,Bold"&amp;10Schedule-5/ Page &amp;P of &amp;N</oddFooter>
      </headerFooter>
    </customSheetView>
    <customSheetView guid="{714760DF-5EB1-4543-9C04-C1A23AAE4384}"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7"/>
      <headerFooter alignWithMargins="0">
        <oddFooter>&amp;R&amp;"Book Antiqua,Bold"&amp;10Schedule-5/ Page &amp;P of &amp;N</oddFooter>
      </headerFooter>
    </customSheetView>
    <customSheetView guid="{BE0CEA4D-1A4E-4C32-BF92-B8DA3D3423E5}"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8"/>
      <headerFooter alignWithMargins="0">
        <oddFooter>&amp;R&amp;"Book Antiqua,Bold"&amp;10Schedule-5/ Page &amp;P of &amp;N</oddFooter>
      </headerFooter>
    </customSheetView>
    <customSheetView guid="{3DA0B320-DAF7-4F4A-921A-9FCFD188E8C7}"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9"/>
      <headerFooter alignWithMargins="0">
        <oddFooter>&amp;R&amp;"Book Antiqua,Bold"&amp;10Schedule-5/ Page &amp;P of &amp;N</oddFooter>
      </headerFooter>
    </customSheetView>
    <customSheetView guid="{8C0E2163-61BB-48DF-AFAF-5E75147ED450}"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0"/>
      <headerFooter alignWithMargins="0">
        <oddFooter>&amp;R&amp;"Book Antiqua,Bold"&amp;10Schedule-5/ Page &amp;P of &amp;N</oddFooter>
      </headerFooter>
    </customSheetView>
    <customSheetView guid="{FD7F7BE1-8CB1-460B-98AB-D33E15FD14E6}" showPageBreaks="1" fitToPage="1" printArea="1" hiddenColumns="1" state="hidden" view="pageBreakPreview" topLeftCell="A7">
      <selection activeCell="D23" sqref="D23:E26"/>
      <pageMargins left="0.31" right="0.25" top="0.52" bottom="0.67" header="0.23" footer="0.24"/>
      <printOptions horizontalCentered="1"/>
      <pageSetup paperSize="9" scale="92" fitToHeight="0" orientation="portrait" r:id="rId11"/>
      <headerFooter alignWithMargins="0">
        <oddFooter>&amp;R&amp;"Book Antiqua,Bold"&amp;10Schedule-5/ Page &amp;P of &amp;N</oddFooter>
      </headerFooter>
    </customSheetView>
    <customSheetView guid="{1F4837C2-36FF-4422-95DC-EAAD1B4FAC2F}"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12"/>
      <headerFooter alignWithMargins="0">
        <oddFooter>&amp;R&amp;"Book Antiqua,Bold"&amp;10Schedule-5/ Page &amp;P of &amp;N</oddFooter>
      </headerFooter>
    </customSheetView>
    <customSheetView guid="{27A45B7A-04F2-4516-B80B-5ED0825D4ED3}" scale="90" fitToPage="1" hiddenColumns="1" topLeftCell="A25">
      <selection activeCell="C29" sqref="C29"/>
      <pageMargins left="0.31" right="0.25" top="0.52" bottom="0.67" header="0.23" footer="0.24"/>
      <printOptions horizontalCentered="1"/>
      <pageSetup paperSize="9" scale="91" fitToHeight="0" orientation="portrait" r:id="rId13"/>
      <headerFooter alignWithMargins="0">
        <oddFooter>&amp;R&amp;"Book Antiqua,Bold"&amp;10Schedule-5/ Page &amp;P of &amp;N</oddFooter>
      </headerFooter>
    </customSheetView>
    <customSheetView guid="{14D7F02E-BCCA-4517-ABC7-537FF4AEB67A}" scale="90" hiddenColumns="1">
      <selection activeCell="D36" sqref="D36:E38"/>
      <pageMargins left="0.31" right="0.25" top="0.52" bottom="0.67" header="0.23" footer="0.24"/>
      <printOptions horizontalCentered="1"/>
      <pageSetup paperSize="9" scale="90" fitToHeight="0" orientation="portrait" r:id="rId14"/>
      <headerFooter alignWithMargins="0">
        <oddFooter>&amp;R&amp;"Book Antiqua,Bold"&amp;10Schedule-5/ Page &amp;P of &amp;N</oddFooter>
      </headerFooter>
    </customSheetView>
    <customSheetView guid="{01ACF2E1-8E61-4459-ABC1-B6C183DEED61}" scale="90" showRuler="0">
      <selection activeCell="D34" sqref="D34:E34"/>
      <pageMargins left="0.31" right="0.25" top="0.48" bottom="0.23" header="0.27" footer="0.24"/>
      <printOptions horizontalCentered="1"/>
      <pageSetup paperSize="9" scale="77" fitToHeight="0" orientation="portrait" r:id="rId15"/>
      <headerFooter alignWithMargins="0">
        <oddFooter>&amp;R&amp;"Book Antiqua,Bold"&amp;10Schedule-5/ Page &amp;P of &amp;N</oddFooter>
      </headerFooter>
    </customSheetView>
    <customSheetView guid="{4F65FF32-EC61-4022-A399-2986D7B6B8B3}" scale="90" hiddenColumns="1" showRuler="0">
      <selection activeCell="D15" sqref="D15:E16"/>
      <pageMargins left="0.31" right="0.25" top="0.48" bottom="0.23" header="0.27" footer="0.24"/>
      <printOptions horizontalCentered="1"/>
      <pageSetup paperSize="9" scale="77" fitToHeight="0" orientation="portrait" r:id="rId16"/>
      <headerFooter alignWithMargins="0">
        <oddFooter>&amp;R&amp;"Book Antiqua,Bold"&amp;10Schedule-5/ Page &amp;P of &amp;N</oddFooter>
      </headerFooter>
    </customSheetView>
    <customSheetView guid="{091A6405-72DB-46E0-B81A-EC53A5C58396}" scale="90" hiddenColumns="1">
      <selection activeCell="D15" sqref="D15:E16"/>
      <pageMargins left="0.31" right="0.25" top="0.52" bottom="0.67" header="0.23" footer="0.24"/>
      <printOptions horizontalCentered="1"/>
      <pageSetup paperSize="9" scale="90" fitToHeight="0" orientation="portrait" r:id="rId17"/>
      <headerFooter alignWithMargins="0">
        <oddFooter>&amp;R&amp;"Book Antiqua,Bold"&amp;10Schedule-5/ Page &amp;P of &amp;N</oddFooter>
      </headerFooter>
    </customSheetView>
    <customSheetView guid="{EEE4E2D7-4BFE-4C24-8B93-9FD441A50336}" scale="90" fitToPage="1" hiddenColumns="1" topLeftCell="A34">
      <selection activeCell="C26" sqref="C26"/>
      <pageMargins left="0.31" right="0.25" top="0.52" bottom="0.67" header="0.23" footer="0.24"/>
      <printOptions horizontalCentered="1"/>
      <pageSetup paperSize="9" scale="91" fitToHeight="0" orientation="portrait" r:id="rId18"/>
      <headerFooter alignWithMargins="0">
        <oddFooter>&amp;R&amp;"Book Antiqua,Bold"&amp;10Schedule-5/ Page &amp;P of &amp;N</oddFooter>
      </headerFooter>
    </customSheetView>
    <customSheetView guid="{E2E57CA5-082B-4C11-AB34-2A298199576B}" showPageBreaks="1" fitToPage="1" printArea="1" hiddenColumns="1" view="pageBreakPreview" topLeftCell="A31">
      <selection activeCell="C21" sqref="C21"/>
      <pageMargins left="0.31" right="0.25" top="0.52" bottom="0.67" header="0.23" footer="0.24"/>
      <printOptions horizontalCentered="1"/>
      <pageSetup paperSize="9" scale="92" fitToHeight="0" orientation="portrait" r:id="rId19"/>
      <headerFooter alignWithMargins="0">
        <oddFooter>&amp;R&amp;"Book Antiqua,Bold"&amp;10Schedule-5/ Page &amp;P of &amp;N</oddFooter>
      </headerFooter>
    </customSheetView>
    <customSheetView guid="{E8B8E0BD-9CB3-4C7D-9BC6-088FDFCB0B45}"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0"/>
      <headerFooter alignWithMargins="0">
        <oddFooter>&amp;R&amp;"Book Antiqua,Bold"&amp;10Schedule-5/ Page &amp;P of &amp;N</oddFooter>
      </headerFooter>
    </customSheetView>
    <customSheetView guid="{CB39F8EE-FAD8-4C4E-B5E9-5EC27AC08528}" showPageBreaks="1" fitToPage="1" printArea="1" hiddenColumns="1" state="hidden" view="pageBreakPreview" topLeftCell="A7">
      <selection activeCell="D23" sqref="D23:E26"/>
      <pageMargins left="0.31" right="0.25" top="0.52" bottom="0.67" header="0.23" footer="0.24"/>
      <printOptions horizontalCentered="1"/>
      <pageSetup paperSize="9" scale="91" fitToHeight="0" orientation="portrait" r:id="rId21"/>
      <headerFooter alignWithMargins="0">
        <oddFooter>&amp;R&amp;"Book Antiqua,Bold"&amp;10Schedule-5/ Page &amp;P of &amp;N</oddFooter>
      </headerFooter>
    </customSheetView>
    <customSheetView guid="{97B2ED79-AE3F-4DF3-959D-96AE4A0B76A0}"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22"/>
      <headerFooter alignWithMargins="0">
        <oddFooter>&amp;R&amp;"Book Antiqua,Bold"&amp;10Schedule-5/ Page &amp;P of &amp;N</oddFooter>
      </headerFooter>
    </customSheetView>
    <customSheetView guid="{2D068FA3-47E3-4516-81A6-894AA90F7864}"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23"/>
      <headerFooter alignWithMargins="0">
        <oddFooter>&amp;R&amp;"Book Antiqua,Bold"&amp;10Schedule-5/ Page &amp;P of &amp;N</oddFooter>
      </headerFooter>
    </customSheetView>
    <customSheetView guid="{25F14B1D-FADD-4C44-AA48-5D402D65337D}" showPageBreaks="1" fitToPage="1" printArea="1" hiddenColumns="1" view="pageBreakPreview" topLeftCell="A4">
      <selection activeCell="D15" sqref="D15:E15"/>
      <pageMargins left="0.31" right="0.25" top="0.52" bottom="0.67" header="0.23" footer="0.24"/>
      <printOptions horizontalCentered="1"/>
      <pageSetup paperSize="9" scale="91" fitToHeight="0" orientation="portrait" r:id="rId24"/>
      <headerFooter alignWithMargins="0">
        <oddFooter>&amp;R&amp;"Book Antiqua,Bold"&amp;10Schedule-5/ Page &amp;P of &amp;N</oddFooter>
      </headerFooter>
    </customSheetView>
    <customSheetView guid="{FC366365-2136-48B2-A9F6-DEB708B66B93}" showPageBreaks="1" fitToPage="1" printArea="1" hiddenColumns="1" view="pageBreakPreview">
      <selection activeCell="D15" sqref="D15:E15"/>
      <pageMargins left="0.31" right="0.25" top="0.52" bottom="0.67" header="0.23" footer="0.24"/>
      <printOptions horizontalCentered="1"/>
      <pageSetup paperSize="9" scale="91" fitToHeight="0" orientation="portrait" r:id="rId25"/>
      <headerFooter alignWithMargins="0">
        <oddFooter>&amp;R&amp;"Book Antiqua,Bold"&amp;10Schedule-5/ Page &amp;P of &amp;N</oddFooter>
      </headerFooter>
    </customSheetView>
  </customSheetViews>
  <mergeCells count="16">
    <mergeCell ref="M13:O13"/>
    <mergeCell ref="A3:E3"/>
    <mergeCell ref="D13:E13"/>
    <mergeCell ref="B8:C8"/>
    <mergeCell ref="B10:C10"/>
    <mergeCell ref="A4:E4"/>
    <mergeCell ref="B11:C11"/>
    <mergeCell ref="B9:C9"/>
    <mergeCell ref="B13:C13"/>
    <mergeCell ref="I13:K13"/>
    <mergeCell ref="B16:C16"/>
    <mergeCell ref="D16:E16"/>
    <mergeCell ref="D14:E14"/>
    <mergeCell ref="B15:C15"/>
    <mergeCell ref="B14:C14"/>
    <mergeCell ref="D15:E15"/>
  </mergeCells>
  <phoneticPr fontId="1" type="noConversion"/>
  <dataValidations xWindow="903" yWindow="564" count="1">
    <dataValidation allowBlank="1" showErrorMessage="1" prompt="You may write remarks regarding Excise Duty here." sqref="D15:E15" xr:uid="{00000000-0002-0000-0600-000000000000}"/>
  </dataValidations>
  <printOptions horizontalCentered="1"/>
  <pageMargins left="0.31" right="0.25" top="0.52" bottom="0.67" header="0.23" footer="0.24"/>
  <pageSetup paperSize="9" scale="91" fitToHeight="0" orientation="portrait" r:id="rId26"/>
  <headerFooter alignWithMargins="0">
    <oddFooter>&amp;R&amp;"Book Antiqua,Bold"&amp;10Schedule-5/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indexed="33"/>
  </sheetPr>
  <dimension ref="A1:X92"/>
  <sheetViews>
    <sheetView topLeftCell="A34" zoomScale="90" zoomScaleNormal="90" zoomScaleSheetLayoutView="100" workbookViewId="0">
      <selection activeCell="H8" sqref="H8"/>
    </sheetView>
  </sheetViews>
  <sheetFormatPr defaultColWidth="10" defaultRowHeight="16.5"/>
  <cols>
    <col min="1" max="1" width="10.375" style="31" customWidth="1"/>
    <col min="2" max="2" width="40.875" style="31" customWidth="1"/>
    <col min="3" max="3" width="17.5" style="31" customWidth="1"/>
    <col min="4" max="4" width="20.5" style="31" customWidth="1"/>
    <col min="5" max="5" width="20" style="31" customWidth="1"/>
    <col min="6" max="8" width="10" style="134" customWidth="1"/>
    <col min="9" max="9" width="12.25" style="215" hidden="1" customWidth="1"/>
    <col min="10" max="10" width="12.625" style="215" hidden="1" customWidth="1"/>
    <col min="11" max="11" width="15" style="215" hidden="1" customWidth="1"/>
    <col min="12" max="13" width="10" style="215" hidden="1" customWidth="1"/>
    <col min="14" max="14" width="18.625" style="215" hidden="1" customWidth="1"/>
    <col min="15" max="15" width="16" style="215" hidden="1" customWidth="1"/>
    <col min="16" max="16" width="10" style="215" hidden="1" customWidth="1"/>
    <col min="17" max="17" width="10" style="215" customWidth="1"/>
    <col min="18" max="18" width="10" style="28" customWidth="1"/>
    <col min="19" max="24" width="10" style="134" customWidth="1"/>
    <col min="25" max="16384" width="10" style="28"/>
  </cols>
  <sheetData>
    <row r="1" spans="1:15" ht="18" customHeight="1">
      <c r="A1" s="51" t="str">
        <f>Cover!B3</f>
        <v>Spec. No.: CC/NT/CIVIL/DOM/A00/22/00133</v>
      </c>
      <c r="B1" s="52"/>
      <c r="C1" s="53"/>
      <c r="D1" s="53"/>
      <c r="E1" s="4" t="s">
        <v>365</v>
      </c>
    </row>
    <row r="2" spans="1:15" ht="8.1" customHeight="1">
      <c r="A2" s="2"/>
      <c r="B2" s="5"/>
      <c r="C2" s="3"/>
      <c r="D2" s="3"/>
      <c r="E2" s="1"/>
      <c r="F2" s="175"/>
    </row>
    <row r="3" spans="1:15" ht="39.950000000000003" customHeight="1">
      <c r="A3" s="838" t="str">
        <f>Cover!$B$2</f>
        <v>Township Works Package-C2 for construction of Residential and Non-residential buildings including external infrastructural development in various substations of Meghalaya state associated with NER Power System Improvement Project</v>
      </c>
      <c r="B3" s="838"/>
      <c r="C3" s="838"/>
      <c r="D3" s="838"/>
      <c r="E3" s="838"/>
    </row>
    <row r="4" spans="1:15" ht="21.95" customHeight="1">
      <c r="A4" s="841" t="s">
        <v>357</v>
      </c>
      <c r="B4" s="841"/>
      <c r="C4" s="841"/>
      <c r="D4" s="841"/>
      <c r="E4" s="841"/>
    </row>
    <row r="5" spans="1:15" ht="12" customHeight="1">
      <c r="A5" s="34"/>
      <c r="B5" s="29"/>
      <c r="C5" s="29"/>
      <c r="D5" s="29"/>
      <c r="E5" s="29"/>
    </row>
    <row r="6" spans="1:15" ht="18" customHeight="1">
      <c r="A6" s="25" t="str">
        <f>'Sch-1'!A6</f>
        <v>Bidder’s Name and Address (Sole Bidder) :</v>
      </c>
      <c r="D6" s="56" t="s">
        <v>345</v>
      </c>
    </row>
    <row r="7" spans="1:15" ht="18" customHeight="1">
      <c r="A7" s="161" t="str">
        <f>'Sch-1'!A7</f>
        <v/>
      </c>
      <c r="D7" s="57" t="str">
        <f>'Sch-1'!O7</f>
        <v>Contract Services</v>
      </c>
    </row>
    <row r="8" spans="1:15" ht="18" customHeight="1">
      <c r="A8" s="32" t="s">
        <v>355</v>
      </c>
      <c r="B8" s="840" t="str">
        <f>IF('Sch-1'!F8=0, "", 'Sch-1'!F8)</f>
        <v/>
      </c>
      <c r="C8" s="840"/>
      <c r="D8" s="57" t="str">
        <f>'Sch-1'!O8</f>
        <v>Power Grid Corporation of India Ltd.,</v>
      </c>
    </row>
    <row r="9" spans="1:15" ht="18" customHeight="1">
      <c r="A9" s="32" t="s">
        <v>356</v>
      </c>
      <c r="B9" s="840" t="str">
        <f>IF('Sch-1'!F9=0, "", 'Sch-1'!F9)</f>
        <v/>
      </c>
      <c r="C9" s="840"/>
      <c r="D9" s="57" t="str">
        <f>'Sch-1'!O9</f>
        <v>"Saudamini", Plot No.-2</v>
      </c>
    </row>
    <row r="10" spans="1:15" ht="18" customHeight="1">
      <c r="A10" s="33"/>
      <c r="B10" s="840" t="str">
        <f>IF('Sch-1'!F10=0, "", 'Sch-1'!F10)</f>
        <v/>
      </c>
      <c r="C10" s="840"/>
      <c r="D10" s="57" t="str">
        <f>'Sch-1'!O10</f>
        <v xml:space="preserve">Sector-29, </v>
      </c>
    </row>
    <row r="11" spans="1:15" ht="18" customHeight="1">
      <c r="A11" s="33"/>
      <c r="B11" s="840" t="str">
        <f>IF('Sch-1'!F11=0, "", 'Sch-1'!F11)</f>
        <v/>
      </c>
      <c r="C11" s="840"/>
      <c r="D11" s="57" t="str">
        <f>'Sch-1'!O11</f>
        <v>Gurgaon (Haryana) - 122001</v>
      </c>
    </row>
    <row r="12" spans="1:15" ht="8.1" customHeight="1"/>
    <row r="13" spans="1:15" ht="21.95" customHeight="1">
      <c r="A13" s="63" t="s">
        <v>324</v>
      </c>
      <c r="B13" s="842" t="s">
        <v>325</v>
      </c>
      <c r="C13" s="843"/>
      <c r="D13" s="839" t="s">
        <v>326</v>
      </c>
      <c r="E13" s="830"/>
      <c r="I13" s="837" t="s">
        <v>240</v>
      </c>
      <c r="J13" s="837"/>
      <c r="K13" s="837"/>
      <c r="M13" s="837" t="s">
        <v>268</v>
      </c>
      <c r="N13" s="837"/>
      <c r="O13" s="837"/>
    </row>
    <row r="14" spans="1:15" ht="18" customHeight="1">
      <c r="A14" s="35" t="s">
        <v>327</v>
      </c>
      <c r="B14" s="834" t="s">
        <v>328</v>
      </c>
      <c r="C14" s="835"/>
      <c r="D14" s="831" t="e">
        <f>#REF!*C16</f>
        <v>#REF!</v>
      </c>
      <c r="E14" s="832"/>
      <c r="I14" s="216" t="s">
        <v>215</v>
      </c>
      <c r="K14" s="216" t="e">
        <f>ROUND('Sch-1'!AD3*C16,0)</f>
        <v>#REF!</v>
      </c>
      <c r="M14" s="216" t="s">
        <v>215</v>
      </c>
      <c r="O14" s="216" t="e">
        <f>ROUND('Sch-1'!AD5*C16,0)</f>
        <v>#REF!</v>
      </c>
    </row>
    <row r="15" spans="1:15" ht="75.75" customHeight="1">
      <c r="A15" s="36"/>
      <c r="B15" s="833" t="s">
        <v>58</v>
      </c>
      <c r="C15" s="833"/>
      <c r="D15" s="865"/>
      <c r="E15" s="865"/>
    </row>
    <row r="16" spans="1:15" ht="36" customHeight="1">
      <c r="A16" s="36"/>
      <c r="B16" s="37" t="s">
        <v>358</v>
      </c>
      <c r="C16" s="412" t="e">
        <f>'Sch-2'!#REF!</f>
        <v>#REF!</v>
      </c>
      <c r="D16" s="865"/>
      <c r="E16" s="865"/>
    </row>
    <row r="17" spans="1:15" ht="18" customHeight="1">
      <c r="A17" s="35" t="s">
        <v>329</v>
      </c>
      <c r="B17" s="834" t="s">
        <v>53</v>
      </c>
      <c r="C17" s="845"/>
      <c r="D17" s="866" t="e">
        <f>ROUND((C19+C20)*C21,0)</f>
        <v>#REF!</v>
      </c>
      <c r="E17" s="866"/>
      <c r="I17" s="216" t="s">
        <v>241</v>
      </c>
      <c r="K17" s="217">
        <f>IF(ISERROR(ROUND((J19+J20)*C21,0)),0, ROUND((J19+J20)*C21,0))</f>
        <v>0</v>
      </c>
      <c r="M17" s="216" t="s">
        <v>241</v>
      </c>
      <c r="O17" s="217">
        <f>IF(ISERROR(ROUND((N19+N20)*C21,0)),0, ROUND((N19+N20)*C21,0))</f>
        <v>0</v>
      </c>
    </row>
    <row r="18" spans="1:15" ht="72.75" customHeight="1">
      <c r="A18" s="36"/>
      <c r="B18" s="833" t="s">
        <v>57</v>
      </c>
      <c r="C18" s="833"/>
      <c r="D18" s="859"/>
      <c r="E18" s="860"/>
      <c r="I18" s="218" t="e">
        <f>C19/'Sch-1'!AD1</f>
        <v>#REF!</v>
      </c>
      <c r="K18" s="215">
        <f>'Sch-1'!AD3</f>
        <v>0</v>
      </c>
      <c r="M18" s="218" t="e">
        <f>I18</f>
        <v>#REF!</v>
      </c>
      <c r="O18" s="215">
        <f>'Sch-1'!AD5</f>
        <v>0</v>
      </c>
    </row>
    <row r="19" spans="1:15" ht="35.25" customHeight="1">
      <c r="A19" s="36"/>
      <c r="B19" s="37" t="s">
        <v>258</v>
      </c>
      <c r="C19" s="413" t="e">
        <f>'Sch-2'!#REF!*(1-'Sch-1'!T15)</f>
        <v>#REF!</v>
      </c>
      <c r="D19" s="861"/>
      <c r="E19" s="862"/>
      <c r="I19" s="219" t="s">
        <v>260</v>
      </c>
      <c r="J19" s="215" t="e">
        <f>I18*K18</f>
        <v>#REF!</v>
      </c>
      <c r="M19" s="219" t="s">
        <v>260</v>
      </c>
      <c r="N19" s="215" t="e">
        <f>M18*O18</f>
        <v>#REF!</v>
      </c>
    </row>
    <row r="20" spans="1:15" ht="20.25" customHeight="1">
      <c r="A20" s="36"/>
      <c r="B20" s="37" t="e">
        <f>"Excise duty on this amount @ " &amp; C16*100 &amp; "%"</f>
        <v>#REF!</v>
      </c>
      <c r="C20" s="166" t="e">
        <f>C16*C19</f>
        <v>#REF!</v>
      </c>
      <c r="D20" s="861"/>
      <c r="E20" s="862"/>
      <c r="I20" s="219" t="s">
        <v>261</v>
      </c>
      <c r="J20" s="215" t="e">
        <f>J19*C16</f>
        <v>#REF!</v>
      </c>
      <c r="M20" s="219" t="s">
        <v>261</v>
      </c>
      <c r="N20" s="215" t="e">
        <f>N19*C16</f>
        <v>#REF!</v>
      </c>
    </row>
    <row r="21" spans="1:15" ht="18" customHeight="1">
      <c r="A21" s="36"/>
      <c r="B21" s="37" t="s">
        <v>55</v>
      </c>
      <c r="C21" s="412" t="e">
        <f>'Sch-2'!#REF!</f>
        <v>#REF!</v>
      </c>
      <c r="D21" s="863"/>
      <c r="E21" s="864"/>
      <c r="I21" s="219"/>
      <c r="M21" s="219"/>
    </row>
    <row r="22" spans="1:15" ht="18" customHeight="1">
      <c r="A22" s="35" t="s">
        <v>330</v>
      </c>
      <c r="B22" s="834" t="s">
        <v>54</v>
      </c>
      <c r="C22" s="845"/>
      <c r="D22" s="831" t="e">
        <f>ROUND((C24+C25)*C26,0)</f>
        <v>#REF!</v>
      </c>
      <c r="E22" s="832"/>
      <c r="I22" s="216" t="s">
        <v>242</v>
      </c>
      <c r="K22" s="216">
        <f>IF(ISERROR(ROUND((J24+J25)*C26,0)),0, ROUND((J24+J25)*C26,0))</f>
        <v>0</v>
      </c>
      <c r="M22" s="216" t="s">
        <v>242</v>
      </c>
      <c r="O22" s="216">
        <f>IF(ISERROR(ROUND((N24+N25)*C26,0)),0, ROUND((N24+N25)*C26,0))</f>
        <v>0</v>
      </c>
    </row>
    <row r="23" spans="1:15" ht="69" customHeight="1">
      <c r="A23" s="36"/>
      <c r="B23" s="833" t="s">
        <v>56</v>
      </c>
      <c r="C23" s="833"/>
      <c r="D23" s="859"/>
      <c r="E23" s="860"/>
      <c r="I23" s="218" t="e">
        <f>C24/'Sch-1'!AD1</f>
        <v>#REF!</v>
      </c>
      <c r="K23" s="215">
        <f>K18</f>
        <v>0</v>
      </c>
      <c r="M23" s="218" t="e">
        <f>I23</f>
        <v>#REF!</v>
      </c>
      <c r="O23" s="215">
        <f>O18</f>
        <v>0</v>
      </c>
    </row>
    <row r="24" spans="1:15" ht="34.5" customHeight="1">
      <c r="A24" s="36"/>
      <c r="B24" s="37" t="s">
        <v>259</v>
      </c>
      <c r="C24" s="329" t="e">
        <f>#REF!-C19</f>
        <v>#REF!</v>
      </c>
      <c r="D24" s="861"/>
      <c r="E24" s="862"/>
      <c r="I24" s="219" t="s">
        <v>260</v>
      </c>
      <c r="J24" s="215" t="e">
        <f>I23*K23</f>
        <v>#REF!</v>
      </c>
      <c r="M24" s="219" t="s">
        <v>260</v>
      </c>
      <c r="N24" s="215" t="e">
        <f>M23*O23</f>
        <v>#REF!</v>
      </c>
    </row>
    <row r="25" spans="1:15" ht="23.25" customHeight="1">
      <c r="A25" s="36"/>
      <c r="B25" s="37" t="e">
        <f>"Excise duty on this amount @ " &amp; C16*100 &amp; "%"</f>
        <v>#REF!</v>
      </c>
      <c r="C25" s="255" t="e">
        <f>C24*C16</f>
        <v>#REF!</v>
      </c>
      <c r="D25" s="861"/>
      <c r="E25" s="862"/>
      <c r="I25" s="219" t="s">
        <v>261</v>
      </c>
      <c r="J25" s="215" t="e">
        <f>J24*C16</f>
        <v>#REF!</v>
      </c>
      <c r="M25" s="219" t="s">
        <v>261</v>
      </c>
      <c r="N25" s="215" t="e">
        <f>N24*C16</f>
        <v>#REF!</v>
      </c>
    </row>
    <row r="26" spans="1:15" ht="22.5" customHeight="1">
      <c r="A26" s="36"/>
      <c r="B26" s="37" t="s">
        <v>251</v>
      </c>
      <c r="C26" s="276" t="e">
        <f>'Sch-2'!#REF!</f>
        <v>#REF!</v>
      </c>
      <c r="D26" s="863"/>
      <c r="E26" s="864"/>
    </row>
    <row r="27" spans="1:15" ht="18" customHeight="1">
      <c r="A27" s="35" t="s">
        <v>331</v>
      </c>
      <c r="B27" s="834" t="s">
        <v>371</v>
      </c>
      <c r="C27" s="845"/>
      <c r="D27" s="831" t="e">
        <f>'Sch-2'!#REF!</f>
        <v>#REF!</v>
      </c>
      <c r="E27" s="832"/>
    </row>
    <row r="28" spans="1:15" ht="50.1" customHeight="1">
      <c r="A28" s="36"/>
      <c r="B28" s="857" t="s">
        <v>42</v>
      </c>
      <c r="C28" s="858"/>
      <c r="D28" s="848"/>
      <c r="E28" s="848"/>
    </row>
    <row r="29" spans="1:15" ht="26.25" customHeight="1">
      <c r="A29" s="36"/>
      <c r="B29" s="257" t="s">
        <v>61</v>
      </c>
      <c r="C29" s="409" t="s">
        <v>44</v>
      </c>
      <c r="D29" s="848"/>
      <c r="E29" s="848"/>
    </row>
    <row r="30" spans="1:15" ht="18" customHeight="1">
      <c r="A30" s="35" t="s">
        <v>336</v>
      </c>
      <c r="B30" s="834" t="s">
        <v>372</v>
      </c>
      <c r="C30" s="845"/>
      <c r="D30" s="831" t="e">
        <f>'Sch-2'!#REF!</f>
        <v>#REF!</v>
      </c>
      <c r="E30" s="832"/>
    </row>
    <row r="31" spans="1:15" ht="50.1" customHeight="1">
      <c r="A31" s="36"/>
      <c r="B31" s="857" t="s">
        <v>43</v>
      </c>
      <c r="C31" s="858"/>
      <c r="D31" s="848"/>
      <c r="E31" s="848"/>
    </row>
    <row r="32" spans="1:15" ht="26.25" customHeight="1">
      <c r="A32" s="36"/>
      <c r="B32" s="257" t="s">
        <v>373</v>
      </c>
      <c r="C32" s="409" t="s">
        <v>45</v>
      </c>
      <c r="D32" s="848"/>
      <c r="E32" s="848"/>
    </row>
    <row r="33" spans="1:15" ht="18" customHeight="1">
      <c r="A33" s="35" t="s">
        <v>338</v>
      </c>
      <c r="B33" s="834" t="s">
        <v>332</v>
      </c>
      <c r="C33" s="845"/>
      <c r="D33" s="831" t="e">
        <f>'Sch-2'!#REF!</f>
        <v>#REF!</v>
      </c>
      <c r="E33" s="832"/>
    </row>
    <row r="34" spans="1:15" ht="60" customHeight="1">
      <c r="A34" s="36"/>
      <c r="B34" s="846" t="s">
        <v>60</v>
      </c>
      <c r="C34" s="847"/>
      <c r="D34" s="848"/>
      <c r="E34" s="848"/>
    </row>
    <row r="35" spans="1:15" ht="36" customHeight="1">
      <c r="A35" s="36"/>
      <c r="B35" s="257" t="s">
        <v>374</v>
      </c>
      <c r="C35" s="409" t="s">
        <v>46</v>
      </c>
      <c r="D35" s="848"/>
      <c r="E35" s="848"/>
    </row>
    <row r="36" spans="1:15" ht="18" customHeight="1">
      <c r="A36" s="849"/>
      <c r="B36" s="850" t="s">
        <v>262</v>
      </c>
      <c r="C36" s="851"/>
      <c r="D36" s="852" t="e">
        <f>SUM(D14,D17,D22)</f>
        <v>#REF!</v>
      </c>
      <c r="E36" s="852"/>
      <c r="I36" s="215" t="s">
        <v>266</v>
      </c>
      <c r="K36" s="220" t="e">
        <f>K14+K17+K22</f>
        <v>#REF!</v>
      </c>
      <c r="M36" s="215" t="s">
        <v>269</v>
      </c>
      <c r="O36" s="220" t="e">
        <f>O14+O17+O22</f>
        <v>#REF!</v>
      </c>
    </row>
    <row r="37" spans="1:15" ht="50.1" customHeight="1">
      <c r="A37" s="849"/>
      <c r="B37" s="853" t="s">
        <v>263</v>
      </c>
      <c r="C37" s="854"/>
      <c r="D37" s="855" t="s">
        <v>264</v>
      </c>
      <c r="E37" s="856"/>
    </row>
    <row r="38" spans="1:15" ht="18" customHeight="1">
      <c r="A38" s="39"/>
      <c r="B38" s="40"/>
      <c r="C38" s="40"/>
      <c r="D38" s="41"/>
      <c r="E38" s="41"/>
    </row>
    <row r="39" spans="1:15" ht="99" customHeight="1">
      <c r="A39" s="62" t="s">
        <v>51</v>
      </c>
      <c r="B39" s="844" t="s">
        <v>389</v>
      </c>
      <c r="C39" s="844"/>
      <c r="D39" s="844"/>
      <c r="E39" s="844"/>
    </row>
    <row r="40" spans="1:15" ht="18" customHeight="1">
      <c r="A40" s="42"/>
      <c r="B40" s="42"/>
      <c r="C40" s="42"/>
      <c r="D40" s="42"/>
      <c r="E40" s="42"/>
    </row>
    <row r="41" spans="1:15" ht="30" customHeight="1">
      <c r="A41" s="42"/>
      <c r="B41" s="42"/>
      <c r="C41" s="27"/>
      <c r="D41" s="42"/>
      <c r="E41" s="42"/>
    </row>
    <row r="42" spans="1:15" ht="30" customHeight="1">
      <c r="A42" s="26" t="s">
        <v>62</v>
      </c>
      <c r="B42" s="82" t="str">
        <f>IF('Sch-1'!D113=0,"", 'Sch-1'!D113)</f>
        <v>--</v>
      </c>
      <c r="C42" s="27" t="s">
        <v>353</v>
      </c>
      <c r="D42" s="79" t="str">
        <f>IF('Sch-1'!O114=0,"",'Sch-1'!O114)</f>
        <v/>
      </c>
      <c r="F42" s="221"/>
    </row>
    <row r="43" spans="1:15" ht="30" customHeight="1">
      <c r="A43" s="26" t="s">
        <v>390</v>
      </c>
      <c r="B43" s="78" t="str">
        <f>IF('Sch-1'!D114=0,"", 'Sch-1'!D114)</f>
        <v/>
      </c>
      <c r="C43" s="27" t="s">
        <v>354</v>
      </c>
      <c r="D43" s="79" t="str">
        <f>IF('Sch-1'!O115=0,"",'Sch-1'!O115)</f>
        <v/>
      </c>
      <c r="F43" s="221"/>
    </row>
    <row r="44" spans="1:15" ht="30" customHeight="1">
      <c r="A44" s="174"/>
      <c r="B44" s="173"/>
      <c r="C44" s="27"/>
      <c r="D44" s="134"/>
      <c r="E44" s="134"/>
      <c r="F44" s="221"/>
    </row>
    <row r="45" spans="1:15" ht="33" customHeight="1">
      <c r="A45" s="174"/>
      <c r="B45" s="173"/>
      <c r="C45" s="175"/>
      <c r="D45" s="190"/>
      <c r="E45" s="187"/>
      <c r="F45" s="221"/>
    </row>
    <row r="46" spans="1:15" ht="21.95" customHeight="1">
      <c r="A46" s="188"/>
      <c r="B46" s="188"/>
      <c r="C46" s="188"/>
      <c r="D46" s="188"/>
      <c r="E46" s="189"/>
    </row>
    <row r="47" spans="1:15" ht="21.95" customHeight="1">
      <c r="A47" s="188"/>
      <c r="B47" s="188"/>
      <c r="C47" s="188"/>
      <c r="D47" s="188"/>
      <c r="E47" s="189"/>
    </row>
    <row r="48" spans="1:15" ht="21.95" customHeight="1">
      <c r="A48" s="188"/>
      <c r="B48" s="188"/>
      <c r="C48" s="188"/>
      <c r="D48" s="188"/>
      <c r="E48" s="189"/>
    </row>
    <row r="49" spans="1:5" ht="21.95" customHeight="1">
      <c r="A49" s="188"/>
      <c r="B49" s="188"/>
      <c r="C49" s="188"/>
      <c r="D49" s="188"/>
      <c r="E49" s="189"/>
    </row>
    <row r="50" spans="1:5" ht="21.95" customHeight="1">
      <c r="A50" s="188"/>
      <c r="B50" s="188"/>
      <c r="C50" s="188"/>
      <c r="D50" s="188"/>
      <c r="E50" s="189"/>
    </row>
    <row r="51" spans="1:5" ht="21.95" customHeight="1">
      <c r="A51" s="188"/>
      <c r="B51" s="188"/>
      <c r="C51" s="188"/>
      <c r="D51" s="188"/>
      <c r="E51" s="189"/>
    </row>
    <row r="52" spans="1:5" ht="24.95" customHeight="1">
      <c r="A52" s="187"/>
      <c r="B52" s="187"/>
      <c r="C52" s="187"/>
      <c r="D52" s="187"/>
      <c r="E52" s="187"/>
    </row>
    <row r="53" spans="1:5" ht="24.95" customHeight="1">
      <c r="A53" s="187"/>
      <c r="B53" s="187"/>
      <c r="C53" s="187"/>
      <c r="D53" s="187"/>
      <c r="E53" s="187"/>
    </row>
    <row r="54" spans="1:5" ht="24.95" customHeight="1">
      <c r="A54" s="187"/>
      <c r="B54" s="187"/>
      <c r="C54" s="187"/>
      <c r="D54" s="187"/>
      <c r="E54" s="187"/>
    </row>
    <row r="55" spans="1:5" ht="24.95" customHeight="1">
      <c r="A55" s="187"/>
      <c r="B55" s="187"/>
      <c r="C55" s="187"/>
      <c r="D55" s="187"/>
      <c r="E55" s="187"/>
    </row>
    <row r="56" spans="1:5" ht="24.95" customHeight="1">
      <c r="A56" s="187"/>
      <c r="B56" s="187"/>
      <c r="C56" s="187"/>
      <c r="D56" s="187"/>
      <c r="E56" s="187"/>
    </row>
    <row r="57" spans="1:5" ht="24.95" customHeight="1">
      <c r="A57" s="187"/>
      <c r="B57" s="187"/>
      <c r="C57" s="187"/>
      <c r="D57" s="187"/>
      <c r="E57" s="187"/>
    </row>
    <row r="58" spans="1:5" ht="24.95" customHeight="1">
      <c r="A58" s="187"/>
      <c r="B58" s="187"/>
      <c r="C58" s="187"/>
      <c r="D58" s="187"/>
      <c r="E58" s="187"/>
    </row>
    <row r="59" spans="1:5" ht="24.95" customHeight="1">
      <c r="A59" s="187"/>
      <c r="B59" s="187"/>
      <c r="C59" s="187"/>
      <c r="D59" s="187"/>
      <c r="E59" s="187"/>
    </row>
    <row r="60" spans="1:5" ht="24.95" customHeight="1">
      <c r="A60" s="187"/>
      <c r="B60" s="187"/>
      <c r="C60" s="187"/>
      <c r="D60" s="187"/>
      <c r="E60" s="187"/>
    </row>
    <row r="61" spans="1:5" ht="24.95" customHeight="1">
      <c r="A61" s="187"/>
      <c r="B61" s="187"/>
      <c r="C61" s="187"/>
      <c r="D61" s="187"/>
      <c r="E61" s="187"/>
    </row>
    <row r="62" spans="1:5" ht="24.95" customHeight="1">
      <c r="A62" s="187"/>
      <c r="B62" s="187"/>
      <c r="C62" s="187"/>
      <c r="D62" s="187"/>
      <c r="E62" s="187"/>
    </row>
    <row r="63" spans="1:5" ht="24.95" customHeight="1">
      <c r="A63" s="187"/>
      <c r="B63" s="187"/>
      <c r="C63" s="187"/>
      <c r="D63" s="187"/>
      <c r="E63" s="187"/>
    </row>
    <row r="64" spans="1:5" ht="24.95" customHeight="1">
      <c r="A64" s="187"/>
      <c r="B64" s="187"/>
      <c r="C64" s="187"/>
      <c r="D64" s="187"/>
      <c r="E64" s="187"/>
    </row>
    <row r="65" spans="1:5" ht="24.95" customHeight="1">
      <c r="A65" s="187"/>
      <c r="B65" s="187"/>
      <c r="C65" s="187"/>
      <c r="D65" s="187"/>
      <c r="E65" s="187"/>
    </row>
    <row r="66" spans="1:5" ht="24.95" customHeight="1">
      <c r="A66" s="187"/>
      <c r="B66" s="187"/>
      <c r="C66" s="187"/>
      <c r="D66" s="187"/>
      <c r="E66" s="187"/>
    </row>
    <row r="67" spans="1:5" ht="24.95" customHeight="1">
      <c r="A67" s="187"/>
      <c r="B67" s="187"/>
      <c r="C67" s="187"/>
      <c r="D67" s="187"/>
      <c r="E67" s="187"/>
    </row>
    <row r="68" spans="1:5" ht="24.95" customHeight="1">
      <c r="A68" s="187"/>
      <c r="B68" s="187"/>
      <c r="C68" s="187"/>
      <c r="D68" s="187"/>
      <c r="E68" s="187"/>
    </row>
    <row r="69" spans="1:5" ht="24.95" customHeight="1">
      <c r="A69" s="187"/>
      <c r="B69" s="187"/>
      <c r="C69" s="187"/>
      <c r="D69" s="187"/>
      <c r="E69" s="187"/>
    </row>
    <row r="70" spans="1:5" ht="24.95" customHeight="1">
      <c r="A70" s="187"/>
      <c r="B70" s="187"/>
      <c r="C70" s="187"/>
      <c r="D70" s="187"/>
      <c r="E70" s="187"/>
    </row>
    <row r="71" spans="1:5" ht="24.95" customHeight="1">
      <c r="A71" s="187"/>
      <c r="B71" s="187"/>
      <c r="C71" s="187"/>
      <c r="D71" s="187"/>
      <c r="E71" s="187"/>
    </row>
    <row r="72" spans="1:5" ht="24.95" customHeight="1">
      <c r="A72" s="187"/>
      <c r="B72" s="187"/>
      <c r="C72" s="187"/>
      <c r="D72" s="187"/>
      <c r="E72" s="187"/>
    </row>
    <row r="73" spans="1:5" ht="24.95" customHeight="1">
      <c r="A73" s="187"/>
      <c r="B73" s="187"/>
      <c r="C73" s="187"/>
      <c r="D73" s="187"/>
      <c r="E73" s="187"/>
    </row>
    <row r="74" spans="1:5" ht="24.95" customHeight="1">
      <c r="A74" s="187"/>
      <c r="B74" s="187"/>
      <c r="C74" s="187"/>
      <c r="D74" s="187"/>
      <c r="E74" s="187"/>
    </row>
    <row r="75" spans="1:5">
      <c r="A75" s="187"/>
      <c r="B75" s="187"/>
      <c r="C75" s="187"/>
      <c r="D75" s="187"/>
      <c r="E75" s="187"/>
    </row>
    <row r="76" spans="1:5">
      <c r="A76" s="187"/>
      <c r="B76" s="187"/>
      <c r="C76" s="187"/>
      <c r="D76" s="187"/>
      <c r="E76" s="187"/>
    </row>
    <row r="77" spans="1:5">
      <c r="A77" s="187"/>
      <c r="B77" s="187"/>
      <c r="C77" s="187"/>
      <c r="D77" s="187"/>
      <c r="E77" s="187"/>
    </row>
    <row r="78" spans="1:5">
      <c r="A78" s="187"/>
      <c r="B78" s="187"/>
      <c r="C78" s="187"/>
      <c r="D78" s="187"/>
      <c r="E78" s="187"/>
    </row>
    <row r="79" spans="1:5">
      <c r="A79" s="187"/>
      <c r="B79" s="187"/>
      <c r="C79" s="187"/>
      <c r="D79" s="187"/>
      <c r="E79" s="187"/>
    </row>
    <row r="80" spans="1:5">
      <c r="A80" s="187"/>
      <c r="B80" s="187"/>
      <c r="C80" s="187"/>
      <c r="D80" s="187"/>
      <c r="E80" s="187"/>
    </row>
    <row r="81" spans="1:5">
      <c r="A81" s="187"/>
      <c r="B81" s="187"/>
      <c r="C81" s="187"/>
      <c r="D81" s="187"/>
      <c r="E81" s="187"/>
    </row>
    <row r="82" spans="1:5">
      <c r="A82" s="187"/>
      <c r="B82" s="187"/>
      <c r="C82" s="187"/>
      <c r="D82" s="187"/>
      <c r="E82" s="187"/>
    </row>
    <row r="83" spans="1:5">
      <c r="A83" s="187"/>
      <c r="B83" s="187"/>
      <c r="C83" s="187"/>
      <c r="D83" s="187"/>
      <c r="E83" s="187"/>
    </row>
    <row r="84" spans="1:5">
      <c r="A84" s="187"/>
      <c r="B84" s="187"/>
      <c r="C84" s="187"/>
      <c r="D84" s="187"/>
      <c r="E84" s="187"/>
    </row>
    <row r="85" spans="1:5">
      <c r="A85" s="187"/>
      <c r="B85" s="187"/>
      <c r="C85" s="187"/>
      <c r="D85" s="187"/>
      <c r="E85" s="187"/>
    </row>
    <row r="86" spans="1:5">
      <c r="A86" s="187"/>
      <c r="B86" s="187"/>
      <c r="C86" s="187"/>
      <c r="D86" s="187"/>
      <c r="E86" s="187"/>
    </row>
    <row r="87" spans="1:5">
      <c r="A87" s="187"/>
      <c r="B87" s="187"/>
      <c r="C87" s="187"/>
      <c r="D87" s="187"/>
      <c r="E87" s="187"/>
    </row>
    <row r="88" spans="1:5">
      <c r="A88" s="187"/>
      <c r="B88" s="187"/>
      <c r="C88" s="187"/>
      <c r="D88" s="187"/>
      <c r="E88" s="187"/>
    </row>
    <row r="89" spans="1:5">
      <c r="A89" s="187"/>
      <c r="B89" s="187"/>
      <c r="C89" s="187"/>
      <c r="D89" s="187"/>
      <c r="E89" s="187"/>
    </row>
    <row r="90" spans="1:5">
      <c r="A90" s="187"/>
      <c r="B90" s="187"/>
      <c r="C90" s="187"/>
      <c r="D90" s="187"/>
      <c r="E90" s="187"/>
    </row>
    <row r="91" spans="1:5">
      <c r="A91" s="187"/>
      <c r="B91" s="187"/>
      <c r="C91" s="187"/>
      <c r="D91" s="187"/>
      <c r="E91" s="187"/>
    </row>
    <row r="92" spans="1:5">
      <c r="A92" s="187"/>
      <c r="B92" s="187"/>
      <c r="C92" s="187"/>
      <c r="D92" s="187"/>
      <c r="E92" s="187"/>
    </row>
  </sheetData>
  <sheetProtection selectLockedCells="1"/>
  <dataConsolidate/>
  <customSheetViews>
    <customSheetView guid="{25FA5C87-49B6-4D46-AC9A-E57D5387C2DA}" scale="90" hiddenColumns="1" state="hidden" topLeftCell="A34">
      <selection activeCell="H8" sqref="H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D4DE57C7-E521-4428-80BD-545B19793C78}" scale="90" hiddenColumns="1" state="hidden" topLeftCell="A34">
      <selection activeCell="H8" sqref="H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427AF4ED-2BDF-478F-9F0A-595838FA0EC8}" scale="90" hiddenColumns="1" state="hidden" topLeftCell="A34">
      <selection activeCell="H8" sqref="H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EF8F60CB-82F3-477F-A7D3-94F4C70843DC}" scale="90" hiddenColumns="1" state="hidden" topLeftCell="A34">
      <selection activeCell="H8" sqref="H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 guid="{9658319F-66FC-48F8-AB8A-302F6F77BA10}" scale="90" hiddenColumns="1" state="hidden" topLeftCell="A34">
      <selection activeCell="H8" sqref="H8"/>
      <pageMargins left="0.31" right="0.25" top="0.52" bottom="0.67" header="0.23" footer="0.24"/>
      <printOptions horizontalCentered="1"/>
      <pageSetup paperSize="9" scale="90" fitToHeight="0" orientation="portrait" r:id="rId5"/>
      <headerFooter alignWithMargins="0">
        <oddFooter>&amp;R&amp;"Book Antiqua,Bold"&amp;10Schedule-5/ Page &amp;P of &amp;N</oddFooter>
      </headerFooter>
    </customSheetView>
    <customSheetView guid="{D4A148BB-8D25-43B9-8797-A9D3AE767B49}" scale="90" hiddenColumns="1" state="hidden" topLeftCell="A34">
      <selection activeCell="H8" sqref="H8"/>
      <pageMargins left="0.31" right="0.25" top="0.52" bottom="0.67" header="0.23" footer="0.24"/>
      <printOptions horizontalCentered="1"/>
      <pageSetup paperSize="9" scale="90" fitToHeight="0" orientation="portrait" r:id="rId6"/>
      <headerFooter alignWithMargins="0">
        <oddFooter>&amp;R&amp;"Book Antiqua,Bold"&amp;10Schedule-5/ Page &amp;P of &amp;N</oddFooter>
      </headerFooter>
    </customSheetView>
    <customSheetView guid="{714760DF-5EB1-4543-9C04-C1A23AAE4384}" scale="90" hiddenColumns="1" state="hidden" topLeftCell="A34">
      <selection activeCell="H8" sqref="H8"/>
      <pageMargins left="0.31" right="0.25" top="0.52" bottom="0.67" header="0.23" footer="0.24"/>
      <printOptions horizontalCentered="1"/>
      <pageSetup paperSize="9" scale="90" fitToHeight="0" orientation="portrait" r:id="rId7"/>
      <headerFooter alignWithMargins="0">
        <oddFooter>&amp;R&amp;"Book Antiqua,Bold"&amp;10Schedule-5/ Page &amp;P of &amp;N</oddFooter>
      </headerFooter>
    </customSheetView>
    <customSheetView guid="{BE0CEA4D-1A4E-4C32-BF92-B8DA3D3423E5}" scale="90" hiddenColumns="1" state="hidden" topLeftCell="A34">
      <selection activeCell="H8" sqref="H8"/>
      <pageMargins left="0.31" right="0.25" top="0.52" bottom="0.67" header="0.23" footer="0.24"/>
      <printOptions horizontalCentered="1"/>
      <pageSetup paperSize="9" scale="90" fitToHeight="0" orientation="portrait" r:id="rId8"/>
      <headerFooter alignWithMargins="0">
        <oddFooter>&amp;R&amp;"Book Antiqua,Bold"&amp;10Schedule-5/ Page &amp;P of &amp;N</oddFooter>
      </headerFooter>
    </customSheetView>
    <customSheetView guid="{3DA0B320-DAF7-4F4A-921A-9FCFD188E8C7}" scale="90" hiddenColumns="1" state="hidden" topLeftCell="A34">
      <selection activeCell="H8" sqref="H8"/>
      <pageMargins left="0.31" right="0.25" top="0.52" bottom="0.67" header="0.23" footer="0.24"/>
      <printOptions horizontalCentered="1"/>
      <pageSetup paperSize="9" scale="90" fitToHeight="0" orientation="portrait" r:id="rId9"/>
      <headerFooter alignWithMargins="0">
        <oddFooter>&amp;R&amp;"Book Antiqua,Bold"&amp;10Schedule-5/ Page &amp;P of &amp;N</oddFooter>
      </headerFooter>
    </customSheetView>
    <customSheetView guid="{8C0E2163-61BB-48DF-AFAF-5E75147ED450}" scale="90" hiddenColumns="1" state="hidden" topLeftCell="A34">
      <selection activeCell="H8" sqref="H8"/>
      <pageMargins left="0.31" right="0.25" top="0.52" bottom="0.67" header="0.23" footer="0.24"/>
      <printOptions horizontalCentered="1"/>
      <pageSetup paperSize="9" scale="90" fitToHeight="0" orientation="portrait" r:id="rId10"/>
      <headerFooter alignWithMargins="0">
        <oddFooter>&amp;R&amp;"Book Antiqua,Bold"&amp;10Schedule-5/ Page &amp;P of &amp;N</oddFooter>
      </headerFooter>
    </customSheetView>
    <customSheetView guid="{FD7F7BE1-8CB1-460B-98AB-D33E15FD14E6}" scale="90" hiddenColumns="1" state="hidden" topLeftCell="A34">
      <selection activeCell="H8" sqref="H8"/>
      <pageMargins left="0.31" right="0.25" top="0.52" bottom="0.67" header="0.23" footer="0.24"/>
      <printOptions horizontalCentered="1"/>
      <pageSetup paperSize="9" scale="90" fitToHeight="0" orientation="portrait" r:id="rId11"/>
      <headerFooter alignWithMargins="0">
        <oddFooter>&amp;R&amp;"Book Antiqua,Bold"&amp;10Schedule-5/ Page &amp;P of &amp;N</oddFooter>
      </headerFooter>
    </customSheetView>
    <customSheetView guid="{1F4837C2-36FF-4422-95DC-EAAD1B4FAC2F}" scale="90" hiddenColumns="1" state="hidden" topLeftCell="A34">
      <selection activeCell="H8" sqref="H8"/>
      <pageMargins left="0.31" right="0.25" top="0.52" bottom="0.67" header="0.23" footer="0.24"/>
      <printOptions horizontalCentered="1"/>
      <pageSetup paperSize="9" scale="90" fitToHeight="0" orientation="portrait" r:id="rId12"/>
      <headerFooter alignWithMargins="0">
        <oddFooter>&amp;R&amp;"Book Antiqua,Bold"&amp;10Schedule-5/ Page &amp;P of &amp;N</oddFooter>
      </headerFooter>
    </customSheetView>
    <customSheetView guid="{27A45B7A-04F2-4516-B80B-5ED0825D4ED3}" scale="90" hiddenColumns="1" state="hidden" topLeftCell="A30">
      <selection activeCell="D23" sqref="D23:E26"/>
      <pageMargins left="0.31" right="0.25" top="0.52" bottom="0.67" header="0.23" footer="0.24"/>
      <printOptions horizontalCentered="1"/>
      <pageSetup paperSize="9" scale="90" fitToHeight="0" orientation="portrait" r:id="rId13"/>
      <headerFooter alignWithMargins="0">
        <oddFooter>&amp;R&amp;"Book Antiqua,Bold"&amp;10Schedule-5/ Page &amp;P of &amp;N</oddFooter>
      </headerFooter>
    </customSheetView>
    <customSheetView guid="{091A6405-72DB-46E0-B81A-EC53A5C58396}" scale="90" hiddenColumns="1" state="hidden" topLeftCell="A12">
      <selection activeCell="D18" sqref="D18:E21"/>
      <pageMargins left="0.31" right="0.25" top="0.52" bottom="0.67" header="0.23" footer="0.24"/>
      <printOptions horizontalCentered="1"/>
      <pageSetup paperSize="9" scale="90" fitToHeight="0" orientation="portrait" r:id="rId14"/>
      <headerFooter alignWithMargins="0">
        <oddFooter>&amp;R&amp;"Book Antiqua,Bold"&amp;10Schedule-5/ Page &amp;P of &amp;N</oddFooter>
      </headerFooter>
    </customSheetView>
    <customSheetView guid="{EEE4E2D7-4BFE-4C24-8B93-9FD441A50336}" scale="90" hiddenColumns="1" state="hidden" topLeftCell="A30">
      <selection activeCell="D23" sqref="D23:E26"/>
      <pageMargins left="0.31" right="0.25" top="0.52" bottom="0.67" header="0.23" footer="0.24"/>
      <printOptions horizontalCentered="1"/>
      <pageSetup paperSize="9" scale="90" fitToHeight="0" orientation="portrait" r:id="rId15"/>
      <headerFooter alignWithMargins="0">
        <oddFooter>&amp;R&amp;"Book Antiqua,Bold"&amp;10Schedule-5/ Page &amp;P of &amp;N</oddFooter>
      </headerFooter>
    </customSheetView>
    <customSheetView guid="{E2E57CA5-082B-4C11-AB34-2A298199576B}" scale="90" hiddenColumns="1" state="hidden" topLeftCell="A12">
      <selection activeCell="D18" sqref="D18:E21"/>
      <pageMargins left="0.31" right="0.25" top="0.52" bottom="0.67" header="0.23" footer="0.24"/>
      <printOptions horizontalCentered="1"/>
      <pageSetup paperSize="9" scale="90" fitToHeight="0" orientation="portrait" r:id="rId16"/>
      <headerFooter alignWithMargins="0">
        <oddFooter>&amp;R&amp;"Book Antiqua,Bold"&amp;10Schedule-5/ Page &amp;P of &amp;N</oddFooter>
      </headerFooter>
    </customSheetView>
    <customSheetView guid="{E8B8E0BD-9CB3-4C7D-9BC6-088FDFCB0B45}" scale="90" hiddenColumns="1" state="hidden" topLeftCell="A34">
      <selection activeCell="H8" sqref="H8"/>
      <pageMargins left="0.31" right="0.25" top="0.52" bottom="0.67" header="0.23" footer="0.24"/>
      <printOptions horizontalCentered="1"/>
      <pageSetup paperSize="9" scale="90" fitToHeight="0" orientation="portrait" r:id="rId17"/>
      <headerFooter alignWithMargins="0">
        <oddFooter>&amp;R&amp;"Book Antiqua,Bold"&amp;10Schedule-5/ Page &amp;P of &amp;N</oddFooter>
      </headerFooter>
    </customSheetView>
    <customSheetView guid="{CB39F8EE-FAD8-4C4E-B5E9-5EC27AC08528}" scale="90" hiddenColumns="1" state="hidden" topLeftCell="A34">
      <selection activeCell="H8" sqref="H8"/>
      <pageMargins left="0.31" right="0.25" top="0.52" bottom="0.67" header="0.23" footer="0.24"/>
      <printOptions horizontalCentered="1"/>
      <pageSetup paperSize="9" scale="90" fitToHeight="0" orientation="portrait" r:id="rId18"/>
      <headerFooter alignWithMargins="0">
        <oddFooter>&amp;R&amp;"Book Antiqua,Bold"&amp;10Schedule-5/ Page &amp;P of &amp;N</oddFooter>
      </headerFooter>
    </customSheetView>
    <customSheetView guid="{97B2ED79-AE3F-4DF3-959D-96AE4A0B76A0}" scale="90" hiddenColumns="1" state="hidden" topLeftCell="A34">
      <selection activeCell="H8" sqref="H8"/>
      <pageMargins left="0.31" right="0.25" top="0.52" bottom="0.67" header="0.23" footer="0.24"/>
      <printOptions horizontalCentered="1"/>
      <pageSetup paperSize="9" scale="90" fitToHeight="0" orientation="portrait" r:id="rId19"/>
      <headerFooter alignWithMargins="0">
        <oddFooter>&amp;R&amp;"Book Antiqua,Bold"&amp;10Schedule-5/ Page &amp;P of &amp;N</oddFooter>
      </headerFooter>
    </customSheetView>
    <customSheetView guid="{2D068FA3-47E3-4516-81A6-894AA90F7864}" scale="90" hiddenColumns="1" state="hidden" topLeftCell="A34">
      <selection activeCell="H8" sqref="H8"/>
      <pageMargins left="0.31" right="0.25" top="0.52" bottom="0.67" header="0.23" footer="0.24"/>
      <printOptions horizontalCentered="1"/>
      <pageSetup paperSize="9" scale="90" fitToHeight="0" orientation="portrait" r:id="rId20"/>
      <headerFooter alignWithMargins="0">
        <oddFooter>&amp;R&amp;"Book Antiqua,Bold"&amp;10Schedule-5/ Page &amp;P of &amp;N</oddFooter>
      </headerFooter>
    </customSheetView>
    <customSheetView guid="{25F14B1D-FADD-4C44-AA48-5D402D65337D}" scale="90" hiddenColumns="1" state="hidden" topLeftCell="A34">
      <selection activeCell="H8" sqref="H8"/>
      <pageMargins left="0.31" right="0.25" top="0.52" bottom="0.67" header="0.23" footer="0.24"/>
      <printOptions horizontalCentered="1"/>
      <pageSetup paperSize="9" scale="90" fitToHeight="0" orientation="portrait" r:id="rId21"/>
      <headerFooter alignWithMargins="0">
        <oddFooter>&amp;R&amp;"Book Antiqua,Bold"&amp;10Schedule-5/ Page &amp;P of &amp;N</oddFooter>
      </headerFooter>
    </customSheetView>
    <customSheetView guid="{FC366365-2136-48B2-A9F6-DEB708B66B93}" scale="90" hiddenColumns="1" state="hidden" topLeftCell="A34">
      <selection activeCell="H8" sqref="H8"/>
      <pageMargins left="0.31" right="0.25" top="0.52" bottom="0.67" header="0.23" footer="0.24"/>
      <printOptions horizontalCentered="1"/>
      <pageSetup paperSize="9" scale="90" fitToHeight="0" orientation="portrait" r:id="rId22"/>
      <headerFooter alignWithMargins="0">
        <oddFooter>&amp;R&amp;"Book Antiqua,Bold"&amp;10Schedule-5/ Page &amp;P of &amp;N</oddFooter>
      </headerFooter>
    </customSheetView>
  </customSheetViews>
  <mergeCells count="40">
    <mergeCell ref="B10:C10"/>
    <mergeCell ref="B11:C11"/>
    <mergeCell ref="A3:E3"/>
    <mergeCell ref="A4:E4"/>
    <mergeCell ref="B8:C8"/>
    <mergeCell ref="B9:C9"/>
    <mergeCell ref="I13:K13"/>
    <mergeCell ref="M13:O13"/>
    <mergeCell ref="B14:C14"/>
    <mergeCell ref="D14:E14"/>
    <mergeCell ref="B18:C18"/>
    <mergeCell ref="D18:E21"/>
    <mergeCell ref="B13:C13"/>
    <mergeCell ref="D13:E13"/>
    <mergeCell ref="B15:C15"/>
    <mergeCell ref="D15:E16"/>
    <mergeCell ref="B17:C17"/>
    <mergeCell ref="D17:E17"/>
    <mergeCell ref="B31:C31"/>
    <mergeCell ref="D31:E32"/>
    <mergeCell ref="B22:C22"/>
    <mergeCell ref="D22:E22"/>
    <mergeCell ref="B23:C23"/>
    <mergeCell ref="D23:E26"/>
    <mergeCell ref="B27:C27"/>
    <mergeCell ref="D27:E27"/>
    <mergeCell ref="B28:C28"/>
    <mergeCell ref="D28:E29"/>
    <mergeCell ref="B30:C30"/>
    <mergeCell ref="D30:E30"/>
    <mergeCell ref="A36:A37"/>
    <mergeCell ref="B36:C36"/>
    <mergeCell ref="D36:E36"/>
    <mergeCell ref="B37:C37"/>
    <mergeCell ref="D37:E37"/>
    <mergeCell ref="B39:E39"/>
    <mergeCell ref="B33:C33"/>
    <mergeCell ref="D33:E33"/>
    <mergeCell ref="B34:C34"/>
    <mergeCell ref="D34:E35"/>
  </mergeCells>
  <phoneticPr fontId="28" type="noConversion"/>
  <dataValidations xWindow="1016" yWindow="398" count="10">
    <dataValidation type="decimal" operator="greaterThanOrEqual" allowBlank="1" showInputMessage="1" showErrorMessage="1" error="Enter Numeric figure in Percent only." prompt="Enter Rate of Sales Tax for Direct supply items indicated in Sch-1. " sqref="C21" xr:uid="{00000000-0002-0000-0700-000000000000}">
      <formula1>0</formula1>
    </dataValidation>
    <dataValidation allowBlank="1" showInputMessage="1" showErrorMessage="1" prompt="You may write remarks regarding Octroi here." sqref="D28:E29" xr:uid="{00000000-0002-0000-0700-000001000000}"/>
    <dataValidation allowBlank="1" showInputMessage="1" showErrorMessage="1" prompt="You may write remarks regarding VAT here." sqref="D23:E26" xr:uid="{00000000-0002-0000-0700-000002000000}"/>
    <dataValidation allowBlank="1" showInputMessage="1" showErrorMessage="1" prompt="You may write remarks regarding Sales Tax here." sqref="D18:E21" xr:uid="{00000000-0002-0000-0700-000003000000}"/>
    <dataValidation allowBlank="1" showInputMessage="1" showErrorMessage="1" prompt="You may write remarks regarding Excise Duty here." sqref="D15:E16" xr:uid="{00000000-0002-0000-07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7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0" xr:uid="{00000000-0002-0000-07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700-000007000000}">
      <formula1>0</formula1>
    </dataValidation>
    <dataValidation allowBlank="1" showInputMessage="1" showErrorMessage="1" prompt="You may write remarks regarding Entry Tax here." sqref="D31:E32" xr:uid="{00000000-0002-0000-0700-000008000000}"/>
    <dataValidation allowBlank="1" showInputMessage="1" showErrorMessage="1" prompt="You may write remarks regarding Other Taxes &amp; Duties here." sqref="D34:E35" xr:uid="{00000000-0002-0000-0700-000009000000}"/>
  </dataValidations>
  <hyperlinks>
    <hyperlink ref="C29" location="Octroi!Print_Area" tooltip="Click here for Details of Octroi" display="Click here for details of Octroi" xr:uid="{00000000-0004-0000-0700-000000000000}"/>
    <hyperlink ref="C32" location="'Entry Tax'!Print_Area" tooltip="Click here for details of Entry Taxes" display="Click here for details of Entry Taxes" xr:uid="{00000000-0004-0000-0700-000001000000}"/>
    <hyperlink ref="C35" location="'Other Taxes &amp; Duties'!A1" tooltip="Click here for details of Other taxes &amp; Duties" display="Click here for details of Other Taxes &amp; Duties" xr:uid="{00000000-0004-0000-0700-000002000000}"/>
  </hyperlinks>
  <printOptions horizontalCentered="1"/>
  <pageMargins left="0.31" right="0.25" top="0.52" bottom="0.67" header="0.23" footer="0.24"/>
  <pageSetup paperSize="9" scale="90" fitToHeight="0" orientation="portrait" r:id="rId23"/>
  <headerFooter alignWithMargins="0">
    <oddFooter>&amp;R&amp;"Book Antiqua,Bold"&amp;10Schedule-5/ Page &amp;P of &amp;N</oddFooter>
  </headerFooter>
  <drawing r:id="rId2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pageSetUpPr fitToPage="1"/>
  </sheetPr>
  <dimension ref="A1:G35"/>
  <sheetViews>
    <sheetView view="pageBreakPreview" zoomScale="115" zoomScaleSheetLayoutView="115" workbookViewId="0">
      <selection activeCell="G32" sqref="G32"/>
    </sheetView>
  </sheetViews>
  <sheetFormatPr defaultColWidth="10" defaultRowHeight="16.5"/>
  <cols>
    <col min="1" max="1" width="10.625" style="410" customWidth="1"/>
    <col min="2" max="2" width="27.5" style="410" customWidth="1"/>
    <col min="3" max="3" width="21" style="410" customWidth="1"/>
    <col min="4" max="4" width="34.375" style="410" customWidth="1"/>
    <col min="5" max="6" width="10" style="488"/>
    <col min="7" max="7" width="11.375" style="488" bestFit="1" customWidth="1"/>
    <col min="8" max="16384" width="10" style="488"/>
  </cols>
  <sheetData>
    <row r="1" spans="1:6" ht="18" customHeight="1">
      <c r="A1" s="67" t="str">
        <f>Cover!B3</f>
        <v>Spec. No.: CC/NT/CIVIL/DOM/A00/22/00133</v>
      </c>
      <c r="B1" s="68"/>
      <c r="C1" s="70"/>
      <c r="D1" s="71" t="s">
        <v>435</v>
      </c>
    </row>
    <row r="2" spans="1:6" ht="18" customHeight="1">
      <c r="A2" s="437"/>
      <c r="B2" s="433"/>
      <c r="C2" s="435"/>
      <c r="D2" s="435"/>
    </row>
    <row r="3" spans="1:6" ht="76.150000000000006" customHeight="1">
      <c r="A3" s="838" t="str">
        <f>Cover!$B$2</f>
        <v>Township Works Package-C2 for construction of Residential and Non-residential buildings including external infrastructural development in various substations of Meghalaya state associated with NER Power System Improvement Project</v>
      </c>
      <c r="B3" s="838"/>
      <c r="C3" s="838"/>
      <c r="D3" s="838"/>
      <c r="E3" s="489"/>
      <c r="F3" s="489"/>
    </row>
    <row r="4" spans="1:6" ht="21.95" customHeight="1">
      <c r="A4" s="841" t="s">
        <v>412</v>
      </c>
      <c r="B4" s="841"/>
      <c r="C4" s="841"/>
      <c r="D4" s="841"/>
    </row>
    <row r="5" spans="1:6" ht="10.9" customHeight="1">
      <c r="A5" s="30"/>
    </row>
    <row r="6" spans="1:6" ht="18" customHeight="1">
      <c r="A6" s="25" t="str">
        <f>'Sch-1'!A6</f>
        <v>Bidder’s Name and Address (Sole Bidder) :</v>
      </c>
      <c r="D6" s="477" t="s">
        <v>345</v>
      </c>
    </row>
    <row r="7" spans="1:6" ht="36" customHeight="1">
      <c r="A7" s="876" t="str">
        <f>'Sch-1'!A7</f>
        <v/>
      </c>
      <c r="B7" s="876"/>
      <c r="C7" s="876"/>
      <c r="D7" s="478" t="str">
        <f>'Sch-1'!O7</f>
        <v>Contract Services</v>
      </c>
    </row>
    <row r="8" spans="1:6" ht="18" customHeight="1">
      <c r="A8" s="32" t="s">
        <v>355</v>
      </c>
      <c r="B8" s="872" t="str">
        <f>IF('Sch-1'!F8=0, "", 'Sch-1'!F8)</f>
        <v/>
      </c>
      <c r="C8" s="872"/>
      <c r="D8" s="478" t="str">
        <f>'Sch-1'!O8</f>
        <v>Power Grid Corporation of India Ltd.,</v>
      </c>
    </row>
    <row r="9" spans="1:6" ht="18" customHeight="1">
      <c r="A9" s="32" t="s">
        <v>356</v>
      </c>
      <c r="B9" s="872" t="str">
        <f>IF('Sch-1'!F9=0, "", 'Sch-1'!F9)</f>
        <v/>
      </c>
      <c r="C9" s="872"/>
      <c r="D9" s="478" t="str">
        <f>'Sch-1'!O9</f>
        <v>"Saudamini", Plot No.-2</v>
      </c>
    </row>
    <row r="10" spans="1:6" ht="18" customHeight="1">
      <c r="A10" s="479"/>
      <c r="B10" s="872" t="str">
        <f>IF('Sch-1'!F10=0, "", 'Sch-1'!F10)</f>
        <v/>
      </c>
      <c r="C10" s="872"/>
      <c r="D10" s="478" t="str">
        <f>'Sch-1'!O10</f>
        <v xml:space="preserve">Sector-29, </v>
      </c>
    </row>
    <row r="11" spans="1:6" ht="18" customHeight="1">
      <c r="A11" s="479"/>
      <c r="B11" s="872" t="str">
        <f>IF('Sch-1'!F11=0, "", 'Sch-1'!F11)</f>
        <v/>
      </c>
      <c r="C11" s="872"/>
      <c r="D11" s="478" t="str">
        <f>'Sch-1'!O11</f>
        <v>Gurgaon (Haryana) - 122001</v>
      </c>
    </row>
    <row r="12" spans="1:6" ht="14.45" customHeight="1">
      <c r="A12" s="45"/>
      <c r="B12" s="45"/>
      <c r="C12" s="45"/>
      <c r="D12" s="480"/>
    </row>
    <row r="13" spans="1:6" ht="21.95" customHeight="1">
      <c r="A13" s="46" t="s">
        <v>324</v>
      </c>
      <c r="B13" s="839" t="s">
        <v>321</v>
      </c>
      <c r="C13" s="830"/>
      <c r="D13" s="47" t="s">
        <v>326</v>
      </c>
    </row>
    <row r="14" spans="1:6" ht="21.95" customHeight="1">
      <c r="A14" s="35" t="s">
        <v>327</v>
      </c>
      <c r="B14" s="873" t="s">
        <v>359</v>
      </c>
      <c r="C14" s="873"/>
      <c r="D14" s="60">
        <f>'Sch-1'!P109</f>
        <v>0</v>
      </c>
    </row>
    <row r="15" spans="1:6" ht="21.95" customHeight="1">
      <c r="A15" s="578" t="s">
        <v>329</v>
      </c>
      <c r="B15" s="834" t="s">
        <v>451</v>
      </c>
      <c r="C15" s="845"/>
      <c r="D15" s="649">
        <f>'Sch-1'!R109</f>
        <v>0</v>
      </c>
    </row>
    <row r="16" spans="1:6" ht="35.1" customHeight="1">
      <c r="A16" s="481"/>
      <c r="B16" s="874" t="s">
        <v>433</v>
      </c>
      <c r="C16" s="875"/>
      <c r="D16" s="644">
        <f>D14+D15</f>
        <v>0</v>
      </c>
    </row>
    <row r="17" spans="1:7" ht="21.95" hidden="1" customHeight="1">
      <c r="A17" s="35" t="s">
        <v>329</v>
      </c>
      <c r="B17" s="871" t="s">
        <v>360</v>
      </c>
      <c r="C17" s="871"/>
      <c r="D17" s="60" t="e">
        <f>#REF!</f>
        <v>#REF!</v>
      </c>
    </row>
    <row r="18" spans="1:7" ht="35.1" hidden="1" customHeight="1">
      <c r="A18" s="481"/>
      <c r="B18" s="868" t="s">
        <v>333</v>
      </c>
      <c r="C18" s="869"/>
      <c r="D18" s="482"/>
    </row>
    <row r="19" spans="1:7" ht="21.95" hidden="1" customHeight="1">
      <c r="A19" s="35" t="s">
        <v>330</v>
      </c>
      <c r="B19" s="871" t="s">
        <v>361</v>
      </c>
      <c r="C19" s="871"/>
      <c r="D19" s="60" t="e">
        <f>#REF!</f>
        <v>#REF!</v>
      </c>
    </row>
    <row r="20" spans="1:7" ht="24.6" hidden="1" customHeight="1">
      <c r="A20" s="481"/>
      <c r="B20" s="868" t="s">
        <v>334</v>
      </c>
      <c r="C20" s="869"/>
      <c r="D20" s="482"/>
    </row>
    <row r="21" spans="1:7" ht="21.95" hidden="1" customHeight="1">
      <c r="A21" s="35" t="s">
        <v>331</v>
      </c>
      <c r="B21" s="871" t="s">
        <v>362</v>
      </c>
      <c r="C21" s="871"/>
      <c r="D21" s="204" t="s">
        <v>370</v>
      </c>
    </row>
    <row r="22" spans="1:7" ht="21.6" hidden="1" customHeight="1">
      <c r="A22" s="481"/>
      <c r="B22" s="868" t="s">
        <v>335</v>
      </c>
      <c r="C22" s="869"/>
      <c r="D22" s="482"/>
    </row>
    <row r="23" spans="1:7" ht="30" hidden="1" customHeight="1">
      <c r="A23" s="35">
        <v>5</v>
      </c>
      <c r="B23" s="871" t="s">
        <v>368</v>
      </c>
      <c r="C23" s="871"/>
      <c r="D23" s="60" t="e">
        <f>'Sch-2'!#REF!</f>
        <v>#REF!</v>
      </c>
    </row>
    <row r="24" spans="1:7" ht="51" hidden="1" customHeight="1">
      <c r="A24" s="481"/>
      <c r="B24" s="868" t="s">
        <v>337</v>
      </c>
      <c r="C24" s="869"/>
      <c r="D24" s="483" t="s">
        <v>265</v>
      </c>
    </row>
    <row r="25" spans="1:7" ht="21.95" hidden="1" customHeight="1">
      <c r="A25" s="35" t="s">
        <v>338</v>
      </c>
      <c r="B25" s="871" t="s">
        <v>369</v>
      </c>
      <c r="C25" s="871"/>
      <c r="D25" s="204" t="e">
        <f>#REF!</f>
        <v>#REF!</v>
      </c>
    </row>
    <row r="26" spans="1:7" ht="35.1" hidden="1" customHeight="1">
      <c r="A26" s="481"/>
      <c r="B26" s="868" t="s">
        <v>52</v>
      </c>
      <c r="C26" s="869"/>
      <c r="D26" s="482"/>
    </row>
    <row r="27" spans="1:7" hidden="1">
      <c r="A27" s="867"/>
      <c r="B27" s="870" t="s">
        <v>339</v>
      </c>
      <c r="C27" s="870"/>
      <c r="D27" s="61">
        <f>D14</f>
        <v>0</v>
      </c>
    </row>
    <row r="28" spans="1:7" ht="44.25" hidden="1" customHeight="1">
      <c r="A28" s="867"/>
      <c r="B28" s="870"/>
      <c r="C28" s="870"/>
      <c r="D28" s="490" t="str">
        <f>D24</f>
        <v>Plus Octroi, Entry Tax , Other Taxes &amp; Duties quoted by bidder at Sl. No. 4,5 &amp; 6 of Sch-5</v>
      </c>
    </row>
    <row r="29" spans="1:7" ht="8.25" customHeight="1">
      <c r="A29" s="484"/>
      <c r="B29" s="65"/>
      <c r="C29" s="65"/>
      <c r="D29" s="66"/>
    </row>
    <row r="30" spans="1:7" ht="9.75" customHeight="1">
      <c r="A30" s="484"/>
      <c r="B30" s="65"/>
      <c r="C30" s="76"/>
      <c r="D30" s="66"/>
      <c r="G30" s="491"/>
    </row>
    <row r="31" spans="1:7">
      <c r="A31" s="75" t="s">
        <v>351</v>
      </c>
      <c r="B31" s="83" t="str">
        <f>IF('Sch-1'!D113=0,"", 'Sch-1'!D113)</f>
        <v>--</v>
      </c>
      <c r="C31" s="76" t="s">
        <v>353</v>
      </c>
      <c r="D31" s="81" t="str">
        <f>IF('Sch-1'!O114=0,"",'Sch-1'!O114)</f>
        <v/>
      </c>
      <c r="F31" s="469"/>
    </row>
    <row r="32" spans="1:7">
      <c r="A32" s="75" t="s">
        <v>352</v>
      </c>
      <c r="B32" s="83" t="str">
        <f>IF('Sch-1'!D114=0,"", 'Sch-1'!D114)</f>
        <v/>
      </c>
      <c r="C32" s="76" t="s">
        <v>354</v>
      </c>
      <c r="D32" s="81" t="str">
        <f>IF('Sch-1'!O115=0,"",'Sch-1'!O115)</f>
        <v/>
      </c>
      <c r="F32" s="451"/>
    </row>
    <row r="33" spans="1:6">
      <c r="A33" s="425"/>
      <c r="B33" s="433"/>
      <c r="C33" s="76"/>
      <c r="D33" s="485"/>
      <c r="F33" s="451"/>
    </row>
    <row r="34" spans="1:6" ht="30" customHeight="1">
      <c r="A34" s="425"/>
      <c r="B34" s="433"/>
      <c r="C34" s="76"/>
      <c r="D34" s="425"/>
      <c r="F34" s="469"/>
    </row>
    <row r="35" spans="1:6" ht="30" customHeight="1">
      <c r="A35" s="486"/>
      <c r="B35" s="486"/>
      <c r="C35" s="487"/>
      <c r="E35" s="492"/>
    </row>
  </sheetData>
  <sheetProtection password="CBD2" sheet="1" formatColumns="0" formatRows="0" selectLockedCells="1"/>
  <customSheetViews>
    <customSheetView guid="{25FA5C87-49B6-4D46-AC9A-E57D5387C2DA}"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D4DE57C7-E521-4428-80BD-545B19793C78}" scale="115" showPageBreaks="1" fitToPage="1" printArea="1" hiddenRows="1" view="pageBreakPreview">
      <selection activeCell="G32" sqref="G32"/>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427AF4ED-2BDF-478F-9F0A-595838FA0EC8}" showPageBreaks="1" fitToPage="1" printArea="1" hiddenRows="1" view="pageBreakPreview">
      <selection activeCell="G32" sqref="G32"/>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EF8F60CB-82F3-477F-A7D3-94F4C70843DC}"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9658319F-66FC-48F8-AB8A-302F6F77BA10}" showPageBreaks="1" fitToPage="1" printArea="1" hiddenRows="1" view="pageBreakPreview" topLeftCell="A7">
      <selection activeCell="B31" sqref="B31"/>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D4A148BB-8D25-43B9-8797-A9D3AE767B49}" showPageBreaks="1" fitToPage="1" printArea="1" hiddenRows="1" view="pageBreakPreview">
      <selection activeCell="D34" sqref="D34"/>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714760DF-5EB1-4543-9C04-C1A23AAE4384}"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BE0CEA4D-1A4E-4C32-BF92-B8DA3D3423E5}" showPageBreaks="1" fitToPage="1" printArea="1" hiddenRows="1" view="pageBreakPreview">
      <selection activeCell="D34" sqref="D34"/>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3DA0B320-DAF7-4F4A-921A-9FCFD188E8C7}"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8C0E2163-61BB-48DF-AFAF-5E75147ED450}" showPageBreaks="1" fitToPage="1" printArea="1" hiddenRows="1" view="pageBreakPreview" topLeftCell="A7">
      <selection activeCell="D34" sqref="D34"/>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FD7F7BE1-8CB1-460B-98AB-D33E15FD14E6}" showPageBreaks="1" fitToPage="1" printArea="1" hiddenRows="1" view="pageBreakPreview" topLeftCell="A7">
      <selection activeCell="D14" sqref="D14"/>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1F4837C2-36FF-4422-95DC-EAAD1B4FAC2F}" showPageBreaks="1" fitToPage="1" printArea="1" hiddenRows="1" view="pageBreakPreview" topLeftCell="A4">
      <selection activeCell="G13" sqref="G13"/>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27A45B7A-04F2-4516-B80B-5ED0825D4ED3}" fitToPage="1">
      <selection activeCell="D27" sqref="D27"/>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16"/>
      <headerFooter alignWithMargins="0">
        <oddFooter>&amp;R&amp;"Book Antiqua,Bold"&amp;10Schedule-6/ Page &amp;P of &amp;N</oddFooter>
      </headerFooter>
    </customSheetView>
    <customSheetView guid="{091A6405-72DB-46E0-B81A-EC53A5C58396}">
      <pageMargins left="0.5" right="0.38" top="0.56999999999999995" bottom="0.48" header="0.38" footer="0.24"/>
      <printOptions horizontalCentered="1"/>
      <pageSetup paperSize="9" fitToHeight="0" orientation="portrait" r:id="rId17"/>
      <headerFooter alignWithMargins="0">
        <oddFooter>&amp;R&amp;"Book Antiqua,Bold"&amp;10Schedule-6/ Page &amp;P of &amp;N</oddFooter>
      </headerFooter>
    </customSheetView>
    <customSheetView guid="{EEE4E2D7-4BFE-4C24-8B93-9FD441A50336}" fitToPage="1">
      <selection activeCell="D27" sqref="D27"/>
      <pageMargins left="0.5" right="0.38" top="0.56999999999999995" bottom="0.48" header="0.38" footer="0.24"/>
      <printOptions horizontalCentered="1"/>
      <pageSetup paperSize="9" fitToHeight="0" orientation="portrait" r:id="rId18"/>
      <headerFooter alignWithMargins="0">
        <oddFooter>&amp;R&amp;"Book Antiqua,Bold"&amp;10Schedule-6/ Page &amp;P of &amp;N</oddFooter>
      </headerFooter>
    </customSheetView>
    <customSheetView guid="{E2E57CA5-082B-4C11-AB34-2A298199576B}" showPageBreaks="1" fitToPage="1" printArea="1" view="pageBreakPreview" topLeftCell="A13">
      <selection activeCell="F19" sqref="F19"/>
      <pageMargins left="0.5" right="0.38" top="0.56999999999999995" bottom="0.48" header="0.38" footer="0.24"/>
      <printOptions horizontalCentered="1"/>
      <pageSetup paperSize="9" fitToHeight="0" orientation="portrait" r:id="rId19"/>
      <headerFooter alignWithMargins="0">
        <oddFooter>&amp;R&amp;"Book Antiqua,Bold"&amp;10Schedule-6/ Page &amp;P of &amp;N</oddFooter>
      </headerFooter>
    </customSheetView>
    <customSheetView guid="{E8B8E0BD-9CB3-4C7D-9BC6-088FDFCB0B45}" showPageBreaks="1" fitToPage="1" printArea="1" hiddenRows="1" view="pageBreakPreview">
      <selection activeCell="D34" sqref="D34"/>
      <pageMargins left="0.5" right="0.38" top="0.56999999999999995" bottom="0.48" header="0.38" footer="0.24"/>
      <printOptions horizontalCentered="1"/>
      <pageSetup paperSize="9" fitToHeight="0" orientation="portrait" r:id="rId20"/>
      <headerFooter alignWithMargins="0">
        <oddFooter>&amp;R&amp;"Book Antiqua,Bold"&amp;10Schedule-6/ Page &amp;P of &amp;N</oddFooter>
      </headerFooter>
    </customSheetView>
    <customSheetView guid="{CB39F8EE-FAD8-4C4E-B5E9-5EC27AC08528}" showPageBreaks="1" fitToPage="1" printArea="1" hiddenRows="1" view="pageBreakPreview">
      <selection activeCell="D34" sqref="D34"/>
      <pageMargins left="0.5" right="0.38" top="0.56999999999999995" bottom="0.48" header="0.38" footer="0.24"/>
      <printOptions horizontalCentered="1"/>
      <pageSetup paperSize="9" fitToHeight="0" orientation="portrait" r:id="rId21"/>
      <headerFooter alignWithMargins="0">
        <oddFooter>&amp;R&amp;"Book Antiqua,Bold"&amp;10Schedule-6/ Page &amp;P of &amp;N</oddFooter>
      </headerFooter>
    </customSheetView>
    <customSheetView guid="{97B2ED79-AE3F-4DF3-959D-96AE4A0B76A0}" showPageBreaks="1" fitToPage="1" printArea="1" hiddenRows="1" view="pageBreakPreview">
      <selection activeCell="B31" sqref="B31"/>
      <pageMargins left="0.5" right="0.38" top="0.56999999999999995" bottom="0.48" header="0.38" footer="0.24"/>
      <printOptions horizontalCentered="1"/>
      <pageSetup paperSize="9" fitToHeight="0" orientation="portrait" r:id="rId22"/>
      <headerFooter alignWithMargins="0">
        <oddFooter>&amp;R&amp;"Book Antiqua,Bold"&amp;10Schedule-6/ Page &amp;P of &amp;N</oddFooter>
      </headerFooter>
    </customSheetView>
    <customSheetView guid="{2D068FA3-47E3-4516-81A6-894AA90F7864}" showPageBreaks="1" fitToPage="1" printArea="1" hiddenRows="1" view="pageBreakPreview" topLeftCell="A4">
      <selection activeCell="G32" sqref="G32"/>
      <pageMargins left="0.5" right="0.38" top="0.56999999999999995" bottom="0.48" header="0.38" footer="0.24"/>
      <printOptions horizontalCentered="1"/>
      <pageSetup paperSize="9" fitToHeight="0" orientation="portrait" r:id="rId23"/>
      <headerFooter alignWithMargins="0">
        <oddFooter>&amp;R&amp;"Book Antiqua,Bold"&amp;10Schedule-6/ Page &amp;P of &amp;N</oddFooter>
      </headerFooter>
    </customSheetView>
    <customSheetView guid="{25F14B1D-FADD-4C44-AA48-5D402D65337D}" showPageBreaks="1" fitToPage="1" printArea="1" hiddenRows="1" view="pageBreakPreview">
      <selection activeCell="G32" sqref="G32"/>
      <pageMargins left="0.5" right="0.38" top="0.56999999999999995" bottom="0.48" header="0.38" footer="0.24"/>
      <printOptions horizontalCentered="1"/>
      <pageSetup paperSize="9" fitToHeight="0" orientation="portrait" r:id="rId24"/>
      <headerFooter alignWithMargins="0">
        <oddFooter>&amp;R&amp;"Book Antiqua,Bold"&amp;10Schedule-6/ Page &amp;P of &amp;N</oddFooter>
      </headerFooter>
    </customSheetView>
    <customSheetView guid="{FC366365-2136-48B2-A9F6-DEB708B66B93}" showPageBreaks="1" fitToPage="1" printArea="1" hiddenRows="1" view="pageBreakPreview">
      <selection activeCell="G32" sqref="G32"/>
      <pageMargins left="0.5" right="0.38" top="0.56999999999999995" bottom="0.48" header="0.38" footer="0.24"/>
      <printOptions horizontalCentered="1"/>
      <pageSetup paperSize="9" fitToHeight="0" orientation="portrait" r:id="rId25"/>
      <headerFooter alignWithMargins="0">
        <oddFooter>&amp;R&amp;"Book Antiqua,Bold"&amp;10Schedule-6/ Page &amp;P of &amp;N</oddFooter>
      </headerFooter>
    </customSheetView>
  </customSheetViews>
  <mergeCells count="23">
    <mergeCell ref="A3:D3"/>
    <mergeCell ref="A4:D4"/>
    <mergeCell ref="B13:C13"/>
    <mergeCell ref="B8:C8"/>
    <mergeCell ref="B17:C17"/>
    <mergeCell ref="B9:C9"/>
    <mergeCell ref="B10:C10"/>
    <mergeCell ref="A7:C7"/>
    <mergeCell ref="B15:C15"/>
    <mergeCell ref="B19:C19"/>
    <mergeCell ref="B11:C11"/>
    <mergeCell ref="B18:C18"/>
    <mergeCell ref="B14:C14"/>
    <mergeCell ref="B16:C16"/>
    <mergeCell ref="A27:A28"/>
    <mergeCell ref="B20:C20"/>
    <mergeCell ref="B26:C26"/>
    <mergeCell ref="B27:C28"/>
    <mergeCell ref="B24:C24"/>
    <mergeCell ref="B21:C21"/>
    <mergeCell ref="B25:C25"/>
    <mergeCell ref="B22:C22"/>
    <mergeCell ref="B23:C23"/>
  </mergeCells>
  <phoneticPr fontId="1" type="noConversion"/>
  <printOptions horizontalCentered="1"/>
  <pageMargins left="0.5" right="0.38" top="0.56999999999999995" bottom="0.48" header="0.38" footer="0.24"/>
  <pageSetup paperSize="9" fitToHeight="0" orientation="portrait" r:id="rId26"/>
  <headerFooter alignWithMargins="0">
    <oddFooter>&amp;R&amp;"Book Antiqua,Bold"&amp;10Schedule-6/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Basic</vt:lpstr>
      <vt:lpstr>Cover</vt:lpstr>
      <vt:lpstr>Instructions</vt:lpstr>
      <vt:lpstr>Names of Bidder</vt:lpstr>
      <vt:lpstr>Sch-1</vt:lpstr>
      <vt:lpstr>Sch-1(Disc)</vt:lpstr>
      <vt:lpstr>Sch-2</vt:lpstr>
      <vt:lpstr>Sch-5 Dis</vt:lpstr>
      <vt:lpstr>Sch-3</vt:lpstr>
      <vt:lpstr>Sch-3 After Discount</vt:lpstr>
      <vt:lpstr>Discount</vt:lpstr>
      <vt:lpstr>Octroi</vt:lpstr>
      <vt:lpstr>Entry Tax</vt:lpstr>
      <vt:lpstr>Other Taxes &amp; Duties</vt:lpstr>
      <vt:lpstr>Bid Form 2nd Envelope</vt:lpstr>
      <vt:lpstr>Q &amp; C</vt:lpstr>
      <vt:lpstr>N to W</vt:lpstr>
      <vt:lpstr>Sheet1</vt:lpstr>
      <vt:lpstr>Sheet2</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'Sch-1'!Print_Area</vt:lpstr>
      <vt:lpstr>'Sch-1(Disc)'!Print_Area</vt:lpstr>
      <vt:lpstr>'Sch-2'!Print_Area</vt:lpstr>
      <vt:lpstr>'Sch-3'!Print_Area</vt:lpstr>
      <vt:lpstr>'Sch-3 After Discount'!Print_Area</vt:lpstr>
      <vt:lpstr>'Sch-5 Dis'!Print_Area</vt:lpstr>
      <vt:lpstr>'Sch-1'!Print_Titles</vt:lpstr>
      <vt:lpstr>'Sch-1(Disc)'!Print_Titles</vt:lpstr>
      <vt:lpstr>'Sch-2'!Print_Titles</vt:lpstr>
      <vt:lpstr>'Sch-3'!Print_Titles</vt:lpstr>
      <vt:lpstr>'Sch-3 After Discount'!Print_Titles</vt:lpstr>
      <vt:lpstr>'Sch-5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Umesh Kumar Yadav {उमेश कुमार यादव}</cp:lastModifiedBy>
  <cp:lastPrinted>2021-10-27T09:05:49Z</cp:lastPrinted>
  <dcterms:created xsi:type="dcterms:W3CDTF">2001-07-26T10:23:15Z</dcterms:created>
  <dcterms:modified xsi:type="dcterms:W3CDTF">2022-10-27T09:09:12Z</dcterms:modified>
</cp:coreProperties>
</file>