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193 Closed &amp; Semi Closed Sores at Ananthapur PS/Bid Docs-WC-4193/"/>
    </mc:Choice>
  </mc:AlternateContent>
  <xr:revisionPtr revIDLastSave="894" documentId="13_ncr:1_{BD368C98-91EB-41FC-A282-E9F2DA675BF9}" xr6:coauthVersionLast="47" xr6:coauthVersionMax="47" xr10:uidLastSave="{D2A6EA9F-AE99-4480-A1F7-16AC2E10EFA5}"/>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'Schedule-I'!$A$1:$O$113</definedName>
    <definedName name="_xlnm.Print_Area" localSheetId="5">'Schedule-II'!$A$1:$O$37</definedName>
    <definedName name="_xlnm.Print_Area" localSheetId="6">'Schedule-III-Summary'!$A$1:$D$26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'Schedule-I'!$A$1:$O$112</definedName>
    <definedName name="Z_71DFD631_F0FC_4D77_B088_495FC5677788_.wvu.PrintArea" localSheetId="5" hidden="1">'Schedule-II'!$A$1:$L$36</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'Schedule-I'!$A$1:$O$113</definedName>
    <definedName name="Z_768FBB31_C98F_42D8_8A21_9E4C92CB0C4E_.wvu.PrintArea" localSheetId="5" hidden="1">'Schedule-II'!$A$1:$M$37</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'Schedule-I'!$A$1:$O$113</definedName>
    <definedName name="Z_F3854C08_3477_4F6D_851C_40DFA3C6F6FE_.wvu.PrintArea" localSheetId="5" hidden="1">'Schedule-II'!$A$1:$M$37</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'Schedule-I'!$A$1:$O$112</definedName>
    <definedName name="Z_FAE469C4_CC0E_407B_871F_7B3C94956CEC_.wvu.PrintArea" localSheetId="5" hidden="1">'Schedule-II'!$A$1:$L$36</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1" i="5" l="1"/>
  <c r="N110" i="5"/>
  <c r="O107" i="5"/>
  <c r="O108" i="5" s="1"/>
  <c r="N107" i="5"/>
  <c r="N108" i="5"/>
  <c r="O106" i="5"/>
  <c r="P9" i="6" l="1"/>
  <c r="P8" i="6"/>
  <c r="A32" i="6"/>
  <c r="A17" i="6"/>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M93" i="5"/>
  <c r="N93" i="5" s="1"/>
  <c r="O93" i="5" s="1"/>
  <c r="M92" i="5"/>
  <c r="N92" i="5" s="1"/>
  <c r="O92" i="5" s="1"/>
  <c r="M91" i="5"/>
  <c r="N91" i="5" s="1"/>
  <c r="O91" i="5" s="1"/>
  <c r="M90" i="5"/>
  <c r="N90" i="5" s="1"/>
  <c r="O90" i="5" s="1"/>
  <c r="M89" i="5"/>
  <c r="N89" i="5" s="1"/>
  <c r="O89" i="5" s="1"/>
  <c r="M88" i="5"/>
  <c r="N88" i="5" s="1"/>
  <c r="O88" i="5" s="1"/>
  <c r="M87" i="5"/>
  <c r="N87" i="5" s="1"/>
  <c r="O87" i="5" s="1"/>
  <c r="M86" i="5"/>
  <c r="N86" i="5" s="1"/>
  <c r="O86" i="5" s="1"/>
  <c r="M85" i="5"/>
  <c r="N85" i="5" s="1"/>
  <c r="O85" i="5" s="1"/>
  <c r="M84" i="5"/>
  <c r="N84" i="5" s="1"/>
  <c r="O84" i="5" s="1"/>
  <c r="M83" i="5"/>
  <c r="N83" i="5" s="1"/>
  <c r="O83" i="5" s="1"/>
  <c r="M82" i="5"/>
  <c r="N82" i="5" s="1"/>
  <c r="O82" i="5" s="1"/>
  <c r="M81" i="5"/>
  <c r="N81" i="5" s="1"/>
  <c r="O81" i="5" s="1"/>
  <c r="M80" i="5"/>
  <c r="N80" i="5" s="1"/>
  <c r="O80" i="5" s="1"/>
  <c r="M79" i="5"/>
  <c r="N79" i="5" s="1"/>
  <c r="O79" i="5" s="1"/>
  <c r="M78" i="5"/>
  <c r="N78" i="5" s="1"/>
  <c r="O78" i="5" s="1"/>
  <c r="M77" i="5"/>
  <c r="N77" i="5" s="1"/>
  <c r="O77" i="5" s="1"/>
  <c r="M76" i="5"/>
  <c r="N76" i="5" s="1"/>
  <c r="O76" i="5" s="1"/>
  <c r="M75" i="5"/>
  <c r="N75" i="5" s="1"/>
  <c r="O75" i="5" s="1"/>
  <c r="M74" i="5"/>
  <c r="N74" i="5" s="1"/>
  <c r="O74" i="5" s="1"/>
  <c r="M73" i="5"/>
  <c r="N73" i="5" s="1"/>
  <c r="O73" i="5" s="1"/>
  <c r="M72" i="5"/>
  <c r="N72" i="5" s="1"/>
  <c r="O72" i="5" s="1"/>
  <c r="M71" i="5"/>
  <c r="N71" i="5" s="1"/>
  <c r="O71" i="5" s="1"/>
  <c r="M70" i="5"/>
  <c r="N70" i="5" s="1"/>
  <c r="O70" i="5" s="1"/>
  <c r="M69" i="5"/>
  <c r="N69" i="5" s="1"/>
  <c r="O69" i="5" s="1"/>
  <c r="M68" i="5"/>
  <c r="N68" i="5" s="1"/>
  <c r="O68" i="5" s="1"/>
  <c r="M67" i="5"/>
  <c r="N67" i="5" s="1"/>
  <c r="O67" i="5" s="1"/>
  <c r="M66" i="5"/>
  <c r="N66" i="5" s="1"/>
  <c r="O66" i="5" s="1"/>
  <c r="M65" i="5"/>
  <c r="N65" i="5" s="1"/>
  <c r="O65" i="5" s="1"/>
  <c r="M64" i="5"/>
  <c r="N64" i="5" s="1"/>
  <c r="O64" i="5" s="1"/>
  <c r="M63" i="5"/>
  <c r="N63" i="5" s="1"/>
  <c r="O63" i="5" s="1"/>
  <c r="M62" i="5"/>
  <c r="N62" i="5" s="1"/>
  <c r="O62" i="5" s="1"/>
  <c r="M61" i="5"/>
  <c r="N61" i="5" s="1"/>
  <c r="O61" i="5" s="1"/>
  <c r="M60" i="5"/>
  <c r="N60" i="5" s="1"/>
  <c r="O60" i="5" s="1"/>
  <c r="M59" i="5"/>
  <c r="N59" i="5" s="1"/>
  <c r="O59" i="5" s="1"/>
  <c r="M58" i="5"/>
  <c r="N58" i="5" s="1"/>
  <c r="O58" i="5" s="1"/>
  <c r="M57" i="5"/>
  <c r="N57" i="5" s="1"/>
  <c r="O57" i="5" s="1"/>
  <c r="M56" i="5"/>
  <c r="N56" i="5" s="1"/>
  <c r="O56" i="5" s="1"/>
  <c r="M55" i="5"/>
  <c r="N55" i="5" s="1"/>
  <c r="O55" i="5" s="1"/>
  <c r="M54" i="5"/>
  <c r="N54" i="5" s="1"/>
  <c r="O54" i="5" s="1"/>
  <c r="M53" i="5"/>
  <c r="N53" i="5" s="1"/>
  <c r="O53" i="5" s="1"/>
  <c r="M52" i="5"/>
  <c r="N52" i="5" s="1"/>
  <c r="O52" i="5" s="1"/>
  <c r="M51" i="5"/>
  <c r="N51" i="5" s="1"/>
  <c r="O51" i="5" s="1"/>
  <c r="M50" i="5"/>
  <c r="N50" i="5" s="1"/>
  <c r="O50" i="5" s="1"/>
  <c r="M49" i="5"/>
  <c r="N49" i="5" s="1"/>
  <c r="O49" i="5" s="1"/>
  <c r="M48" i="5"/>
  <c r="N48" i="5" s="1"/>
  <c r="O48" i="5" s="1"/>
  <c r="M47" i="5"/>
  <c r="N47" i="5" s="1"/>
  <c r="O47" i="5" s="1"/>
  <c r="M46" i="5"/>
  <c r="N46" i="5" s="1"/>
  <c r="O46" i="5" s="1"/>
  <c r="M45" i="5"/>
  <c r="N45" i="5" s="1"/>
  <c r="O45" i="5" s="1"/>
  <c r="M44" i="5"/>
  <c r="N44" i="5" s="1"/>
  <c r="O44" i="5" s="1"/>
  <c r="M43" i="5"/>
  <c r="N43" i="5" s="1"/>
  <c r="O43" i="5" s="1"/>
  <c r="M42" i="5"/>
  <c r="N42" i="5" s="1"/>
  <c r="O42" i="5" s="1"/>
  <c r="M41" i="5"/>
  <c r="N41" i="5" s="1"/>
  <c r="O41" i="5" s="1"/>
  <c r="M40" i="5"/>
  <c r="N40" i="5" s="1"/>
  <c r="O40" i="5" s="1"/>
  <c r="M39" i="5"/>
  <c r="N39" i="5" s="1"/>
  <c r="O39" i="5" s="1"/>
  <c r="M38" i="5"/>
  <c r="N38" i="5" s="1"/>
  <c r="O38" i="5" s="1"/>
  <c r="M37" i="5"/>
  <c r="N37" i="5" s="1"/>
  <c r="O37" i="5" s="1"/>
  <c r="M36" i="5"/>
  <c r="N36" i="5" s="1"/>
  <c r="O36" i="5" s="1"/>
  <c r="M35" i="5"/>
  <c r="N35" i="5" s="1"/>
  <c r="O35" i="5" s="1"/>
  <c r="M34" i="5"/>
  <c r="N34" i="5" s="1"/>
  <c r="O34" i="5" s="1"/>
  <c r="M33" i="5"/>
  <c r="N33" i="5" s="1"/>
  <c r="O33" i="5"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M19" i="5"/>
  <c r="N19" i="5" s="1"/>
  <c r="O19" i="5" s="1"/>
  <c r="M18" i="5"/>
  <c r="N18" i="5" s="1"/>
  <c r="O18" i="5" s="1"/>
  <c r="M17" i="5"/>
  <c r="N17" i="5" s="1"/>
  <c r="O17" i="5" s="1"/>
  <c r="M16" i="5"/>
  <c r="N16" i="5" s="1"/>
  <c r="O16" i="5" s="1"/>
  <c r="M15" i="5"/>
  <c r="N15" i="5" s="1"/>
  <c r="O15" i="5" s="1"/>
  <c r="M14" i="5"/>
  <c r="N14" i="5" s="1"/>
  <c r="O14" i="5" s="1"/>
  <c r="M13" i="5"/>
  <c r="N13" i="5" s="1"/>
  <c r="O13" i="5" s="1"/>
  <c r="K25" i="6"/>
  <c r="L25" i="6" s="1"/>
  <c r="K26" i="6"/>
  <c r="L26" i="6" s="1"/>
  <c r="K27" i="6"/>
  <c r="L27" i="6" s="1"/>
  <c r="K28" i="6"/>
  <c r="L28" i="6" s="1"/>
  <c r="K29" i="6"/>
  <c r="L29" i="6" s="1"/>
  <c r="K30" i="6"/>
  <c r="L30" i="6" s="1"/>
  <c r="K32" i="6"/>
  <c r="L32" i="6" s="1"/>
  <c r="K33" i="6"/>
  <c r="L33" i="6" s="1"/>
  <c r="K34" i="6"/>
  <c r="L34" i="6" s="1"/>
  <c r="A25" i="6"/>
  <c r="A26" i="6" s="1"/>
  <c r="A27" i="6" s="1"/>
  <c r="A28" i="6" s="1"/>
  <c r="A29" i="6" s="1"/>
  <c r="A30" i="6" s="1"/>
  <c r="A33" i="6" s="1"/>
  <c r="A34" i="6" s="1"/>
  <c r="K12" i="6"/>
  <c r="L12" i="6" s="1"/>
  <c r="K13" i="6"/>
  <c r="L13" i="6" s="1"/>
  <c r="K14" i="6"/>
  <c r="L14" i="6" s="1"/>
  <c r="K15" i="6"/>
  <c r="L15" i="6" s="1"/>
  <c r="K17" i="6"/>
  <c r="L17" i="6" s="1"/>
  <c r="K18" i="6"/>
  <c r="L18" i="6" s="1"/>
  <c r="K19" i="6"/>
  <c r="L19" i="6" s="1"/>
  <c r="K20" i="6"/>
  <c r="L20" i="6" s="1"/>
  <c r="K21" i="6"/>
  <c r="L21" i="6" s="1"/>
  <c r="A12" i="6"/>
  <c r="A13" i="6" s="1"/>
  <c r="A14" i="6" s="1"/>
  <c r="A15" i="6" s="1"/>
  <c r="A18" i="6" s="1"/>
  <c r="A19" i="6" s="1"/>
  <c r="A20" i="6" s="1"/>
  <c r="A21" i="6" s="1"/>
  <c r="M97" i="5"/>
  <c r="N97" i="5" s="1"/>
  <c r="O97" i="5" s="1"/>
  <c r="M98" i="5"/>
  <c r="N98" i="5" s="1"/>
  <c r="O98" i="5" s="1"/>
  <c r="M99" i="5"/>
  <c r="N99" i="5" s="1"/>
  <c r="O99" i="5" s="1"/>
  <c r="M100" i="5"/>
  <c r="N100" i="5" s="1"/>
  <c r="O100" i="5" s="1"/>
  <c r="M101" i="5"/>
  <c r="N101" i="5" s="1"/>
  <c r="O101" i="5" s="1"/>
  <c r="M102" i="5"/>
  <c r="N102" i="5" s="1"/>
  <c r="O102" i="5" s="1"/>
  <c r="M103" i="5"/>
  <c r="N103" i="5" s="1"/>
  <c r="O103" i="5" s="1"/>
  <c r="M104" i="5"/>
  <c r="N104" i="5" s="1"/>
  <c r="O104" i="5" s="1"/>
  <c r="K11" i="6" l="1"/>
  <c r="L11" i="6" s="1"/>
  <c r="N11" i="6"/>
  <c r="O11" i="6" s="1"/>
  <c r="L22" i="6" l="1"/>
  <c r="K22" i="6"/>
  <c r="K24" i="6" l="1"/>
  <c r="L24" i="6" s="1"/>
  <c r="O105" i="5" l="1"/>
  <c r="N105" i="5"/>
  <c r="L35" i="6" l="1"/>
  <c r="K35" i="6"/>
  <c r="M32" i="6" l="1"/>
  <c r="M14" i="6"/>
  <c r="M13" i="6"/>
  <c r="M19" i="6"/>
  <c r="M30" i="6"/>
  <c r="M12" i="6"/>
  <c r="M29" i="6"/>
  <c r="M28" i="6"/>
  <c r="M27" i="6"/>
  <c r="M26" i="6"/>
  <c r="M24" i="6"/>
  <c r="M18" i="6"/>
  <c r="M20" i="6"/>
  <c r="M34" i="6"/>
  <c r="M21" i="6"/>
  <c r="M25" i="6"/>
  <c r="M17" i="6"/>
  <c r="M33" i="6"/>
  <c r="M15" i="6"/>
  <c r="M11" i="6"/>
  <c r="K36" i="6"/>
  <c r="L36"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O109" i="5"/>
  <c r="A113"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114" i="5" s="1"/>
  <c r="D10" i="1"/>
  <c r="D11" i="1"/>
  <c r="D12" i="1"/>
  <c r="D14" i="1"/>
  <c r="D15" i="1"/>
  <c r="D17" i="1"/>
  <c r="D18" i="1"/>
  <c r="D20" i="1"/>
  <c r="D21" i="1"/>
  <c r="O12" i="5" l="1"/>
  <c r="O94" i="5" s="1"/>
  <c r="N94" i="5"/>
  <c r="N106" i="5" s="1"/>
  <c r="B13" i="7"/>
  <c r="N36" i="6"/>
  <c r="N39" i="6" s="1"/>
  <c r="E21" i="1"/>
  <c r="C22" i="1" s="1"/>
  <c r="D19" i="7"/>
  <c r="U6" i="4"/>
  <c r="P6" i="4"/>
  <c r="K6" i="4"/>
  <c r="I13" i="4"/>
  <c r="F6" i="4" s="1"/>
  <c r="A6" i="4"/>
  <c r="D11" i="7" l="1"/>
  <c r="Y25" i="4"/>
  <c r="T25" i="4" s="1"/>
  <c r="U7" i="4" s="1"/>
  <c r="O110" i="5" l="1"/>
  <c r="O112" i="5" s="1"/>
  <c r="D13" i="7"/>
  <c r="A37" i="6"/>
  <c r="D18" i="7" l="1"/>
  <c r="D20" i="7" s="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<sst xmlns="http://schemas.openxmlformats.org/spreadsheetml/2006/main" count="1174" uniqueCount="579">
  <si>
    <t>Construction of Closed and Semi Closed store building at 765/400 kV Anathpuram pooling station</t>
  </si>
  <si>
    <t>Specification No: Ref: SR-I/C&amp;M/WC-4193/2025/RFx-5002004478 (SR1/T/W-CIVIL/DOM/B00/25/06877)</t>
  </si>
  <si>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</si>
  <si>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</si>
  <si>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</si>
  <si>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</si>
  <si>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</si>
  <si>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</si>
  <si>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</si>
  <si>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</si>
  <si>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</si>
  <si>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</si>
  <si>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</si>
  <si>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</si>
  <si>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</si>
  <si>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</si>
  <si>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</si>
  <si>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</si>
  <si>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</si>
  <si>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</si>
  <si>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</si>
  <si>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</si>
  <si>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</si>
  <si>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</si>
  <si>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</si>
  <si>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</si>
  <si>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</si>
  <si>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</si>
  <si>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</si>
  <si>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</si>
  <si>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</si>
  <si>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</si>
  <si>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</si>
  <si>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</si>
  <si>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</si>
  <si>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</si>
  <si>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</si>
  <si>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</si>
  <si>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</si>
  <si>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</si>
  <si>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</si>
  <si>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</si>
  <si>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</si>
  <si>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</si>
  <si>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</si>
  <si>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</si>
  <si>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</si>
  <si>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</si>
  <si>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</si>
  <si>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</si>
  <si>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</si>
  <si>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</si>
  <si>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</si>
  <si>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</si>
  <si>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</si>
  <si>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</si>
  <si>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</si>
  <si>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</si>
  <si>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</si>
  <si>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</si>
  <si>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</si>
  <si>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</si>
  <si>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</si>
  <si>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</si>
  <si>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</si>
  <si>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</si>
  <si>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</si>
  <si>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</si>
  <si>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</si>
  <si>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</si>
  <si>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</si>
  <si>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</si>
  <si>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</si>
  <si>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</si>
  <si>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</si>
  <si>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</si>
  <si>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</si>
  <si>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</si>
  <si>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</si>
  <si>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</si>
  <si>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</si>
  <si>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</si>
  <si>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</si>
  <si>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</si>
  <si>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</si>
  <si>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</si>
  <si>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</si>
  <si>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</si>
  <si>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</si>
  <si>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</si>
  <si>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</si>
  <si>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</si>
  <si>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</si>
  <si>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</si>
  <si>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</si>
  <si>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</si>
  <si>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</si>
  <si>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</si>
  <si>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</si>
  <si>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</si>
  <si>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</si>
  <si>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</si>
  <si>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</si>
  <si>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</si>
  <si>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</si>
  <si>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</si>
  <si>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</si>
  <si>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</si>
  <si>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</si>
  <si>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</si>
  <si>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</si>
  <si>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</si>
  <si>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</si>
  <si>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</si>
  <si>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</si>
  <si>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</si>
  <si>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</si>
  <si>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</si>
  <si>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</si>
  <si>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</si>
  <si>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</si>
  <si>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</si>
  <si>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</si>
  <si>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</si>
  <si>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</si>
  <si>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</si>
  <si>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</si>
  <si>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</si>
  <si>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</si>
  <si>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</si>
  <si>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</si>
  <si>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</si>
  <si>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</si>
  <si>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</si>
  <si>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</si>
  <si>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</si>
  <si>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</si>
  <si>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</si>
  <si>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</si>
  <si>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</si>
  <si>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</si>
  <si>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</si>
  <si>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</si>
  <si>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</si>
  <si>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</si>
  <si>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</si>
  <si>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</si>
  <si>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</si>
  <si>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</si>
  <si>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</si>
  <si>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</si>
  <si>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</si>
  <si>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</si>
  <si>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</si>
  <si>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</si>
  <si>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</si>
  <si>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</si>
  <si>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</si>
  <si>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</si>
  <si>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</si>
  <si>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</si>
  <si>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</si>
  <si>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</si>
  <si>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</si>
  <si>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</si>
  <si>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</si>
  <si>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</si>
  <si>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</si>
  <si>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</si>
  <si>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</si>
  <si>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</si>
  <si>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</si>
  <si>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</si>
  <si>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</si>
  <si>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</si>
  <si>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</si>
  <si>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</si>
  <si>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</si>
  <si>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</si>
  <si>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</si>
  <si>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</si>
  <si>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</si>
  <si>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</si>
  <si>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</si>
  <si>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</si>
  <si>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</si>
  <si>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</si>
  <si>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</si>
  <si>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</si>
  <si>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</si>
  <si>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</si>
  <si>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</si>
  <si>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</si>
  <si>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</si>
  <si>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</si>
  <si>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</si>
  <si>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</si>
  <si>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</si>
  <si>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</si>
  <si>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</si>
  <si>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</si>
  <si>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</si>
  <si>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</si>
  <si>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</si>
  <si>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</si>
  <si>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</si>
  <si>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</si>
  <si>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</si>
  <si>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</si>
  <si>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</si>
  <si>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</si>
  <si>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</si>
  <si>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</si>
  <si>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</si>
  <si>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</si>
  <si>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</si>
  <si>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</si>
  <si>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</si>
  <si>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</si>
  <si>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</si>
  <si>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</si>
  <si>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</si>
  <si>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</si>
  <si>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</si>
  <si>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</si>
  <si>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</si>
  <si>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</si>
  <si>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</si>
  <si>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</si>
  <si>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</si>
  <si>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</si>
  <si>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</si>
  <si>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</si>
  <si>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</si>
  <si>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</si>
  <si>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</si>
  <si>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</si>
  <si>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</si>
  <si>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</si>
  <si>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</si>
  <si>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</si>
  <si>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</si>
  <si>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</si>
  <si>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</si>
  <si>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</si>
  <si>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</si>
  <si>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</si>
  <si>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</si>
  <si>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</si>
  <si>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</si>
  <si>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</si>
  <si>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</si>
  <si>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DSR 2023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</si>
  <si>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</si>
  <si>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</si>
  <si>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</si>
  <si>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</si>
  <si>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</si>
  <si>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</si>
  <si>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</si>
  <si>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</si>
  <si>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</si>
  <si>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included in DSR 2023</t>
  </si>
  <si>
    <t>Unit Erection Charges excluding GST</t>
  </si>
  <si>
    <t>Amount excluding GST</t>
  </si>
  <si>
    <t xml:space="preserve"> GST</t>
  </si>
  <si>
    <t>10=8/(1+Sl.No.9)</t>
  </si>
  <si>
    <t>11=10*7</t>
  </si>
  <si>
    <t>12=18% of 11</t>
  </si>
  <si>
    <t xml:space="preserve">SCHEDULE ITEMS - CIVIL </t>
  </si>
  <si>
    <t>1</t>
  </si>
  <si>
    <t>1.1.4</t>
  </si>
  <si>
    <t>Carraige of Materials
By Mechnical trasport including loading, unloading and stacking.
Excavted Rock upto 1km</t>
  </si>
  <si>
    <t>Cum</t>
  </si>
  <si>
    <t>2.8.1</t>
  </si>
  <si>
    <t xml:space="preserve">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
All kinds of soil. </t>
  </si>
  <si>
    <t>2.9.1</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</si>
  <si>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t>
  </si>
  <si>
    <t>2.9.2</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</si>
  <si>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t>
  </si>
  <si>
    <t>Filling available excavated earth (excluding rock) in trenches, plinth, sides of foundations etc. in layers not exceeding 20cm in depth, consolidating each deposited layer by ramming and watering, lead up to 50 and for all lift.</t>
  </si>
  <si>
    <t>2.26.2</t>
  </si>
  <si>
    <t>Extra for every additional lift of 1.5 m or part thereof in excavation / banking excavated or stacked materials.
Ordinary or Hard rock</t>
  </si>
  <si>
    <t xml:space="preserve"> 2.34.1 </t>
  </si>
  <si>
    <t>Supplying chemical emulsion in sealed containers including delivery as specified.
Chlorpyriphos emulsifiable concentrate of 20%</t>
  </si>
  <si>
    <t>Litre</t>
  </si>
  <si>
    <t>4.1.3</t>
  </si>
  <si>
    <t>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t>
  </si>
  <si>
    <t>4.1.5</t>
  </si>
  <si>
    <t>Providing and laying in position cement concrete of specified grade excluding the cost of centering and shuttering - All work up to plinth level : 
1:3:6 (1 Cement : 3 coarse sand (zone-III) derived from natural sources : 6 graded stone aggregate 20 mm nominal size derived from natural sources)</t>
  </si>
  <si>
    <t>4.1.8</t>
  </si>
  <si>
    <t xml:space="preserve">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 </t>
  </si>
  <si>
    <t>4.3.1</t>
  </si>
  <si>
    <t xml:space="preserve">Centering and shuttering including strutting, propping etc. and removal of form work for :
Foundations, footings, bases for columns </t>
  </si>
  <si>
    <t>Sqm</t>
  </si>
  <si>
    <t>Providing and laying damp-proof course 50mm thick with cement concrete 1:2:4 (1 cement : 2 coarse sand (zone-III) derived from natural sources : 4 graded stone aggregate 20mm nominal size derived from natural sources).</t>
  </si>
  <si>
    <t>Extra for providing and mixing water proofing material in cement concrete  work in doses by weight of cement as per manufacturer's specification</t>
  </si>
  <si>
    <t>per bag of cement of 50 kg used</t>
  </si>
  <si>
    <t>Providing &amp; applying a coat of residual petroleum bitumen of grade of VG-10 of approved quality using 1.7kg per square metre on damp proof course after cleaning the surface with brushes and finally with apiece of cloth lightly soaked in kerosene oil.</t>
  </si>
  <si>
    <t>sqm</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</si>
  <si>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</si>
  <si>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5.1.2</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</si>
  <si>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 rived from natural sources)</t>
  </si>
  <si>
    <t>5.2.2</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</si>
  <si>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derived from natural sources : 3 graded stone aggregate 20 mm nominal size derived from natural sources)</t>
  </si>
  <si>
    <t>5.9.1</t>
  </si>
  <si>
    <t>Centering and shuttering including strutting, propping etc. and removal of form for :
Foundations, footings, bases of columns, etc. for mass concrete</t>
  </si>
  <si>
    <t>5.9.3</t>
  </si>
  <si>
    <t xml:space="preserve">Centering and shuttering including strutting, propping etc. and removal of form for :
Suspended floors, roofs, landings, balconies and access platform </t>
  </si>
  <si>
    <t>5.9.5</t>
  </si>
  <si>
    <t xml:space="preserve">Centering and shuttering including strutting, propping etc. and removal of form for :
 Lintels, beams, plinth beams, girders, bressumers and cantilevers </t>
  </si>
  <si>
    <t>5.9.6</t>
  </si>
  <si>
    <t xml:space="preserve">Centering and shuttering including strutting, propping etc. and removal of form for :
 Columns, Pillars, Piers, Abutments, Posts and Struts </t>
  </si>
  <si>
    <t>5.22.6</t>
  </si>
  <si>
    <t>Steel reinforcement for R.C.C. work including straightening, cutting, bending, placing in position and binding all complete upto plinth level.Thermo-Mechanically Treated bars of grade Fe-500D or more</t>
  </si>
  <si>
    <t>Kg</t>
  </si>
  <si>
    <t>6.1.2</t>
  </si>
  <si>
    <t>Brick work with common burnt clay F.P.S. (non modular) bricks of class designation 7.5 in foundation and plinth in: Cement mortar 1:6 (1 cement : 6 coarse sand)</t>
  </si>
  <si>
    <t>6.4.2</t>
  </si>
  <si>
    <t>Brick work with common burnt clay F.P.S. (non modular) bricks of class designation 7.5 in superstructure above plinth level up to floor V level in all shapes and sizes in : 
Cement mortar 1:6 (1 cement : 6 coarse sand)</t>
  </si>
  <si>
    <t>6.12.2</t>
  </si>
  <si>
    <t xml:space="preserve">Half brick masonry with common burnt clay F.P.S. (non modular) bricks of class designation 7.5 in foundations and plinth in : 
Cement mortar 1:4 (1 cement : 4 coarse sand) </t>
  </si>
  <si>
    <t>6.13.2</t>
  </si>
  <si>
    <t>Half brick masonry with common burnt clay F.P.S. (non modular) bricks of class designation 7.5 in superstructure above plinth level up to floor V level. 
Cement mortar 1:4 (1 cement :4 coarse sand)</t>
  </si>
  <si>
    <t>Extra for providing and placing in position 2 Nos 6mm dia. M.S. bars at every third course of half brick masonry.</t>
  </si>
  <si>
    <t>7.1.1</t>
  </si>
  <si>
    <t>Random rubble masonry with hard stone in foundation and plinth including levelling up with cement concrete 1:6:12 (1 cement : 6 coarse sand : 12 graded stone aggregate 20 mm nominal size) upto plinth level with : 
Cement mortar 1:6 (1 cement : 6 coarse sand)</t>
  </si>
  <si>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</si>
  <si>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t>9.21.1</t>
  </si>
  <si>
    <t xml:space="preserve">Providing and fixing ISI marked flush door shutters conforming to IS : 2202 (Part 1) non-decorative type, core of block board construction with frame of 1st class hard wood and well matched commercial 3 ply veneering with vertical grains or cross bands and face veneers on both  faces of shutters: 
35 mm thick including ISI marked Stainless Steel butt hinges with necessary screws </t>
  </si>
  <si>
    <t xml:space="preserve">Extra for providing lipping with 2nd class teak wood battens 25 mm minimum depth on all edges of flush door shutters (over all area of door shutter to be measured). </t>
  </si>
  <si>
    <t>9.48.1</t>
  </si>
  <si>
    <t>Providing and fixing M.S. grills of required pattern in frames of windows etc. with M.S. flats, square or round bars etc. including priming coat with approved steel primer all complete.
 Fixed to steel windows by welding</t>
  </si>
  <si>
    <t>9.96.1</t>
  </si>
  <si>
    <t>Providing and fixing aluminium sliding door bolts, ISI marked anodised (anodic coating not less than grade AC 10 as per IS : 1868), transparent or dyed to required colour or shade, with nuts and screws etc. complete :  300x16 mm</t>
  </si>
  <si>
    <t>Each</t>
  </si>
  <si>
    <t>9.97.3</t>
  </si>
  <si>
    <t>Providing and fixing aluminium tower bolts, ISI marked, anodised (anodic coating not less than grade AC 10 as per IS : 1868 ) transparent or dyed to required colour or shade, with necessary screws etc. complete : 200x10 mm</t>
  </si>
  <si>
    <t>9.100.1</t>
  </si>
  <si>
    <t>Providing and fixing aluminium handles, ISI marked, anodised (anodic coating not less than grade AC 10 as per IS : 1868) transparent or dyed to required colour or shade, with necessary screws etc. complete :  125 mm</t>
  </si>
  <si>
    <t>Structural steel work in single section, fixed with or without connecting plate, including cutting, hoisting, fixing in position and applying a priming coat of approved steel primer all complete</t>
  </si>
  <si>
    <t>kg</t>
  </si>
  <si>
    <t>10.5.2</t>
  </si>
  <si>
    <t>Providing and fixing 1mm thick M.S. sheet door with frame of 40x40x6 mm angle iron and 3 mm M.S. gusset plates at the junctions and corners, all necessary fittings complete, including applying a priming coat of approved steel primer. 
 Using flats 30x6mm for diagonal braces and central cross piece.</t>
  </si>
  <si>
    <t>10.6.2</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</si>
  <si>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80x1.20 mm M.S. laths with 1.20 mm thick top cover</t>
  </si>
  <si>
    <t>Providing and fixing ball bearing for rolling shutters.</t>
  </si>
  <si>
    <t>10.8.1</t>
  </si>
  <si>
    <t>Extra for providing mechanical device chain and crank operation for operating rolling shutters. 10.8.1 Exceeding 10.00 sqm and upto 16.80 sqm in the area</t>
  </si>
  <si>
    <t>10.14.1.1</t>
  </si>
  <si>
    <t xml:space="preserve">Providing and fixing pressed steel door frames conforming to IS: 4351, manufactured from commercial mild steel sheet of 1.60 mm thickness, including hinges, jamb, lock jamb, bead and if required angle threshold of mild steel angle of section 50x25 mm, or base ties of 1.60 mm, pressed mild steel welded or rigidly fixed together by mechanical means, including M.S. pressed butt hinges 2.5 mm thick with mortar guards, lock strike-plate and shock absorbers as specified and applying a coat of approved steel primer after pre-treatment of the surface as directed by Engineer-in-charge:Profile B
Fixing with adjustable lugs with split end tail to each jamb </t>
  </si>
  <si>
    <t>Meter</t>
  </si>
  <si>
    <t>10.16.1</t>
  </si>
  <si>
    <t>Steel work in built up tubular (round, square or rectangular hollow tubes etc.) trusses etc., including cutting, hoisting, fixing in position and applying a priming coat of approved steel primer, including welding and bolted with special shaped washers etc. complete. 10.16.1 Hot finished welded type tubes</t>
  </si>
  <si>
    <t>10.25.2</t>
  </si>
  <si>
    <t>Steel work welded in built up sections/ framed work, including cutting, hoisting, fixing in position and applying a priming coat of approved steel primer using structural steel etc. as required.
In gratings, frames, guard bar, ladder, railings, brackets,gates and similar works</t>
  </si>
  <si>
    <t xml:space="preserve">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 </t>
  </si>
  <si>
    <t>11.6.1</t>
  </si>
  <si>
    <t>Cement plaster skirting up to 30 cm height, with cement mortar 1:3 (1 cement : 3 coarse sand), finished with a floating coat of neat cement. 11.6.1 18 mm thick</t>
  </si>
  <si>
    <t>11.13.1</t>
  </si>
  <si>
    <t>Providing and fixing glass strips in joints of terrazo/ cement concrete floors.  
40 mm wide and 4 mm thick</t>
  </si>
  <si>
    <t>Metre</t>
  </si>
  <si>
    <t>Providing and laying Ceramic glazed floor tiles of size 300x300 mm (thickness to be specified by the manufacturer), of 1st quality conforming to IS : 15622, of approved make, in all colours, shades, except White, Ivory, Grey, Fume Red Brown, laid on 20 mm thick bed of cement mortar 1:4 (1 Cement : 4 Coarse sand), jointing with grey cement slurry @ 3.3 kg/ sq.m including pointing the joints with white cement and matching pigments etc., complete.</t>
  </si>
  <si>
    <t>11.41.2</t>
  </si>
  <si>
    <t xml:space="preserve">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   
Size of Tile 600x600 mm </t>
  </si>
  <si>
    <t>11.46.2</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</si>
  <si>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  Size of Tile 600x600 mm</t>
  </si>
  <si>
    <t>12.50</t>
  </si>
  <si>
    <t xml:space="preserve">Providing and fixing precoated galvanised iron profile sheets (size, shape and pitch of corrugation as approved by Engineer-in-Charge) of total coated thickness 0.50 mm (base metal of minimum 0.45 mm thickness with total coating thickness of 0.05mm)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 </t>
  </si>
  <si>
    <t>13.1.1</t>
  </si>
  <si>
    <t>Cement plaster 12 mm cement plaster of mix :
1:4 (1 cement: 4 fine sand)</t>
  </si>
  <si>
    <t>13.5.1</t>
  </si>
  <si>
    <t>15 mm cement plaster on rough side of single or half brick wall of mix:  
1:4 (1 cement: 4 coarse sand)</t>
  </si>
  <si>
    <t xml:space="preserve">18 mm cement plaster in two coats under layer 12 mm thick cement plaster 1:5 (1 cement : 5 coarse sand) finished with a top layer 6 mm thick cement plaster 1:6 (1 cement : 6 fine sand). </t>
  </si>
  <si>
    <t>13.16.1</t>
  </si>
  <si>
    <t>6 mm cement plaster of mix : 1:3 (1 cement : 3 fine sand)</t>
  </si>
  <si>
    <t>13.41.1</t>
  </si>
  <si>
    <t>Distempering with oil bound washable distemper of approved brand and manufacture to give an even shade : 13.41.1 New work (two or more coats) over and including water thinnable priming coat with cement primer</t>
  </si>
  <si>
    <t>13.46.1</t>
  </si>
  <si>
    <t>Finishing walls with Acrylic Smooth exterior paint of required shade :
New work (Two or more coat applied @ 1.67 ltr/10 sqm over and including priming coat of exterior primer applied @ 0.90 litre/10 sqm)</t>
  </si>
  <si>
    <t>13.62.1</t>
  </si>
  <si>
    <t xml:space="preserve">Painting with synthetic enamel paint of approved brand and manufacture of required colour to give an even shade :
Two or more coats on new work over an under coat of suitable shade with ordinary paint of approved brand and manufacture </t>
  </si>
  <si>
    <t>13.85.1</t>
  </si>
  <si>
    <t>Applying priming coats with primer of approved brand and manufacture, having low VOC (Volatile Organic Compound ) content.
With ready mixed pink or grey primer on wood work (hard and soft wood) having VOC content less than 50 grams/ litre</t>
  </si>
  <si>
    <t>16.3.10</t>
  </si>
  <si>
    <t>Supplying and stacking of moorum at site</t>
  </si>
  <si>
    <t>17.1.1</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</si>
  <si>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  White Vitreous china Orissa pattern W.C. pan of size 580x440 mm with integral type foot rests</t>
  </si>
  <si>
    <t>17.7.2</t>
  </si>
  <si>
    <t xml:space="preserve">Providing and fixing wash basin with C.I. brackets, 15 mm C.P. brass pillar taps, 32 mm C.P. brass waste of standard pattern, including painting of fittings and brackets, cutting and making good the walls wherever require:White Vitreous China Wash basin size 630x450 mm with a single 15 mm C.P. brass pillar tap </t>
  </si>
  <si>
    <t>17.28.2.1</t>
  </si>
  <si>
    <t>Providing and fixing P.V.C. waste pipe for sink or wash basin including P.V.C. waste fittings complete : Flexible pipe 32 mm dia</t>
  </si>
  <si>
    <t>Providing and fixing 600x450 mm beveled edge mirror of superior glass (of approved quality) complete with 6 mm thick hard board ground fixed to wooden cleats with C.P. brass screws and washers complete.</t>
  </si>
  <si>
    <t>17.73.2</t>
  </si>
  <si>
    <t>Providing and fixing PTMT towel rail complete with brackets fixed to wooden cleats with CP brass screws with concealed fittings arrangement of approved quality and colour. 600 mm long towel rail with total length of 645 mm, width 78 mm and effective height of 88 mm, weighing not less than 190 gms</t>
  </si>
  <si>
    <t>18.11.1</t>
  </si>
  <si>
    <t>Providing and fixing G.I. Pipes complete with G.I. fittings and clamps, i/c making good the walls etc. concealed pipe, including painting with anti corrosive bitumastic paint, cutting chases and making good the wall :  15 mm dia nominal bore</t>
  </si>
  <si>
    <t>18.12.3</t>
  </si>
  <si>
    <t>Providing and fixing G.I. pipes complete with G.I. fittings including trenching and refilling etc. 25 mm dia nominal bore</t>
  </si>
  <si>
    <t>18.17.1</t>
  </si>
  <si>
    <t>Providing and fixing gun metal gate valve with C.I. wheel of approved quality (screwed end) :  25 mm nominal bore</t>
  </si>
  <si>
    <t>18.18.1</t>
  </si>
  <si>
    <t>Providing and fixing ball valve (brass) of approved quality, High or low pressure, with plastic floats complete : 15 mm nominal bore</t>
  </si>
  <si>
    <t>18.21.2.1</t>
  </si>
  <si>
    <t>Providing and fixing uplasticised PVC connection pipe with brass unions : 45 cm length 15 mm nominal bore</t>
  </si>
  <si>
    <t>18.46.3</t>
  </si>
  <si>
    <t>Providing and fixing G.I. Union in G.I. pipe including cutting and threading the pipe and making long screws etc. complete (New work) : 25 mm nominal bore</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</si>
  <si>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</si>
  <si>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Litre</t>
  </si>
  <si>
    <t>18.51.1</t>
  </si>
  <si>
    <t>Providing and fixing C.P. brass long body bib cock of approved quality conforming to IS standards and weighing not less than 690 gms.  15 mm nominal bore</t>
  </si>
  <si>
    <t>18.52.1</t>
  </si>
  <si>
    <t>Providing and fixing C.P. brass stop cock (concealed) of standard design and of approved make conforming to IS:8931.  15 mm nominal bore</t>
  </si>
  <si>
    <t>19.1.1</t>
  </si>
  <si>
    <t>Providing, laying and jointing glazed stoneware pipes class SP-1 with stiff mixture of cement mortar in the proportion of 1:1 (1 cement : 1 fine sand) including testing of joints etc. complete :100 mm diameter</t>
  </si>
  <si>
    <t>19.2.1</t>
  </si>
  <si>
    <t>Providing and laying cement concrete 1:5:10 (1 cement : 5 coarse sand : 10 graded stone aggregate 40 mm nominal size) all-round S.W. pipes including bed concrete as per standard design : 100 mm diameter S.W. pipe</t>
  </si>
  <si>
    <t>19.7.1.1</t>
  </si>
  <si>
    <t>Constructing brick masonry manhole in cement mortar 1:4 ( 1 cement : 4 coarse sand ) with R.C.C. top slab with 1:1.5:3 mix (1 cement : 1.5 coarse sand (zone-III) : 3 graded stone aggregate 20 mm nominal size), foundation concrete 1:4:8 mix (1 cement : 4 coarse sand (zone-III)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19.7.1 Inside size 90x80 cm and 45 cm deep including C.I. cover with frame (light duty) 455x610 mm internal dimensions, total weight of cover and frame to be not less than 38 kg (weight of cover 23 kg and weight of frame 15 kg) : 
19.7.1.1 With common burnt clay F.P.S. (non modular) bricks of class designation 7.5</t>
  </si>
  <si>
    <t>19.4.1.1</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</si>
  <si>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19.4.1 100x100 mm size P type 19.4.1.1 With common burnt clay F.P.S. (non modular) bricks of class designation 7.5</t>
  </si>
  <si>
    <t>19.32.1</t>
  </si>
  <si>
    <t>Making soak pit 2.5 m diameter 3.0 metre deep with 45 x 45 cm dry brick honey comb shaft with bricks and S.W. drain pipe 100 mm diameter, 1.8 m long complete as per standard design. 19.32.1 With common burnt clay F.P.S. (non modular) bricks of class designation 7.5</t>
  </si>
  <si>
    <t>21.1.1.2</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</si>
  <si>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fixed portion 
Powder coated aluminium (minimum thickness of powder coating 50 micron)</t>
  </si>
  <si>
    <t>21.1.2.2</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</si>
  <si>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shutters of doors, windows &amp; ventilators including providing and fixing hinges/ pivots and making provision for fixing of fittings wherever required including the cost of EPDM rubber / neoprene gasket required (Fittings shall be paid for separately) 
Powder coated aluminium (minimum thickness of powder coating 50 micron)</t>
  </si>
  <si>
    <t xml:space="preserve">21.3.1 </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</si>
  <si>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4.0 mm thickness (weight not less than 10kg/sqm</t>
  </si>
  <si>
    <t>26.27.1</t>
  </si>
  <si>
    <t>Providing and fixing mineral fibre false ceiling tiles at all heights of size 595X595mm of approved texture, design and pattern. The tiles should have Humidity Resistance (RH) of 99%, Light Reflectance ? 85%, Thermal Conductivity k = 0.052 - 0.057 w/m K, Fire Performance as per (BS 476 pt - 6 &amp;7)in true horizontal level suspended on interlocking T-Grid of hot dipped all round galvanized iron section of 0.33 mm thick (galvanized @120 gsm) comprising of main T runners of 15x32 mm of length 3000 mm, cross T of size 15x32mm of length 1200 mm and secondary intermediate cross T of size 15x32 mm of length 600 mm to form grid module of size 600x600 mm suspended from ceiling using galvanized mild steel item (galvanised@80gsm) 50 mm long 8mm outer diameter M-6 dash fasteners, 6 mm diameter fully threaded hanger rod up to 1000 mm length and L-shape level adjuster of size 85x25x2 mm, spaced at 1200 mm centre to centre along main ‘T’. The system should rest on periphery walls /partitions with the help of GI perimeter wall angle of size24x24X3000 mm made of 0.40 mm thick sheet, to be fixed to the wall with help of plastic rawl plug at 450 mm centre to centre &amp; 40 mm long dry wall S.S. screws. The exposed bottom portion of all T-sections used in false ceiling support system shall be pre-painted with polyester baked paint, for all heights. The work shall be carried out as per specifications, drawings and as per directions of the engineer-in-charge. 
With 16 mm thick beveled tegular mineral fibre false ceiling tile (NRC 0.55 to 0.6 sqm )</t>
  </si>
  <si>
    <t>TOTAL FOR SCHEDULE ITEMS -CIVIL</t>
  </si>
  <si>
    <t>DSR 2022</t>
  </si>
  <si>
    <t>SCHEDULE ITEMS - ELECTRICAL</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</si>
  <si>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t>
  </si>
  <si>
    <t> </t>
  </si>
  <si>
    <t>1.10.1</t>
  </si>
  <si>
    <t xml:space="preserve">Group A </t>
  </si>
  <si>
    <t>Point</t>
  </si>
  <si>
    <t>1.10.2</t>
  </si>
  <si>
    <t xml:space="preserve">Group B </t>
  </si>
  <si>
    <t>1.10.3</t>
  </si>
  <si>
    <t xml:space="preserve">Group C </t>
  </si>
  <si>
    <t>1.7.2</t>
  </si>
  <si>
    <t>Wiring for circuit/submain wiring along with earth wire with the following sizes of FRLS PVC insulated copper conductor single core cable in surface/receseed steel conduit as required
2 x 2.5 sq.mm + 1 x 2.5 sq.mm earth wire</t>
  </si>
  <si>
    <t>1.24.1</t>
  </si>
  <si>
    <t xml:space="preserve">Supplying and fixing following modular switch/ socket on the existing modular plate &amp; switch box including connections but excluding modular plate etc. as required.
5/6 A switch </t>
  </si>
  <si>
    <t xml:space="preserve">Supplying and fixing 3 pin, 5 A ceiling rose on the existing junction box/ wooden block including connections etc. as required. </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</si>
  <si>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</si>
  <si>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Earthing with copper earth plate 600mm X 600mmX 3mm thick including accessories and providing masonary enclosure with cover plate having locking arrangement and watering pipe of 2.7 metre long etc. with charcoal/coke and salt as required</t>
  </si>
  <si>
    <t>Set</t>
  </si>
  <si>
    <t>TOTAL FOR SCHEDULE ITEMS - ELECTRICAL</t>
  </si>
  <si>
    <t>Total of Schedule (CIVIL and E&amp; M) Items as per DSR  excluding Rebate</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</si>
  <si>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</si>
  <si>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</si>
  <si>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</si>
  <si>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</si>
  <si>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</si>
  <si>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</si>
  <si>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</si>
  <si>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</si>
  <si>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</si>
  <si>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</si>
  <si>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</si>
  <si>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9= 8 x 7</t>
  </si>
  <si>
    <t>11 = Appl GST% of 9</t>
  </si>
  <si>
    <t xml:space="preserve">A </t>
  </si>
  <si>
    <t>NON-SCHEDULE ITEMS: CIVIL</t>
  </si>
  <si>
    <t>NS-1</t>
  </si>
  <si>
    <t>Forming groove of uniform size from 12x12mm and upto 25x15mm in plastered surface as per approved pattern using wooden battens, nailed to the under layer including removal of wooden battens, repairs to the edges of plaster panel and finishing the groove complete as per specifications and direction of Engineer-in-Charge.</t>
  </si>
  <si>
    <t>Rmt</t>
  </si>
  <si>
    <t>NS-2</t>
  </si>
  <si>
    <t xml:space="preserve">Providing &amp; fixing chicken wire mesh  24 gauge and 20 mesh at junctions of RCC and masonry walls including fixing in position, scaffolding etc. complete as directed by Engineer-in-charge. </t>
  </si>
  <si>
    <t>NS-3</t>
  </si>
  <si>
    <t xml:space="preserve">Diluting and injecting chemical emulsion (excluding cost of chemical) for PRE- CONSTRUCTIONAL anti-termite treatment and creating a continuous  chemical barrier under and alround the column pits, wall trenches, top surface of plinth, junction of wall and floor, along the external perimeter of building, expansion joints, over the top surface of consolidated earth before laying flooring concrete on which apron is to be laid, surroundings of pipes and conduits etc. complete as per specification and directions of Engineer-in-charge. The rate for supplying chemical shall be paid seperately under relevant item. (plinth area of the building shall be measured for payment). </t>
  </si>
  <si>
    <t>NS-4</t>
  </si>
  <si>
    <t>Supply, providing and fixing welded steel wire fabric of required width having rectangular mesh (approx. 50x25mm size) including cost of mesh, wastages, transportation, taxes, fixing mesh to MS angle frame by tack welding, fitting the finished frame work in position to RCC columns by fastner bolts/welding etc. complete as per drawing and instructions of Engineer-in-charge. (Payment for structural steel like MS Angle/Tees/Flats etc. shall be paid separately under relevant item).</t>
  </si>
  <si>
    <t>NS-5</t>
  </si>
  <si>
    <t>Providing and fixing UPVC waste and vent pipes in floors and wall faces confirming to IS: 13592 ring fit type-B including jointing with seal ring etc, complete 110mm dia:</t>
  </si>
  <si>
    <t>Mtr</t>
  </si>
  <si>
    <t>Providing and fixing the following SWR UPVC moulded fittings confirming to IS 14735 including cost and conveyance of all materials and labour charges etc, complete as per the direction of Enginee-in-charge.</t>
  </si>
  <si>
    <t>NS-6</t>
  </si>
  <si>
    <t>Vent cowl 110mm dia</t>
  </si>
  <si>
    <t>No</t>
  </si>
  <si>
    <t>NS-7</t>
  </si>
  <si>
    <t>PVC floor or Nahani trap 100X75 mm without cover</t>
  </si>
  <si>
    <t>NS-8</t>
  </si>
  <si>
    <t>Providing and fixing of Thermocol sheet of 20mm thickness in expansion joint including transportation,cutting,fixing as directed by Engineer-In-Charge</t>
  </si>
  <si>
    <t>NS-9</t>
  </si>
  <si>
    <t>Providing and fixing factory made single extruded WPC (Wood Polymer Composite) solid door/window/Clerestory windows &amp; other Frames/Chowkhat comprising of virgin PVC polymer,calcium carbonate and natural fibers (wood powder/ rice husk/wheat husk) and non toxic additives and fabricated with miter joints after applying PVC solvent cement and screwed with full body threaded star headed SS screws  and resistance to spread of flame of with property of being termite/borer proof, water/moisture proof and fire retardant and fixed in position with M.S hold fast/lugs/SS dash fasteners of required dia and length complete as per direction of Engineer-In- Charge.
Frame Size 65 X 100 mm
Note: For WPC solid door/window frames, minus 5 mm tolerance in dimensions i.e depth and width of profile shall be acceptable. Variation in profile dimensions on plus side shall be acceptable but no extra payment on this account shall be made.
Make-Qute/HDHMR Doors-NCL/Ecoste/Ecocell/Greenpannel/DEC Industries/Jamex or equivalant specification.</t>
  </si>
  <si>
    <t>NS-10</t>
  </si>
  <si>
    <t>Providing and fixing factory made minimum 28 mm thick single extruded WPC (Wood Polymer Composite) solid plain flush door shutter of required size and design/pattern comprising of virgin polymer, calcium carbonate and natural fibers (wood powder/ rice husk/wheat husk) and non toxic additives and resistance to spread of flame of with property of being termite/borer proof, water/moisture proof and fire retardant of approved brand and fixing with stainless steel butt hinges 4 nos of size 100x58x1.9 mm with necessary full body threaded star headed counter sunk S.S screws, all as per direction of Engineer-In- Charge.
Make-Qute/HDHMR Doors-NCL/Ecoste/Ecocell/Greenpannel/DEC Industries/Jamex or equivalant specification.</t>
  </si>
  <si>
    <t>TOTAL FOR NON-SCHEDULE ITEMS: CIVIL</t>
  </si>
  <si>
    <t>B</t>
  </si>
  <si>
    <t>NON-SCHEDULE ITEMS:ELECTRICAL</t>
  </si>
  <si>
    <t>NSE-1</t>
  </si>
  <si>
    <t>Flood lamps fitting with LED bulb 80W</t>
  </si>
  <si>
    <t>NSE-2</t>
  </si>
  <si>
    <t>Ceiling fans 1200mm</t>
  </si>
  <si>
    <t>NSE-3</t>
  </si>
  <si>
    <t>Industrial exaust fan 450mm</t>
  </si>
  <si>
    <t>NSE-4</t>
  </si>
  <si>
    <t>LED tube lights 18W</t>
  </si>
  <si>
    <t>NSE-5</t>
  </si>
  <si>
    <t>5 stepped Electronic fan regulator - Modular type ( 2module)</t>
  </si>
  <si>
    <t>NSE-6</t>
  </si>
  <si>
    <t xml:space="preserve">Supply and laying of 3.5C x 35 Sq.mm, Aluminium condutor, XLPE, wire armoured cabledirect in ground as per IS1255 including excavation, sand cushioning, Bricks, protective covering, backfilling cable mettalic route markers at every 50m length and at every turning, at every road crossing and termination at both ends including all accessories like glands, lugs etc. </t>
  </si>
  <si>
    <t>Mtrs</t>
  </si>
  <si>
    <t>NSE-7</t>
  </si>
  <si>
    <t>Supply &amp; installation of Copper wire (10SWG)  for earthing</t>
  </si>
  <si>
    <t>Supply and fixing of following size GI metal box ( concealed) along with modular base, cover plates suitable for modular switches of follwing sizes</t>
  </si>
  <si>
    <t>NSE-8</t>
  </si>
  <si>
    <t>6 module</t>
  </si>
  <si>
    <t>Nos</t>
  </si>
  <si>
    <t>NSE-9</t>
  </si>
  <si>
    <t>8 module</t>
  </si>
  <si>
    <t>NSE-10</t>
  </si>
  <si>
    <t>Distribution Board: Supply, Installation and commissioning pre-wired, factory fabricated, distribution board of steel sheet for 415v AC system, with double door arrangement, IP-52 protected duly poweder coated paint, with thinned copper bus bars of suitable size,RCCB/MCBs of Type-C,10kA short circuit rating, with following configuration(concealed type)                 
1. 63A four pole( 3phase and neutral) RCCB, 30mA-1No
2. Bus Bars for 3-phases, Neutral and Earthing.
3. 32A-SPMCBs- 3
4. 16A, SPMCBs-10
5. 6A, SPMCBs - 5
6. Red Yellow Blue indicating lamps for each phase (connected at the output of RCCB)</t>
  </si>
  <si>
    <t>TOTAL FOR NON-SCHEDULE ITEMS: (Electrical)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</si>
  <si>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</si>
  <si>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</si>
  <si>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</si>
  <si>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</si>
  <si>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</si>
  <si>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</si>
  <si>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</si>
  <si>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</si>
  <si>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</si>
  <si>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</si>
  <si>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</si>
  <si>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</si>
  <si>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</si>
  <si>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</si>
  <si>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</si>
  <si>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</si>
  <si>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</si>
  <si>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</si>
  <si>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</si>
  <si>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</si>
  <si>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</si>
  <si>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</si>
  <si>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</si>
  <si>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</si>
  <si>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</si>
  <si>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</si>
  <si>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</si>
  <si>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</si>
  <si>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</si>
  <si>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</si>
  <si>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</si>
  <si>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</si>
  <si>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</si>
  <si>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</si>
  <si>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</si>
  <si>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</si>
  <si>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</si>
  <si>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</si>
  <si>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</si>
  <si>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</si>
  <si>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</si>
  <si>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</si>
  <si>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</si>
  <si>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</si>
  <si>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</si>
  <si>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</si>
  <si>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</si>
  <si>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</si>
  <si>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</si>
  <si>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</si>
  <si>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</si>
  <si>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</si>
  <si>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</si>
  <si>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</si>
  <si>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</si>
  <si>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</si>
  <si>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</si>
  <si>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03% escalation over DSR schdeule civil items as per circular no DG/Cost Index/10</t>
  </si>
  <si>
    <t>Total of Schedule (CIVIL and E&amp; M) Items as per DSR  after considering 03% escalation over DSR sch civil items, but excluding Rebate</t>
  </si>
  <si>
    <t xml:space="preserve"> Percentage (%) above/below +/- on DSR 2023 Rates incl escalation excluding GST mentioned above (to be quoted by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</si>
</sst>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sz val="11"/>
      <color theme="1"/>
      <name val="Arial"/>
      <family val="2"/>
    </font>
    <font>
      <b/>
      <sz val="20"/>
      <name val="Book Antiqua"/>
      <family val="1"/>
    </font>
    <font>
      <sz val="12"/>
      <name val="Calibri"/>
      <family val="2"/>
      <scheme val="minor"/>
    </font>
    <font>
      <sz val="10"/>
      <name val="Book Antiqua"/>
      <family val="1"/>
    </font>
    <font>
      <sz val="14"/>
      <name val="Arial"/>
      <family val="2"/>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8" fillId="0" borderId="0" applyFont="0" applyFill="0" applyBorder="0" applyAlignment="0" applyProtection="0"/>
  </cellStyleXfs>
  <cellXfs count="405">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76" fontId="7" fillId="7" borderId="18" xfId="7" applyNumberFormat="1" applyFont="1" applyFill="1" applyBorder="1" applyAlignment="1" applyProtection="1">
      <alignment horizontal="center" vertical="center"/>
    </xf>
    <xf numFmtId="164" fontId="5" fillId="0" borderId="18" xfId="7" applyFont="1" applyBorder="1" applyAlignment="1" applyProtection="1">
      <alignment horizontal="center" vertical="center"/>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0" fontId="20" fillId="0" borderId="18" xfId="34"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55" fillId="0" borderId="18" xfId="34" applyFont="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6" fillId="9" borderId="18" xfId="0" applyNumberFormat="1" applyFont="1" applyFill="1" applyBorder="1" applyAlignment="1" applyProtection="1">
      <alignment vertical="center" wrapText="1"/>
      <protection locked="0"/>
    </xf>
    <xf numFmtId="0" fontId="57" fillId="10" borderId="18" xfId="0" quotePrefix="1" applyFont="1" applyFill="1" applyBorder="1" applyAlignment="1">
      <alignment horizontal="center" vertical="center" wrapText="1"/>
    </xf>
    <xf numFmtId="2" fontId="57" fillId="10" borderId="18" xfId="0" applyNumberFormat="1" applyFont="1" applyFill="1" applyBorder="1" applyAlignment="1">
      <alignment horizontal="center" vertical="center" wrapText="1"/>
    </xf>
    <xf numFmtId="0" fontId="57" fillId="10" borderId="18" xfId="0" applyFont="1" applyFill="1" applyBorder="1" applyAlignment="1">
      <alignment horizontal="center" vertical="center" wrapText="1"/>
    </xf>
    <xf numFmtId="49" fontId="57" fillId="10" borderId="18" xfId="0" quotePrefix="1" applyNumberFormat="1" applyFont="1" applyFill="1" applyBorder="1" applyAlignment="1">
      <alignment horizontal="center" vertical="center" wrapText="1"/>
    </xf>
    <xf numFmtId="49" fontId="57" fillId="10" borderId="18"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43" fillId="8" borderId="44" xfId="52" applyFont="1" applyFill="1" applyBorder="1" applyAlignment="1">
      <alignment horizontal="center" vertical="center" wrapText="1"/>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9" fontId="42" fillId="7" borderId="18" xfId="52" applyFont="1" applyFill="1" applyBorder="1"/>
    <xf numFmtId="9" fontId="42" fillId="8" borderId="18" xfId="52" applyFont="1" applyFill="1" applyBorder="1"/>
    <xf numFmtId="0" fontId="20" fillId="0" borderId="18" xfId="34" applyFont="1" applyBorder="1" applyAlignment="1">
      <alignment horizontal="justify" vertical="center" wrapText="1"/>
    </xf>
    <xf numFmtId="1" fontId="54" fillId="0" borderId="18" xfId="49" applyNumberFormat="1" applyFont="1" applyBorder="1" applyAlignment="1">
      <alignment horizontal="center" vertical="center" wrapText="1"/>
    </xf>
    <xf numFmtId="0" fontId="42" fillId="0" borderId="11" xfId="0" applyFont="1" applyBorder="1" applyAlignment="1">
      <alignment horizontal="center" vertical="center" wrapText="1"/>
    </xf>
    <xf numFmtId="0" fontId="59" fillId="8" borderId="18" xfId="0" applyFont="1" applyFill="1" applyBorder="1" applyAlignment="1">
      <alignment horizontal="justify" vertical="center" wrapText="1"/>
    </xf>
    <xf numFmtId="0" fontId="59" fillId="7" borderId="18" xfId="0" applyFont="1" applyFill="1" applyBorder="1" applyAlignment="1">
      <alignment horizontal="justify" vertical="center" wrapText="1"/>
    </xf>
    <xf numFmtId="43" fontId="3" fillId="0" borderId="0" xfId="0" applyNumberFormat="1" applyFont="1" applyProtection="1">
      <protection hidden="1"/>
    </xf>
    <xf numFmtId="0" fontId="47" fillId="0" borderId="18" xfId="0" applyFont="1" applyBorder="1" applyAlignment="1">
      <alignment horizontal="center"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7" fillId="5" borderId="38"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11" xfId="0" applyFont="1" applyFill="1" applyBorder="1" applyAlignment="1">
      <alignment horizontal="right" vertical="center" wrapText="1"/>
    </xf>
    <xf numFmtId="0" fontId="7" fillId="5" borderId="38" xfId="0" applyFont="1" applyFill="1" applyBorder="1" applyAlignment="1">
      <alignment horizontal="right" vertical="center"/>
    </xf>
    <xf numFmtId="0" fontId="7" fillId="5" borderId="3" xfId="0" applyFont="1" applyFill="1" applyBorder="1" applyAlignment="1">
      <alignment horizontal="right" vertical="center"/>
    </xf>
    <xf numFmtId="0" fontId="7" fillId="5" borderId="11" xfId="0" applyFont="1" applyFill="1" applyBorder="1" applyAlignment="1">
      <alignment horizontal="right" vertical="center"/>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11" sqref="C11"/>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4.5" customHeight="1">
      <c r="A1" s="313" t="s">
        <v>0</v>
      </c>
      <c r="B1" s="313"/>
      <c r="C1" s="313"/>
      <c r="D1" s="124"/>
    </row>
    <row r="2" spans="1:4" ht="45" customHeight="1">
      <c r="A2" s="313" t="s">
        <v>1</v>
      </c>
      <c r="B2" s="313"/>
      <c r="C2" s="313"/>
      <c r="D2" s="123"/>
    </row>
    <row r="3" spans="1:4" ht="20.25" customHeight="1">
      <c r="A3" s="314" t="s">
        <v>2</v>
      </c>
      <c r="B3" s="314"/>
      <c r="C3" s="314"/>
    </row>
    <row r="4" spans="1:4" ht="17.25" thickBot="1">
      <c r="A4" s="85"/>
      <c r="B4" s="85"/>
      <c r="C4" s="86"/>
    </row>
    <row r="5" spans="1:4" ht="32.25" customHeight="1">
      <c r="A5" s="87" t="s">
        <v>3</v>
      </c>
      <c r="B5" s="88"/>
      <c r="C5" s="113" t="s">
        <v>4</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5</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6</v>
      </c>
      <c r="B14" s="106"/>
      <c r="C14" s="116"/>
      <c r="D14" s="84" t="b">
        <f>ISBLANK(C14)</f>
        <v>1</v>
      </c>
    </row>
    <row r="15" spans="1:4">
      <c r="A15" s="105" t="s">
        <v>7</v>
      </c>
      <c r="B15" s="149" t="s">
        <v>8</v>
      </c>
      <c r="C15" s="115"/>
      <c r="D15" s="84" t="b">
        <f>ISBLANK(C15)</f>
        <v>1</v>
      </c>
    </row>
    <row r="16" spans="1:4">
      <c r="A16" s="103"/>
      <c r="B16" s="86"/>
      <c r="C16" s="104"/>
    </row>
    <row r="17" spans="1:5">
      <c r="A17" s="105" t="s">
        <v>9</v>
      </c>
      <c r="B17" s="106"/>
      <c r="C17" s="116"/>
      <c r="D17" s="84" t="b">
        <f>ISBLANK(C17)</f>
        <v>1</v>
      </c>
    </row>
    <row r="18" spans="1:5">
      <c r="A18" s="105" t="s">
        <v>10</v>
      </c>
      <c r="B18" s="106"/>
      <c r="C18" s="117"/>
      <c r="D18" s="84" t="b">
        <f>ISBLANK(C18)</f>
        <v>1</v>
      </c>
    </row>
    <row r="19" spans="1:5">
      <c r="A19" s="107"/>
      <c r="B19" s="108"/>
      <c r="C19" s="109"/>
    </row>
    <row r="20" spans="1:5">
      <c r="A20" s="105" t="s">
        <v>11</v>
      </c>
      <c r="B20" s="106"/>
      <c r="C20" s="122"/>
      <c r="D20" s="84" t="b">
        <f>ISBLANK(C20)</f>
        <v>1</v>
      </c>
    </row>
    <row r="21" spans="1:5" ht="22.5" customHeight="1" thickBot="1">
      <c r="A21" s="110" t="s">
        <v>12</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yqW2JG5MemOR3f4ix7YiC5zqsYVLI83N8m8ySJ+vL+P2lHAsuN+N1hmOLPPQJFBLQ5GA6KiT5feEd8hQoFeFmQ==" saltValue="ToVcDvBuOtr/oh3LO+UWFw=="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oddHeader>&amp;C&amp;"Calibri"&amp;12&amp;KFF0000 DATA CLASSIFICATION : RESTRICTED&amp;1#_x000D_</oddHeader>
  </headerFooter>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13</v>
      </c>
    </row>
    <row r="2" spans="1:9" ht="15.75">
      <c r="A2" s="75"/>
      <c r="B2" s="75"/>
      <c r="C2" s="75"/>
      <c r="D2" s="75"/>
      <c r="E2" s="75"/>
    </row>
    <row r="3" spans="1:9" ht="63.75" customHeight="1">
      <c r="A3" s="317" t="e">
        <f>#REF!</f>
        <v>#REF!</v>
      </c>
      <c r="B3" s="317"/>
      <c r="C3" s="317"/>
      <c r="D3" s="317"/>
      <c r="E3" s="317"/>
      <c r="F3" s="54"/>
      <c r="G3" s="54"/>
      <c r="H3" s="54"/>
    </row>
    <row r="4" spans="1:9" ht="20.100000000000001" customHeight="1">
      <c r="A4" s="72"/>
      <c r="H4" s="22"/>
      <c r="I4" s="23"/>
    </row>
    <row r="5" spans="1:9" ht="20.100000000000001" customHeight="1">
      <c r="A5" s="318" t="s">
        <v>14</v>
      </c>
      <c r="B5" s="318"/>
      <c r="C5" s="318"/>
      <c r="D5" s="318"/>
      <c r="E5" s="318"/>
      <c r="F5" s="24"/>
      <c r="H5" s="22"/>
      <c r="I5" s="23"/>
    </row>
    <row r="6" spans="1:9" ht="20.100000000000001" customHeight="1">
      <c r="A6" s="76"/>
      <c r="H6" s="22"/>
      <c r="I6" s="23"/>
    </row>
    <row r="7" spans="1:9" ht="20.100000000000001" customHeight="1">
      <c r="A7" s="63" t="s">
        <v>15</v>
      </c>
      <c r="E7" s="65" t="s">
        <v>15</v>
      </c>
      <c r="H7" s="22"/>
      <c r="I7" s="23"/>
    </row>
    <row r="8" spans="1:9" ht="36" customHeight="1">
      <c r="A8" s="319" t="e">
        <f>#REF!</f>
        <v>#REF!</v>
      </c>
      <c r="B8" s="319"/>
      <c r="C8" s="319"/>
      <c r="D8" s="319"/>
      <c r="E8" s="66" t="e">
        <f>#REF!</f>
        <v>#REF!</v>
      </c>
      <c r="H8" s="22"/>
      <c r="I8" s="23"/>
    </row>
    <row r="9" spans="1:9">
      <c r="A9" s="77" t="s">
        <v>16</v>
      </c>
      <c r="B9" s="320" t="e">
        <f>#REF!</f>
        <v>#REF!</v>
      </c>
      <c r="C9" s="320"/>
      <c r="D9" s="320"/>
      <c r="E9" s="66" t="e">
        <f>#REF!</f>
        <v>#REF!</v>
      </c>
      <c r="H9" s="22"/>
      <c r="I9" s="23"/>
    </row>
    <row r="10" spans="1:9">
      <c r="A10" s="77" t="s">
        <v>17</v>
      </c>
      <c r="B10" s="315" t="e">
        <f>#REF!</f>
        <v>#REF!</v>
      </c>
      <c r="C10" s="315"/>
      <c r="D10" s="315"/>
      <c r="E10" s="66" t="e">
        <f>#REF!</f>
        <v>#REF!</v>
      </c>
      <c r="H10" s="22"/>
      <c r="I10" s="23"/>
    </row>
    <row r="11" spans="1:9">
      <c r="B11" s="315" t="e">
        <f>#REF!</f>
        <v>#REF!</v>
      </c>
      <c r="C11" s="315"/>
      <c r="D11" s="315"/>
      <c r="E11" s="66" t="e">
        <f>#REF!</f>
        <v>#REF!</v>
      </c>
    </row>
    <row r="12" spans="1:9">
      <c r="A12" s="76"/>
      <c r="B12" s="315" t="e">
        <f>#REF!</f>
        <v>#REF!</v>
      </c>
      <c r="C12" s="315"/>
      <c r="D12" s="315"/>
      <c r="E12" s="78" t="e">
        <f>#REF!</f>
        <v>#REF!</v>
      </c>
    </row>
    <row r="13" spans="1:9" ht="20.100000000000001" customHeight="1">
      <c r="A13" s="76"/>
      <c r="B13" s="79"/>
      <c r="C13" s="79"/>
      <c r="D13" s="79"/>
      <c r="E13" s="62"/>
    </row>
    <row r="14" spans="1:9" ht="20.100000000000001" customHeight="1">
      <c r="A14" s="67" t="s">
        <v>18</v>
      </c>
    </row>
    <row r="15" spans="1:9" ht="20.100000000000001" customHeight="1">
      <c r="A15" s="76"/>
    </row>
    <row r="16" spans="1:9" ht="24.75" customHeight="1">
      <c r="A16" s="316" t="s">
        <v>19</v>
      </c>
      <c r="B16" s="316"/>
      <c r="C16" s="316"/>
      <c r="D16" s="316"/>
      <c r="E16" s="31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20</v>
      </c>
      <c r="B24" s="81">
        <f>'Name of Bidder'!C20</f>
        <v>0</v>
      </c>
      <c r="C24" s="82"/>
      <c r="D24" s="69" t="s">
        <v>21</v>
      </c>
      <c r="E24" s="83">
        <f>'Name of Bidder'!C17</f>
        <v>0</v>
      </c>
    </row>
    <row r="25" spans="1:5" ht="33" customHeight="1">
      <c r="A25" s="68" t="s">
        <v>22</v>
      </c>
      <c r="B25" s="83">
        <f>'Name of Bidder'!C21</f>
        <v>0</v>
      </c>
      <c r="C25" s="82"/>
      <c r="D25" s="69" t="s">
        <v>23</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Header>&amp;C&amp;"Calibri"&amp;12&amp;KFF0000 DATA CLASSIFICATION : RESTRICTED&amp;1#_x000D_</oddHeader>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40" t="s">
        <v>24</v>
      </c>
      <c r="B1" s="341"/>
      <c r="C1" s="341"/>
      <c r="D1" s="341"/>
      <c r="E1" s="341"/>
      <c r="F1" s="341"/>
      <c r="G1" s="341"/>
      <c r="H1" s="341"/>
      <c r="I1" s="342"/>
    </row>
    <row r="2" spans="1:9" ht="31.5" customHeight="1">
      <c r="A2" s="18" t="s">
        <v>25</v>
      </c>
      <c r="B2" s="336" t="s">
        <v>26</v>
      </c>
      <c r="C2" s="336"/>
      <c r="D2" s="336"/>
      <c r="E2" s="336"/>
      <c r="F2" s="336"/>
      <c r="G2" s="336"/>
      <c r="H2" s="336"/>
      <c r="I2" s="337"/>
    </row>
    <row r="3" spans="1:9" ht="36" customHeight="1">
      <c r="A3" s="18" t="s">
        <v>27</v>
      </c>
      <c r="B3" s="336" t="s">
        <v>28</v>
      </c>
      <c r="C3" s="336"/>
      <c r="D3" s="336"/>
      <c r="E3" s="336"/>
      <c r="F3" s="336"/>
      <c r="G3" s="336"/>
      <c r="H3" s="336"/>
      <c r="I3" s="337"/>
    </row>
    <row r="4" spans="1:9" ht="36" customHeight="1">
      <c r="A4" s="18" t="s">
        <v>29</v>
      </c>
      <c r="B4" s="336" t="s">
        <v>30</v>
      </c>
      <c r="C4" s="336"/>
      <c r="D4" s="336"/>
      <c r="E4" s="336"/>
      <c r="F4" s="336"/>
      <c r="G4" s="336"/>
      <c r="H4" s="336"/>
      <c r="I4" s="337"/>
    </row>
    <row r="5" spans="1:9" ht="36" customHeight="1">
      <c r="A5" s="18" t="s">
        <v>31</v>
      </c>
      <c r="B5" s="336" t="s">
        <v>32</v>
      </c>
      <c r="C5" s="336"/>
      <c r="D5" s="336"/>
      <c r="E5" s="336"/>
      <c r="F5" s="336"/>
      <c r="G5" s="336"/>
      <c r="H5" s="336"/>
      <c r="I5" s="337"/>
    </row>
    <row r="6" spans="1:9" ht="19.5" customHeight="1">
      <c r="A6" s="19" t="s">
        <v>33</v>
      </c>
      <c r="B6" s="338" t="s">
        <v>34</v>
      </c>
      <c r="C6" s="338"/>
      <c r="D6" s="338"/>
      <c r="E6" s="338"/>
      <c r="F6" s="338"/>
      <c r="G6" s="338"/>
      <c r="H6" s="338"/>
      <c r="I6" s="339"/>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4" t="s">
        <v>35</v>
      </c>
      <c r="B35" s="324"/>
      <c r="C35" s="324"/>
      <c r="D35" s="324"/>
      <c r="E35" s="324"/>
      <c r="F35" s="324"/>
      <c r="G35" s="324"/>
      <c r="H35" s="324"/>
      <c r="I35" s="324"/>
      <c r="J35" s="1"/>
    </row>
    <row r="36" spans="1:16" ht="15.75">
      <c r="A36" s="322" t="s">
        <v>36</v>
      </c>
      <c r="B36" s="322"/>
      <c r="C36" s="322"/>
      <c r="D36" s="322"/>
      <c r="E36" s="322"/>
      <c r="F36" s="322"/>
      <c r="G36" s="322"/>
      <c r="H36" s="322"/>
      <c r="I36" s="322"/>
      <c r="J36" s="1"/>
      <c r="K36" s="58">
        <f>'Name of Bidder'!C14</f>
        <v>0</v>
      </c>
      <c r="O36" s="55" t="e">
        <f>'Name of Bidder'!#REF!</f>
        <v>#REF!</v>
      </c>
    </row>
    <row r="37" spans="1:16" ht="18.75">
      <c r="A37" s="321" t="s">
        <v>37</v>
      </c>
      <c r="B37" s="321"/>
      <c r="C37" s="321"/>
      <c r="D37" s="321"/>
      <c r="E37" s="321"/>
      <c r="F37" s="321"/>
      <c r="G37" s="321"/>
      <c r="H37" s="321"/>
      <c r="I37" s="321"/>
      <c r="J37" s="1"/>
      <c r="K37" s="58">
        <f>'Name of Bidder'!C15</f>
        <v>0</v>
      </c>
      <c r="O37" s="55" t="e">
        <f>'Name of Bidder'!#REF!</f>
        <v>#REF!</v>
      </c>
    </row>
    <row r="38" spans="1:16" ht="36" customHeight="1">
      <c r="A38" s="325" t="s">
        <v>38</v>
      </c>
      <c r="B38" s="325"/>
      <c r="C38" s="325"/>
      <c r="D38" s="325"/>
      <c r="E38" s="325"/>
      <c r="F38" s="325"/>
      <c r="G38" s="325"/>
      <c r="H38" s="325"/>
      <c r="I38" s="325"/>
      <c r="J38" s="1"/>
      <c r="K38" s="58" t="e">
        <f>'Name of Bidder'!#REF!</f>
        <v>#REF!</v>
      </c>
      <c r="O38" s="55" t="e">
        <f>'Name of Bidder'!#REF!</f>
        <v>#REF!</v>
      </c>
    </row>
    <row r="39" spans="1:16" ht="18.75">
      <c r="A39" s="321" t="s">
        <v>39</v>
      </c>
      <c r="B39" s="321"/>
      <c r="C39" s="321"/>
      <c r="D39" s="321"/>
      <c r="E39" s="321"/>
      <c r="F39" s="321"/>
      <c r="G39" s="321"/>
      <c r="H39" s="321"/>
      <c r="I39" s="321"/>
      <c r="J39" s="1"/>
      <c r="K39" s="58" t="e">
        <f>'Name of Bidder'!#REF!</f>
        <v>#REF!</v>
      </c>
      <c r="O39" s="55" t="e">
        <f>'Name of Bidder'!#REF!</f>
        <v>#REF!</v>
      </c>
    </row>
    <row r="40" spans="1:16" ht="15.75">
      <c r="A40" s="322" t="s">
        <v>40</v>
      </c>
      <c r="B40" s="322"/>
      <c r="C40" s="322"/>
      <c r="D40" s="322"/>
      <c r="E40" s="322"/>
      <c r="F40" s="322"/>
      <c r="G40" s="322"/>
      <c r="H40" s="322"/>
      <c r="I40" s="322"/>
      <c r="J40" s="1"/>
    </row>
    <row r="41" spans="1:16" ht="18.75" customHeight="1">
      <c r="A41" s="323">
        <f>'Name of Bidder'!C9</f>
        <v>0</v>
      </c>
      <c r="B41" s="323"/>
      <c r="C41" s="323"/>
      <c r="D41" s="323"/>
      <c r="E41" s="323"/>
      <c r="F41" s="323"/>
      <c r="G41" s="323"/>
      <c r="H41" s="323"/>
      <c r="I41" s="323"/>
      <c r="J41" s="1"/>
      <c r="K41" s="59" t="e">
        <f>'Name of Bidder'!#REF!</f>
        <v>#REF!</v>
      </c>
      <c r="M41" s="55" t="s">
        <v>41</v>
      </c>
      <c r="P41" s="55" t="s">
        <v>42</v>
      </c>
    </row>
    <row r="42" spans="1:16" ht="15.75" hidden="1">
      <c r="A42" s="322" t="e">
        <f>IF(#REF! = "Individual Firm", " ", " and ")</f>
        <v>#REF!</v>
      </c>
      <c r="B42" s="322"/>
      <c r="C42" s="322"/>
      <c r="D42" s="322"/>
      <c r="E42" s="322"/>
      <c r="F42" s="322"/>
      <c r="G42" s="322"/>
      <c r="H42" s="322"/>
      <c r="I42" s="322"/>
      <c r="J42" s="1"/>
    </row>
    <row r="43" spans="1:16" ht="15.75" hidden="1">
      <c r="A43" s="322" t="e">
        <f xml:space="preserve"> IF(#REF!= "Individual Firm", "",#REF!)</f>
        <v>#REF!</v>
      </c>
      <c r="B43" s="322"/>
      <c r="C43" s="322"/>
      <c r="D43" s="322"/>
      <c r="E43" s="322"/>
      <c r="F43" s="322"/>
      <c r="G43" s="322"/>
      <c r="H43" s="322"/>
      <c r="I43" s="322"/>
      <c r="J43" s="1"/>
    </row>
    <row r="44" spans="1:16" ht="39.950000000000003" hidden="1" customHeight="1">
      <c r="A44" s="325" t="e">
        <f>IF(#REF!= "Sole Bidder", "", "having its Registered Office at "&amp;IF(#REF!=1,#REF!&amp;" "&amp;#REF!&amp;" "&amp;#REF!,IF(#REF!=2,#REF!&amp;" &amp; "&amp;#REF!&amp;" "&amp;#REF!&amp;" and " &amp;#REF!&amp;" &amp; "&amp;#REF!&amp;" "&amp;#REF! &amp;IF(#REF!=2," respectively",""))))</f>
        <v>#REF!</v>
      </c>
      <c r="B44" s="325"/>
      <c r="C44" s="325"/>
      <c r="D44" s="325"/>
      <c r="E44" s="325"/>
      <c r="F44" s="325"/>
      <c r="G44" s="325"/>
      <c r="H44" s="325"/>
      <c r="I44" s="325"/>
      <c r="J44" s="1"/>
    </row>
    <row r="45" spans="1:16" ht="15.75">
      <c r="A45" s="322" t="s">
        <v>43</v>
      </c>
      <c r="B45" s="322"/>
      <c r="C45" s="322"/>
      <c r="D45" s="322"/>
      <c r="E45" s="322"/>
      <c r="F45" s="322"/>
      <c r="G45" s="322"/>
      <c r="H45" s="322"/>
      <c r="I45" s="322"/>
      <c r="J45" s="1"/>
    </row>
    <row r="46" spans="1:16" ht="18.75">
      <c r="A46" s="321" t="s">
        <v>44</v>
      </c>
      <c r="B46" s="321"/>
      <c r="C46" s="321"/>
      <c r="D46" s="321"/>
      <c r="E46" s="321"/>
      <c r="F46" s="321"/>
      <c r="G46" s="321"/>
      <c r="H46" s="321"/>
      <c r="I46" s="321"/>
      <c r="J46" s="1"/>
    </row>
    <row r="47" spans="1:16" ht="18.75">
      <c r="A47" s="321" t="s">
        <v>45</v>
      </c>
      <c r="B47" s="321"/>
      <c r="C47" s="321"/>
      <c r="D47" s="321"/>
      <c r="E47" s="321"/>
      <c r="F47" s="321"/>
      <c r="G47" s="321"/>
      <c r="H47" s="321"/>
      <c r="I47" s="321"/>
      <c r="J47" s="1"/>
    </row>
    <row r="48" spans="1:16" ht="69" customHeight="1">
      <c r="A48" s="333" t="e">
        <f>"POWERGRID intends to award, under laid-down organisational procedures, contract(s) for " &amp;#REF!</f>
        <v>#REF!</v>
      </c>
      <c r="B48" s="333"/>
      <c r="C48" s="333"/>
      <c r="D48" s="333"/>
      <c r="E48" s="333"/>
      <c r="F48" s="333"/>
      <c r="G48" s="333"/>
      <c r="H48" s="333"/>
      <c r="I48" s="33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26" t="s">
        <v>46</v>
      </c>
      <c r="B51" s="326"/>
      <c r="C51" s="326"/>
      <c r="D51" s="326"/>
      <c r="E51" s="330" t="s">
        <v>46</v>
      </c>
      <c r="F51" s="330"/>
      <c r="G51" s="330"/>
      <c r="H51" s="330"/>
      <c r="I51" s="330"/>
      <c r="J51" s="1"/>
    </row>
    <row r="52" spans="1:10" ht="33" customHeight="1">
      <c r="A52" s="328" t="s">
        <v>47</v>
      </c>
      <c r="B52" s="328"/>
      <c r="C52" s="328"/>
      <c r="D52" s="328"/>
      <c r="E52" s="329" t="s">
        <v>48</v>
      </c>
      <c r="F52" s="329"/>
      <c r="G52" s="329"/>
      <c r="H52" s="329"/>
      <c r="I52" s="329"/>
      <c r="J52" s="1"/>
    </row>
    <row r="53" spans="1:10" ht="22.5" customHeight="1">
      <c r="A53" s="56" t="s">
        <v>14</v>
      </c>
      <c r="B53" s="5"/>
      <c r="C53" s="5"/>
      <c r="D53" s="5"/>
      <c r="E53" s="5"/>
      <c r="F53" s="5"/>
      <c r="G53" s="5"/>
      <c r="H53" s="5"/>
      <c r="I53" s="57" t="s">
        <v>49</v>
      </c>
      <c r="J53" s="1"/>
    </row>
    <row r="54" spans="1:10" ht="100.5" customHeight="1">
      <c r="A54" s="33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34"/>
      <c r="C54" s="334"/>
      <c r="D54" s="334"/>
      <c r="E54" s="334"/>
      <c r="F54" s="334"/>
      <c r="G54" s="334"/>
      <c r="H54" s="334"/>
      <c r="I54" s="334"/>
    </row>
    <row r="55" spans="1:10" ht="8.1" customHeight="1">
      <c r="A55" s="7"/>
      <c r="B55" s="8"/>
      <c r="C55" s="8"/>
      <c r="D55" s="8"/>
      <c r="E55" s="8"/>
      <c r="F55" s="8"/>
      <c r="G55" s="8"/>
      <c r="H55" s="8"/>
      <c r="I55" s="8"/>
    </row>
    <row r="56" spans="1:10" ht="35.25" customHeight="1">
      <c r="A56" s="331" t="s">
        <v>50</v>
      </c>
      <c r="B56" s="331"/>
      <c r="C56" s="331"/>
      <c r="D56" s="331"/>
      <c r="E56" s="331"/>
      <c r="F56" s="331"/>
      <c r="G56" s="331"/>
      <c r="H56" s="331"/>
      <c r="I56" s="331"/>
    </row>
    <row r="57" spans="1:10" ht="8.1" customHeight="1">
      <c r="A57" s="9"/>
      <c r="B57" s="8"/>
      <c r="C57" s="8"/>
      <c r="D57" s="8"/>
      <c r="E57" s="8"/>
      <c r="F57" s="8"/>
      <c r="G57" s="8"/>
      <c r="H57" s="8"/>
      <c r="I57" s="8"/>
    </row>
    <row r="58" spans="1:10" ht="15.75">
      <c r="A58" s="332" t="s">
        <v>51</v>
      </c>
      <c r="B58" s="332"/>
      <c r="C58" s="332"/>
      <c r="D58" s="332"/>
      <c r="E58" s="332"/>
      <c r="F58" s="332"/>
      <c r="G58" s="332"/>
      <c r="H58" s="332"/>
      <c r="I58" s="332"/>
    </row>
    <row r="59" spans="1:10" ht="8.1" customHeight="1">
      <c r="A59" s="9"/>
      <c r="B59" s="8"/>
      <c r="C59" s="8"/>
      <c r="D59" s="8"/>
      <c r="E59" s="8"/>
      <c r="F59" s="8"/>
      <c r="G59" s="8"/>
      <c r="H59" s="8"/>
      <c r="I59" s="8"/>
    </row>
    <row r="60" spans="1:10" ht="16.5">
      <c r="A60" s="327" t="s">
        <v>52</v>
      </c>
      <c r="B60" s="327"/>
      <c r="C60" s="327"/>
      <c r="D60" s="327"/>
      <c r="E60" s="327"/>
      <c r="F60" s="327"/>
      <c r="G60" s="327"/>
      <c r="H60" s="327"/>
      <c r="I60" s="327"/>
    </row>
    <row r="61" spans="1:10" ht="8.1" customHeight="1">
      <c r="A61" s="10"/>
      <c r="B61" s="8"/>
      <c r="C61" s="8"/>
      <c r="D61" s="8"/>
      <c r="E61" s="8"/>
      <c r="F61" s="8"/>
      <c r="G61" s="8"/>
      <c r="H61" s="8"/>
      <c r="I61" s="8"/>
    </row>
    <row r="62" spans="1:10" ht="37.5" customHeight="1">
      <c r="A62" s="11" t="s">
        <v>53</v>
      </c>
      <c r="B62" s="326" t="s">
        <v>54</v>
      </c>
      <c r="C62" s="326"/>
      <c r="D62" s="326"/>
      <c r="E62" s="326"/>
      <c r="F62" s="326"/>
      <c r="G62" s="326"/>
      <c r="H62" s="326"/>
      <c r="I62" s="326"/>
    </row>
    <row r="63" spans="1:10" ht="8.1" customHeight="1">
      <c r="A63" s="9"/>
      <c r="B63" s="8"/>
      <c r="C63" s="8"/>
      <c r="D63" s="8"/>
      <c r="E63" s="8"/>
      <c r="F63" s="8"/>
      <c r="G63" s="8"/>
      <c r="H63" s="8"/>
      <c r="I63" s="8"/>
    </row>
    <row r="64" spans="1:10" ht="79.5" customHeight="1">
      <c r="A64" s="8"/>
      <c r="B64" s="11" t="s">
        <v>55</v>
      </c>
      <c r="C64" s="326" t="s">
        <v>56</v>
      </c>
      <c r="D64" s="326"/>
      <c r="E64" s="326"/>
      <c r="F64" s="326"/>
      <c r="G64" s="326"/>
      <c r="H64" s="326"/>
      <c r="I64" s="326"/>
    </row>
    <row r="65" spans="1:10" ht="8.1" customHeight="1">
      <c r="A65" s="8"/>
      <c r="B65" s="11"/>
      <c r="C65" s="4"/>
      <c r="D65" s="4"/>
      <c r="E65" s="4"/>
      <c r="F65" s="4"/>
      <c r="G65" s="4"/>
      <c r="H65" s="4"/>
      <c r="I65" s="4"/>
    </row>
    <row r="66" spans="1:10" ht="109.5" customHeight="1">
      <c r="A66" s="8"/>
      <c r="B66" s="11" t="s">
        <v>57</v>
      </c>
      <c r="C66" s="326" t="s">
        <v>58</v>
      </c>
      <c r="D66" s="326"/>
      <c r="E66" s="326"/>
      <c r="F66" s="326"/>
      <c r="G66" s="326"/>
      <c r="H66" s="326"/>
      <c r="I66" s="326"/>
    </row>
    <row r="67" spans="1:10" ht="8.1" customHeight="1">
      <c r="A67" s="8"/>
      <c r="B67" s="11"/>
      <c r="C67" s="73"/>
      <c r="D67" s="4"/>
      <c r="E67" s="4"/>
      <c r="F67" s="4"/>
      <c r="G67" s="4"/>
      <c r="H67" s="4"/>
      <c r="I67" s="4"/>
    </row>
    <row r="68" spans="1:10" ht="50.25" customHeight="1">
      <c r="A68" s="8"/>
      <c r="B68" s="11" t="s">
        <v>59</v>
      </c>
      <c r="C68" s="326" t="s">
        <v>60</v>
      </c>
      <c r="D68" s="326"/>
      <c r="E68" s="326"/>
      <c r="F68" s="326"/>
      <c r="G68" s="326"/>
      <c r="H68" s="326"/>
      <c r="I68" s="326"/>
    </row>
    <row r="69" spans="1:10" ht="15.75">
      <c r="A69" s="9"/>
      <c r="B69" s="8"/>
      <c r="C69" s="8"/>
      <c r="D69" s="8"/>
      <c r="E69" s="8"/>
      <c r="F69" s="8"/>
      <c r="G69" s="8"/>
      <c r="H69" s="8"/>
      <c r="I69" s="8"/>
    </row>
    <row r="70" spans="1:10" ht="87" customHeight="1">
      <c r="A70" s="11" t="s">
        <v>61</v>
      </c>
      <c r="B70" s="326" t="s">
        <v>62</v>
      </c>
      <c r="C70" s="326"/>
      <c r="D70" s="326"/>
      <c r="E70" s="326"/>
      <c r="F70" s="326"/>
      <c r="G70" s="326"/>
      <c r="H70" s="326"/>
      <c r="I70" s="326"/>
    </row>
    <row r="71" spans="1:10" ht="8.1" customHeight="1">
      <c r="A71" s="10"/>
      <c r="B71" s="8"/>
      <c r="C71" s="8"/>
      <c r="D71" s="8"/>
      <c r="E71" s="8"/>
      <c r="F71" s="8"/>
      <c r="G71" s="8"/>
      <c r="H71" s="8"/>
      <c r="I71" s="8"/>
    </row>
    <row r="72" spans="1:10" ht="16.5">
      <c r="A72" s="327" t="s">
        <v>63</v>
      </c>
      <c r="B72" s="327"/>
      <c r="C72" s="327"/>
      <c r="D72" s="327"/>
      <c r="E72" s="327"/>
      <c r="F72" s="327"/>
      <c r="G72" s="327"/>
      <c r="H72" s="327"/>
      <c r="I72" s="327"/>
    </row>
    <row r="73" spans="1:10" ht="16.5">
      <c r="A73" s="10"/>
      <c r="B73" s="8"/>
      <c r="C73" s="8"/>
      <c r="D73" s="8"/>
      <c r="E73" s="8"/>
      <c r="F73" s="8"/>
      <c r="G73" s="8"/>
      <c r="H73" s="8"/>
      <c r="I73" s="8"/>
    </row>
    <row r="74" spans="1:10" ht="49.5" customHeight="1">
      <c r="A74" s="11" t="s">
        <v>53</v>
      </c>
      <c r="B74" s="326" t="s">
        <v>64</v>
      </c>
      <c r="C74" s="326"/>
      <c r="D74" s="326"/>
      <c r="E74" s="326"/>
      <c r="F74" s="326"/>
      <c r="G74" s="326"/>
      <c r="H74" s="326"/>
      <c r="I74" s="326"/>
    </row>
    <row r="75" spans="1:10" ht="45" customHeight="1">
      <c r="A75" s="4"/>
      <c r="B75" s="5"/>
      <c r="C75" s="5"/>
      <c r="D75" s="5"/>
      <c r="E75" s="5"/>
      <c r="F75" s="4"/>
      <c r="G75" s="5"/>
      <c r="H75" s="5"/>
      <c r="I75" s="5"/>
      <c r="J75" s="1"/>
    </row>
    <row r="76" spans="1:10" ht="21" customHeight="1">
      <c r="A76" s="326" t="s">
        <v>46</v>
      </c>
      <c r="B76" s="326"/>
      <c r="C76" s="326"/>
      <c r="D76" s="326"/>
      <c r="E76" s="330" t="s">
        <v>46</v>
      </c>
      <c r="F76" s="330"/>
      <c r="G76" s="330"/>
      <c r="H76" s="330"/>
      <c r="I76" s="330"/>
      <c r="J76" s="1"/>
    </row>
    <row r="77" spans="1:10" ht="33" customHeight="1">
      <c r="A77" s="328" t="s">
        <v>47</v>
      </c>
      <c r="B77" s="328"/>
      <c r="C77" s="328"/>
      <c r="D77" s="328"/>
      <c r="E77" s="329" t="s">
        <v>48</v>
      </c>
      <c r="F77" s="329"/>
      <c r="G77" s="329"/>
      <c r="H77" s="329"/>
      <c r="I77" s="329"/>
      <c r="J77" s="1"/>
    </row>
    <row r="78" spans="1:10" ht="20.25" customHeight="1">
      <c r="A78" s="56" t="s">
        <v>14</v>
      </c>
      <c r="B78" s="5"/>
      <c r="C78" s="5"/>
      <c r="D78" s="5"/>
      <c r="E78" s="5"/>
      <c r="F78" s="5"/>
      <c r="G78" s="5"/>
      <c r="H78" s="5"/>
      <c r="I78" s="57" t="s">
        <v>65</v>
      </c>
      <c r="J78" s="1"/>
    </row>
    <row r="79" spans="1:10" ht="36" customHeight="1">
      <c r="A79" s="335" t="s">
        <v>66</v>
      </c>
      <c r="B79" s="335"/>
      <c r="C79" s="335"/>
      <c r="D79" s="335"/>
      <c r="E79" s="335"/>
      <c r="F79" s="335"/>
      <c r="G79" s="335"/>
      <c r="H79" s="335"/>
      <c r="I79" s="335"/>
      <c r="J79" s="1"/>
    </row>
    <row r="80" spans="1:10" ht="125.25" customHeight="1">
      <c r="A80" s="8"/>
      <c r="B80" s="11" t="s">
        <v>67</v>
      </c>
      <c r="C80" s="326" t="s">
        <v>68</v>
      </c>
      <c r="D80" s="326"/>
      <c r="E80" s="326"/>
      <c r="F80" s="326"/>
      <c r="G80" s="326"/>
      <c r="H80" s="326"/>
      <c r="I80" s="326"/>
    </row>
    <row r="81" spans="1:10" ht="9.9499999999999993" customHeight="1">
      <c r="A81" s="8"/>
      <c r="B81" s="12"/>
      <c r="C81" s="9"/>
      <c r="D81" s="9"/>
      <c r="E81" s="9"/>
      <c r="F81" s="9"/>
      <c r="G81" s="9"/>
      <c r="H81" s="9"/>
      <c r="I81" s="9"/>
    </row>
    <row r="82" spans="1:10" ht="112.5" customHeight="1">
      <c r="A82" s="8"/>
      <c r="B82" s="11" t="s">
        <v>57</v>
      </c>
      <c r="C82" s="326" t="s">
        <v>69</v>
      </c>
      <c r="D82" s="326"/>
      <c r="E82" s="326"/>
      <c r="F82" s="326"/>
      <c r="G82" s="326"/>
      <c r="H82" s="326"/>
      <c r="I82" s="326"/>
    </row>
    <row r="83" spans="1:10" ht="9.9499999999999993" customHeight="1">
      <c r="A83" s="8"/>
      <c r="B83" s="11"/>
      <c r="C83" s="13"/>
      <c r="D83" s="13"/>
      <c r="E83" s="13"/>
      <c r="F83" s="13"/>
      <c r="G83" s="13"/>
      <c r="H83" s="13"/>
      <c r="I83" s="13"/>
    </row>
    <row r="84" spans="1:10" ht="134.25" customHeight="1">
      <c r="A84" s="8"/>
      <c r="B84" s="11" t="s">
        <v>59</v>
      </c>
      <c r="C84" s="326" t="s">
        <v>70</v>
      </c>
      <c r="D84" s="326"/>
      <c r="E84" s="326"/>
      <c r="F84" s="326"/>
      <c r="G84" s="326"/>
      <c r="H84" s="326"/>
      <c r="I84" s="326"/>
    </row>
    <row r="85" spans="1:10" ht="9.9499999999999993" customHeight="1">
      <c r="A85" s="8"/>
      <c r="B85" s="11"/>
      <c r="C85" s="13"/>
      <c r="D85" s="13"/>
      <c r="E85" s="13"/>
      <c r="F85" s="13"/>
      <c r="G85" s="13"/>
      <c r="H85" s="13"/>
      <c r="I85" s="13"/>
    </row>
    <row r="86" spans="1:10" ht="94.5" customHeight="1">
      <c r="A86" s="8"/>
      <c r="B86" s="11" t="s">
        <v>71</v>
      </c>
      <c r="C86" s="326" t="s">
        <v>72</v>
      </c>
      <c r="D86" s="326"/>
      <c r="E86" s="326"/>
      <c r="F86" s="326"/>
      <c r="G86" s="326"/>
      <c r="H86" s="326"/>
      <c r="I86" s="326"/>
    </row>
    <row r="87" spans="1:10" ht="9.9499999999999993" customHeight="1">
      <c r="A87" s="8"/>
      <c r="B87" s="11"/>
      <c r="C87" s="13"/>
      <c r="D87" s="13"/>
      <c r="E87" s="13"/>
      <c r="F87" s="13"/>
      <c r="G87" s="13"/>
      <c r="H87" s="13"/>
      <c r="I87" s="13"/>
    </row>
    <row r="88" spans="1:10" ht="81.75" customHeight="1">
      <c r="A88" s="8"/>
      <c r="B88" s="11" t="s">
        <v>73</v>
      </c>
      <c r="C88" s="326" t="s">
        <v>74</v>
      </c>
      <c r="D88" s="326"/>
      <c r="E88" s="326"/>
      <c r="F88" s="326"/>
      <c r="G88" s="326"/>
      <c r="H88" s="326"/>
      <c r="I88" s="326"/>
    </row>
    <row r="89" spans="1:10" ht="9.9499999999999993" customHeight="1">
      <c r="A89" s="8"/>
      <c r="B89" s="11"/>
      <c r="C89" s="13"/>
      <c r="D89" s="13"/>
      <c r="E89" s="13"/>
      <c r="F89" s="13"/>
      <c r="G89" s="13"/>
      <c r="H89" s="13"/>
      <c r="I89" s="13"/>
    </row>
    <row r="90" spans="1:10" ht="72" customHeight="1">
      <c r="A90" s="8"/>
      <c r="B90" s="11" t="s">
        <v>75</v>
      </c>
      <c r="C90" s="326" t="s">
        <v>76</v>
      </c>
      <c r="D90" s="326"/>
      <c r="E90" s="326"/>
      <c r="F90" s="326"/>
      <c r="G90" s="326"/>
      <c r="H90" s="326"/>
      <c r="I90" s="326"/>
    </row>
    <row r="91" spans="1:10" ht="8.1" customHeight="1">
      <c r="A91" s="8"/>
      <c r="B91" s="13"/>
      <c r="C91" s="13"/>
      <c r="D91" s="13"/>
      <c r="E91" s="13"/>
      <c r="F91" s="13"/>
      <c r="G91" s="13"/>
      <c r="H91" s="13"/>
      <c r="I91" s="13"/>
    </row>
    <row r="92" spans="1:10" ht="53.25" customHeight="1">
      <c r="A92" s="11" t="s">
        <v>61</v>
      </c>
      <c r="B92" s="326" t="s">
        <v>77</v>
      </c>
      <c r="C92" s="326"/>
      <c r="D92" s="326"/>
      <c r="E92" s="326"/>
      <c r="F92" s="326"/>
      <c r="G92" s="326"/>
      <c r="H92" s="326"/>
      <c r="I92" s="326"/>
    </row>
    <row r="93" spans="1:10" ht="62.25" customHeight="1">
      <c r="A93" s="4"/>
      <c r="B93" s="5"/>
      <c r="C93" s="5"/>
      <c r="D93" s="5"/>
      <c r="E93" s="5"/>
      <c r="F93" s="4"/>
      <c r="G93" s="5"/>
      <c r="H93" s="5"/>
      <c r="I93" s="5"/>
      <c r="J93" s="1"/>
    </row>
    <row r="94" spans="1:10" ht="21" customHeight="1">
      <c r="A94" s="326" t="s">
        <v>46</v>
      </c>
      <c r="B94" s="326"/>
      <c r="C94" s="326"/>
      <c r="D94" s="326"/>
      <c r="E94" s="330" t="s">
        <v>46</v>
      </c>
      <c r="F94" s="330"/>
      <c r="G94" s="330"/>
      <c r="H94" s="330"/>
      <c r="I94" s="330"/>
      <c r="J94" s="1"/>
    </row>
    <row r="95" spans="1:10" ht="33" customHeight="1">
      <c r="A95" s="328" t="s">
        <v>47</v>
      </c>
      <c r="B95" s="328"/>
      <c r="C95" s="328"/>
      <c r="D95" s="328"/>
      <c r="E95" s="329" t="s">
        <v>48</v>
      </c>
      <c r="F95" s="329"/>
      <c r="G95" s="329"/>
      <c r="H95" s="329"/>
      <c r="I95" s="329"/>
      <c r="J95" s="1"/>
    </row>
    <row r="96" spans="1:10" ht="20.25" customHeight="1">
      <c r="A96" s="56" t="s">
        <v>14</v>
      </c>
      <c r="B96" s="5"/>
      <c r="C96" s="5"/>
      <c r="D96" s="5"/>
      <c r="E96" s="5"/>
      <c r="F96" s="5"/>
      <c r="G96" s="5"/>
      <c r="H96" s="5"/>
      <c r="I96" s="57" t="s">
        <v>78</v>
      </c>
      <c r="J96" s="1"/>
    </row>
    <row r="97" spans="1:10" ht="27.75" customHeight="1">
      <c r="A97" s="327" t="s">
        <v>79</v>
      </c>
      <c r="B97" s="327"/>
      <c r="C97" s="327"/>
      <c r="D97" s="327"/>
      <c r="E97" s="327"/>
      <c r="F97" s="327"/>
      <c r="G97" s="327"/>
      <c r="H97" s="327"/>
      <c r="I97" s="327"/>
    </row>
    <row r="98" spans="1:10" ht="21.75" customHeight="1">
      <c r="A98" s="9"/>
      <c r="B98" s="326"/>
      <c r="C98" s="326"/>
      <c r="D98" s="326"/>
      <c r="E98" s="326"/>
      <c r="F98" s="326"/>
      <c r="G98" s="326"/>
      <c r="H98" s="326"/>
      <c r="I98" s="326"/>
    </row>
    <row r="99" spans="1:10" ht="85.5" customHeight="1">
      <c r="A99" s="11" t="s">
        <v>53</v>
      </c>
      <c r="B99" s="326" t="s">
        <v>80</v>
      </c>
      <c r="C99" s="326"/>
      <c r="D99" s="326"/>
      <c r="E99" s="326"/>
      <c r="F99" s="326"/>
      <c r="G99" s="326"/>
      <c r="H99" s="326"/>
      <c r="I99" s="326"/>
    </row>
    <row r="100" spans="1:10" ht="15.75">
      <c r="A100" s="56"/>
      <c r="B100" s="5"/>
      <c r="C100" s="5"/>
      <c r="D100" s="5"/>
      <c r="E100" s="5"/>
      <c r="F100" s="5"/>
      <c r="G100" s="5"/>
      <c r="H100" s="5"/>
      <c r="I100" s="57"/>
      <c r="J100" s="1"/>
    </row>
    <row r="101" spans="1:10" ht="165.75" customHeight="1">
      <c r="A101" s="11" t="s">
        <v>61</v>
      </c>
      <c r="B101" s="326" t="s">
        <v>81</v>
      </c>
      <c r="C101" s="326"/>
      <c r="D101" s="326"/>
      <c r="E101" s="326"/>
      <c r="F101" s="326"/>
      <c r="G101" s="326"/>
      <c r="H101" s="326"/>
      <c r="I101" s="326"/>
    </row>
    <row r="102" spans="1:10" ht="18" customHeight="1">
      <c r="A102" s="11"/>
      <c r="B102" s="9"/>
      <c r="C102" s="9"/>
      <c r="D102" s="9"/>
      <c r="E102" s="9"/>
      <c r="F102" s="9"/>
      <c r="G102" s="9"/>
      <c r="H102" s="9"/>
      <c r="I102" s="9"/>
    </row>
    <row r="103" spans="1:10" ht="62.25" customHeight="1">
      <c r="A103" s="11" t="s">
        <v>82</v>
      </c>
      <c r="B103" s="326" t="s">
        <v>83</v>
      </c>
      <c r="C103" s="326"/>
      <c r="D103" s="326"/>
      <c r="E103" s="326"/>
      <c r="F103" s="326"/>
      <c r="G103" s="326"/>
      <c r="H103" s="326"/>
      <c r="I103" s="326"/>
    </row>
    <row r="104" spans="1:10" ht="15" customHeight="1">
      <c r="A104" s="9"/>
      <c r="B104" s="8"/>
      <c r="C104" s="8"/>
      <c r="D104" s="8"/>
      <c r="E104" s="8"/>
      <c r="F104" s="8"/>
      <c r="G104" s="8"/>
      <c r="H104" s="8"/>
      <c r="I104" s="8"/>
    </row>
    <row r="105" spans="1:10" ht="29.25" customHeight="1">
      <c r="A105" s="327" t="s">
        <v>84</v>
      </c>
      <c r="B105" s="327"/>
      <c r="C105" s="327"/>
      <c r="D105" s="327"/>
      <c r="E105" s="327"/>
      <c r="F105" s="327"/>
      <c r="G105" s="327"/>
      <c r="H105" s="327"/>
      <c r="I105" s="327"/>
    </row>
    <row r="106" spans="1:10" ht="29.25" customHeight="1">
      <c r="A106" s="10"/>
      <c r="B106" s="8"/>
      <c r="C106" s="8"/>
      <c r="D106" s="8"/>
      <c r="E106" s="8"/>
      <c r="F106" s="8"/>
      <c r="G106" s="8"/>
      <c r="H106" s="8"/>
      <c r="I106" s="8"/>
    </row>
    <row r="107" spans="1:10" ht="54.75" customHeight="1">
      <c r="A107" s="11" t="s">
        <v>53</v>
      </c>
      <c r="B107" s="331" t="s">
        <v>85</v>
      </c>
      <c r="C107" s="331"/>
      <c r="D107" s="331"/>
      <c r="E107" s="331"/>
      <c r="F107" s="331"/>
      <c r="G107" s="331"/>
      <c r="H107" s="331"/>
      <c r="I107" s="331"/>
    </row>
    <row r="108" spans="1:10" ht="15" customHeight="1">
      <c r="A108" s="11"/>
      <c r="B108" s="8"/>
      <c r="C108" s="8"/>
      <c r="D108" s="8"/>
      <c r="E108" s="8"/>
      <c r="F108" s="8"/>
      <c r="G108" s="8"/>
      <c r="H108" s="8"/>
      <c r="I108" s="8"/>
    </row>
    <row r="109" spans="1:10" ht="66.75" customHeight="1">
      <c r="A109" s="11" t="s">
        <v>61</v>
      </c>
      <c r="B109" s="331" t="s">
        <v>86</v>
      </c>
      <c r="C109" s="331"/>
      <c r="D109" s="331"/>
      <c r="E109" s="331"/>
      <c r="F109" s="331"/>
      <c r="G109" s="331"/>
      <c r="H109" s="331"/>
      <c r="I109" s="331"/>
    </row>
    <row r="110" spans="1:10" ht="15" customHeight="1">
      <c r="A110" s="9"/>
      <c r="B110" s="8"/>
      <c r="C110" s="8"/>
      <c r="D110" s="8"/>
      <c r="E110" s="8"/>
      <c r="F110" s="8"/>
      <c r="G110" s="8"/>
      <c r="H110" s="8"/>
      <c r="I110" s="8"/>
    </row>
    <row r="111" spans="1:10" ht="25.5" customHeight="1">
      <c r="A111" s="327" t="s">
        <v>87</v>
      </c>
      <c r="B111" s="327"/>
      <c r="C111" s="327"/>
      <c r="D111" s="327"/>
      <c r="E111" s="327"/>
      <c r="F111" s="327"/>
      <c r="G111" s="327"/>
      <c r="H111" s="327"/>
      <c r="I111" s="327"/>
    </row>
    <row r="112" spans="1:10" ht="22.5" customHeight="1">
      <c r="A112" s="10"/>
      <c r="B112" s="8"/>
      <c r="C112" s="8"/>
      <c r="D112" s="8"/>
      <c r="E112" s="8"/>
      <c r="F112" s="8"/>
      <c r="G112" s="8"/>
      <c r="H112" s="8"/>
      <c r="I112" s="8"/>
    </row>
    <row r="113" spans="1:10" ht="58.5" customHeight="1">
      <c r="A113" s="11" t="s">
        <v>53</v>
      </c>
      <c r="B113" s="331" t="s">
        <v>88</v>
      </c>
      <c r="C113" s="331"/>
      <c r="D113" s="331"/>
      <c r="E113" s="331"/>
      <c r="F113" s="331"/>
      <c r="G113" s="331"/>
      <c r="H113" s="331"/>
      <c r="I113" s="33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26" t="s">
        <v>46</v>
      </c>
      <c r="B116" s="326"/>
      <c r="C116" s="326"/>
      <c r="D116" s="326"/>
      <c r="E116" s="330" t="s">
        <v>46</v>
      </c>
      <c r="F116" s="330"/>
      <c r="G116" s="330"/>
      <c r="H116" s="330"/>
      <c r="I116" s="330"/>
      <c r="J116" s="1"/>
    </row>
    <row r="117" spans="1:10" ht="33" customHeight="1">
      <c r="A117" s="328" t="s">
        <v>47</v>
      </c>
      <c r="B117" s="328"/>
      <c r="C117" s="328"/>
      <c r="D117" s="328"/>
      <c r="E117" s="329" t="s">
        <v>48</v>
      </c>
      <c r="F117" s="329"/>
      <c r="G117" s="329"/>
      <c r="H117" s="329"/>
      <c r="I117" s="329"/>
      <c r="J117" s="1"/>
    </row>
    <row r="118" spans="1:10" ht="19.5" customHeight="1">
      <c r="A118" s="56" t="s">
        <v>14</v>
      </c>
      <c r="B118" s="5"/>
      <c r="C118" s="5"/>
      <c r="D118" s="5"/>
      <c r="E118" s="5"/>
      <c r="F118" s="5"/>
      <c r="G118" s="5"/>
      <c r="H118" s="5"/>
      <c r="I118" s="57" t="s">
        <v>89</v>
      </c>
    </row>
    <row r="119" spans="1:10" ht="60.75" customHeight="1">
      <c r="A119" s="11" t="s">
        <v>61</v>
      </c>
      <c r="B119" s="331" t="s">
        <v>90</v>
      </c>
      <c r="C119" s="331"/>
      <c r="D119" s="331"/>
      <c r="E119" s="331"/>
      <c r="F119" s="331"/>
      <c r="G119" s="331"/>
      <c r="H119" s="331"/>
      <c r="I119" s="331"/>
    </row>
    <row r="120" spans="1:10" ht="15.95" customHeight="1">
      <c r="A120" s="9"/>
      <c r="B120" s="8"/>
      <c r="C120" s="8"/>
      <c r="D120" s="8"/>
      <c r="E120" s="8"/>
      <c r="F120" s="8"/>
      <c r="G120" s="8"/>
      <c r="H120" s="8"/>
      <c r="I120" s="8"/>
    </row>
    <row r="121" spans="1:10" ht="26.25" customHeight="1">
      <c r="A121" s="327" t="s">
        <v>91</v>
      </c>
      <c r="B121" s="327"/>
      <c r="C121" s="327"/>
      <c r="D121" s="327"/>
      <c r="E121" s="327"/>
      <c r="F121" s="327"/>
      <c r="G121" s="327"/>
      <c r="H121" s="327"/>
      <c r="I121" s="327"/>
    </row>
    <row r="122" spans="1:10" ht="24.75" customHeight="1">
      <c r="A122" s="9"/>
      <c r="B122" s="8"/>
      <c r="C122" s="8"/>
      <c r="D122" s="8"/>
      <c r="E122" s="8"/>
      <c r="F122" s="8"/>
      <c r="G122" s="8"/>
      <c r="H122" s="8"/>
      <c r="I122" s="8"/>
    </row>
    <row r="123" spans="1:10" ht="39.75" customHeight="1">
      <c r="A123" s="11" t="s">
        <v>53</v>
      </c>
      <c r="B123" s="331" t="s">
        <v>92</v>
      </c>
      <c r="C123" s="331"/>
      <c r="D123" s="331"/>
      <c r="E123" s="331"/>
      <c r="F123" s="331"/>
      <c r="G123" s="331"/>
      <c r="H123" s="331"/>
      <c r="I123" s="331"/>
    </row>
    <row r="124" spans="1:10" ht="25.5" customHeight="1">
      <c r="A124" s="8"/>
      <c r="B124" s="8"/>
      <c r="C124" s="8"/>
      <c r="D124" s="8"/>
      <c r="E124" s="8"/>
      <c r="F124" s="8"/>
      <c r="G124" s="8"/>
      <c r="H124" s="8"/>
      <c r="I124" s="8"/>
      <c r="J124" s="1"/>
    </row>
    <row r="125" spans="1:10" ht="43.5" customHeight="1">
      <c r="A125" s="11" t="s">
        <v>61</v>
      </c>
      <c r="B125" s="331" t="s">
        <v>93</v>
      </c>
      <c r="C125" s="331"/>
      <c r="D125" s="331"/>
      <c r="E125" s="331"/>
      <c r="F125" s="331"/>
      <c r="G125" s="331"/>
      <c r="H125" s="331"/>
      <c r="I125" s="331"/>
    </row>
    <row r="126" spans="1:10" ht="21.75" customHeight="1">
      <c r="A126" s="10"/>
      <c r="B126" s="8"/>
      <c r="C126" s="8"/>
      <c r="D126" s="8"/>
      <c r="E126" s="8"/>
      <c r="F126" s="8"/>
      <c r="G126" s="8"/>
      <c r="H126" s="8"/>
      <c r="I126" s="8"/>
    </row>
    <row r="127" spans="1:10" ht="25.5" customHeight="1">
      <c r="A127" s="327" t="s">
        <v>94</v>
      </c>
      <c r="B127" s="327"/>
      <c r="C127" s="327"/>
      <c r="D127" s="327"/>
      <c r="E127" s="327"/>
      <c r="F127" s="327"/>
      <c r="G127" s="327"/>
      <c r="H127" s="327"/>
      <c r="I127" s="327"/>
    </row>
    <row r="128" spans="1:10" ht="23.25" customHeight="1">
      <c r="A128" s="9"/>
      <c r="B128" s="8"/>
      <c r="C128" s="8"/>
      <c r="D128" s="8"/>
      <c r="E128" s="8"/>
      <c r="F128" s="8"/>
      <c r="G128" s="8"/>
      <c r="H128" s="8"/>
      <c r="I128" s="8"/>
    </row>
    <row r="129" spans="1:10" ht="88.5" customHeight="1">
      <c r="A129" s="331" t="s">
        <v>95</v>
      </c>
      <c r="B129" s="331"/>
      <c r="C129" s="331"/>
      <c r="D129" s="331"/>
      <c r="E129" s="331"/>
      <c r="F129" s="331"/>
      <c r="G129" s="331"/>
      <c r="H129" s="331"/>
      <c r="I129" s="331"/>
    </row>
    <row r="130" spans="1:10" ht="26.25" customHeight="1">
      <c r="A130" s="8"/>
      <c r="B130" s="8"/>
      <c r="C130" s="8"/>
      <c r="D130" s="8"/>
      <c r="E130" s="8"/>
      <c r="F130" s="8"/>
      <c r="G130" s="8"/>
      <c r="H130" s="8"/>
      <c r="I130" s="8"/>
    </row>
    <row r="131" spans="1:10" ht="21.75" customHeight="1">
      <c r="A131" s="327" t="s">
        <v>96</v>
      </c>
      <c r="B131" s="327"/>
      <c r="C131" s="327"/>
      <c r="D131" s="327"/>
      <c r="E131" s="327"/>
      <c r="F131" s="327"/>
      <c r="G131" s="327"/>
      <c r="H131" s="327"/>
      <c r="I131" s="327"/>
    </row>
    <row r="132" spans="1:10" ht="25.5" customHeight="1">
      <c r="A132" s="10"/>
      <c r="B132" s="8"/>
      <c r="C132" s="8"/>
      <c r="D132" s="8"/>
      <c r="E132" s="8"/>
      <c r="F132" s="8"/>
      <c r="G132" s="8"/>
      <c r="H132" s="8"/>
      <c r="I132" s="8"/>
    </row>
    <row r="133" spans="1:10" ht="69" customHeight="1">
      <c r="A133" s="11" t="s">
        <v>53</v>
      </c>
      <c r="B133" s="331" t="s">
        <v>97</v>
      </c>
      <c r="C133" s="331"/>
      <c r="D133" s="331"/>
      <c r="E133" s="331"/>
      <c r="F133" s="331"/>
      <c r="G133" s="331"/>
      <c r="H133" s="331"/>
      <c r="I133" s="331"/>
    </row>
    <row r="134" spans="1:10" ht="21" customHeight="1">
      <c r="A134" s="11"/>
      <c r="B134" s="331"/>
      <c r="C134" s="331"/>
      <c r="D134" s="331"/>
      <c r="E134" s="331"/>
      <c r="F134" s="331"/>
      <c r="G134" s="331"/>
      <c r="H134" s="331"/>
      <c r="I134" s="331"/>
    </row>
    <row r="135" spans="1:10" ht="191.25" customHeight="1">
      <c r="A135" s="11" t="s">
        <v>61</v>
      </c>
      <c r="B135" s="331" t="s">
        <v>98</v>
      </c>
      <c r="C135" s="331"/>
      <c r="D135" s="331"/>
      <c r="E135" s="331"/>
      <c r="F135" s="331"/>
      <c r="G135" s="331"/>
      <c r="H135" s="331"/>
      <c r="I135" s="33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26" t="s">
        <v>46</v>
      </c>
      <c r="B138" s="326"/>
      <c r="C138" s="326"/>
      <c r="D138" s="326"/>
      <c r="E138" s="330" t="s">
        <v>46</v>
      </c>
      <c r="F138" s="330"/>
      <c r="G138" s="330"/>
      <c r="H138" s="330"/>
      <c r="I138" s="330"/>
      <c r="J138" s="1"/>
    </row>
    <row r="139" spans="1:10" ht="37.5" customHeight="1">
      <c r="A139" s="328" t="s">
        <v>47</v>
      </c>
      <c r="B139" s="328"/>
      <c r="C139" s="328"/>
      <c r="D139" s="328"/>
      <c r="E139" s="329" t="s">
        <v>48</v>
      </c>
      <c r="F139" s="329"/>
      <c r="G139" s="329"/>
      <c r="H139" s="329"/>
      <c r="I139" s="329"/>
      <c r="J139" s="1"/>
    </row>
    <row r="140" spans="1:10" ht="20.25" customHeight="1">
      <c r="A140" s="56" t="s">
        <v>14</v>
      </c>
      <c r="B140" s="5"/>
      <c r="C140" s="5"/>
      <c r="D140" s="5"/>
      <c r="E140" s="5"/>
      <c r="F140" s="5"/>
      <c r="G140" s="5"/>
      <c r="H140" s="5"/>
      <c r="I140" s="57" t="s">
        <v>99</v>
      </c>
      <c r="J140" s="1"/>
    </row>
    <row r="141" spans="1:10" ht="70.5" customHeight="1">
      <c r="A141" s="11" t="s">
        <v>82</v>
      </c>
      <c r="B141" s="331" t="s">
        <v>100</v>
      </c>
      <c r="C141" s="331"/>
      <c r="D141" s="331"/>
      <c r="E141" s="331"/>
      <c r="F141" s="331"/>
      <c r="G141" s="331"/>
      <c r="H141" s="331"/>
      <c r="I141" s="331"/>
    </row>
    <row r="142" spans="1:10" ht="31.5" customHeight="1">
      <c r="A142" s="11"/>
      <c r="B142" s="331"/>
      <c r="C142" s="331"/>
      <c r="D142" s="331"/>
      <c r="E142" s="331"/>
      <c r="F142" s="331"/>
      <c r="G142" s="331"/>
      <c r="H142" s="331"/>
      <c r="I142" s="331"/>
    </row>
    <row r="143" spans="1:10" ht="141.75" customHeight="1">
      <c r="A143" s="11" t="s">
        <v>101</v>
      </c>
      <c r="B143" s="331" t="s">
        <v>102</v>
      </c>
      <c r="C143" s="331"/>
      <c r="D143" s="331"/>
      <c r="E143" s="331"/>
      <c r="F143" s="331"/>
      <c r="G143" s="331"/>
      <c r="H143" s="331"/>
      <c r="I143" s="331"/>
    </row>
    <row r="144" spans="1:10" ht="22.5" customHeight="1">
      <c r="A144" s="9"/>
      <c r="B144" s="331"/>
      <c r="C144" s="331"/>
      <c r="D144" s="331"/>
      <c r="E144" s="331"/>
      <c r="F144" s="331"/>
      <c r="G144" s="331"/>
      <c r="H144" s="331"/>
      <c r="I144" s="331"/>
    </row>
    <row r="145" spans="1:10" ht="74.25" customHeight="1">
      <c r="A145" s="11" t="s">
        <v>103</v>
      </c>
      <c r="B145" s="331" t="s">
        <v>104</v>
      </c>
      <c r="C145" s="331"/>
      <c r="D145" s="331"/>
      <c r="E145" s="331"/>
      <c r="F145" s="331"/>
      <c r="G145" s="331"/>
      <c r="H145" s="331"/>
      <c r="I145" s="33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105</v>
      </c>
      <c r="B148" s="331" t="s">
        <v>106</v>
      </c>
      <c r="C148" s="331"/>
      <c r="D148" s="331"/>
      <c r="E148" s="331"/>
      <c r="F148" s="331"/>
      <c r="G148" s="331"/>
      <c r="H148" s="331"/>
      <c r="I148" s="331"/>
    </row>
    <row r="149" spans="1:10" ht="15.95" customHeight="1">
      <c r="A149" s="11"/>
      <c r="B149" s="331"/>
      <c r="C149" s="331"/>
      <c r="D149" s="331"/>
      <c r="E149" s="331"/>
      <c r="F149" s="331"/>
      <c r="G149" s="331"/>
      <c r="H149" s="331"/>
      <c r="I149" s="331"/>
    </row>
    <row r="150" spans="1:10" ht="90" customHeight="1">
      <c r="A150" s="11" t="s">
        <v>107</v>
      </c>
      <c r="B150" s="331" t="s">
        <v>108</v>
      </c>
      <c r="C150" s="331"/>
      <c r="D150" s="331"/>
      <c r="E150" s="331"/>
      <c r="F150" s="331"/>
      <c r="G150" s="331"/>
      <c r="H150" s="331"/>
      <c r="I150" s="331"/>
    </row>
    <row r="151" spans="1:10" ht="15.95" customHeight="1">
      <c r="A151" s="11"/>
      <c r="B151" s="8"/>
      <c r="C151" s="8"/>
      <c r="D151" s="8"/>
      <c r="E151" s="8"/>
      <c r="F151" s="8"/>
      <c r="G151" s="8"/>
      <c r="H151" s="8"/>
      <c r="I151" s="8"/>
    </row>
    <row r="152" spans="1:10" ht="111.75" customHeight="1">
      <c r="A152" s="11" t="s">
        <v>109</v>
      </c>
      <c r="B152" s="331" t="s">
        <v>110</v>
      </c>
      <c r="C152" s="331"/>
      <c r="D152" s="331"/>
      <c r="E152" s="331"/>
      <c r="F152" s="331"/>
      <c r="G152" s="331"/>
      <c r="H152" s="331"/>
      <c r="I152" s="33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26" t="s">
        <v>46</v>
      </c>
      <c r="B155" s="326"/>
      <c r="C155" s="326"/>
      <c r="D155" s="326"/>
      <c r="E155" s="330" t="s">
        <v>46</v>
      </c>
      <c r="F155" s="330"/>
      <c r="G155" s="330"/>
      <c r="H155" s="330"/>
      <c r="I155" s="330"/>
      <c r="J155" s="1"/>
    </row>
    <row r="156" spans="1:10" ht="33" customHeight="1">
      <c r="A156" s="328" t="s">
        <v>47</v>
      </c>
      <c r="B156" s="328"/>
      <c r="C156" s="328"/>
      <c r="D156" s="328"/>
      <c r="E156" s="329" t="s">
        <v>48</v>
      </c>
      <c r="F156" s="329"/>
      <c r="G156" s="329"/>
      <c r="H156" s="329"/>
      <c r="I156" s="329"/>
      <c r="J156" s="1"/>
    </row>
    <row r="157" spans="1:10" ht="27" customHeight="1">
      <c r="A157" s="56" t="s">
        <v>14</v>
      </c>
      <c r="B157" s="5"/>
      <c r="C157" s="5"/>
      <c r="D157" s="5"/>
      <c r="E157" s="5"/>
      <c r="F157" s="5"/>
      <c r="G157" s="5"/>
      <c r="H157" s="5"/>
      <c r="I157" s="57" t="s">
        <v>111</v>
      </c>
      <c r="J157" s="1"/>
    </row>
    <row r="158" spans="1:10" ht="21" customHeight="1">
      <c r="A158" s="11" t="s">
        <v>112</v>
      </c>
      <c r="B158" s="331" t="s">
        <v>113</v>
      </c>
      <c r="C158" s="331"/>
      <c r="D158" s="331"/>
      <c r="E158" s="331"/>
      <c r="F158" s="331"/>
      <c r="G158" s="331"/>
      <c r="H158" s="331"/>
      <c r="I158" s="331"/>
    </row>
    <row r="159" spans="1:10" ht="30" customHeight="1">
      <c r="A159" s="11"/>
      <c r="B159" s="8"/>
      <c r="C159" s="8"/>
      <c r="D159" s="8"/>
      <c r="E159" s="8"/>
      <c r="F159" s="8"/>
      <c r="G159" s="8"/>
      <c r="H159" s="8"/>
      <c r="I159" s="8"/>
    </row>
    <row r="160" spans="1:10" ht="74.25" customHeight="1">
      <c r="A160" s="11" t="s">
        <v>114</v>
      </c>
      <c r="B160" s="331" t="s">
        <v>115</v>
      </c>
      <c r="C160" s="331"/>
      <c r="D160" s="331"/>
      <c r="E160" s="331"/>
      <c r="F160" s="331"/>
      <c r="G160" s="331"/>
      <c r="H160" s="331"/>
      <c r="I160" s="331"/>
    </row>
    <row r="161" spans="1:10" ht="13.5" customHeight="1">
      <c r="A161" s="9"/>
      <c r="B161" s="8"/>
      <c r="C161" s="8"/>
      <c r="D161" s="8"/>
      <c r="E161" s="8"/>
      <c r="F161" s="8"/>
      <c r="G161" s="8"/>
      <c r="H161" s="8"/>
      <c r="I161" s="8"/>
    </row>
    <row r="162" spans="1:10" ht="16.5">
      <c r="A162" s="327" t="s">
        <v>116</v>
      </c>
      <c r="B162" s="327"/>
      <c r="C162" s="327"/>
      <c r="D162" s="327"/>
      <c r="E162" s="327"/>
      <c r="F162" s="327"/>
      <c r="G162" s="327"/>
      <c r="H162" s="327"/>
      <c r="I162" s="327"/>
    </row>
    <row r="163" spans="1:10" ht="30" customHeight="1">
      <c r="A163" s="9"/>
      <c r="B163" s="8"/>
      <c r="C163" s="8"/>
      <c r="D163" s="8"/>
      <c r="E163" s="8"/>
      <c r="F163" s="8"/>
      <c r="G163" s="8"/>
      <c r="H163" s="8"/>
      <c r="I163" s="8"/>
    </row>
    <row r="164" spans="1:10" ht="60" customHeight="1">
      <c r="A164" s="331" t="s">
        <v>117</v>
      </c>
      <c r="B164" s="331"/>
      <c r="C164" s="331"/>
      <c r="D164" s="331"/>
      <c r="E164" s="331"/>
      <c r="F164" s="331"/>
      <c r="G164" s="331"/>
      <c r="H164" s="331"/>
      <c r="I164" s="331"/>
    </row>
    <row r="165" spans="1:10" ht="11.25" customHeight="1">
      <c r="A165" s="10"/>
      <c r="B165" s="8"/>
      <c r="C165" s="8"/>
      <c r="D165" s="8"/>
      <c r="E165" s="8"/>
      <c r="F165" s="8"/>
      <c r="G165" s="8"/>
      <c r="H165" s="8"/>
      <c r="I165" s="8"/>
    </row>
    <row r="166" spans="1:10" ht="27.75" customHeight="1">
      <c r="A166" s="327" t="s">
        <v>118</v>
      </c>
      <c r="B166" s="327"/>
      <c r="C166" s="327"/>
      <c r="D166" s="327"/>
      <c r="E166" s="327"/>
      <c r="F166" s="327"/>
      <c r="G166" s="327"/>
      <c r="H166" s="327"/>
      <c r="I166" s="327"/>
    </row>
    <row r="167" spans="1:10" ht="12.75" customHeight="1">
      <c r="A167" s="9"/>
      <c r="B167" s="8"/>
      <c r="C167" s="8"/>
      <c r="D167" s="8"/>
      <c r="E167" s="8"/>
      <c r="F167" s="8"/>
      <c r="G167" s="8"/>
      <c r="H167" s="8"/>
      <c r="I167" s="8"/>
    </row>
    <row r="168" spans="1:10" ht="74.25" customHeight="1">
      <c r="A168" s="11" t="s">
        <v>53</v>
      </c>
      <c r="B168" s="331" t="s">
        <v>119</v>
      </c>
      <c r="C168" s="331"/>
      <c r="D168" s="331"/>
      <c r="E168" s="331"/>
      <c r="F168" s="331"/>
      <c r="G168" s="331"/>
      <c r="H168" s="331"/>
      <c r="I168" s="331"/>
    </row>
    <row r="169" spans="1:10" ht="23.25" customHeight="1">
      <c r="A169" s="12"/>
      <c r="B169" s="8"/>
      <c r="C169" s="8"/>
      <c r="D169" s="8"/>
      <c r="E169" s="8"/>
      <c r="F169" s="8"/>
      <c r="G169" s="8"/>
      <c r="H169" s="8"/>
      <c r="I169" s="8"/>
    </row>
    <row r="170" spans="1:10" ht="36" customHeight="1">
      <c r="A170" s="11" t="s">
        <v>61</v>
      </c>
      <c r="B170" s="331" t="s">
        <v>120</v>
      </c>
      <c r="C170" s="331"/>
      <c r="D170" s="331"/>
      <c r="E170" s="331"/>
      <c r="F170" s="331"/>
      <c r="G170" s="331"/>
      <c r="H170" s="331"/>
      <c r="I170" s="331"/>
    </row>
    <row r="171" spans="1:10" ht="21" customHeight="1">
      <c r="J171" s="1"/>
    </row>
    <row r="172" spans="1:10">
      <c r="J172" s="1"/>
    </row>
    <row r="173" spans="1:10" ht="52.5" customHeight="1">
      <c r="A173" s="11" t="s">
        <v>82</v>
      </c>
      <c r="B173" s="331" t="s">
        <v>121</v>
      </c>
      <c r="C173" s="331"/>
      <c r="D173" s="331"/>
      <c r="E173" s="331"/>
      <c r="F173" s="331"/>
      <c r="G173" s="331"/>
      <c r="H173" s="331"/>
      <c r="I173" s="331"/>
    </row>
    <row r="174" spans="1:10" ht="20.25" customHeight="1">
      <c r="A174" s="11"/>
      <c r="B174" s="8"/>
      <c r="C174" s="8"/>
      <c r="D174" s="8"/>
      <c r="E174" s="8"/>
      <c r="F174" s="8"/>
      <c r="G174" s="8"/>
      <c r="H174" s="8"/>
      <c r="I174" s="8"/>
    </row>
    <row r="175" spans="1:10" ht="40.5" customHeight="1">
      <c r="A175" s="11" t="s">
        <v>101</v>
      </c>
      <c r="B175" s="331" t="s">
        <v>122</v>
      </c>
      <c r="C175" s="331"/>
      <c r="D175" s="331"/>
      <c r="E175" s="331"/>
      <c r="F175" s="331"/>
      <c r="G175" s="331"/>
      <c r="H175" s="331"/>
      <c r="I175" s="331"/>
    </row>
    <row r="176" spans="1:10" ht="21.75" customHeight="1">
      <c r="A176" s="11"/>
      <c r="B176" s="8"/>
      <c r="C176" s="8"/>
      <c r="D176" s="8"/>
      <c r="E176" s="8"/>
      <c r="F176" s="8"/>
      <c r="G176" s="8"/>
      <c r="H176" s="8"/>
      <c r="I176" s="8"/>
    </row>
    <row r="177" spans="1:10" ht="88.5" customHeight="1">
      <c r="A177" s="11" t="s">
        <v>103</v>
      </c>
      <c r="B177" s="331" t="s">
        <v>123</v>
      </c>
      <c r="C177" s="331"/>
      <c r="D177" s="331"/>
      <c r="E177" s="331"/>
      <c r="F177" s="331"/>
      <c r="G177" s="331"/>
      <c r="H177" s="331"/>
      <c r="I177" s="331"/>
    </row>
    <row r="178" spans="1:10" ht="18" customHeight="1">
      <c r="A178" s="11"/>
      <c r="B178" s="8"/>
      <c r="C178" s="8"/>
      <c r="D178" s="8"/>
      <c r="E178" s="8"/>
      <c r="F178" s="8"/>
      <c r="G178" s="8"/>
      <c r="H178" s="8"/>
      <c r="I178" s="8"/>
    </row>
    <row r="179" spans="1:10" ht="63" customHeight="1">
      <c r="A179" s="11" t="s">
        <v>124</v>
      </c>
      <c r="B179" s="331" t="s">
        <v>125</v>
      </c>
      <c r="C179" s="331"/>
      <c r="D179" s="331"/>
      <c r="E179" s="331"/>
      <c r="F179" s="331"/>
      <c r="G179" s="331"/>
      <c r="H179" s="331"/>
      <c r="I179" s="33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26" t="s">
        <v>46</v>
      </c>
      <c r="B182" s="326"/>
      <c r="C182" s="326"/>
      <c r="D182" s="326"/>
      <c r="E182" s="330" t="s">
        <v>46</v>
      </c>
      <c r="F182" s="330"/>
      <c r="G182" s="330"/>
      <c r="H182" s="330"/>
      <c r="I182" s="330"/>
      <c r="J182" s="1"/>
    </row>
    <row r="183" spans="1:10" ht="33" customHeight="1">
      <c r="A183" s="328" t="s">
        <v>47</v>
      </c>
      <c r="B183" s="328"/>
      <c r="C183" s="328"/>
      <c r="D183" s="328"/>
      <c r="E183" s="329" t="s">
        <v>48</v>
      </c>
      <c r="F183" s="329"/>
      <c r="G183" s="329"/>
      <c r="H183" s="329"/>
      <c r="I183" s="329"/>
      <c r="J183" s="1"/>
    </row>
    <row r="184" spans="1:10" ht="22.5" customHeight="1">
      <c r="A184" s="56" t="s">
        <v>14</v>
      </c>
      <c r="B184" s="5"/>
      <c r="C184" s="5"/>
      <c r="D184" s="5"/>
      <c r="E184" s="5"/>
      <c r="F184" s="5"/>
      <c r="G184" s="5"/>
      <c r="H184" s="5"/>
      <c r="I184" s="57" t="s">
        <v>126</v>
      </c>
      <c r="J184" s="1"/>
    </row>
    <row r="185" spans="1:10" ht="53.25" customHeight="1">
      <c r="A185" s="11" t="s">
        <v>105</v>
      </c>
      <c r="B185" s="331" t="s">
        <v>127</v>
      </c>
      <c r="C185" s="331"/>
      <c r="D185" s="331"/>
      <c r="E185" s="331"/>
      <c r="F185" s="331"/>
      <c r="G185" s="331"/>
      <c r="H185" s="331"/>
      <c r="I185" s="33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128</v>
      </c>
      <c r="C188" s="14"/>
      <c r="D188" s="14"/>
      <c r="E188" s="14"/>
      <c r="F188" s="14" t="s">
        <v>128</v>
      </c>
      <c r="G188" s="14"/>
      <c r="H188" s="14"/>
      <c r="I188" s="14"/>
    </row>
    <row r="189" spans="1:10" ht="35.25" customHeight="1">
      <c r="A189" s="8"/>
      <c r="B189" s="343" t="s">
        <v>47</v>
      </c>
      <c r="C189" s="343"/>
      <c r="D189" s="343"/>
      <c r="E189" s="343"/>
      <c r="F189" s="344" t="s">
        <v>48</v>
      </c>
      <c r="G189" s="343"/>
      <c r="H189" s="343"/>
      <c r="I189" s="343"/>
    </row>
    <row r="190" spans="1:10" ht="21.95" customHeight="1">
      <c r="A190" s="8"/>
      <c r="B190" s="15"/>
      <c r="C190" s="9"/>
      <c r="D190" s="9"/>
      <c r="E190" s="9"/>
      <c r="F190" s="16"/>
      <c r="G190" s="16"/>
      <c r="H190" s="16"/>
      <c r="I190" s="16"/>
    </row>
    <row r="191" spans="1:10" ht="21.95" customHeight="1">
      <c r="A191" s="8"/>
      <c r="B191" s="326" t="s">
        <v>129</v>
      </c>
      <c r="C191" s="326"/>
      <c r="D191" s="326"/>
      <c r="E191" s="326"/>
      <c r="F191" s="326" t="s">
        <v>129</v>
      </c>
      <c r="G191" s="326"/>
      <c r="H191" s="326"/>
      <c r="I191" s="326"/>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130</v>
      </c>
      <c r="C194" s="17"/>
      <c r="D194" s="5"/>
      <c r="E194" s="5"/>
      <c r="F194" s="335" t="str">
        <f>"Name : "&amp;'Name of Bidder'!C17</f>
        <v xml:space="preserve">Name : </v>
      </c>
      <c r="G194" s="335"/>
      <c r="H194" s="335"/>
      <c r="I194" s="335"/>
    </row>
    <row r="195" spans="1:9" ht="21.95" customHeight="1">
      <c r="A195" s="8"/>
      <c r="B195" s="5" t="s">
        <v>23</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26" t="s">
        <v>131</v>
      </c>
      <c r="C197" s="326"/>
      <c r="D197" s="326"/>
      <c r="E197" s="326"/>
      <c r="F197" s="326" t="s">
        <v>131</v>
      </c>
      <c r="G197" s="326"/>
      <c r="H197" s="326"/>
      <c r="I197" s="326"/>
    </row>
    <row r="198" spans="1:9" ht="21.95" customHeight="1">
      <c r="A198" s="8"/>
      <c r="B198" s="5" t="s">
        <v>130</v>
      </c>
      <c r="C198" s="5"/>
      <c r="D198" s="5"/>
      <c r="E198" s="5"/>
      <c r="F198" s="5" t="s">
        <v>130</v>
      </c>
      <c r="G198" s="14"/>
      <c r="H198" s="14"/>
      <c r="I198" s="14"/>
    </row>
    <row r="199" spans="1:9" ht="21.95" customHeight="1">
      <c r="A199" s="8"/>
      <c r="B199" s="5" t="s">
        <v>23</v>
      </c>
      <c r="C199" s="5"/>
      <c r="D199" s="5"/>
      <c r="E199" s="5"/>
      <c r="F199" s="5" t="s">
        <v>23</v>
      </c>
      <c r="G199" s="8"/>
      <c r="H199" s="8"/>
      <c r="I199" s="8"/>
    </row>
    <row r="200" spans="1:9" ht="21.95" customHeight="1">
      <c r="A200" s="8"/>
      <c r="B200" s="8"/>
      <c r="C200" s="8"/>
      <c r="D200" s="8"/>
      <c r="E200" s="8"/>
      <c r="F200" s="8"/>
      <c r="G200" s="8"/>
      <c r="H200" s="8"/>
      <c r="I200" s="8"/>
    </row>
    <row r="201" spans="1:9" ht="21.95" customHeight="1">
      <c r="A201" s="8"/>
      <c r="B201" s="326" t="s">
        <v>132</v>
      </c>
      <c r="C201" s="326"/>
      <c r="D201" s="326"/>
      <c r="E201" s="326"/>
      <c r="F201" s="326" t="s">
        <v>132</v>
      </c>
      <c r="G201" s="326"/>
      <c r="H201" s="326"/>
      <c r="I201" s="326"/>
    </row>
    <row r="202" spans="1:9" ht="21.95" customHeight="1">
      <c r="A202" s="8"/>
      <c r="B202" s="5" t="s">
        <v>130</v>
      </c>
      <c r="C202" s="5"/>
      <c r="D202" s="5"/>
      <c r="E202" s="5"/>
      <c r="F202" s="5" t="s">
        <v>130</v>
      </c>
      <c r="G202" s="14"/>
      <c r="H202" s="14"/>
      <c r="I202" s="14"/>
    </row>
    <row r="203" spans="1:9" ht="21.95" customHeight="1">
      <c r="A203" s="8"/>
      <c r="B203" s="5" t="s">
        <v>23</v>
      </c>
      <c r="C203" s="5"/>
      <c r="D203" s="5"/>
      <c r="E203" s="5"/>
      <c r="F203" s="5" t="s">
        <v>23</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14</v>
      </c>
      <c r="B223" s="5"/>
      <c r="C223" s="5"/>
      <c r="D223" s="5"/>
      <c r="E223" s="5"/>
      <c r="F223" s="5"/>
      <c r="G223" s="5"/>
      <c r="H223" s="5"/>
      <c r="I223" s="57" t="s">
        <v>133</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134</v>
      </c>
    </row>
    <row r="3" spans="1:27" ht="13.5" hidden="1" thickBot="1">
      <c r="A3" s="352">
        <v>155885</v>
      </c>
      <c r="B3" s="353"/>
      <c r="C3" s="32"/>
      <c r="D3" s="33"/>
      <c r="E3" s="32"/>
      <c r="F3" s="352">
        <v>4960</v>
      </c>
      <c r="G3" s="353"/>
      <c r="H3" s="32"/>
      <c r="I3" s="33"/>
      <c r="K3" s="352">
        <v>10352</v>
      </c>
      <c r="L3" s="353"/>
      <c r="M3" s="32"/>
      <c r="N3" s="33"/>
      <c r="P3" s="352">
        <v>691647</v>
      </c>
      <c r="Q3" s="353"/>
      <c r="R3" s="32"/>
      <c r="S3" s="33"/>
      <c r="U3" s="31" t="s">
        <v>135</v>
      </c>
    </row>
    <row r="4" spans="1:27" hidden="1">
      <c r="A4" s="347"/>
      <c r="B4" s="348"/>
      <c r="C4" s="32"/>
      <c r="D4" s="33"/>
      <c r="E4" s="32"/>
      <c r="F4" s="34"/>
      <c r="G4" s="32"/>
      <c r="H4" s="32"/>
      <c r="I4" s="33"/>
      <c r="K4" s="34"/>
      <c r="L4" s="32"/>
      <c r="M4" s="32"/>
      <c r="N4" s="33"/>
      <c r="P4" s="34"/>
      <c r="Q4" s="32"/>
      <c r="R4" s="32"/>
      <c r="S4" s="33"/>
      <c r="U4" s="31" t="s">
        <v>136</v>
      </c>
    </row>
    <row r="5" spans="1:27" hidden="1">
      <c r="A5" s="34"/>
      <c r="B5" s="35"/>
      <c r="C5" s="35"/>
      <c r="D5" s="36"/>
      <c r="E5" s="35"/>
      <c r="F5" s="34"/>
      <c r="G5" s="35"/>
      <c r="H5" s="35"/>
      <c r="I5" s="36"/>
      <c r="K5" s="34"/>
      <c r="L5" s="35"/>
      <c r="M5" s="35"/>
      <c r="N5" s="36"/>
      <c r="P5" s="34"/>
      <c r="Q5" s="35"/>
      <c r="R5" s="35"/>
      <c r="S5" s="36"/>
      <c r="U5" s="31" t="s">
        <v>137</v>
      </c>
    </row>
    <row r="6" spans="1:27" ht="51.75" hidden="1" customHeight="1" thickBot="1">
      <c r="A6" s="349" t="str">
        <f>IF(OR((A3&gt;9999999999),(A3&lt;0)),"Invalid Entry - More than 1000 crore OR -ve value",IF(A3=0, "",+CONCATENATE(U2,B13,D13,B12,D12,B11,D11,B10,D10,B9,D9,B8," Only")))</f>
        <v>USD One Lac Fifty Five Thousand Eight Hundred Eighty Five Only</v>
      </c>
      <c r="B6" s="350"/>
      <c r="C6" s="350"/>
      <c r="D6" s="351"/>
      <c r="E6" s="37"/>
      <c r="F6" s="349" t="str">
        <f>IF(OR((F3&gt;9999999999),(F3&lt;0)),"Invalid Entry - More than 1000 crore OR -ve value",IF(F3=0, "",+CONCATENATE(U3, G13,I13,G12,I12,G11,I11,G10,I10,G9,I9,G8," Only")))</f>
        <v>EURO Four Thousand Nine Hundred Sixty Only</v>
      </c>
      <c r="G6" s="350"/>
      <c r="H6" s="350"/>
      <c r="I6" s="351"/>
      <c r="J6" s="37"/>
      <c r="K6" s="349" t="str">
        <f>IF(OR((K3&gt;9999999999),(K3&lt;0)),"Invalid Entry - More than 1000 crore OR -ve value",IF(K3=0, "",+CONCATENATE(U4, L13,N13,L12,N12,L11,N11,L10,N10,L9,N9,L8," Only")))</f>
        <v>RMB Ten Thousand Three Hundred Fifty Two Only</v>
      </c>
      <c r="L6" s="350"/>
      <c r="M6" s="350"/>
      <c r="N6" s="351"/>
      <c r="P6" s="349" t="str">
        <f>IF(OR((P3&gt;9999999999),(P3&lt;0)),"Invalid Entry - More than 1000 crore OR -ve value",IF(P3=0, "",+CONCATENATE(U5, Q13,S13,Q12,S12,Q11,S11,Q10,S10,Q9,S9,Q8," Only")))</f>
        <v>INR Six Lac Ninety One Thousand Six Hundred Forty Seven Only</v>
      </c>
      <c r="Q6" s="350"/>
      <c r="R6" s="350"/>
      <c r="S6" s="351"/>
      <c r="U6" s="354" t="str">
        <f>VLOOKUP(1,T30:Y45,6,FALSE)</f>
        <v>USD 155885/- + EURO 4960/- + RMB 10352/- + INR 691647/-</v>
      </c>
      <c r="V6" s="354"/>
      <c r="W6" s="354"/>
      <c r="X6" s="354"/>
      <c r="Y6" s="354"/>
      <c r="Z6" s="354"/>
      <c r="AA6" s="354"/>
    </row>
    <row r="7" spans="1:27" ht="70.5" hidden="1" customHeight="1" thickBot="1">
      <c r="A7" s="34"/>
      <c r="B7" s="35"/>
      <c r="C7" s="35"/>
      <c r="D7" s="36"/>
      <c r="E7" s="35"/>
      <c r="F7" s="34"/>
      <c r="G7" s="35"/>
      <c r="H7" s="35"/>
      <c r="I7" s="36"/>
      <c r="K7" s="34"/>
      <c r="L7" s="35"/>
      <c r="M7" s="35"/>
      <c r="N7" s="36"/>
      <c r="P7" s="34"/>
      <c r="Q7" s="35"/>
      <c r="R7" s="35"/>
      <c r="S7" s="36"/>
      <c r="U7" s="355" t="str">
        <f>VLOOKUP(1,T10:Y25,6,FALSE)</f>
        <v>USD One Lac Fifty Five Thousand Eight Hundred Eighty Five Only plus EURO Four Thousand Nine Hundred Sixty Only plus RMB Ten Thousand Three Hundred Fifty Two Only plus INR Six Lac Ninety One Thousand Six Hundred Forty Seven Only</v>
      </c>
      <c r="V7" s="356"/>
      <c r="W7" s="356"/>
      <c r="X7" s="356"/>
      <c r="Y7" s="356"/>
      <c r="Z7" s="356"/>
      <c r="AA7" s="357"/>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138</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139</v>
      </c>
      <c r="C15" s="35"/>
      <c r="D15" s="36"/>
      <c r="E15" s="35"/>
      <c r="F15" s="46">
        <v>1</v>
      </c>
      <c r="G15" s="47" t="s">
        <v>139</v>
      </c>
      <c r="H15" s="35"/>
      <c r="I15" s="36"/>
      <c r="K15" s="46">
        <v>1</v>
      </c>
      <c r="L15" s="47" t="s">
        <v>139</v>
      </c>
      <c r="M15" s="35"/>
      <c r="N15" s="36"/>
      <c r="P15" s="46">
        <v>1</v>
      </c>
      <c r="Q15" s="47" t="s">
        <v>139</v>
      </c>
      <c r="R15" s="35"/>
      <c r="S15" s="36"/>
      <c r="T15" s="40">
        <f t="shared" si="4"/>
        <v>0</v>
      </c>
      <c r="U15" s="25">
        <v>0</v>
      </c>
      <c r="V15" s="25">
        <v>1</v>
      </c>
      <c r="W15" s="25">
        <v>0</v>
      </c>
      <c r="X15" s="25">
        <v>1</v>
      </c>
      <c r="Y15" s="42" t="str">
        <f>IF(AND($A$3=0,$F$3&gt;0,$K$3=0,$P$3&gt;0),$F$6&amp;$AA$10&amp;$P$6, "")</f>
        <v/>
      </c>
    </row>
    <row r="16" spans="1:27" hidden="1">
      <c r="A16" s="46">
        <v>2</v>
      </c>
      <c r="B16" s="47" t="s">
        <v>140</v>
      </c>
      <c r="C16" s="35"/>
      <c r="D16" s="36"/>
      <c r="E16" s="35"/>
      <c r="F16" s="46">
        <v>2</v>
      </c>
      <c r="G16" s="47" t="s">
        <v>140</v>
      </c>
      <c r="H16" s="35"/>
      <c r="I16" s="36"/>
      <c r="K16" s="46">
        <v>2</v>
      </c>
      <c r="L16" s="47" t="s">
        <v>140</v>
      </c>
      <c r="M16" s="35"/>
      <c r="N16" s="36"/>
      <c r="P16" s="46">
        <v>2</v>
      </c>
      <c r="Q16" s="47" t="s">
        <v>140</v>
      </c>
      <c r="R16" s="35"/>
      <c r="S16" s="36"/>
      <c r="T16" s="40">
        <f t="shared" si="4"/>
        <v>0</v>
      </c>
      <c r="U16" s="25">
        <v>0</v>
      </c>
      <c r="V16" s="25">
        <v>1</v>
      </c>
      <c r="W16" s="25">
        <v>1</v>
      </c>
      <c r="X16" s="25">
        <v>0</v>
      </c>
      <c r="Y16" s="42" t="str">
        <f>IF(AND($A$3=0,$F$3&gt;0,$K$3&gt;0,$P$3=0),$F$6&amp;$AA$10&amp;$K$6, "")</f>
        <v/>
      </c>
    </row>
    <row r="17" spans="1:27" hidden="1">
      <c r="A17" s="46">
        <v>3</v>
      </c>
      <c r="B17" s="47" t="s">
        <v>141</v>
      </c>
      <c r="C17" s="35"/>
      <c r="D17" s="36"/>
      <c r="E17" s="35"/>
      <c r="F17" s="46">
        <v>3</v>
      </c>
      <c r="G17" s="47" t="s">
        <v>141</v>
      </c>
      <c r="H17" s="35"/>
      <c r="I17" s="36"/>
      <c r="K17" s="46">
        <v>3</v>
      </c>
      <c r="L17" s="47" t="s">
        <v>141</v>
      </c>
      <c r="M17" s="35"/>
      <c r="N17" s="36"/>
      <c r="P17" s="46">
        <v>3</v>
      </c>
      <c r="Q17" s="47" t="s">
        <v>141</v>
      </c>
      <c r="R17" s="35"/>
      <c r="S17" s="36"/>
      <c r="T17" s="40">
        <f t="shared" si="4"/>
        <v>0</v>
      </c>
      <c r="U17" s="25">
        <v>0</v>
      </c>
      <c r="V17" s="25">
        <v>1</v>
      </c>
      <c r="W17" s="25">
        <v>1</v>
      </c>
      <c r="X17" s="25">
        <v>1</v>
      </c>
      <c r="Y17" s="48" t="str">
        <f>IF(AND($A$3=0,$F$3&gt;0,$K$3&gt;0,$P$3&gt;0),$F$6&amp;$AA$10&amp;$K$6&amp;$AA$10&amp;$P$6, "")</f>
        <v/>
      </c>
    </row>
    <row r="18" spans="1:27" hidden="1">
      <c r="A18" s="46">
        <v>4</v>
      </c>
      <c r="B18" s="47" t="s">
        <v>142</v>
      </c>
      <c r="C18" s="35"/>
      <c r="D18" s="36"/>
      <c r="E18" s="35"/>
      <c r="F18" s="46">
        <v>4</v>
      </c>
      <c r="G18" s="47" t="s">
        <v>142</v>
      </c>
      <c r="H18" s="35"/>
      <c r="I18" s="36"/>
      <c r="K18" s="46">
        <v>4</v>
      </c>
      <c r="L18" s="47" t="s">
        <v>142</v>
      </c>
      <c r="M18" s="35"/>
      <c r="N18" s="36"/>
      <c r="P18" s="46">
        <v>4</v>
      </c>
      <c r="Q18" s="47" t="s">
        <v>142</v>
      </c>
      <c r="R18" s="35"/>
      <c r="S18" s="36"/>
      <c r="T18" s="40">
        <f t="shared" si="4"/>
        <v>0</v>
      </c>
      <c r="U18" s="25">
        <v>1</v>
      </c>
      <c r="V18" s="25">
        <v>0</v>
      </c>
      <c r="W18" s="25">
        <v>0</v>
      </c>
      <c r="X18" s="25">
        <v>0</v>
      </c>
      <c r="Y18" s="41" t="str">
        <f>IF(AND($A$3&gt;0,$F$3=0,$K$3=0,$P$3=0), $A$6, "")</f>
        <v/>
      </c>
    </row>
    <row r="19" spans="1:27" hidden="1">
      <c r="A19" s="46">
        <v>5</v>
      </c>
      <c r="B19" s="47" t="s">
        <v>143</v>
      </c>
      <c r="C19" s="35"/>
      <c r="D19" s="36"/>
      <c r="E19" s="35"/>
      <c r="F19" s="46">
        <v>5</v>
      </c>
      <c r="G19" s="47" t="s">
        <v>143</v>
      </c>
      <c r="H19" s="35"/>
      <c r="I19" s="36"/>
      <c r="K19" s="46">
        <v>5</v>
      </c>
      <c r="L19" s="47" t="s">
        <v>143</v>
      </c>
      <c r="M19" s="35"/>
      <c r="N19" s="36"/>
      <c r="P19" s="46">
        <v>5</v>
      </c>
      <c r="Q19" s="47" t="s">
        <v>143</v>
      </c>
      <c r="R19" s="35"/>
      <c r="S19" s="36"/>
      <c r="T19" s="40">
        <f t="shared" si="4"/>
        <v>0</v>
      </c>
      <c r="U19" s="25">
        <v>1</v>
      </c>
      <c r="V19" s="25">
        <v>0</v>
      </c>
      <c r="W19" s="25">
        <v>0</v>
      </c>
      <c r="X19" s="25">
        <v>1</v>
      </c>
      <c r="Y19" s="42" t="str">
        <f>IF(AND($A$3&gt;0,$F$3=0,$K$3=0,$P$3&gt;0),$A$6&amp;$AA$10&amp;$P$6, "")</f>
        <v/>
      </c>
    </row>
    <row r="20" spans="1:27" hidden="1">
      <c r="A20" s="46">
        <v>6</v>
      </c>
      <c r="B20" s="47" t="s">
        <v>144</v>
      </c>
      <c r="C20" s="35"/>
      <c r="D20" s="36"/>
      <c r="E20" s="35"/>
      <c r="F20" s="46">
        <v>6</v>
      </c>
      <c r="G20" s="47" t="s">
        <v>144</v>
      </c>
      <c r="H20" s="35"/>
      <c r="I20" s="36"/>
      <c r="K20" s="46">
        <v>6</v>
      </c>
      <c r="L20" s="47" t="s">
        <v>144</v>
      </c>
      <c r="M20" s="35"/>
      <c r="N20" s="36"/>
      <c r="P20" s="46">
        <v>6</v>
      </c>
      <c r="Q20" s="47" t="s">
        <v>144</v>
      </c>
      <c r="R20" s="35"/>
      <c r="S20" s="36"/>
      <c r="T20" s="40">
        <f t="shared" si="4"/>
        <v>0</v>
      </c>
      <c r="U20" s="25">
        <v>1</v>
      </c>
      <c r="V20" s="25">
        <v>0</v>
      </c>
      <c r="W20" s="25">
        <v>1</v>
      </c>
      <c r="X20" s="25">
        <v>0</v>
      </c>
      <c r="Y20" s="42" t="str">
        <f>IF(AND($A$3&gt;0,$F$3=0,$K$3&gt;0,$P$3=0),$A$6&amp;$AA$10&amp;$K$6, "")</f>
        <v/>
      </c>
    </row>
    <row r="21" spans="1:27" hidden="1">
      <c r="A21" s="46">
        <v>7</v>
      </c>
      <c r="B21" s="47" t="s">
        <v>145</v>
      </c>
      <c r="C21" s="35"/>
      <c r="D21" s="36"/>
      <c r="E21" s="35"/>
      <c r="F21" s="46">
        <v>7</v>
      </c>
      <c r="G21" s="47" t="s">
        <v>145</v>
      </c>
      <c r="H21" s="35"/>
      <c r="I21" s="36"/>
      <c r="K21" s="46">
        <v>7</v>
      </c>
      <c r="L21" s="47" t="s">
        <v>145</v>
      </c>
      <c r="M21" s="35"/>
      <c r="N21" s="36"/>
      <c r="P21" s="46">
        <v>7</v>
      </c>
      <c r="Q21" s="47" t="s">
        <v>145</v>
      </c>
      <c r="R21" s="35"/>
      <c r="S21" s="36"/>
      <c r="T21" s="40">
        <f t="shared" si="4"/>
        <v>0</v>
      </c>
      <c r="U21" s="25">
        <v>1</v>
      </c>
      <c r="V21" s="25">
        <v>0</v>
      </c>
      <c r="W21" s="25">
        <v>1</v>
      </c>
      <c r="X21" s="25">
        <v>1</v>
      </c>
      <c r="Y21" s="42" t="str">
        <f>IF(AND($A$3&gt;0,$F$3=0,$K$3&gt;0,$P$3&gt;0),$A$6&amp;$AA$10&amp;$K$6&amp;$AA$10&amp;$P$6, "")</f>
        <v/>
      </c>
    </row>
    <row r="22" spans="1:27" hidden="1">
      <c r="A22" s="46">
        <v>8</v>
      </c>
      <c r="B22" s="47" t="s">
        <v>146</v>
      </c>
      <c r="C22" s="35"/>
      <c r="D22" s="36"/>
      <c r="E22" s="35"/>
      <c r="F22" s="46">
        <v>8</v>
      </c>
      <c r="G22" s="47" t="s">
        <v>146</v>
      </c>
      <c r="H22" s="35"/>
      <c r="I22" s="36"/>
      <c r="K22" s="46">
        <v>8</v>
      </c>
      <c r="L22" s="47" t="s">
        <v>146</v>
      </c>
      <c r="M22" s="35"/>
      <c r="N22" s="36"/>
      <c r="P22" s="46">
        <v>8</v>
      </c>
      <c r="Q22" s="47" t="s">
        <v>146</v>
      </c>
      <c r="R22" s="35"/>
      <c r="S22" s="36"/>
      <c r="T22" s="40">
        <f t="shared" si="4"/>
        <v>0</v>
      </c>
      <c r="U22" s="25">
        <v>1</v>
      </c>
      <c r="V22" s="25">
        <v>1</v>
      </c>
      <c r="W22" s="25">
        <v>0</v>
      </c>
      <c r="X22" s="25">
        <v>0</v>
      </c>
      <c r="Y22" s="42" t="str">
        <f>IF(AND($A$3&gt;0,$F$3&gt;0,$K$3=0,$P$3=0),$A$6&amp;$AA$10&amp;$F$6, "")</f>
        <v/>
      </c>
    </row>
    <row r="23" spans="1:27" hidden="1">
      <c r="A23" s="46">
        <v>9</v>
      </c>
      <c r="B23" s="47" t="s">
        <v>147</v>
      </c>
      <c r="C23" s="35"/>
      <c r="D23" s="36"/>
      <c r="E23" s="35"/>
      <c r="F23" s="46">
        <v>9</v>
      </c>
      <c r="G23" s="47" t="s">
        <v>147</v>
      </c>
      <c r="H23" s="35"/>
      <c r="I23" s="36"/>
      <c r="K23" s="46">
        <v>9</v>
      </c>
      <c r="L23" s="47" t="s">
        <v>147</v>
      </c>
      <c r="M23" s="35"/>
      <c r="N23" s="36"/>
      <c r="P23" s="46">
        <v>9</v>
      </c>
      <c r="Q23" s="47" t="s">
        <v>147</v>
      </c>
      <c r="R23" s="35"/>
      <c r="S23" s="36"/>
      <c r="T23" s="40">
        <f t="shared" si="4"/>
        <v>0</v>
      </c>
      <c r="U23" s="25">
        <v>1</v>
      </c>
      <c r="V23" s="25">
        <v>1</v>
      </c>
      <c r="W23" s="25">
        <v>0</v>
      </c>
      <c r="X23" s="25">
        <v>1</v>
      </c>
      <c r="Y23" s="42" t="str">
        <f>IF(AND($A$3&gt;0,$F$3&gt;0,$K$3=0,$P$3&gt;0),$A$6&amp;$AA$10&amp;$F$6&amp;$AA$10&amp;$P$6, "")</f>
        <v/>
      </c>
    </row>
    <row r="24" spans="1:27" hidden="1">
      <c r="A24" s="46">
        <v>10</v>
      </c>
      <c r="B24" s="47" t="s">
        <v>148</v>
      </c>
      <c r="C24" s="35"/>
      <c r="D24" s="36"/>
      <c r="E24" s="35"/>
      <c r="F24" s="46">
        <v>10</v>
      </c>
      <c r="G24" s="47" t="s">
        <v>148</v>
      </c>
      <c r="H24" s="35"/>
      <c r="I24" s="36"/>
      <c r="K24" s="46">
        <v>10</v>
      </c>
      <c r="L24" s="47" t="s">
        <v>148</v>
      </c>
      <c r="M24" s="35"/>
      <c r="N24" s="36"/>
      <c r="P24" s="46">
        <v>10</v>
      </c>
      <c r="Q24" s="47" t="s">
        <v>148</v>
      </c>
      <c r="R24" s="35"/>
      <c r="S24" s="36"/>
      <c r="T24" s="40">
        <f t="shared" si="4"/>
        <v>0</v>
      </c>
      <c r="U24" s="25">
        <v>1</v>
      </c>
      <c r="V24" s="25">
        <v>1</v>
      </c>
      <c r="W24" s="25">
        <v>1</v>
      </c>
      <c r="X24" s="25">
        <v>0</v>
      </c>
      <c r="Y24" s="42" t="str">
        <f>IF(AND($A$3&gt;0,$F$3&gt;0,$K$3&gt;0,$P$3=0),$A$6&amp;$AA$10&amp;$F$6&amp;$AA$10&amp;$K$6, "")</f>
        <v/>
      </c>
    </row>
    <row r="25" spans="1:27" hidden="1">
      <c r="A25" s="46">
        <v>11</v>
      </c>
      <c r="B25" s="47" t="s">
        <v>149</v>
      </c>
      <c r="C25" s="35"/>
      <c r="D25" s="36"/>
      <c r="E25" s="35"/>
      <c r="F25" s="46">
        <v>11</v>
      </c>
      <c r="G25" s="47" t="s">
        <v>149</v>
      </c>
      <c r="H25" s="35"/>
      <c r="I25" s="36"/>
      <c r="K25" s="46">
        <v>11</v>
      </c>
      <c r="L25" s="47" t="s">
        <v>149</v>
      </c>
      <c r="M25" s="35"/>
      <c r="N25" s="36"/>
      <c r="P25" s="46">
        <v>11</v>
      </c>
      <c r="Q25" s="47" t="s">
        <v>149</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150</v>
      </c>
      <c r="C26" s="35"/>
      <c r="D26" s="36"/>
      <c r="E26" s="35"/>
      <c r="F26" s="46">
        <v>12</v>
      </c>
      <c r="G26" s="47" t="s">
        <v>150</v>
      </c>
      <c r="H26" s="35"/>
      <c r="I26" s="36"/>
      <c r="K26" s="46">
        <v>12</v>
      </c>
      <c r="L26" s="47" t="s">
        <v>150</v>
      </c>
      <c r="M26" s="35"/>
      <c r="N26" s="36"/>
      <c r="P26" s="46">
        <v>12</v>
      </c>
      <c r="Q26" s="47" t="s">
        <v>150</v>
      </c>
      <c r="R26" s="35"/>
      <c r="S26" s="36"/>
    </row>
    <row r="27" spans="1:27" hidden="1">
      <c r="A27" s="46">
        <v>13</v>
      </c>
      <c r="B27" s="47" t="s">
        <v>151</v>
      </c>
      <c r="C27" s="35"/>
      <c r="D27" s="36"/>
      <c r="E27" s="35"/>
      <c r="F27" s="46">
        <v>13</v>
      </c>
      <c r="G27" s="47" t="s">
        <v>151</v>
      </c>
      <c r="H27" s="35"/>
      <c r="I27" s="36"/>
      <c r="K27" s="46">
        <v>13</v>
      </c>
      <c r="L27" s="47" t="s">
        <v>151</v>
      </c>
      <c r="M27" s="35"/>
      <c r="N27" s="36"/>
      <c r="P27" s="46">
        <v>13</v>
      </c>
      <c r="Q27" s="47" t="s">
        <v>151</v>
      </c>
      <c r="R27" s="35"/>
      <c r="S27" s="36"/>
    </row>
    <row r="28" spans="1:27" hidden="1">
      <c r="A28" s="46">
        <v>14</v>
      </c>
      <c r="B28" s="47" t="s">
        <v>152</v>
      </c>
      <c r="C28" s="35"/>
      <c r="D28" s="36"/>
      <c r="E28" s="35"/>
      <c r="F28" s="46">
        <v>14</v>
      </c>
      <c r="G28" s="47" t="s">
        <v>152</v>
      </c>
      <c r="H28" s="35"/>
      <c r="I28" s="36"/>
      <c r="K28" s="46">
        <v>14</v>
      </c>
      <c r="L28" s="47" t="s">
        <v>152</v>
      </c>
      <c r="M28" s="35"/>
      <c r="N28" s="36"/>
      <c r="P28" s="46">
        <v>14</v>
      </c>
      <c r="Q28" s="47" t="s">
        <v>152</v>
      </c>
      <c r="R28" s="35"/>
      <c r="S28" s="36"/>
    </row>
    <row r="29" spans="1:27" hidden="1">
      <c r="A29" s="46">
        <v>15</v>
      </c>
      <c r="B29" s="47" t="s">
        <v>153</v>
      </c>
      <c r="C29" s="35"/>
      <c r="D29" s="36"/>
      <c r="E29" s="35"/>
      <c r="F29" s="46">
        <v>15</v>
      </c>
      <c r="G29" s="47" t="s">
        <v>153</v>
      </c>
      <c r="H29" s="35"/>
      <c r="I29" s="36"/>
      <c r="K29" s="46">
        <v>15</v>
      </c>
      <c r="L29" s="47" t="s">
        <v>153</v>
      </c>
      <c r="M29" s="35"/>
      <c r="N29" s="36"/>
      <c r="P29" s="46">
        <v>15</v>
      </c>
      <c r="Q29" s="47" t="s">
        <v>153</v>
      </c>
      <c r="R29" s="35"/>
      <c r="S29" s="36"/>
    </row>
    <row r="30" spans="1:27" hidden="1">
      <c r="A30" s="46">
        <v>16</v>
      </c>
      <c r="B30" s="47" t="s">
        <v>154</v>
      </c>
      <c r="C30" s="35"/>
      <c r="D30" s="36"/>
      <c r="E30" s="35"/>
      <c r="F30" s="46">
        <v>16</v>
      </c>
      <c r="G30" s="47" t="s">
        <v>154</v>
      </c>
      <c r="H30" s="35"/>
      <c r="I30" s="36"/>
      <c r="K30" s="46">
        <v>16</v>
      </c>
      <c r="L30" s="47" t="s">
        <v>154</v>
      </c>
      <c r="M30" s="35"/>
      <c r="N30" s="36"/>
      <c r="P30" s="46">
        <v>16</v>
      </c>
      <c r="Q30" s="47" t="s">
        <v>154</v>
      </c>
      <c r="R30" s="35"/>
      <c r="S30" s="36"/>
      <c r="T30" s="40">
        <f>IF(Y30="",0, 1)</f>
        <v>0</v>
      </c>
      <c r="U30" s="25">
        <v>0</v>
      </c>
      <c r="V30" s="25">
        <v>0</v>
      </c>
      <c r="W30" s="25">
        <v>0</v>
      </c>
      <c r="X30" s="25">
        <v>0</v>
      </c>
      <c r="Y30" s="41" t="str">
        <f>IF(AND($A$3=0,$F$3=0,$K$3=0,$P$3=0)," 0/-", "")</f>
        <v/>
      </c>
      <c r="AA30" s="25" t="s">
        <v>155</v>
      </c>
    </row>
    <row r="31" spans="1:27" hidden="1">
      <c r="A31" s="46">
        <v>17</v>
      </c>
      <c r="B31" s="47" t="s">
        <v>156</v>
      </c>
      <c r="C31" s="35"/>
      <c r="D31" s="36"/>
      <c r="E31" s="35"/>
      <c r="F31" s="46">
        <v>17</v>
      </c>
      <c r="G31" s="47" t="s">
        <v>156</v>
      </c>
      <c r="H31" s="35"/>
      <c r="I31" s="36"/>
      <c r="K31" s="46">
        <v>17</v>
      </c>
      <c r="L31" s="47" t="s">
        <v>156</v>
      </c>
      <c r="M31" s="35"/>
      <c r="N31" s="36"/>
      <c r="P31" s="46">
        <v>17</v>
      </c>
      <c r="Q31" s="47" t="s">
        <v>156</v>
      </c>
      <c r="R31" s="35"/>
      <c r="S31" s="36"/>
      <c r="T31" s="40">
        <f t="shared" ref="T31:T45" si="5">IF(Y31="",0, 1)</f>
        <v>0</v>
      </c>
      <c r="U31" s="25">
        <v>0</v>
      </c>
      <c r="V31" s="25">
        <v>0</v>
      </c>
      <c r="W31" s="25">
        <v>0</v>
      </c>
      <c r="X31" s="25">
        <v>1</v>
      </c>
      <c r="Y31" s="42" t="str">
        <f>IF(AND($A$3=0,$F$3=0,$K$3=0,$P$3&gt;0),$U$5&amp;$P$3&amp;$AA$32, "")</f>
        <v/>
      </c>
      <c r="AA31" s="25" t="s">
        <v>157</v>
      </c>
    </row>
    <row r="32" spans="1:27" hidden="1">
      <c r="A32" s="46">
        <v>18</v>
      </c>
      <c r="B32" s="47" t="s">
        <v>158</v>
      </c>
      <c r="C32" s="35"/>
      <c r="D32" s="36"/>
      <c r="E32" s="35"/>
      <c r="F32" s="46">
        <v>18</v>
      </c>
      <c r="G32" s="47" t="s">
        <v>158</v>
      </c>
      <c r="H32" s="35"/>
      <c r="I32" s="36"/>
      <c r="K32" s="46">
        <v>18</v>
      </c>
      <c r="L32" s="47" t="s">
        <v>158</v>
      </c>
      <c r="M32" s="35"/>
      <c r="N32" s="36"/>
      <c r="P32" s="46">
        <v>18</v>
      </c>
      <c r="Q32" s="47" t="s">
        <v>158</v>
      </c>
      <c r="R32" s="35"/>
      <c r="S32" s="36"/>
      <c r="T32" s="40">
        <f t="shared" si="5"/>
        <v>0</v>
      </c>
      <c r="U32" s="25">
        <v>0</v>
      </c>
      <c r="V32" s="25">
        <v>0</v>
      </c>
      <c r="W32" s="25">
        <v>1</v>
      </c>
      <c r="X32" s="25">
        <v>0</v>
      </c>
      <c r="Y32" s="42" t="str">
        <f>IF(AND($A$3=0,$F$3=0,$K$3&gt;0,$P$3=0),$U$4&amp;$K$3&amp;$AA$32, "")</f>
        <v/>
      </c>
      <c r="AA32" s="25" t="s">
        <v>159</v>
      </c>
    </row>
    <row r="33" spans="1:25" hidden="1">
      <c r="A33" s="46">
        <v>19</v>
      </c>
      <c r="B33" s="47" t="s">
        <v>160</v>
      </c>
      <c r="C33" s="35"/>
      <c r="D33" s="36"/>
      <c r="E33" s="35"/>
      <c r="F33" s="46">
        <v>19</v>
      </c>
      <c r="G33" s="47" t="s">
        <v>160</v>
      </c>
      <c r="H33" s="35"/>
      <c r="I33" s="36"/>
      <c r="K33" s="46">
        <v>19</v>
      </c>
      <c r="L33" s="47" t="s">
        <v>160</v>
      </c>
      <c r="M33" s="35"/>
      <c r="N33" s="36"/>
      <c r="P33" s="46">
        <v>19</v>
      </c>
      <c r="Q33" s="47" t="s">
        <v>160</v>
      </c>
      <c r="R33" s="35"/>
      <c r="S33" s="36"/>
      <c r="T33" s="40">
        <f t="shared" si="5"/>
        <v>0</v>
      </c>
      <c r="U33" s="25">
        <v>0</v>
      </c>
      <c r="V33" s="25">
        <v>0</v>
      </c>
      <c r="W33" s="25">
        <v>1</v>
      </c>
      <c r="X33" s="25">
        <v>1</v>
      </c>
      <c r="Y33" s="42" t="str">
        <f>IF(AND($A$3=0,$F$3=0,$K$3&gt;0,$P$3&gt;0),$U$4&amp;$K$3&amp;$AA$31&amp;$U$5&amp;$P$3&amp;$AA$32, "")</f>
        <v/>
      </c>
    </row>
    <row r="34" spans="1:25" hidden="1">
      <c r="A34" s="46">
        <v>20</v>
      </c>
      <c r="B34" s="47" t="s">
        <v>161</v>
      </c>
      <c r="C34" s="35"/>
      <c r="D34" s="36"/>
      <c r="E34" s="35"/>
      <c r="F34" s="46">
        <v>20</v>
      </c>
      <c r="G34" s="47" t="s">
        <v>161</v>
      </c>
      <c r="H34" s="35"/>
      <c r="I34" s="36"/>
      <c r="K34" s="46">
        <v>20</v>
      </c>
      <c r="L34" s="47" t="s">
        <v>161</v>
      </c>
      <c r="M34" s="35"/>
      <c r="N34" s="36"/>
      <c r="P34" s="46">
        <v>20</v>
      </c>
      <c r="Q34" s="47" t="s">
        <v>161</v>
      </c>
      <c r="R34" s="35"/>
      <c r="S34" s="36"/>
      <c r="T34" s="40">
        <f t="shared" si="5"/>
        <v>0</v>
      </c>
      <c r="U34" s="25">
        <v>0</v>
      </c>
      <c r="V34" s="25">
        <v>1</v>
      </c>
      <c r="W34" s="25">
        <v>0</v>
      </c>
      <c r="X34" s="25">
        <v>0</v>
      </c>
      <c r="Y34" s="42" t="str">
        <f>IF(AND($A$3=0,$F$3&gt;0,$K$3=0,$P$3=0),$U$3&amp;$F$3&amp;$AA$32, "")</f>
        <v/>
      </c>
    </row>
    <row r="35" spans="1:25" hidden="1">
      <c r="A35" s="46">
        <v>21</v>
      </c>
      <c r="B35" s="47" t="s">
        <v>162</v>
      </c>
      <c r="C35" s="35"/>
      <c r="D35" s="36"/>
      <c r="E35" s="35"/>
      <c r="F35" s="46">
        <v>21</v>
      </c>
      <c r="G35" s="47" t="s">
        <v>162</v>
      </c>
      <c r="H35" s="35"/>
      <c r="I35" s="36"/>
      <c r="K35" s="46">
        <v>21</v>
      </c>
      <c r="L35" s="47" t="s">
        <v>162</v>
      </c>
      <c r="M35" s="35"/>
      <c r="N35" s="36"/>
      <c r="P35" s="46">
        <v>21</v>
      </c>
      <c r="Q35" s="47" t="s">
        <v>162</v>
      </c>
      <c r="R35" s="35"/>
      <c r="S35" s="36"/>
      <c r="T35" s="40">
        <f t="shared" si="5"/>
        <v>0</v>
      </c>
      <c r="U35" s="25">
        <v>0</v>
      </c>
      <c r="V35" s="25">
        <v>1</v>
      </c>
      <c r="W35" s="25">
        <v>0</v>
      </c>
      <c r="X35" s="25">
        <v>1</v>
      </c>
      <c r="Y35" s="42" t="str">
        <f>IF(AND($A$3=0,$F$3&gt;0,$K$3=0,$P$3&gt;0),$U$3&amp;$F$3&amp;$AA$31&amp;$U$5&amp;$P$3&amp;$AA$32, "")</f>
        <v/>
      </c>
    </row>
    <row r="36" spans="1:25" hidden="1">
      <c r="A36" s="46">
        <v>22</v>
      </c>
      <c r="B36" s="47" t="s">
        <v>163</v>
      </c>
      <c r="C36" s="35"/>
      <c r="D36" s="36"/>
      <c r="E36" s="35"/>
      <c r="F36" s="46">
        <v>22</v>
      </c>
      <c r="G36" s="47" t="s">
        <v>163</v>
      </c>
      <c r="H36" s="35"/>
      <c r="I36" s="36"/>
      <c r="K36" s="46">
        <v>22</v>
      </c>
      <c r="L36" s="47" t="s">
        <v>163</v>
      </c>
      <c r="M36" s="35"/>
      <c r="N36" s="36"/>
      <c r="P36" s="46">
        <v>22</v>
      </c>
      <c r="Q36" s="47" t="s">
        <v>163</v>
      </c>
      <c r="R36" s="35"/>
      <c r="S36" s="36"/>
      <c r="T36" s="40">
        <f t="shared" si="5"/>
        <v>0</v>
      </c>
      <c r="U36" s="25">
        <v>0</v>
      </c>
      <c r="V36" s="25">
        <v>1</v>
      </c>
      <c r="W36" s="25">
        <v>1</v>
      </c>
      <c r="X36" s="25">
        <v>0</v>
      </c>
      <c r="Y36" s="42" t="str">
        <f>IF(AND($A$3=0,$F$3&gt;0,$K$3&gt;0,$P$3=0),$U$3&amp;$F$3&amp;$AA$31&amp;$U$4&amp;$K$3, "")</f>
        <v/>
      </c>
    </row>
    <row r="37" spans="1:25" hidden="1">
      <c r="A37" s="46">
        <v>23</v>
      </c>
      <c r="B37" s="47" t="s">
        <v>164</v>
      </c>
      <c r="C37" s="35"/>
      <c r="D37" s="36"/>
      <c r="E37" s="35"/>
      <c r="F37" s="46">
        <v>23</v>
      </c>
      <c r="G37" s="47" t="s">
        <v>164</v>
      </c>
      <c r="H37" s="35"/>
      <c r="I37" s="36"/>
      <c r="K37" s="46">
        <v>23</v>
      </c>
      <c r="L37" s="47" t="s">
        <v>164</v>
      </c>
      <c r="M37" s="35"/>
      <c r="N37" s="36"/>
      <c r="P37" s="46">
        <v>23</v>
      </c>
      <c r="Q37" s="47" t="s">
        <v>164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165</v>
      </c>
      <c r="C38" s="35"/>
      <c r="D38" s="36"/>
      <c r="E38" s="35"/>
      <c r="F38" s="46">
        <v>24</v>
      </c>
      <c r="G38" s="47" t="s">
        <v>165</v>
      </c>
      <c r="H38" s="35"/>
      <c r="I38" s="36"/>
      <c r="K38" s="46">
        <v>24</v>
      </c>
      <c r="L38" s="47" t="s">
        <v>165</v>
      </c>
      <c r="M38" s="35"/>
      <c r="N38" s="36"/>
      <c r="P38" s="46">
        <v>24</v>
      </c>
      <c r="Q38" s="47" t="s">
        <v>165</v>
      </c>
      <c r="R38" s="35"/>
      <c r="S38" s="36"/>
      <c r="T38" s="40">
        <f t="shared" si="5"/>
        <v>0</v>
      </c>
      <c r="U38" s="25">
        <v>1</v>
      </c>
      <c r="V38" s="25">
        <v>0</v>
      </c>
      <c r="W38" s="25">
        <v>0</v>
      </c>
      <c r="X38" s="25">
        <v>0</v>
      </c>
      <c r="Y38" s="41" t="str">
        <f>IF(AND($A$3&gt;0,$F$3=0,$K$3=0,$P$3=0), $U$2&amp;$A$3&amp;$AA$32, "")</f>
        <v/>
      </c>
    </row>
    <row r="39" spans="1:25" hidden="1">
      <c r="A39" s="46">
        <v>25</v>
      </c>
      <c r="B39" s="47" t="s">
        <v>166</v>
      </c>
      <c r="C39" s="35"/>
      <c r="D39" s="36"/>
      <c r="E39" s="35"/>
      <c r="F39" s="46">
        <v>25</v>
      </c>
      <c r="G39" s="47" t="s">
        <v>166</v>
      </c>
      <c r="H39" s="35"/>
      <c r="I39" s="36"/>
      <c r="K39" s="46">
        <v>25</v>
      </c>
      <c r="L39" s="47" t="s">
        <v>166</v>
      </c>
      <c r="M39" s="35"/>
      <c r="N39" s="36"/>
      <c r="P39" s="46">
        <v>25</v>
      </c>
      <c r="Q39" s="47" t="s">
        <v>166</v>
      </c>
      <c r="R39" s="35"/>
      <c r="S39" s="36"/>
      <c r="T39" s="40">
        <f t="shared" si="5"/>
        <v>0</v>
      </c>
      <c r="U39" s="25">
        <v>1</v>
      </c>
      <c r="V39" s="25">
        <v>0</v>
      </c>
      <c r="W39" s="25">
        <v>0</v>
      </c>
      <c r="X39" s="25">
        <v>1</v>
      </c>
      <c r="Y39" s="42" t="str">
        <f>IF(AND($A$3&gt;0,$F$3=0,$K$3=0,$P$3&gt;0),$U$2&amp;$A$3&amp;$AA$31&amp;$U$5&amp;$P$3&amp;$AA$32, "")</f>
        <v/>
      </c>
    </row>
    <row r="40" spans="1:25" hidden="1">
      <c r="A40" s="46">
        <v>26</v>
      </c>
      <c r="B40" s="47" t="s">
        <v>167</v>
      </c>
      <c r="C40" s="35"/>
      <c r="D40" s="36"/>
      <c r="E40" s="35"/>
      <c r="F40" s="46">
        <v>26</v>
      </c>
      <c r="G40" s="47" t="s">
        <v>167</v>
      </c>
      <c r="H40" s="35"/>
      <c r="I40" s="36"/>
      <c r="K40" s="46">
        <v>26</v>
      </c>
      <c r="L40" s="47" t="s">
        <v>167</v>
      </c>
      <c r="M40" s="35"/>
      <c r="N40" s="36"/>
      <c r="P40" s="46">
        <v>26</v>
      </c>
      <c r="Q40" s="47" t="s">
        <v>167</v>
      </c>
      <c r="R40" s="35"/>
      <c r="S40" s="36"/>
      <c r="T40" s="40">
        <f t="shared" si="5"/>
        <v>0</v>
      </c>
      <c r="U40" s="25">
        <v>1</v>
      </c>
      <c r="V40" s="25">
        <v>0</v>
      </c>
      <c r="W40" s="25">
        <v>1</v>
      </c>
      <c r="X40" s="25">
        <v>0</v>
      </c>
      <c r="Y40" s="42" t="str">
        <f>IF(AND($A$3&gt;0,$F$3=0,$K$3&gt;0,$P$3=0),$U$2&amp;$A$3&amp;$AA$31&amp;$U$4&amp;$K$3, "")</f>
        <v/>
      </c>
    </row>
    <row r="41" spans="1:25" hidden="1">
      <c r="A41" s="46">
        <v>27</v>
      </c>
      <c r="B41" s="47" t="s">
        <v>168</v>
      </c>
      <c r="C41" s="35"/>
      <c r="D41" s="36"/>
      <c r="E41" s="35"/>
      <c r="F41" s="46">
        <v>27</v>
      </c>
      <c r="G41" s="47" t="s">
        <v>168</v>
      </c>
      <c r="H41" s="35"/>
      <c r="I41" s="36"/>
      <c r="K41" s="46">
        <v>27</v>
      </c>
      <c r="L41" s="47" t="s">
        <v>168</v>
      </c>
      <c r="M41" s="35"/>
      <c r="N41" s="36"/>
      <c r="P41" s="46">
        <v>27</v>
      </c>
      <c r="Q41" s="47" t="s">
        <v>168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169</v>
      </c>
      <c r="C42" s="35"/>
      <c r="D42" s="36"/>
      <c r="E42" s="35"/>
      <c r="F42" s="46">
        <v>28</v>
      </c>
      <c r="G42" s="47" t="s">
        <v>169</v>
      </c>
      <c r="H42" s="35"/>
      <c r="I42" s="36"/>
      <c r="K42" s="46">
        <v>28</v>
      </c>
      <c r="L42" s="47" t="s">
        <v>169</v>
      </c>
      <c r="M42" s="35"/>
      <c r="N42" s="36"/>
      <c r="P42" s="46">
        <v>28</v>
      </c>
      <c r="Q42" s="47" t="s">
        <v>169</v>
      </c>
      <c r="R42" s="35"/>
      <c r="S42" s="36"/>
      <c r="T42" s="40">
        <f t="shared" si="5"/>
        <v>0</v>
      </c>
      <c r="U42" s="25">
        <v>1</v>
      </c>
      <c r="V42" s="25">
        <v>1</v>
      </c>
      <c r="W42" s="25">
        <v>0</v>
      </c>
      <c r="X42" s="25">
        <v>0</v>
      </c>
      <c r="Y42" s="42" t="str">
        <f>IF(AND($A$3&gt;0,$F$3&gt;0,$K$3=0,$P$3=0),$U$2&amp;$A$3&amp;$AA$31&amp;$U$3&amp;$F$3, "")</f>
        <v/>
      </c>
    </row>
    <row r="43" spans="1:25" hidden="1">
      <c r="A43" s="46">
        <v>29</v>
      </c>
      <c r="B43" s="47" t="s">
        <v>170</v>
      </c>
      <c r="C43" s="35"/>
      <c r="D43" s="36"/>
      <c r="E43" s="35"/>
      <c r="F43" s="46">
        <v>29</v>
      </c>
      <c r="G43" s="47" t="s">
        <v>170</v>
      </c>
      <c r="H43" s="35"/>
      <c r="I43" s="36"/>
      <c r="K43" s="46">
        <v>29</v>
      </c>
      <c r="L43" s="47" t="s">
        <v>170</v>
      </c>
      <c r="M43" s="35"/>
      <c r="N43" s="36"/>
      <c r="P43" s="46">
        <v>29</v>
      </c>
      <c r="Q43" s="47" t="s">
        <v>170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171</v>
      </c>
      <c r="C44" s="35"/>
      <c r="D44" s="36"/>
      <c r="E44" s="35"/>
      <c r="F44" s="46">
        <v>30</v>
      </c>
      <c r="G44" s="47" t="s">
        <v>171</v>
      </c>
      <c r="H44" s="35"/>
      <c r="I44" s="36"/>
      <c r="K44" s="46">
        <v>30</v>
      </c>
      <c r="L44" s="47" t="s">
        <v>171</v>
      </c>
      <c r="M44" s="35"/>
      <c r="N44" s="36"/>
      <c r="P44" s="46">
        <v>30</v>
      </c>
      <c r="Q44" s="47" t="s">
        <v>171</v>
      </c>
      <c r="R44" s="35"/>
      <c r="S44" s="36"/>
      <c r="T44" s="40">
        <f t="shared" si="5"/>
        <v>0</v>
      </c>
      <c r="U44" s="25">
        <v>1</v>
      </c>
      <c r="V44" s="25">
        <v>1</v>
      </c>
      <c r="W44" s="25">
        <v>1</v>
      </c>
      <c r="X44" s="25">
        <v>0</v>
      </c>
      <c r="Y44" s="42" t="str">
        <f>IF(AND($A$3&gt;0,$F$3&gt;0,$K$3&gt;0,$P$3=0),$U$2&amp;$A$3&amp;$AA$31&amp;$U$3&amp;$F$3&amp;$AA$31&amp;$U$4&amp;$K$3, "")</f>
        <v/>
      </c>
    </row>
    <row r="45" spans="1:25" hidden="1">
      <c r="A45" s="46">
        <v>31</v>
      </c>
      <c r="B45" s="47" t="s">
        <v>172</v>
      </c>
      <c r="C45" s="35"/>
      <c r="D45" s="36"/>
      <c r="E45" s="35"/>
      <c r="F45" s="46">
        <v>31</v>
      </c>
      <c r="G45" s="47" t="s">
        <v>172</v>
      </c>
      <c r="H45" s="35"/>
      <c r="I45" s="36"/>
      <c r="K45" s="46">
        <v>31</v>
      </c>
      <c r="L45" s="47" t="s">
        <v>172</v>
      </c>
      <c r="M45" s="35"/>
      <c r="N45" s="36"/>
      <c r="P45" s="46">
        <v>31</v>
      </c>
      <c r="Q45" s="47" t="s">
        <v>172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173</v>
      </c>
      <c r="C46" s="35"/>
      <c r="D46" s="36"/>
      <c r="E46" s="35"/>
      <c r="F46" s="46">
        <v>32</v>
      </c>
      <c r="G46" s="47" t="s">
        <v>173</v>
      </c>
      <c r="H46" s="35"/>
      <c r="I46" s="36"/>
      <c r="K46" s="46">
        <v>32</v>
      </c>
      <c r="L46" s="47" t="s">
        <v>173</v>
      </c>
      <c r="M46" s="35"/>
      <c r="N46" s="36"/>
      <c r="P46" s="46">
        <v>32</v>
      </c>
      <c r="Q46" s="47" t="s">
        <v>173</v>
      </c>
      <c r="R46" s="35"/>
      <c r="S46" s="36"/>
    </row>
    <row r="47" spans="1:25" hidden="1">
      <c r="A47" s="46">
        <v>33</v>
      </c>
      <c r="B47" s="47" t="s">
        <v>174</v>
      </c>
      <c r="C47" s="35"/>
      <c r="D47" s="36"/>
      <c r="E47" s="35"/>
      <c r="F47" s="46">
        <v>33</v>
      </c>
      <c r="G47" s="47" t="s">
        <v>174</v>
      </c>
      <c r="H47" s="35"/>
      <c r="I47" s="36"/>
      <c r="K47" s="46">
        <v>33</v>
      </c>
      <c r="L47" s="47" t="s">
        <v>174</v>
      </c>
      <c r="M47" s="35"/>
      <c r="N47" s="36"/>
      <c r="P47" s="46">
        <v>33</v>
      </c>
      <c r="Q47" s="47" t="s">
        <v>174</v>
      </c>
      <c r="R47" s="35"/>
      <c r="S47" s="36"/>
    </row>
    <row r="48" spans="1:25" hidden="1">
      <c r="A48" s="46">
        <v>34</v>
      </c>
      <c r="B48" s="47" t="s">
        <v>175</v>
      </c>
      <c r="C48" s="35"/>
      <c r="D48" s="36"/>
      <c r="E48" s="35"/>
      <c r="F48" s="46">
        <v>34</v>
      </c>
      <c r="G48" s="47" t="s">
        <v>175</v>
      </c>
      <c r="H48" s="35"/>
      <c r="I48" s="36"/>
      <c r="K48" s="46">
        <v>34</v>
      </c>
      <c r="L48" s="47" t="s">
        <v>175</v>
      </c>
      <c r="M48" s="35"/>
      <c r="N48" s="36"/>
      <c r="P48" s="46">
        <v>34</v>
      </c>
      <c r="Q48" s="47" t="s">
        <v>175</v>
      </c>
      <c r="R48" s="35"/>
      <c r="S48" s="36"/>
    </row>
    <row r="49" spans="1:19" hidden="1">
      <c r="A49" s="46">
        <v>35</v>
      </c>
      <c r="B49" s="47" t="s">
        <v>176</v>
      </c>
      <c r="C49" s="35"/>
      <c r="D49" s="36"/>
      <c r="E49" s="35"/>
      <c r="F49" s="46">
        <v>35</v>
      </c>
      <c r="G49" s="47" t="s">
        <v>176</v>
      </c>
      <c r="H49" s="35"/>
      <c r="I49" s="36"/>
      <c r="K49" s="46">
        <v>35</v>
      </c>
      <c r="L49" s="47" t="s">
        <v>176</v>
      </c>
      <c r="M49" s="35"/>
      <c r="N49" s="36"/>
      <c r="P49" s="46">
        <v>35</v>
      </c>
      <c r="Q49" s="47" t="s">
        <v>176</v>
      </c>
      <c r="R49" s="35"/>
      <c r="S49" s="36"/>
    </row>
    <row r="50" spans="1:19" hidden="1">
      <c r="A50" s="46">
        <v>36</v>
      </c>
      <c r="B50" s="47" t="s">
        <v>177</v>
      </c>
      <c r="C50" s="35"/>
      <c r="D50" s="36"/>
      <c r="E50" s="35"/>
      <c r="F50" s="46">
        <v>36</v>
      </c>
      <c r="G50" s="47" t="s">
        <v>177</v>
      </c>
      <c r="H50" s="35"/>
      <c r="I50" s="36"/>
      <c r="K50" s="46">
        <v>36</v>
      </c>
      <c r="L50" s="47" t="s">
        <v>177</v>
      </c>
      <c r="M50" s="35"/>
      <c r="N50" s="36"/>
      <c r="P50" s="46">
        <v>36</v>
      </c>
      <c r="Q50" s="47" t="s">
        <v>177</v>
      </c>
      <c r="R50" s="35"/>
      <c r="S50" s="36"/>
    </row>
    <row r="51" spans="1:19" hidden="1">
      <c r="A51" s="46">
        <v>37</v>
      </c>
      <c r="B51" s="47" t="s">
        <v>178</v>
      </c>
      <c r="C51" s="35"/>
      <c r="D51" s="36"/>
      <c r="E51" s="35"/>
      <c r="F51" s="46">
        <v>37</v>
      </c>
      <c r="G51" s="47" t="s">
        <v>178</v>
      </c>
      <c r="H51" s="35"/>
      <c r="I51" s="36"/>
      <c r="K51" s="46">
        <v>37</v>
      </c>
      <c r="L51" s="47" t="s">
        <v>178</v>
      </c>
      <c r="M51" s="35"/>
      <c r="N51" s="36"/>
      <c r="P51" s="46">
        <v>37</v>
      </c>
      <c r="Q51" s="47" t="s">
        <v>178</v>
      </c>
      <c r="R51" s="35"/>
      <c r="S51" s="36"/>
    </row>
    <row r="52" spans="1:19" hidden="1">
      <c r="A52" s="46">
        <v>38</v>
      </c>
      <c r="B52" s="47" t="s">
        <v>179</v>
      </c>
      <c r="C52" s="35"/>
      <c r="D52" s="36"/>
      <c r="E52" s="35"/>
      <c r="F52" s="46">
        <v>38</v>
      </c>
      <c r="G52" s="47" t="s">
        <v>179</v>
      </c>
      <c r="H52" s="35"/>
      <c r="I52" s="36"/>
      <c r="K52" s="46">
        <v>38</v>
      </c>
      <c r="L52" s="47" t="s">
        <v>179</v>
      </c>
      <c r="M52" s="35"/>
      <c r="N52" s="36"/>
      <c r="P52" s="46">
        <v>38</v>
      </c>
      <c r="Q52" s="47" t="s">
        <v>179</v>
      </c>
      <c r="R52" s="35"/>
      <c r="S52" s="36"/>
    </row>
    <row r="53" spans="1:19" hidden="1">
      <c r="A53" s="46">
        <v>39</v>
      </c>
      <c r="B53" s="47" t="s">
        <v>180</v>
      </c>
      <c r="C53" s="35"/>
      <c r="D53" s="36"/>
      <c r="E53" s="35"/>
      <c r="F53" s="46">
        <v>39</v>
      </c>
      <c r="G53" s="47" t="s">
        <v>180</v>
      </c>
      <c r="H53" s="35"/>
      <c r="I53" s="36"/>
      <c r="K53" s="46">
        <v>39</v>
      </c>
      <c r="L53" s="47" t="s">
        <v>180</v>
      </c>
      <c r="M53" s="35"/>
      <c r="N53" s="36"/>
      <c r="P53" s="46">
        <v>39</v>
      </c>
      <c r="Q53" s="47" t="s">
        <v>180</v>
      </c>
      <c r="R53" s="35"/>
      <c r="S53" s="36"/>
    </row>
    <row r="54" spans="1:19" hidden="1">
      <c r="A54" s="46">
        <v>40</v>
      </c>
      <c r="B54" s="47" t="s">
        <v>181</v>
      </c>
      <c r="C54" s="35"/>
      <c r="D54" s="36"/>
      <c r="E54" s="35"/>
      <c r="F54" s="46">
        <v>40</v>
      </c>
      <c r="G54" s="47" t="s">
        <v>181</v>
      </c>
      <c r="H54" s="35"/>
      <c r="I54" s="36"/>
      <c r="K54" s="46">
        <v>40</v>
      </c>
      <c r="L54" s="47" t="s">
        <v>181</v>
      </c>
      <c r="M54" s="35"/>
      <c r="N54" s="36"/>
      <c r="P54" s="46">
        <v>40</v>
      </c>
      <c r="Q54" s="47" t="s">
        <v>181</v>
      </c>
      <c r="R54" s="35"/>
      <c r="S54" s="36"/>
    </row>
    <row r="55" spans="1:19" hidden="1">
      <c r="A55" s="46">
        <v>41</v>
      </c>
      <c r="B55" s="47" t="s">
        <v>182</v>
      </c>
      <c r="C55" s="35"/>
      <c r="D55" s="36"/>
      <c r="E55" s="35"/>
      <c r="F55" s="46">
        <v>41</v>
      </c>
      <c r="G55" s="47" t="s">
        <v>182</v>
      </c>
      <c r="H55" s="35"/>
      <c r="I55" s="36"/>
      <c r="K55" s="46">
        <v>41</v>
      </c>
      <c r="L55" s="47" t="s">
        <v>182</v>
      </c>
      <c r="M55" s="35"/>
      <c r="N55" s="36"/>
      <c r="P55" s="46">
        <v>41</v>
      </c>
      <c r="Q55" s="47" t="s">
        <v>182</v>
      </c>
      <c r="R55" s="35"/>
      <c r="S55" s="36"/>
    </row>
    <row r="56" spans="1:19" hidden="1">
      <c r="A56" s="46">
        <v>42</v>
      </c>
      <c r="B56" s="47" t="s">
        <v>183</v>
      </c>
      <c r="C56" s="35"/>
      <c r="D56" s="36"/>
      <c r="E56" s="35"/>
      <c r="F56" s="46">
        <v>42</v>
      </c>
      <c r="G56" s="47" t="s">
        <v>183</v>
      </c>
      <c r="H56" s="35"/>
      <c r="I56" s="36"/>
      <c r="K56" s="46">
        <v>42</v>
      </c>
      <c r="L56" s="47" t="s">
        <v>183</v>
      </c>
      <c r="M56" s="35"/>
      <c r="N56" s="36"/>
      <c r="P56" s="46">
        <v>42</v>
      </c>
      <c r="Q56" s="47" t="s">
        <v>183</v>
      </c>
      <c r="R56" s="35"/>
      <c r="S56" s="36"/>
    </row>
    <row r="57" spans="1:19" hidden="1">
      <c r="A57" s="46">
        <v>43</v>
      </c>
      <c r="B57" s="47" t="s">
        <v>184</v>
      </c>
      <c r="C57" s="35"/>
      <c r="D57" s="36"/>
      <c r="E57" s="35"/>
      <c r="F57" s="46">
        <v>43</v>
      </c>
      <c r="G57" s="47" t="s">
        <v>184</v>
      </c>
      <c r="H57" s="35"/>
      <c r="I57" s="36"/>
      <c r="K57" s="46">
        <v>43</v>
      </c>
      <c r="L57" s="47" t="s">
        <v>184</v>
      </c>
      <c r="M57" s="35"/>
      <c r="N57" s="36"/>
      <c r="P57" s="46">
        <v>43</v>
      </c>
      <c r="Q57" s="47" t="s">
        <v>184</v>
      </c>
      <c r="R57" s="35"/>
      <c r="S57" s="36"/>
    </row>
    <row r="58" spans="1:19" hidden="1">
      <c r="A58" s="46">
        <v>44</v>
      </c>
      <c r="B58" s="47" t="s">
        <v>185</v>
      </c>
      <c r="C58" s="35"/>
      <c r="D58" s="36"/>
      <c r="E58" s="35"/>
      <c r="F58" s="46">
        <v>44</v>
      </c>
      <c r="G58" s="47" t="s">
        <v>185</v>
      </c>
      <c r="H58" s="35"/>
      <c r="I58" s="36"/>
      <c r="K58" s="46">
        <v>44</v>
      </c>
      <c r="L58" s="47" t="s">
        <v>185</v>
      </c>
      <c r="M58" s="35"/>
      <c r="N58" s="36"/>
      <c r="P58" s="46">
        <v>44</v>
      </c>
      <c r="Q58" s="47" t="s">
        <v>185</v>
      </c>
      <c r="R58" s="35"/>
      <c r="S58" s="36"/>
    </row>
    <row r="59" spans="1:19" hidden="1">
      <c r="A59" s="46">
        <v>45</v>
      </c>
      <c r="B59" s="47" t="s">
        <v>186</v>
      </c>
      <c r="C59" s="35"/>
      <c r="D59" s="36"/>
      <c r="E59" s="35"/>
      <c r="F59" s="46">
        <v>45</v>
      </c>
      <c r="G59" s="47" t="s">
        <v>186</v>
      </c>
      <c r="H59" s="35"/>
      <c r="I59" s="36"/>
      <c r="K59" s="46">
        <v>45</v>
      </c>
      <c r="L59" s="47" t="s">
        <v>186</v>
      </c>
      <c r="M59" s="35"/>
      <c r="N59" s="36"/>
      <c r="P59" s="46">
        <v>45</v>
      </c>
      <c r="Q59" s="47" t="s">
        <v>186</v>
      </c>
      <c r="R59" s="35"/>
      <c r="S59" s="36"/>
    </row>
    <row r="60" spans="1:19" hidden="1">
      <c r="A60" s="46">
        <v>46</v>
      </c>
      <c r="B60" s="47" t="s">
        <v>187</v>
      </c>
      <c r="C60" s="35"/>
      <c r="D60" s="36"/>
      <c r="E60" s="35"/>
      <c r="F60" s="46">
        <v>46</v>
      </c>
      <c r="G60" s="47" t="s">
        <v>187</v>
      </c>
      <c r="H60" s="35"/>
      <c r="I60" s="36"/>
      <c r="K60" s="46">
        <v>46</v>
      </c>
      <c r="L60" s="47" t="s">
        <v>187</v>
      </c>
      <c r="M60" s="35"/>
      <c r="N60" s="36"/>
      <c r="P60" s="46">
        <v>46</v>
      </c>
      <c r="Q60" s="47" t="s">
        <v>187</v>
      </c>
      <c r="R60" s="35"/>
      <c r="S60" s="36"/>
    </row>
    <row r="61" spans="1:19" hidden="1">
      <c r="A61" s="46">
        <v>47</v>
      </c>
      <c r="B61" s="47" t="s">
        <v>188</v>
      </c>
      <c r="C61" s="35"/>
      <c r="D61" s="36"/>
      <c r="E61" s="35"/>
      <c r="F61" s="46">
        <v>47</v>
      </c>
      <c r="G61" s="47" t="s">
        <v>188</v>
      </c>
      <c r="H61" s="35"/>
      <c r="I61" s="36"/>
      <c r="K61" s="46">
        <v>47</v>
      </c>
      <c r="L61" s="47" t="s">
        <v>188</v>
      </c>
      <c r="M61" s="35"/>
      <c r="N61" s="36"/>
      <c r="P61" s="46">
        <v>47</v>
      </c>
      <c r="Q61" s="47" t="s">
        <v>188</v>
      </c>
      <c r="R61" s="35"/>
      <c r="S61" s="36"/>
    </row>
    <row r="62" spans="1:19" hidden="1">
      <c r="A62" s="46">
        <v>48</v>
      </c>
      <c r="B62" s="47" t="s">
        <v>189</v>
      </c>
      <c r="C62" s="35"/>
      <c r="D62" s="36"/>
      <c r="E62" s="35"/>
      <c r="F62" s="46">
        <v>48</v>
      </c>
      <c r="G62" s="47" t="s">
        <v>189</v>
      </c>
      <c r="H62" s="35"/>
      <c r="I62" s="36"/>
      <c r="K62" s="46">
        <v>48</v>
      </c>
      <c r="L62" s="47" t="s">
        <v>189</v>
      </c>
      <c r="M62" s="35"/>
      <c r="N62" s="36"/>
      <c r="P62" s="46">
        <v>48</v>
      </c>
      <c r="Q62" s="47" t="s">
        <v>189</v>
      </c>
      <c r="R62" s="35"/>
      <c r="S62" s="36"/>
    </row>
    <row r="63" spans="1:19" hidden="1">
      <c r="A63" s="46">
        <v>49</v>
      </c>
      <c r="B63" s="47" t="s">
        <v>190</v>
      </c>
      <c r="C63" s="35"/>
      <c r="D63" s="36"/>
      <c r="E63" s="35"/>
      <c r="F63" s="46">
        <v>49</v>
      </c>
      <c r="G63" s="47" t="s">
        <v>190</v>
      </c>
      <c r="H63" s="35"/>
      <c r="I63" s="36"/>
      <c r="K63" s="46">
        <v>49</v>
      </c>
      <c r="L63" s="47" t="s">
        <v>190</v>
      </c>
      <c r="M63" s="35"/>
      <c r="N63" s="36"/>
      <c r="P63" s="46">
        <v>49</v>
      </c>
      <c r="Q63" s="47" t="s">
        <v>190</v>
      </c>
      <c r="R63" s="35"/>
      <c r="S63" s="36"/>
    </row>
    <row r="64" spans="1:19" hidden="1">
      <c r="A64" s="46">
        <v>50</v>
      </c>
      <c r="B64" s="47" t="s">
        <v>191</v>
      </c>
      <c r="C64" s="35"/>
      <c r="D64" s="36"/>
      <c r="E64" s="35"/>
      <c r="F64" s="46">
        <v>50</v>
      </c>
      <c r="G64" s="47" t="s">
        <v>191</v>
      </c>
      <c r="H64" s="35"/>
      <c r="I64" s="36"/>
      <c r="K64" s="46">
        <v>50</v>
      </c>
      <c r="L64" s="47" t="s">
        <v>191</v>
      </c>
      <c r="M64" s="35"/>
      <c r="N64" s="36"/>
      <c r="P64" s="46">
        <v>50</v>
      </c>
      <c r="Q64" s="47" t="s">
        <v>191</v>
      </c>
      <c r="R64" s="35"/>
      <c r="S64" s="36"/>
    </row>
    <row r="65" spans="1:19" hidden="1">
      <c r="A65" s="46">
        <v>51</v>
      </c>
      <c r="B65" s="47" t="s">
        <v>192</v>
      </c>
      <c r="C65" s="35"/>
      <c r="D65" s="36"/>
      <c r="E65" s="35"/>
      <c r="F65" s="46">
        <v>51</v>
      </c>
      <c r="G65" s="47" t="s">
        <v>192</v>
      </c>
      <c r="H65" s="35"/>
      <c r="I65" s="36"/>
      <c r="K65" s="46">
        <v>51</v>
      </c>
      <c r="L65" s="47" t="s">
        <v>192</v>
      </c>
      <c r="M65" s="35"/>
      <c r="N65" s="36"/>
      <c r="P65" s="46">
        <v>51</v>
      </c>
      <c r="Q65" s="47" t="s">
        <v>192</v>
      </c>
      <c r="R65" s="35"/>
      <c r="S65" s="36"/>
    </row>
    <row r="66" spans="1:19" hidden="1">
      <c r="A66" s="46">
        <v>52</v>
      </c>
      <c r="B66" s="47" t="s">
        <v>193</v>
      </c>
      <c r="C66" s="35"/>
      <c r="D66" s="36"/>
      <c r="E66" s="35"/>
      <c r="F66" s="46">
        <v>52</v>
      </c>
      <c r="G66" s="47" t="s">
        <v>193</v>
      </c>
      <c r="H66" s="35"/>
      <c r="I66" s="36"/>
      <c r="K66" s="46">
        <v>52</v>
      </c>
      <c r="L66" s="47" t="s">
        <v>193</v>
      </c>
      <c r="M66" s="35"/>
      <c r="N66" s="36"/>
      <c r="P66" s="46">
        <v>52</v>
      </c>
      <c r="Q66" s="47" t="s">
        <v>193</v>
      </c>
      <c r="R66" s="35"/>
      <c r="S66" s="36"/>
    </row>
    <row r="67" spans="1:19" hidden="1">
      <c r="A67" s="46">
        <v>53</v>
      </c>
      <c r="B67" s="47" t="s">
        <v>194</v>
      </c>
      <c r="C67" s="35"/>
      <c r="D67" s="36"/>
      <c r="E67" s="35"/>
      <c r="F67" s="46">
        <v>53</v>
      </c>
      <c r="G67" s="47" t="s">
        <v>194</v>
      </c>
      <c r="H67" s="35"/>
      <c r="I67" s="36"/>
      <c r="K67" s="46">
        <v>53</v>
      </c>
      <c r="L67" s="47" t="s">
        <v>194</v>
      </c>
      <c r="M67" s="35"/>
      <c r="N67" s="36"/>
      <c r="P67" s="46">
        <v>53</v>
      </c>
      <c r="Q67" s="47" t="s">
        <v>194</v>
      </c>
      <c r="R67" s="35"/>
      <c r="S67" s="36"/>
    </row>
    <row r="68" spans="1:19" hidden="1">
      <c r="A68" s="46">
        <v>54</v>
      </c>
      <c r="B68" s="47" t="s">
        <v>195</v>
      </c>
      <c r="C68" s="35"/>
      <c r="D68" s="36"/>
      <c r="E68" s="35"/>
      <c r="F68" s="46">
        <v>54</v>
      </c>
      <c r="G68" s="47" t="s">
        <v>195</v>
      </c>
      <c r="H68" s="35"/>
      <c r="I68" s="36"/>
      <c r="K68" s="46">
        <v>54</v>
      </c>
      <c r="L68" s="47" t="s">
        <v>195</v>
      </c>
      <c r="M68" s="35"/>
      <c r="N68" s="36"/>
      <c r="P68" s="46">
        <v>54</v>
      </c>
      <c r="Q68" s="47" t="s">
        <v>195</v>
      </c>
      <c r="R68" s="35"/>
      <c r="S68" s="36"/>
    </row>
    <row r="69" spans="1:19" hidden="1">
      <c r="A69" s="46">
        <v>55</v>
      </c>
      <c r="B69" s="47" t="s">
        <v>196</v>
      </c>
      <c r="C69" s="35"/>
      <c r="D69" s="36"/>
      <c r="E69" s="35"/>
      <c r="F69" s="46">
        <v>55</v>
      </c>
      <c r="G69" s="47" t="s">
        <v>196</v>
      </c>
      <c r="H69" s="35"/>
      <c r="I69" s="36"/>
      <c r="K69" s="46">
        <v>55</v>
      </c>
      <c r="L69" s="47" t="s">
        <v>196</v>
      </c>
      <c r="M69" s="35"/>
      <c r="N69" s="36"/>
      <c r="P69" s="46">
        <v>55</v>
      </c>
      <c r="Q69" s="47" t="s">
        <v>196</v>
      </c>
      <c r="R69" s="35"/>
      <c r="S69" s="36"/>
    </row>
    <row r="70" spans="1:19" hidden="1">
      <c r="A70" s="46">
        <v>56</v>
      </c>
      <c r="B70" s="47" t="s">
        <v>197</v>
      </c>
      <c r="C70" s="35"/>
      <c r="D70" s="36"/>
      <c r="E70" s="35"/>
      <c r="F70" s="46">
        <v>56</v>
      </c>
      <c r="G70" s="47" t="s">
        <v>197</v>
      </c>
      <c r="H70" s="35"/>
      <c r="I70" s="36"/>
      <c r="K70" s="46">
        <v>56</v>
      </c>
      <c r="L70" s="47" t="s">
        <v>197</v>
      </c>
      <c r="M70" s="35"/>
      <c r="N70" s="36"/>
      <c r="P70" s="46">
        <v>56</v>
      </c>
      <c r="Q70" s="47" t="s">
        <v>197</v>
      </c>
      <c r="R70" s="35"/>
      <c r="S70" s="36"/>
    </row>
    <row r="71" spans="1:19" hidden="1">
      <c r="A71" s="46">
        <v>57</v>
      </c>
      <c r="B71" s="47" t="s">
        <v>198</v>
      </c>
      <c r="C71" s="35"/>
      <c r="D71" s="36"/>
      <c r="E71" s="35"/>
      <c r="F71" s="46">
        <v>57</v>
      </c>
      <c r="G71" s="47" t="s">
        <v>198</v>
      </c>
      <c r="H71" s="35"/>
      <c r="I71" s="36"/>
      <c r="K71" s="46">
        <v>57</v>
      </c>
      <c r="L71" s="47" t="s">
        <v>198</v>
      </c>
      <c r="M71" s="35"/>
      <c r="N71" s="36"/>
      <c r="P71" s="46">
        <v>57</v>
      </c>
      <c r="Q71" s="47" t="s">
        <v>198</v>
      </c>
      <c r="R71" s="35"/>
      <c r="S71" s="36"/>
    </row>
    <row r="72" spans="1:19" hidden="1">
      <c r="A72" s="46">
        <v>58</v>
      </c>
      <c r="B72" s="47" t="s">
        <v>199</v>
      </c>
      <c r="C72" s="35"/>
      <c r="D72" s="36"/>
      <c r="E72" s="35"/>
      <c r="F72" s="46">
        <v>58</v>
      </c>
      <c r="G72" s="47" t="s">
        <v>199</v>
      </c>
      <c r="H72" s="35"/>
      <c r="I72" s="36"/>
      <c r="K72" s="46">
        <v>58</v>
      </c>
      <c r="L72" s="47" t="s">
        <v>199</v>
      </c>
      <c r="M72" s="35"/>
      <c r="N72" s="36"/>
      <c r="P72" s="46">
        <v>58</v>
      </c>
      <c r="Q72" s="47" t="s">
        <v>199</v>
      </c>
      <c r="R72" s="35"/>
      <c r="S72" s="36"/>
    </row>
    <row r="73" spans="1:19" hidden="1">
      <c r="A73" s="46">
        <v>59</v>
      </c>
      <c r="B73" s="47" t="s">
        <v>200</v>
      </c>
      <c r="C73" s="35"/>
      <c r="D73" s="36"/>
      <c r="E73" s="35"/>
      <c r="F73" s="46">
        <v>59</v>
      </c>
      <c r="G73" s="47" t="s">
        <v>200</v>
      </c>
      <c r="H73" s="35"/>
      <c r="I73" s="36"/>
      <c r="K73" s="46">
        <v>59</v>
      </c>
      <c r="L73" s="47" t="s">
        <v>200</v>
      </c>
      <c r="M73" s="35"/>
      <c r="N73" s="36"/>
      <c r="P73" s="46">
        <v>59</v>
      </c>
      <c r="Q73" s="47" t="s">
        <v>200</v>
      </c>
      <c r="R73" s="35"/>
      <c r="S73" s="36"/>
    </row>
    <row r="74" spans="1:19" hidden="1">
      <c r="A74" s="46">
        <v>60</v>
      </c>
      <c r="B74" s="47" t="s">
        <v>201</v>
      </c>
      <c r="C74" s="35"/>
      <c r="D74" s="36"/>
      <c r="E74" s="35"/>
      <c r="F74" s="46">
        <v>60</v>
      </c>
      <c r="G74" s="47" t="s">
        <v>201</v>
      </c>
      <c r="H74" s="35"/>
      <c r="I74" s="36"/>
      <c r="K74" s="46">
        <v>60</v>
      </c>
      <c r="L74" s="47" t="s">
        <v>201</v>
      </c>
      <c r="M74" s="35"/>
      <c r="N74" s="36"/>
      <c r="P74" s="46">
        <v>60</v>
      </c>
      <c r="Q74" s="47" t="s">
        <v>201</v>
      </c>
      <c r="R74" s="35"/>
      <c r="S74" s="36"/>
    </row>
    <row r="75" spans="1:19" hidden="1">
      <c r="A75" s="46">
        <v>61</v>
      </c>
      <c r="B75" s="47" t="s">
        <v>202</v>
      </c>
      <c r="C75" s="35"/>
      <c r="D75" s="36"/>
      <c r="E75" s="35"/>
      <c r="F75" s="46">
        <v>61</v>
      </c>
      <c r="G75" s="47" t="s">
        <v>202</v>
      </c>
      <c r="H75" s="35"/>
      <c r="I75" s="36"/>
      <c r="K75" s="46">
        <v>61</v>
      </c>
      <c r="L75" s="47" t="s">
        <v>202</v>
      </c>
      <c r="M75" s="35"/>
      <c r="N75" s="36"/>
      <c r="P75" s="46">
        <v>61</v>
      </c>
      <c r="Q75" s="47" t="s">
        <v>202</v>
      </c>
      <c r="R75" s="35"/>
      <c r="S75" s="36"/>
    </row>
    <row r="76" spans="1:19" hidden="1">
      <c r="A76" s="46">
        <v>62</v>
      </c>
      <c r="B76" s="47" t="s">
        <v>203</v>
      </c>
      <c r="C76" s="35"/>
      <c r="D76" s="36"/>
      <c r="E76" s="35"/>
      <c r="F76" s="46">
        <v>62</v>
      </c>
      <c r="G76" s="47" t="s">
        <v>203</v>
      </c>
      <c r="H76" s="35"/>
      <c r="I76" s="36"/>
      <c r="K76" s="46">
        <v>62</v>
      </c>
      <c r="L76" s="47" t="s">
        <v>203</v>
      </c>
      <c r="M76" s="35"/>
      <c r="N76" s="36"/>
      <c r="P76" s="46">
        <v>62</v>
      </c>
      <c r="Q76" s="47" t="s">
        <v>203</v>
      </c>
      <c r="R76" s="35"/>
      <c r="S76" s="36"/>
    </row>
    <row r="77" spans="1:19" hidden="1">
      <c r="A77" s="46">
        <v>63</v>
      </c>
      <c r="B77" s="47" t="s">
        <v>204</v>
      </c>
      <c r="C77" s="35"/>
      <c r="D77" s="36"/>
      <c r="E77" s="35"/>
      <c r="F77" s="46">
        <v>63</v>
      </c>
      <c r="G77" s="47" t="s">
        <v>204</v>
      </c>
      <c r="H77" s="35"/>
      <c r="I77" s="36"/>
      <c r="K77" s="46">
        <v>63</v>
      </c>
      <c r="L77" s="47" t="s">
        <v>204</v>
      </c>
      <c r="M77" s="35"/>
      <c r="N77" s="36"/>
      <c r="P77" s="46">
        <v>63</v>
      </c>
      <c r="Q77" s="47" t="s">
        <v>204</v>
      </c>
      <c r="R77" s="35"/>
      <c r="S77" s="36"/>
    </row>
    <row r="78" spans="1:19" hidden="1">
      <c r="A78" s="46">
        <v>64</v>
      </c>
      <c r="B78" s="47" t="s">
        <v>205</v>
      </c>
      <c r="C78" s="35"/>
      <c r="D78" s="36"/>
      <c r="E78" s="35"/>
      <c r="F78" s="46">
        <v>64</v>
      </c>
      <c r="G78" s="47" t="s">
        <v>205</v>
      </c>
      <c r="H78" s="35"/>
      <c r="I78" s="36"/>
      <c r="K78" s="46">
        <v>64</v>
      </c>
      <c r="L78" s="47" t="s">
        <v>205</v>
      </c>
      <c r="M78" s="35"/>
      <c r="N78" s="36"/>
      <c r="P78" s="46">
        <v>64</v>
      </c>
      <c r="Q78" s="47" t="s">
        <v>205</v>
      </c>
      <c r="R78" s="35"/>
      <c r="S78" s="36"/>
    </row>
    <row r="79" spans="1:19" hidden="1">
      <c r="A79" s="46">
        <v>65</v>
      </c>
      <c r="B79" s="47" t="s">
        <v>206</v>
      </c>
      <c r="C79" s="35"/>
      <c r="D79" s="36"/>
      <c r="E79" s="35"/>
      <c r="F79" s="46">
        <v>65</v>
      </c>
      <c r="G79" s="47" t="s">
        <v>206</v>
      </c>
      <c r="H79" s="35"/>
      <c r="I79" s="36"/>
      <c r="K79" s="46">
        <v>65</v>
      </c>
      <c r="L79" s="47" t="s">
        <v>206</v>
      </c>
      <c r="M79" s="35"/>
      <c r="N79" s="36"/>
      <c r="P79" s="46">
        <v>65</v>
      </c>
      <c r="Q79" s="47" t="s">
        <v>206</v>
      </c>
      <c r="R79" s="35"/>
      <c r="S79" s="36"/>
    </row>
    <row r="80" spans="1:19" hidden="1">
      <c r="A80" s="46">
        <v>66</v>
      </c>
      <c r="B80" s="47" t="s">
        <v>207</v>
      </c>
      <c r="C80" s="35"/>
      <c r="D80" s="36"/>
      <c r="E80" s="35"/>
      <c r="F80" s="46">
        <v>66</v>
      </c>
      <c r="G80" s="47" t="s">
        <v>207</v>
      </c>
      <c r="H80" s="35"/>
      <c r="I80" s="36"/>
      <c r="K80" s="46">
        <v>66</v>
      </c>
      <c r="L80" s="47" t="s">
        <v>207</v>
      </c>
      <c r="M80" s="35"/>
      <c r="N80" s="36"/>
      <c r="P80" s="46">
        <v>66</v>
      </c>
      <c r="Q80" s="47" t="s">
        <v>207</v>
      </c>
      <c r="R80" s="35"/>
      <c r="S80" s="36"/>
    </row>
    <row r="81" spans="1:19" hidden="1">
      <c r="A81" s="46">
        <v>67</v>
      </c>
      <c r="B81" s="47" t="s">
        <v>208</v>
      </c>
      <c r="C81" s="35"/>
      <c r="D81" s="36"/>
      <c r="E81" s="35"/>
      <c r="F81" s="46">
        <v>67</v>
      </c>
      <c r="G81" s="47" t="s">
        <v>208</v>
      </c>
      <c r="H81" s="35"/>
      <c r="I81" s="36"/>
      <c r="K81" s="46">
        <v>67</v>
      </c>
      <c r="L81" s="47" t="s">
        <v>208</v>
      </c>
      <c r="M81" s="35"/>
      <c r="N81" s="36"/>
      <c r="P81" s="46">
        <v>67</v>
      </c>
      <c r="Q81" s="47" t="s">
        <v>208</v>
      </c>
      <c r="R81" s="35"/>
      <c r="S81" s="36"/>
    </row>
    <row r="82" spans="1:19" hidden="1">
      <c r="A82" s="46">
        <v>68</v>
      </c>
      <c r="B82" s="47" t="s">
        <v>209</v>
      </c>
      <c r="C82" s="35"/>
      <c r="D82" s="36"/>
      <c r="E82" s="35"/>
      <c r="F82" s="46">
        <v>68</v>
      </c>
      <c r="G82" s="47" t="s">
        <v>209</v>
      </c>
      <c r="H82" s="35"/>
      <c r="I82" s="36"/>
      <c r="K82" s="46">
        <v>68</v>
      </c>
      <c r="L82" s="47" t="s">
        <v>209</v>
      </c>
      <c r="M82" s="35"/>
      <c r="N82" s="36"/>
      <c r="P82" s="46">
        <v>68</v>
      </c>
      <c r="Q82" s="47" t="s">
        <v>209</v>
      </c>
      <c r="R82" s="35"/>
      <c r="S82" s="36"/>
    </row>
    <row r="83" spans="1:19" hidden="1">
      <c r="A83" s="46">
        <v>69</v>
      </c>
      <c r="B83" s="47" t="s">
        <v>210</v>
      </c>
      <c r="C83" s="35"/>
      <c r="D83" s="36"/>
      <c r="E83" s="35"/>
      <c r="F83" s="46">
        <v>69</v>
      </c>
      <c r="G83" s="47" t="s">
        <v>210</v>
      </c>
      <c r="H83" s="35"/>
      <c r="I83" s="36"/>
      <c r="K83" s="46">
        <v>69</v>
      </c>
      <c r="L83" s="47" t="s">
        <v>210</v>
      </c>
      <c r="M83" s="35"/>
      <c r="N83" s="36"/>
      <c r="P83" s="46">
        <v>69</v>
      </c>
      <c r="Q83" s="47" t="s">
        <v>210</v>
      </c>
      <c r="R83" s="35"/>
      <c r="S83" s="36"/>
    </row>
    <row r="84" spans="1:19" hidden="1">
      <c r="A84" s="46">
        <v>70</v>
      </c>
      <c r="B84" s="47" t="s">
        <v>211</v>
      </c>
      <c r="C84" s="35"/>
      <c r="D84" s="36"/>
      <c r="E84" s="35"/>
      <c r="F84" s="46">
        <v>70</v>
      </c>
      <c r="G84" s="47" t="s">
        <v>211</v>
      </c>
      <c r="H84" s="35"/>
      <c r="I84" s="36"/>
      <c r="K84" s="46">
        <v>70</v>
      </c>
      <c r="L84" s="47" t="s">
        <v>211</v>
      </c>
      <c r="M84" s="35"/>
      <c r="N84" s="36"/>
      <c r="P84" s="46">
        <v>70</v>
      </c>
      <c r="Q84" s="47" t="s">
        <v>211</v>
      </c>
      <c r="R84" s="35"/>
      <c r="S84" s="36"/>
    </row>
    <row r="85" spans="1:19" hidden="1">
      <c r="A85" s="46">
        <v>71</v>
      </c>
      <c r="B85" s="47" t="s">
        <v>212</v>
      </c>
      <c r="C85" s="35"/>
      <c r="D85" s="36"/>
      <c r="E85" s="35"/>
      <c r="F85" s="46">
        <v>71</v>
      </c>
      <c r="G85" s="47" t="s">
        <v>212</v>
      </c>
      <c r="H85" s="35"/>
      <c r="I85" s="36"/>
      <c r="K85" s="46">
        <v>71</v>
      </c>
      <c r="L85" s="47" t="s">
        <v>212</v>
      </c>
      <c r="M85" s="35"/>
      <c r="N85" s="36"/>
      <c r="P85" s="46">
        <v>71</v>
      </c>
      <c r="Q85" s="47" t="s">
        <v>212</v>
      </c>
      <c r="R85" s="35"/>
      <c r="S85" s="36"/>
    </row>
    <row r="86" spans="1:19" hidden="1">
      <c r="A86" s="46">
        <v>72</v>
      </c>
      <c r="B86" s="47" t="s">
        <v>213</v>
      </c>
      <c r="C86" s="35"/>
      <c r="D86" s="36"/>
      <c r="E86" s="35"/>
      <c r="F86" s="46">
        <v>72</v>
      </c>
      <c r="G86" s="47" t="s">
        <v>213</v>
      </c>
      <c r="H86" s="35"/>
      <c r="I86" s="36"/>
      <c r="K86" s="46">
        <v>72</v>
      </c>
      <c r="L86" s="47" t="s">
        <v>213</v>
      </c>
      <c r="M86" s="35"/>
      <c r="N86" s="36"/>
      <c r="P86" s="46">
        <v>72</v>
      </c>
      <c r="Q86" s="47" t="s">
        <v>213</v>
      </c>
      <c r="R86" s="35"/>
      <c r="S86" s="36"/>
    </row>
    <row r="87" spans="1:19" hidden="1">
      <c r="A87" s="46">
        <v>73</v>
      </c>
      <c r="B87" s="47" t="s">
        <v>214</v>
      </c>
      <c r="C87" s="35"/>
      <c r="D87" s="36"/>
      <c r="E87" s="35"/>
      <c r="F87" s="46">
        <v>73</v>
      </c>
      <c r="G87" s="47" t="s">
        <v>214</v>
      </c>
      <c r="H87" s="35"/>
      <c r="I87" s="36"/>
      <c r="K87" s="46">
        <v>73</v>
      </c>
      <c r="L87" s="47" t="s">
        <v>214</v>
      </c>
      <c r="M87" s="35"/>
      <c r="N87" s="36"/>
      <c r="P87" s="46">
        <v>73</v>
      </c>
      <c r="Q87" s="47" t="s">
        <v>214</v>
      </c>
      <c r="R87" s="35"/>
      <c r="S87" s="36"/>
    </row>
    <row r="88" spans="1:19" hidden="1">
      <c r="A88" s="46">
        <v>74</v>
      </c>
      <c r="B88" s="47" t="s">
        <v>215</v>
      </c>
      <c r="C88" s="35"/>
      <c r="D88" s="36"/>
      <c r="E88" s="35"/>
      <c r="F88" s="46">
        <v>74</v>
      </c>
      <c r="G88" s="47" t="s">
        <v>215</v>
      </c>
      <c r="H88" s="35"/>
      <c r="I88" s="36"/>
      <c r="K88" s="46">
        <v>74</v>
      </c>
      <c r="L88" s="47" t="s">
        <v>215</v>
      </c>
      <c r="M88" s="35"/>
      <c r="N88" s="36"/>
      <c r="P88" s="46">
        <v>74</v>
      </c>
      <c r="Q88" s="47" t="s">
        <v>215</v>
      </c>
      <c r="R88" s="35"/>
      <c r="S88" s="36"/>
    </row>
    <row r="89" spans="1:19" hidden="1">
      <c r="A89" s="46">
        <v>75</v>
      </c>
      <c r="B89" s="47" t="s">
        <v>216</v>
      </c>
      <c r="C89" s="35"/>
      <c r="D89" s="36"/>
      <c r="E89" s="35"/>
      <c r="F89" s="46">
        <v>75</v>
      </c>
      <c r="G89" s="47" t="s">
        <v>216</v>
      </c>
      <c r="H89" s="35"/>
      <c r="I89" s="36"/>
      <c r="K89" s="46">
        <v>75</v>
      </c>
      <c r="L89" s="47" t="s">
        <v>216</v>
      </c>
      <c r="M89" s="35"/>
      <c r="N89" s="36"/>
      <c r="P89" s="46">
        <v>75</v>
      </c>
      <c r="Q89" s="47" t="s">
        <v>216</v>
      </c>
      <c r="R89" s="35"/>
      <c r="S89" s="36"/>
    </row>
    <row r="90" spans="1:19" hidden="1">
      <c r="A90" s="46">
        <v>76</v>
      </c>
      <c r="B90" s="47" t="s">
        <v>217</v>
      </c>
      <c r="C90" s="35"/>
      <c r="D90" s="36"/>
      <c r="E90" s="35"/>
      <c r="F90" s="46">
        <v>76</v>
      </c>
      <c r="G90" s="47" t="s">
        <v>217</v>
      </c>
      <c r="H90" s="35"/>
      <c r="I90" s="36"/>
      <c r="K90" s="46">
        <v>76</v>
      </c>
      <c r="L90" s="47" t="s">
        <v>217</v>
      </c>
      <c r="M90" s="35"/>
      <c r="N90" s="36"/>
      <c r="P90" s="46">
        <v>76</v>
      </c>
      <c r="Q90" s="47" t="s">
        <v>217</v>
      </c>
      <c r="R90" s="35"/>
      <c r="S90" s="36"/>
    </row>
    <row r="91" spans="1:19" hidden="1">
      <c r="A91" s="46">
        <v>77</v>
      </c>
      <c r="B91" s="47" t="s">
        <v>218</v>
      </c>
      <c r="C91" s="35"/>
      <c r="D91" s="36"/>
      <c r="E91" s="35"/>
      <c r="F91" s="46">
        <v>77</v>
      </c>
      <c r="G91" s="47" t="s">
        <v>218</v>
      </c>
      <c r="H91" s="35"/>
      <c r="I91" s="36"/>
      <c r="K91" s="46">
        <v>77</v>
      </c>
      <c r="L91" s="47" t="s">
        <v>218</v>
      </c>
      <c r="M91" s="35"/>
      <c r="N91" s="36"/>
      <c r="P91" s="46">
        <v>77</v>
      </c>
      <c r="Q91" s="47" t="s">
        <v>218</v>
      </c>
      <c r="R91" s="35"/>
      <c r="S91" s="36"/>
    </row>
    <row r="92" spans="1:19" hidden="1">
      <c r="A92" s="46">
        <v>78</v>
      </c>
      <c r="B92" s="47" t="s">
        <v>219</v>
      </c>
      <c r="C92" s="35"/>
      <c r="D92" s="36"/>
      <c r="E92" s="35"/>
      <c r="F92" s="46">
        <v>78</v>
      </c>
      <c r="G92" s="47" t="s">
        <v>219</v>
      </c>
      <c r="H92" s="35"/>
      <c r="I92" s="36"/>
      <c r="K92" s="46">
        <v>78</v>
      </c>
      <c r="L92" s="47" t="s">
        <v>219</v>
      </c>
      <c r="M92" s="35"/>
      <c r="N92" s="36"/>
      <c r="P92" s="46">
        <v>78</v>
      </c>
      <c r="Q92" s="47" t="s">
        <v>219</v>
      </c>
      <c r="R92" s="35"/>
      <c r="S92" s="36"/>
    </row>
    <row r="93" spans="1:19" hidden="1">
      <c r="A93" s="46">
        <v>79</v>
      </c>
      <c r="B93" s="47" t="s">
        <v>220</v>
      </c>
      <c r="C93" s="35"/>
      <c r="D93" s="36"/>
      <c r="E93" s="35"/>
      <c r="F93" s="46">
        <v>79</v>
      </c>
      <c r="G93" s="47" t="s">
        <v>220</v>
      </c>
      <c r="H93" s="35"/>
      <c r="I93" s="36"/>
      <c r="K93" s="46">
        <v>79</v>
      </c>
      <c r="L93" s="47" t="s">
        <v>220</v>
      </c>
      <c r="M93" s="35"/>
      <c r="N93" s="36"/>
      <c r="P93" s="46">
        <v>79</v>
      </c>
      <c r="Q93" s="47" t="s">
        <v>220</v>
      </c>
      <c r="R93" s="35"/>
      <c r="S93" s="36"/>
    </row>
    <row r="94" spans="1:19" hidden="1">
      <c r="A94" s="46">
        <v>80</v>
      </c>
      <c r="B94" s="47" t="s">
        <v>221</v>
      </c>
      <c r="C94" s="35"/>
      <c r="D94" s="36"/>
      <c r="E94" s="35"/>
      <c r="F94" s="46">
        <v>80</v>
      </c>
      <c r="G94" s="47" t="s">
        <v>221</v>
      </c>
      <c r="H94" s="35"/>
      <c r="I94" s="36"/>
      <c r="K94" s="46">
        <v>80</v>
      </c>
      <c r="L94" s="47" t="s">
        <v>221</v>
      </c>
      <c r="M94" s="35"/>
      <c r="N94" s="36"/>
      <c r="P94" s="46">
        <v>80</v>
      </c>
      <c r="Q94" s="47" t="s">
        <v>221</v>
      </c>
      <c r="R94" s="35"/>
      <c r="S94" s="36"/>
    </row>
    <row r="95" spans="1:19" hidden="1">
      <c r="A95" s="46">
        <v>81</v>
      </c>
      <c r="B95" s="47" t="s">
        <v>222</v>
      </c>
      <c r="C95" s="35"/>
      <c r="D95" s="36"/>
      <c r="E95" s="35"/>
      <c r="F95" s="46">
        <v>81</v>
      </c>
      <c r="G95" s="47" t="s">
        <v>222</v>
      </c>
      <c r="H95" s="35"/>
      <c r="I95" s="36"/>
      <c r="K95" s="46">
        <v>81</v>
      </c>
      <c r="L95" s="47" t="s">
        <v>222</v>
      </c>
      <c r="M95" s="35"/>
      <c r="N95" s="36"/>
      <c r="P95" s="46">
        <v>81</v>
      </c>
      <c r="Q95" s="47" t="s">
        <v>222</v>
      </c>
      <c r="R95" s="35"/>
      <c r="S95" s="36"/>
    </row>
    <row r="96" spans="1:19" hidden="1">
      <c r="A96" s="46">
        <v>82</v>
      </c>
      <c r="B96" s="47" t="s">
        <v>223</v>
      </c>
      <c r="C96" s="35"/>
      <c r="D96" s="36"/>
      <c r="E96" s="35"/>
      <c r="F96" s="46">
        <v>82</v>
      </c>
      <c r="G96" s="47" t="s">
        <v>223</v>
      </c>
      <c r="H96" s="35"/>
      <c r="I96" s="36"/>
      <c r="K96" s="46">
        <v>82</v>
      </c>
      <c r="L96" s="47" t="s">
        <v>223</v>
      </c>
      <c r="M96" s="35"/>
      <c r="N96" s="36"/>
      <c r="P96" s="46">
        <v>82</v>
      </c>
      <c r="Q96" s="47" t="s">
        <v>223</v>
      </c>
      <c r="R96" s="35"/>
      <c r="S96" s="36"/>
    </row>
    <row r="97" spans="1:19" hidden="1">
      <c r="A97" s="46">
        <v>83</v>
      </c>
      <c r="B97" s="47" t="s">
        <v>224</v>
      </c>
      <c r="C97" s="35"/>
      <c r="D97" s="36"/>
      <c r="E97" s="35"/>
      <c r="F97" s="46">
        <v>83</v>
      </c>
      <c r="G97" s="47" t="s">
        <v>224</v>
      </c>
      <c r="H97" s="35"/>
      <c r="I97" s="36"/>
      <c r="K97" s="46">
        <v>83</v>
      </c>
      <c r="L97" s="47" t="s">
        <v>224</v>
      </c>
      <c r="M97" s="35"/>
      <c r="N97" s="36"/>
      <c r="P97" s="46">
        <v>83</v>
      </c>
      <c r="Q97" s="47" t="s">
        <v>224</v>
      </c>
      <c r="R97" s="35"/>
      <c r="S97" s="36"/>
    </row>
    <row r="98" spans="1:19" hidden="1">
      <c r="A98" s="46">
        <v>84</v>
      </c>
      <c r="B98" s="47" t="s">
        <v>225</v>
      </c>
      <c r="C98" s="35"/>
      <c r="D98" s="36"/>
      <c r="E98" s="35"/>
      <c r="F98" s="46">
        <v>84</v>
      </c>
      <c r="G98" s="47" t="s">
        <v>225</v>
      </c>
      <c r="H98" s="35"/>
      <c r="I98" s="36"/>
      <c r="K98" s="46">
        <v>84</v>
      </c>
      <c r="L98" s="47" t="s">
        <v>225</v>
      </c>
      <c r="M98" s="35"/>
      <c r="N98" s="36"/>
      <c r="P98" s="46">
        <v>84</v>
      </c>
      <c r="Q98" s="47" t="s">
        <v>225</v>
      </c>
      <c r="R98" s="35"/>
      <c r="S98" s="36"/>
    </row>
    <row r="99" spans="1:19" hidden="1">
      <c r="A99" s="46">
        <v>85</v>
      </c>
      <c r="B99" s="47" t="s">
        <v>226</v>
      </c>
      <c r="C99" s="35"/>
      <c r="D99" s="36"/>
      <c r="E99" s="35"/>
      <c r="F99" s="46">
        <v>85</v>
      </c>
      <c r="G99" s="47" t="s">
        <v>226</v>
      </c>
      <c r="H99" s="35"/>
      <c r="I99" s="36"/>
      <c r="K99" s="46">
        <v>85</v>
      </c>
      <c r="L99" s="47" t="s">
        <v>226</v>
      </c>
      <c r="M99" s="35"/>
      <c r="N99" s="36"/>
      <c r="P99" s="46">
        <v>85</v>
      </c>
      <c r="Q99" s="47" t="s">
        <v>226</v>
      </c>
      <c r="R99" s="35"/>
      <c r="S99" s="36"/>
    </row>
    <row r="100" spans="1:19" hidden="1">
      <c r="A100" s="46">
        <v>86</v>
      </c>
      <c r="B100" s="47" t="s">
        <v>227</v>
      </c>
      <c r="C100" s="35"/>
      <c r="D100" s="36"/>
      <c r="E100" s="35"/>
      <c r="F100" s="46">
        <v>86</v>
      </c>
      <c r="G100" s="47" t="s">
        <v>227</v>
      </c>
      <c r="H100" s="35"/>
      <c r="I100" s="36"/>
      <c r="K100" s="46">
        <v>86</v>
      </c>
      <c r="L100" s="47" t="s">
        <v>227</v>
      </c>
      <c r="M100" s="35"/>
      <c r="N100" s="36"/>
      <c r="P100" s="46">
        <v>86</v>
      </c>
      <c r="Q100" s="47" t="s">
        <v>227</v>
      </c>
      <c r="R100" s="35"/>
      <c r="S100" s="36"/>
    </row>
    <row r="101" spans="1:19" hidden="1">
      <c r="A101" s="46">
        <v>87</v>
      </c>
      <c r="B101" s="47" t="s">
        <v>228</v>
      </c>
      <c r="C101" s="35"/>
      <c r="D101" s="36"/>
      <c r="E101" s="35"/>
      <c r="F101" s="46">
        <v>87</v>
      </c>
      <c r="G101" s="47" t="s">
        <v>228</v>
      </c>
      <c r="H101" s="35"/>
      <c r="I101" s="36"/>
      <c r="K101" s="46">
        <v>87</v>
      </c>
      <c r="L101" s="47" t="s">
        <v>228</v>
      </c>
      <c r="M101" s="35"/>
      <c r="N101" s="36"/>
      <c r="P101" s="46">
        <v>87</v>
      </c>
      <c r="Q101" s="47" t="s">
        <v>228</v>
      </c>
      <c r="R101" s="35"/>
      <c r="S101" s="36"/>
    </row>
    <row r="102" spans="1:19" hidden="1">
      <c r="A102" s="46">
        <v>88</v>
      </c>
      <c r="B102" s="47" t="s">
        <v>229</v>
      </c>
      <c r="C102" s="35"/>
      <c r="D102" s="36"/>
      <c r="E102" s="35"/>
      <c r="F102" s="46">
        <v>88</v>
      </c>
      <c r="G102" s="47" t="s">
        <v>229</v>
      </c>
      <c r="H102" s="35"/>
      <c r="I102" s="36"/>
      <c r="K102" s="46">
        <v>88</v>
      </c>
      <c r="L102" s="47" t="s">
        <v>229</v>
      </c>
      <c r="M102" s="35"/>
      <c r="N102" s="36"/>
      <c r="P102" s="46">
        <v>88</v>
      </c>
      <c r="Q102" s="47" t="s">
        <v>229</v>
      </c>
      <c r="R102" s="35"/>
      <c r="S102" s="36"/>
    </row>
    <row r="103" spans="1:19" hidden="1">
      <c r="A103" s="46">
        <v>89</v>
      </c>
      <c r="B103" s="47" t="s">
        <v>230</v>
      </c>
      <c r="C103" s="35"/>
      <c r="D103" s="36"/>
      <c r="E103" s="35"/>
      <c r="F103" s="46">
        <v>89</v>
      </c>
      <c r="G103" s="47" t="s">
        <v>230</v>
      </c>
      <c r="H103" s="35"/>
      <c r="I103" s="36"/>
      <c r="K103" s="46">
        <v>89</v>
      </c>
      <c r="L103" s="47" t="s">
        <v>230</v>
      </c>
      <c r="M103" s="35"/>
      <c r="N103" s="36"/>
      <c r="P103" s="46">
        <v>89</v>
      </c>
      <c r="Q103" s="47" t="s">
        <v>230</v>
      </c>
      <c r="R103" s="35"/>
      <c r="S103" s="36"/>
    </row>
    <row r="104" spans="1:19" hidden="1">
      <c r="A104" s="46">
        <v>90</v>
      </c>
      <c r="B104" s="47" t="s">
        <v>231</v>
      </c>
      <c r="C104" s="35"/>
      <c r="D104" s="36"/>
      <c r="E104" s="35"/>
      <c r="F104" s="46">
        <v>90</v>
      </c>
      <c r="G104" s="47" t="s">
        <v>231</v>
      </c>
      <c r="H104" s="35"/>
      <c r="I104" s="36"/>
      <c r="K104" s="46">
        <v>90</v>
      </c>
      <c r="L104" s="47" t="s">
        <v>231</v>
      </c>
      <c r="M104" s="35"/>
      <c r="N104" s="36"/>
      <c r="P104" s="46">
        <v>90</v>
      </c>
      <c r="Q104" s="47" t="s">
        <v>231</v>
      </c>
      <c r="R104" s="35"/>
      <c r="S104" s="36"/>
    </row>
    <row r="105" spans="1:19" hidden="1">
      <c r="A105" s="46">
        <v>91</v>
      </c>
      <c r="B105" s="47" t="s">
        <v>232</v>
      </c>
      <c r="C105" s="35"/>
      <c r="D105" s="36"/>
      <c r="E105" s="35"/>
      <c r="F105" s="46">
        <v>91</v>
      </c>
      <c r="G105" s="47" t="s">
        <v>232</v>
      </c>
      <c r="H105" s="35"/>
      <c r="I105" s="36"/>
      <c r="K105" s="46">
        <v>91</v>
      </c>
      <c r="L105" s="47" t="s">
        <v>232</v>
      </c>
      <c r="M105" s="35"/>
      <c r="N105" s="36"/>
      <c r="P105" s="46">
        <v>91</v>
      </c>
      <c r="Q105" s="47" t="s">
        <v>232</v>
      </c>
      <c r="R105" s="35"/>
      <c r="S105" s="36"/>
    </row>
    <row r="106" spans="1:19" hidden="1">
      <c r="A106" s="46">
        <v>92</v>
      </c>
      <c r="B106" s="47" t="s">
        <v>233</v>
      </c>
      <c r="C106" s="35"/>
      <c r="D106" s="36"/>
      <c r="E106" s="35"/>
      <c r="F106" s="46">
        <v>92</v>
      </c>
      <c r="G106" s="47" t="s">
        <v>233</v>
      </c>
      <c r="H106" s="35"/>
      <c r="I106" s="36"/>
      <c r="K106" s="46">
        <v>92</v>
      </c>
      <c r="L106" s="47" t="s">
        <v>233</v>
      </c>
      <c r="M106" s="35"/>
      <c r="N106" s="36"/>
      <c r="P106" s="46">
        <v>92</v>
      </c>
      <c r="Q106" s="47" t="s">
        <v>233</v>
      </c>
      <c r="R106" s="35"/>
      <c r="S106" s="36"/>
    </row>
    <row r="107" spans="1:19" hidden="1">
      <c r="A107" s="46">
        <v>93</v>
      </c>
      <c r="B107" s="47" t="s">
        <v>234</v>
      </c>
      <c r="C107" s="35"/>
      <c r="D107" s="36"/>
      <c r="E107" s="35"/>
      <c r="F107" s="46">
        <v>93</v>
      </c>
      <c r="G107" s="47" t="s">
        <v>234</v>
      </c>
      <c r="H107" s="35"/>
      <c r="I107" s="36"/>
      <c r="K107" s="46">
        <v>93</v>
      </c>
      <c r="L107" s="47" t="s">
        <v>234</v>
      </c>
      <c r="M107" s="35"/>
      <c r="N107" s="36"/>
      <c r="P107" s="46">
        <v>93</v>
      </c>
      <c r="Q107" s="47" t="s">
        <v>234</v>
      </c>
      <c r="R107" s="35"/>
      <c r="S107" s="36"/>
    </row>
    <row r="108" spans="1:19" hidden="1">
      <c r="A108" s="46">
        <v>94</v>
      </c>
      <c r="B108" s="47" t="s">
        <v>235</v>
      </c>
      <c r="C108" s="35"/>
      <c r="D108" s="36"/>
      <c r="E108" s="35"/>
      <c r="F108" s="46">
        <v>94</v>
      </c>
      <c r="G108" s="47" t="s">
        <v>235</v>
      </c>
      <c r="H108" s="35"/>
      <c r="I108" s="36"/>
      <c r="K108" s="46">
        <v>94</v>
      </c>
      <c r="L108" s="47" t="s">
        <v>235</v>
      </c>
      <c r="M108" s="35"/>
      <c r="N108" s="36"/>
      <c r="P108" s="46">
        <v>94</v>
      </c>
      <c r="Q108" s="47" t="s">
        <v>235</v>
      </c>
      <c r="R108" s="35"/>
      <c r="S108" s="36"/>
    </row>
    <row r="109" spans="1:19" hidden="1">
      <c r="A109" s="46">
        <v>95</v>
      </c>
      <c r="B109" s="47" t="s">
        <v>236</v>
      </c>
      <c r="C109" s="35"/>
      <c r="D109" s="36"/>
      <c r="E109" s="35"/>
      <c r="F109" s="46">
        <v>95</v>
      </c>
      <c r="G109" s="47" t="s">
        <v>236</v>
      </c>
      <c r="H109" s="35"/>
      <c r="I109" s="36"/>
      <c r="K109" s="46">
        <v>95</v>
      </c>
      <c r="L109" s="47" t="s">
        <v>236</v>
      </c>
      <c r="M109" s="35"/>
      <c r="N109" s="36"/>
      <c r="P109" s="46">
        <v>95</v>
      </c>
      <c r="Q109" s="47" t="s">
        <v>236</v>
      </c>
      <c r="R109" s="35"/>
      <c r="S109" s="36"/>
    </row>
    <row r="110" spans="1:19" hidden="1">
      <c r="A110" s="46">
        <v>96</v>
      </c>
      <c r="B110" s="47" t="s">
        <v>237</v>
      </c>
      <c r="C110" s="35"/>
      <c r="D110" s="36"/>
      <c r="E110" s="35"/>
      <c r="F110" s="46">
        <v>96</v>
      </c>
      <c r="G110" s="47" t="s">
        <v>237</v>
      </c>
      <c r="H110" s="35"/>
      <c r="I110" s="36"/>
      <c r="K110" s="46">
        <v>96</v>
      </c>
      <c r="L110" s="47" t="s">
        <v>237</v>
      </c>
      <c r="M110" s="35"/>
      <c r="N110" s="36"/>
      <c r="P110" s="46">
        <v>96</v>
      </c>
      <c r="Q110" s="47" t="s">
        <v>237</v>
      </c>
      <c r="R110" s="35"/>
      <c r="S110" s="36"/>
    </row>
    <row r="111" spans="1:19" hidden="1">
      <c r="A111" s="46">
        <v>97</v>
      </c>
      <c r="B111" s="47" t="s">
        <v>238</v>
      </c>
      <c r="C111" s="35"/>
      <c r="D111" s="36"/>
      <c r="E111" s="35"/>
      <c r="F111" s="46">
        <v>97</v>
      </c>
      <c r="G111" s="47" t="s">
        <v>238</v>
      </c>
      <c r="H111" s="35"/>
      <c r="I111" s="36"/>
      <c r="K111" s="46">
        <v>97</v>
      </c>
      <c r="L111" s="47" t="s">
        <v>238</v>
      </c>
      <c r="M111" s="35"/>
      <c r="N111" s="36"/>
      <c r="P111" s="46">
        <v>97</v>
      </c>
      <c r="Q111" s="47" t="s">
        <v>238</v>
      </c>
      <c r="R111" s="35"/>
      <c r="S111" s="36"/>
    </row>
    <row r="112" spans="1:19" hidden="1">
      <c r="A112" s="46">
        <v>98</v>
      </c>
      <c r="B112" s="47" t="s">
        <v>239</v>
      </c>
      <c r="C112" s="35"/>
      <c r="D112" s="36"/>
      <c r="E112" s="35"/>
      <c r="F112" s="46">
        <v>98</v>
      </c>
      <c r="G112" s="47" t="s">
        <v>239</v>
      </c>
      <c r="H112" s="35"/>
      <c r="I112" s="36"/>
      <c r="K112" s="46">
        <v>98</v>
      </c>
      <c r="L112" s="47" t="s">
        <v>239</v>
      </c>
      <c r="M112" s="35"/>
      <c r="N112" s="36"/>
      <c r="P112" s="46">
        <v>98</v>
      </c>
      <c r="Q112" s="47" t="s">
        <v>239</v>
      </c>
      <c r="R112" s="35"/>
      <c r="S112" s="36"/>
    </row>
    <row r="113" spans="1:19" hidden="1">
      <c r="A113" s="46">
        <v>99</v>
      </c>
      <c r="B113" s="47" t="s">
        <v>240</v>
      </c>
      <c r="C113" s="35"/>
      <c r="D113" s="36"/>
      <c r="E113" s="35"/>
      <c r="F113" s="46">
        <v>99</v>
      </c>
      <c r="G113" s="47" t="s">
        <v>240</v>
      </c>
      <c r="H113" s="35"/>
      <c r="I113" s="36"/>
      <c r="K113" s="46">
        <v>99</v>
      </c>
      <c r="L113" s="47" t="s">
        <v>240</v>
      </c>
      <c r="M113" s="35"/>
      <c r="N113" s="36"/>
      <c r="P113" s="46">
        <v>99</v>
      </c>
      <c r="Q113" s="47" t="s">
        <v>240</v>
      </c>
      <c r="R113" s="35"/>
      <c r="S113" s="36"/>
    </row>
    <row r="114" spans="1:19" ht="13.5" hidden="1" thickBot="1">
      <c r="A114" s="49">
        <v>100</v>
      </c>
      <c r="B114" s="50" t="s">
        <v>241</v>
      </c>
      <c r="C114" s="51"/>
      <c r="D114" s="52"/>
      <c r="E114" s="35"/>
      <c r="F114" s="49">
        <v>100</v>
      </c>
      <c r="G114" s="50" t="s">
        <v>241</v>
      </c>
      <c r="H114" s="51"/>
      <c r="I114" s="52"/>
      <c r="K114" s="49">
        <v>100</v>
      </c>
      <c r="L114" s="50" t="s">
        <v>241</v>
      </c>
      <c r="M114" s="51"/>
      <c r="N114" s="52"/>
      <c r="P114" s="49">
        <v>100</v>
      </c>
      <c r="Q114" s="50" t="s">
        <v>241</v>
      </c>
      <c r="R114" s="51"/>
      <c r="S114" s="52"/>
    </row>
    <row r="115" spans="1:19" hidden="1"/>
    <row r="116" spans="1:19" hidden="1"/>
    <row r="117" spans="1:19" hidden="1"/>
    <row r="118" spans="1:19" hidden="1"/>
    <row r="119" spans="1:19" hidden="1"/>
    <row r="120" spans="1:19">
      <c r="A120" s="53" t="s">
        <v>242</v>
      </c>
    </row>
    <row r="121" spans="1:19" ht="13.5" thickBot="1"/>
    <row r="122" spans="1:19" ht="13.5" thickBot="1">
      <c r="A122" s="26" t="e">
        <f>#REF!</f>
        <v>#REF!</v>
      </c>
      <c r="B122" s="27"/>
      <c r="C122" s="27"/>
      <c r="D122" s="28"/>
    </row>
    <row r="123" spans="1:19" ht="13.5" thickBot="1">
      <c r="A123" s="29"/>
      <c r="D123" s="30"/>
    </row>
    <row r="124" spans="1:19" ht="15.75" thickBot="1">
      <c r="A124" s="345" t="e">
        <f>#REF!</f>
        <v>#REF!</v>
      </c>
      <c r="B124" s="346"/>
      <c r="C124" s="32"/>
      <c r="D124" s="33"/>
    </row>
    <row r="125" spans="1:19">
      <c r="A125" s="347"/>
      <c r="B125" s="348"/>
      <c r="C125" s="32"/>
      <c r="D125" s="33"/>
    </row>
    <row r="126" spans="1:19">
      <c r="A126" s="34"/>
      <c r="B126" s="35"/>
      <c r="C126" s="35"/>
      <c r="D126" s="36"/>
    </row>
    <row r="127" spans="1:19" ht="69" customHeight="1">
      <c r="A127" s="349" t="e">
        <f>IF(OR((A124&gt;9999999999),(A124&lt;0)),"Invalid Entry - More than 1000 crore OR -ve value",IF(A124=0, "",+CONCATENATE(A122," ", U123,B134,D134,B133,D133,B132,D132,B131,D131,B130,D130,B129," Only")))</f>
        <v>#REF!</v>
      </c>
      <c r="B127" s="350"/>
      <c r="C127" s="350"/>
      <c r="D127" s="351"/>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139</v>
      </c>
      <c r="C136" s="35"/>
      <c r="D136" s="36"/>
    </row>
    <row r="137" spans="1:4">
      <c r="A137" s="46">
        <v>2</v>
      </c>
      <c r="B137" s="47" t="s">
        <v>140</v>
      </c>
      <c r="C137" s="35"/>
      <c r="D137" s="36"/>
    </row>
    <row r="138" spans="1:4">
      <c r="A138" s="46">
        <v>3</v>
      </c>
      <c r="B138" s="47" t="s">
        <v>141</v>
      </c>
      <c r="C138" s="35"/>
      <c r="D138" s="36"/>
    </row>
    <row r="139" spans="1:4">
      <c r="A139" s="46">
        <v>4</v>
      </c>
      <c r="B139" s="47" t="s">
        <v>142</v>
      </c>
      <c r="C139" s="35"/>
      <c r="D139" s="36"/>
    </row>
    <row r="140" spans="1:4">
      <c r="A140" s="46">
        <v>5</v>
      </c>
      <c r="B140" s="47" t="s">
        <v>143</v>
      </c>
      <c r="C140" s="35"/>
      <c r="D140" s="36"/>
    </row>
    <row r="141" spans="1:4">
      <c r="A141" s="46">
        <v>6</v>
      </c>
      <c r="B141" s="47" t="s">
        <v>144</v>
      </c>
      <c r="C141" s="35"/>
      <c r="D141" s="36"/>
    </row>
    <row r="142" spans="1:4">
      <c r="A142" s="46">
        <v>7</v>
      </c>
      <c r="B142" s="47" t="s">
        <v>145</v>
      </c>
      <c r="C142" s="35"/>
      <c r="D142" s="36"/>
    </row>
    <row r="143" spans="1:4">
      <c r="A143" s="46">
        <v>8</v>
      </c>
      <c r="B143" s="47" t="s">
        <v>146</v>
      </c>
      <c r="C143" s="35"/>
      <c r="D143" s="36"/>
    </row>
    <row r="144" spans="1:4">
      <c r="A144" s="46">
        <v>9</v>
      </c>
      <c r="B144" s="47" t="s">
        <v>147</v>
      </c>
      <c r="C144" s="35"/>
      <c r="D144" s="36"/>
    </row>
    <row r="145" spans="1:4">
      <c r="A145" s="46">
        <v>10</v>
      </c>
      <c r="B145" s="47" t="s">
        <v>148</v>
      </c>
      <c r="C145" s="35"/>
      <c r="D145" s="36"/>
    </row>
    <row r="146" spans="1:4">
      <c r="A146" s="46">
        <v>11</v>
      </c>
      <c r="B146" s="47" t="s">
        <v>149</v>
      </c>
      <c r="C146" s="35"/>
      <c r="D146" s="36"/>
    </row>
    <row r="147" spans="1:4">
      <c r="A147" s="46">
        <v>12</v>
      </c>
      <c r="B147" s="47" t="s">
        <v>150</v>
      </c>
      <c r="C147" s="35"/>
      <c r="D147" s="36"/>
    </row>
    <row r="148" spans="1:4">
      <c r="A148" s="46">
        <v>13</v>
      </c>
      <c r="B148" s="47" t="s">
        <v>151</v>
      </c>
      <c r="C148" s="35"/>
      <c r="D148" s="36"/>
    </row>
    <row r="149" spans="1:4">
      <c r="A149" s="46">
        <v>14</v>
      </c>
      <c r="B149" s="47" t="s">
        <v>152</v>
      </c>
      <c r="C149" s="35"/>
      <c r="D149" s="36"/>
    </row>
    <row r="150" spans="1:4">
      <c r="A150" s="46">
        <v>15</v>
      </c>
      <c r="B150" s="47" t="s">
        <v>153</v>
      </c>
      <c r="C150" s="35"/>
      <c r="D150" s="36"/>
    </row>
    <row r="151" spans="1:4">
      <c r="A151" s="46">
        <v>16</v>
      </c>
      <c r="B151" s="47" t="s">
        <v>154</v>
      </c>
      <c r="C151" s="35"/>
      <c r="D151" s="36"/>
    </row>
    <row r="152" spans="1:4">
      <c r="A152" s="46">
        <v>17</v>
      </c>
      <c r="B152" s="47" t="s">
        <v>156</v>
      </c>
      <c r="C152" s="35"/>
      <c r="D152" s="36"/>
    </row>
    <row r="153" spans="1:4">
      <c r="A153" s="46">
        <v>18</v>
      </c>
      <c r="B153" s="47" t="s">
        <v>158</v>
      </c>
      <c r="C153" s="35"/>
      <c r="D153" s="36"/>
    </row>
    <row r="154" spans="1:4">
      <c r="A154" s="46">
        <v>19</v>
      </c>
      <c r="B154" s="47" t="s">
        <v>160</v>
      </c>
      <c r="C154" s="35"/>
      <c r="D154" s="36"/>
    </row>
    <row r="155" spans="1:4">
      <c r="A155" s="46">
        <v>20</v>
      </c>
      <c r="B155" s="47" t="s">
        <v>161</v>
      </c>
      <c r="C155" s="35"/>
      <c r="D155" s="36"/>
    </row>
    <row r="156" spans="1:4">
      <c r="A156" s="46">
        <v>21</v>
      </c>
      <c r="B156" s="47" t="s">
        <v>162</v>
      </c>
      <c r="C156" s="35"/>
      <c r="D156" s="36"/>
    </row>
    <row r="157" spans="1:4">
      <c r="A157" s="46">
        <v>22</v>
      </c>
      <c r="B157" s="47" t="s">
        <v>163</v>
      </c>
      <c r="C157" s="35"/>
      <c r="D157" s="36"/>
    </row>
    <row r="158" spans="1:4">
      <c r="A158" s="46">
        <v>23</v>
      </c>
      <c r="B158" s="47" t="s">
        <v>164</v>
      </c>
      <c r="C158" s="35"/>
      <c r="D158" s="36"/>
    </row>
    <row r="159" spans="1:4">
      <c r="A159" s="46">
        <v>24</v>
      </c>
      <c r="B159" s="47" t="s">
        <v>165</v>
      </c>
      <c r="C159" s="35"/>
      <c r="D159" s="36"/>
    </row>
    <row r="160" spans="1:4">
      <c r="A160" s="46">
        <v>25</v>
      </c>
      <c r="B160" s="47" t="s">
        <v>166</v>
      </c>
      <c r="C160" s="35"/>
      <c r="D160" s="36"/>
    </row>
    <row r="161" spans="1:4">
      <c r="A161" s="46">
        <v>26</v>
      </c>
      <c r="B161" s="47" t="s">
        <v>167</v>
      </c>
      <c r="C161" s="35"/>
      <c r="D161" s="36"/>
    </row>
    <row r="162" spans="1:4">
      <c r="A162" s="46">
        <v>27</v>
      </c>
      <c r="B162" s="47" t="s">
        <v>168</v>
      </c>
      <c r="C162" s="35"/>
      <c r="D162" s="36"/>
    </row>
    <row r="163" spans="1:4">
      <c r="A163" s="46">
        <v>28</v>
      </c>
      <c r="B163" s="47" t="s">
        <v>169</v>
      </c>
      <c r="C163" s="35"/>
      <c r="D163" s="36"/>
    </row>
    <row r="164" spans="1:4">
      <c r="A164" s="46">
        <v>29</v>
      </c>
      <c r="B164" s="47" t="s">
        <v>170</v>
      </c>
      <c r="C164" s="35"/>
      <c r="D164" s="36"/>
    </row>
    <row r="165" spans="1:4">
      <c r="A165" s="46">
        <v>30</v>
      </c>
      <c r="B165" s="47" t="s">
        <v>171</v>
      </c>
      <c r="C165" s="35"/>
      <c r="D165" s="36"/>
    </row>
    <row r="166" spans="1:4">
      <c r="A166" s="46">
        <v>31</v>
      </c>
      <c r="B166" s="47" t="s">
        <v>172</v>
      </c>
      <c r="C166" s="35"/>
      <c r="D166" s="36"/>
    </row>
    <row r="167" spans="1:4">
      <c r="A167" s="46">
        <v>32</v>
      </c>
      <c r="B167" s="47" t="s">
        <v>173</v>
      </c>
      <c r="C167" s="35"/>
      <c r="D167" s="36"/>
    </row>
    <row r="168" spans="1:4">
      <c r="A168" s="46">
        <v>33</v>
      </c>
      <c r="B168" s="47" t="s">
        <v>174</v>
      </c>
      <c r="C168" s="35"/>
      <c r="D168" s="36"/>
    </row>
    <row r="169" spans="1:4">
      <c r="A169" s="46">
        <v>34</v>
      </c>
      <c r="B169" s="47" t="s">
        <v>175</v>
      </c>
      <c r="C169" s="35"/>
      <c r="D169" s="36"/>
    </row>
    <row r="170" spans="1:4">
      <c r="A170" s="46">
        <v>35</v>
      </c>
      <c r="B170" s="47" t="s">
        <v>176</v>
      </c>
      <c r="C170" s="35"/>
      <c r="D170" s="36"/>
    </row>
    <row r="171" spans="1:4">
      <c r="A171" s="46">
        <v>36</v>
      </c>
      <c r="B171" s="47" t="s">
        <v>177</v>
      </c>
      <c r="C171" s="35"/>
      <c r="D171" s="36"/>
    </row>
    <row r="172" spans="1:4">
      <c r="A172" s="46">
        <v>37</v>
      </c>
      <c r="B172" s="47" t="s">
        <v>178</v>
      </c>
      <c r="C172" s="35"/>
      <c r="D172" s="36"/>
    </row>
    <row r="173" spans="1:4">
      <c r="A173" s="46">
        <v>38</v>
      </c>
      <c r="B173" s="47" t="s">
        <v>179</v>
      </c>
      <c r="C173" s="35"/>
      <c r="D173" s="36"/>
    </row>
    <row r="174" spans="1:4">
      <c r="A174" s="46">
        <v>39</v>
      </c>
      <c r="B174" s="47" t="s">
        <v>180</v>
      </c>
      <c r="C174" s="35"/>
      <c r="D174" s="36"/>
    </row>
    <row r="175" spans="1:4">
      <c r="A175" s="46">
        <v>40</v>
      </c>
      <c r="B175" s="47" t="s">
        <v>181</v>
      </c>
      <c r="C175" s="35"/>
      <c r="D175" s="36"/>
    </row>
    <row r="176" spans="1:4">
      <c r="A176" s="46">
        <v>41</v>
      </c>
      <c r="B176" s="47" t="s">
        <v>182</v>
      </c>
      <c r="C176" s="35"/>
      <c r="D176" s="36"/>
    </row>
    <row r="177" spans="1:4">
      <c r="A177" s="46">
        <v>42</v>
      </c>
      <c r="B177" s="47" t="s">
        <v>183</v>
      </c>
      <c r="C177" s="35"/>
      <c r="D177" s="36"/>
    </row>
    <row r="178" spans="1:4">
      <c r="A178" s="46">
        <v>43</v>
      </c>
      <c r="B178" s="47" t="s">
        <v>184</v>
      </c>
      <c r="C178" s="35"/>
      <c r="D178" s="36"/>
    </row>
    <row r="179" spans="1:4">
      <c r="A179" s="46">
        <v>44</v>
      </c>
      <c r="B179" s="47" t="s">
        <v>185</v>
      </c>
      <c r="C179" s="35"/>
      <c r="D179" s="36"/>
    </row>
    <row r="180" spans="1:4">
      <c r="A180" s="46">
        <v>45</v>
      </c>
      <c r="B180" s="47" t="s">
        <v>186</v>
      </c>
      <c r="C180" s="35"/>
      <c r="D180" s="36"/>
    </row>
    <row r="181" spans="1:4">
      <c r="A181" s="46">
        <v>46</v>
      </c>
      <c r="B181" s="47" t="s">
        <v>187</v>
      </c>
      <c r="C181" s="35"/>
      <c r="D181" s="36"/>
    </row>
    <row r="182" spans="1:4">
      <c r="A182" s="46">
        <v>47</v>
      </c>
      <c r="B182" s="47" t="s">
        <v>188</v>
      </c>
      <c r="C182" s="35"/>
      <c r="D182" s="36"/>
    </row>
    <row r="183" spans="1:4">
      <c r="A183" s="46">
        <v>48</v>
      </c>
      <c r="B183" s="47" t="s">
        <v>189</v>
      </c>
      <c r="C183" s="35"/>
      <c r="D183" s="36"/>
    </row>
    <row r="184" spans="1:4">
      <c r="A184" s="46">
        <v>49</v>
      </c>
      <c r="B184" s="47" t="s">
        <v>190</v>
      </c>
      <c r="C184" s="35"/>
      <c r="D184" s="36"/>
    </row>
    <row r="185" spans="1:4">
      <c r="A185" s="46">
        <v>50</v>
      </c>
      <c r="B185" s="47" t="s">
        <v>191</v>
      </c>
      <c r="C185" s="35"/>
      <c r="D185" s="36"/>
    </row>
    <row r="186" spans="1:4">
      <c r="A186" s="46">
        <v>51</v>
      </c>
      <c r="B186" s="47" t="s">
        <v>192</v>
      </c>
      <c r="C186" s="35"/>
      <c r="D186" s="36"/>
    </row>
    <row r="187" spans="1:4">
      <c r="A187" s="46">
        <v>52</v>
      </c>
      <c r="B187" s="47" t="s">
        <v>193</v>
      </c>
      <c r="C187" s="35"/>
      <c r="D187" s="36"/>
    </row>
    <row r="188" spans="1:4">
      <c r="A188" s="46">
        <v>53</v>
      </c>
      <c r="B188" s="47" t="s">
        <v>194</v>
      </c>
      <c r="C188" s="35"/>
      <c r="D188" s="36"/>
    </row>
    <row r="189" spans="1:4">
      <c r="A189" s="46">
        <v>54</v>
      </c>
      <c r="B189" s="47" t="s">
        <v>195</v>
      </c>
      <c r="C189" s="35"/>
      <c r="D189" s="36"/>
    </row>
    <row r="190" spans="1:4">
      <c r="A190" s="46">
        <v>55</v>
      </c>
      <c r="B190" s="47" t="s">
        <v>196</v>
      </c>
      <c r="C190" s="35"/>
      <c r="D190" s="36"/>
    </row>
    <row r="191" spans="1:4">
      <c r="A191" s="46">
        <v>56</v>
      </c>
      <c r="B191" s="47" t="s">
        <v>197</v>
      </c>
      <c r="C191" s="35"/>
      <c r="D191" s="36"/>
    </row>
    <row r="192" spans="1:4">
      <c r="A192" s="46">
        <v>57</v>
      </c>
      <c r="B192" s="47" t="s">
        <v>198</v>
      </c>
      <c r="C192" s="35"/>
      <c r="D192" s="36"/>
    </row>
    <row r="193" spans="1:4">
      <c r="A193" s="46">
        <v>58</v>
      </c>
      <c r="B193" s="47" t="s">
        <v>199</v>
      </c>
      <c r="C193" s="35"/>
      <c r="D193" s="36"/>
    </row>
    <row r="194" spans="1:4">
      <c r="A194" s="46">
        <v>59</v>
      </c>
      <c r="B194" s="47" t="s">
        <v>200</v>
      </c>
      <c r="C194" s="35"/>
      <c r="D194" s="36"/>
    </row>
    <row r="195" spans="1:4">
      <c r="A195" s="46">
        <v>60</v>
      </c>
      <c r="B195" s="47" t="s">
        <v>201</v>
      </c>
      <c r="C195" s="35"/>
      <c r="D195" s="36"/>
    </row>
    <row r="196" spans="1:4">
      <c r="A196" s="46">
        <v>61</v>
      </c>
      <c r="B196" s="47" t="s">
        <v>202</v>
      </c>
      <c r="C196" s="35"/>
      <c r="D196" s="36"/>
    </row>
    <row r="197" spans="1:4">
      <c r="A197" s="46">
        <v>62</v>
      </c>
      <c r="B197" s="47" t="s">
        <v>203</v>
      </c>
      <c r="C197" s="35"/>
      <c r="D197" s="36"/>
    </row>
    <row r="198" spans="1:4">
      <c r="A198" s="46">
        <v>63</v>
      </c>
      <c r="B198" s="47" t="s">
        <v>204</v>
      </c>
      <c r="C198" s="35"/>
      <c r="D198" s="36"/>
    </row>
    <row r="199" spans="1:4">
      <c r="A199" s="46">
        <v>64</v>
      </c>
      <c r="B199" s="47" t="s">
        <v>205</v>
      </c>
      <c r="C199" s="35"/>
      <c r="D199" s="36"/>
    </row>
    <row r="200" spans="1:4">
      <c r="A200" s="46">
        <v>65</v>
      </c>
      <c r="B200" s="47" t="s">
        <v>206</v>
      </c>
      <c r="C200" s="35"/>
      <c r="D200" s="36"/>
    </row>
    <row r="201" spans="1:4">
      <c r="A201" s="46">
        <v>66</v>
      </c>
      <c r="B201" s="47" t="s">
        <v>207</v>
      </c>
      <c r="C201" s="35"/>
      <c r="D201" s="36"/>
    </row>
    <row r="202" spans="1:4">
      <c r="A202" s="46">
        <v>67</v>
      </c>
      <c r="B202" s="47" t="s">
        <v>208</v>
      </c>
      <c r="C202" s="35"/>
      <c r="D202" s="36"/>
    </row>
    <row r="203" spans="1:4">
      <c r="A203" s="46">
        <v>68</v>
      </c>
      <c r="B203" s="47" t="s">
        <v>209</v>
      </c>
      <c r="C203" s="35"/>
      <c r="D203" s="36"/>
    </row>
    <row r="204" spans="1:4">
      <c r="A204" s="46">
        <v>69</v>
      </c>
      <c r="B204" s="47" t="s">
        <v>210</v>
      </c>
      <c r="C204" s="35"/>
      <c r="D204" s="36"/>
    </row>
    <row r="205" spans="1:4">
      <c r="A205" s="46">
        <v>70</v>
      </c>
      <c r="B205" s="47" t="s">
        <v>211</v>
      </c>
      <c r="C205" s="35"/>
      <c r="D205" s="36"/>
    </row>
    <row r="206" spans="1:4">
      <c r="A206" s="46">
        <v>71</v>
      </c>
      <c r="B206" s="47" t="s">
        <v>212</v>
      </c>
      <c r="C206" s="35"/>
      <c r="D206" s="36"/>
    </row>
    <row r="207" spans="1:4">
      <c r="A207" s="46">
        <v>72</v>
      </c>
      <c r="B207" s="47" t="s">
        <v>213</v>
      </c>
      <c r="C207" s="35"/>
      <c r="D207" s="36"/>
    </row>
    <row r="208" spans="1:4">
      <c r="A208" s="46">
        <v>73</v>
      </c>
      <c r="B208" s="47" t="s">
        <v>214</v>
      </c>
      <c r="C208" s="35"/>
      <c r="D208" s="36"/>
    </row>
    <row r="209" spans="1:4">
      <c r="A209" s="46">
        <v>74</v>
      </c>
      <c r="B209" s="47" t="s">
        <v>215</v>
      </c>
      <c r="C209" s="35"/>
      <c r="D209" s="36"/>
    </row>
    <row r="210" spans="1:4">
      <c r="A210" s="46">
        <v>75</v>
      </c>
      <c r="B210" s="47" t="s">
        <v>216</v>
      </c>
      <c r="C210" s="35"/>
      <c r="D210" s="36"/>
    </row>
    <row r="211" spans="1:4">
      <c r="A211" s="46">
        <v>76</v>
      </c>
      <c r="B211" s="47" t="s">
        <v>217</v>
      </c>
      <c r="C211" s="35"/>
      <c r="D211" s="36"/>
    </row>
    <row r="212" spans="1:4">
      <c r="A212" s="46">
        <v>77</v>
      </c>
      <c r="B212" s="47" t="s">
        <v>218</v>
      </c>
      <c r="C212" s="35"/>
      <c r="D212" s="36"/>
    </row>
    <row r="213" spans="1:4">
      <c r="A213" s="46">
        <v>78</v>
      </c>
      <c r="B213" s="47" t="s">
        <v>219</v>
      </c>
      <c r="C213" s="35"/>
      <c r="D213" s="36"/>
    </row>
    <row r="214" spans="1:4">
      <c r="A214" s="46">
        <v>79</v>
      </c>
      <c r="B214" s="47" t="s">
        <v>220</v>
      </c>
      <c r="C214" s="35"/>
      <c r="D214" s="36"/>
    </row>
    <row r="215" spans="1:4">
      <c r="A215" s="46">
        <v>80</v>
      </c>
      <c r="B215" s="47" t="s">
        <v>221</v>
      </c>
      <c r="C215" s="35"/>
      <c r="D215" s="36"/>
    </row>
    <row r="216" spans="1:4">
      <c r="A216" s="46">
        <v>81</v>
      </c>
      <c r="B216" s="47" t="s">
        <v>222</v>
      </c>
      <c r="C216" s="35"/>
      <c r="D216" s="36"/>
    </row>
    <row r="217" spans="1:4">
      <c r="A217" s="46">
        <v>82</v>
      </c>
      <c r="B217" s="47" t="s">
        <v>223</v>
      </c>
      <c r="C217" s="35"/>
      <c r="D217" s="36"/>
    </row>
    <row r="218" spans="1:4">
      <c r="A218" s="46">
        <v>83</v>
      </c>
      <c r="B218" s="47" t="s">
        <v>224</v>
      </c>
      <c r="C218" s="35"/>
      <c r="D218" s="36"/>
    </row>
    <row r="219" spans="1:4">
      <c r="A219" s="46">
        <v>84</v>
      </c>
      <c r="B219" s="47" t="s">
        <v>225</v>
      </c>
      <c r="C219" s="35"/>
      <c r="D219" s="36"/>
    </row>
    <row r="220" spans="1:4">
      <c r="A220" s="46">
        <v>85</v>
      </c>
      <c r="B220" s="47" t="s">
        <v>226</v>
      </c>
      <c r="C220" s="35"/>
      <c r="D220" s="36"/>
    </row>
    <row r="221" spans="1:4">
      <c r="A221" s="46">
        <v>86</v>
      </c>
      <c r="B221" s="47" t="s">
        <v>227</v>
      </c>
      <c r="C221" s="35"/>
      <c r="D221" s="36"/>
    </row>
    <row r="222" spans="1:4">
      <c r="A222" s="46">
        <v>87</v>
      </c>
      <c r="B222" s="47" t="s">
        <v>228</v>
      </c>
      <c r="C222" s="35"/>
      <c r="D222" s="36"/>
    </row>
    <row r="223" spans="1:4">
      <c r="A223" s="46">
        <v>88</v>
      </c>
      <c r="B223" s="47" t="s">
        <v>229</v>
      </c>
      <c r="C223" s="35"/>
      <c r="D223" s="36"/>
    </row>
    <row r="224" spans="1:4">
      <c r="A224" s="46">
        <v>89</v>
      </c>
      <c r="B224" s="47" t="s">
        <v>230</v>
      </c>
      <c r="C224" s="35"/>
      <c r="D224" s="36"/>
    </row>
    <row r="225" spans="1:4">
      <c r="A225" s="46">
        <v>90</v>
      </c>
      <c r="B225" s="47" t="s">
        <v>231</v>
      </c>
      <c r="C225" s="35"/>
      <c r="D225" s="36"/>
    </row>
    <row r="226" spans="1:4">
      <c r="A226" s="46">
        <v>91</v>
      </c>
      <c r="B226" s="47" t="s">
        <v>232</v>
      </c>
      <c r="C226" s="35"/>
      <c r="D226" s="36"/>
    </row>
    <row r="227" spans="1:4">
      <c r="A227" s="46">
        <v>92</v>
      </c>
      <c r="B227" s="47" t="s">
        <v>233</v>
      </c>
      <c r="C227" s="35"/>
      <c r="D227" s="36"/>
    </row>
    <row r="228" spans="1:4">
      <c r="A228" s="46">
        <v>93</v>
      </c>
      <c r="B228" s="47" t="s">
        <v>234</v>
      </c>
      <c r="C228" s="35"/>
      <c r="D228" s="36"/>
    </row>
    <row r="229" spans="1:4">
      <c r="A229" s="46">
        <v>94</v>
      </c>
      <c r="B229" s="47" t="s">
        <v>235</v>
      </c>
      <c r="C229" s="35"/>
      <c r="D229" s="36"/>
    </row>
    <row r="230" spans="1:4">
      <c r="A230" s="46">
        <v>95</v>
      </c>
      <c r="B230" s="47" t="s">
        <v>236</v>
      </c>
      <c r="C230" s="35"/>
      <c r="D230" s="36"/>
    </row>
    <row r="231" spans="1:4">
      <c r="A231" s="46">
        <v>96</v>
      </c>
      <c r="B231" s="47" t="s">
        <v>237</v>
      </c>
      <c r="C231" s="35"/>
      <c r="D231" s="36"/>
    </row>
    <row r="232" spans="1:4">
      <c r="A232" s="46">
        <v>97</v>
      </c>
      <c r="B232" s="47" t="s">
        <v>238</v>
      </c>
      <c r="C232" s="35"/>
      <c r="D232" s="36"/>
    </row>
    <row r="233" spans="1:4">
      <c r="A233" s="46">
        <v>98</v>
      </c>
      <c r="B233" s="47" t="s">
        <v>239</v>
      </c>
      <c r="C233" s="35"/>
      <c r="D233" s="36"/>
    </row>
    <row r="234" spans="1:4">
      <c r="A234" s="46">
        <v>99</v>
      </c>
      <c r="B234" s="47" t="s">
        <v>240</v>
      </c>
      <c r="C234" s="35"/>
      <c r="D234" s="36"/>
    </row>
    <row r="235" spans="1:4" ht="13.5" thickBot="1">
      <c r="A235" s="49">
        <v>100</v>
      </c>
      <c r="B235" s="50" t="s">
        <v>241</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P146"/>
  <sheetViews>
    <sheetView view="pageBreakPreview" zoomScale="85" zoomScaleNormal="90" zoomScaleSheetLayoutView="85" workbookViewId="0">
      <pane ySplit="10" topLeftCell="A103" activePane="bottomLeft" state="frozen"/>
      <selection pane="bottomLeft" activeCell="N109" sqref="N109"/>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70" t="str">
        <f>'Name of Bidder'!A1:C1</f>
        <v>Construction of Closed and Semi Closed store building at 765/400 kV Anathpuram pooling station</v>
      </c>
      <c r="B1" s="370"/>
      <c r="C1" s="370"/>
      <c r="D1" s="370"/>
      <c r="E1" s="370"/>
      <c r="F1" s="370"/>
      <c r="G1" s="370"/>
      <c r="H1" s="370"/>
      <c r="I1" s="370"/>
      <c r="J1" s="370"/>
      <c r="K1" s="370"/>
      <c r="L1" s="370"/>
      <c r="M1" s="370"/>
      <c r="N1" s="370"/>
      <c r="O1" s="370"/>
    </row>
    <row r="2" spans="1:15" ht="16.5">
      <c r="A2" s="370" t="s">
        <v>243</v>
      </c>
      <c r="B2" s="370"/>
      <c r="C2" s="370"/>
      <c r="D2" s="370"/>
      <c r="E2" s="370"/>
      <c r="F2" s="370"/>
      <c r="G2" s="370"/>
      <c r="H2" s="370"/>
      <c r="I2" s="370"/>
      <c r="J2" s="370"/>
      <c r="K2" s="370"/>
      <c r="L2" s="370"/>
      <c r="M2" s="370"/>
      <c r="N2" s="370"/>
      <c r="O2" s="370"/>
    </row>
    <row r="3" spans="1:15" s="133" customFormat="1">
      <c r="A3" s="130"/>
      <c r="B3" s="131"/>
      <c r="C3" s="361"/>
      <c r="D3" s="361"/>
      <c r="E3" s="361"/>
      <c r="F3" s="361"/>
      <c r="G3" s="361"/>
      <c r="H3" s="361"/>
      <c r="I3" s="361"/>
      <c r="J3" s="361"/>
      <c r="K3" s="360" t="s">
        <v>244</v>
      </c>
      <c r="L3" s="360"/>
      <c r="M3" s="360"/>
    </row>
    <row r="4" spans="1:15" s="133" customFormat="1">
      <c r="A4" s="132" t="s">
        <v>245</v>
      </c>
      <c r="B4" s="134"/>
      <c r="C4" s="361">
        <f>'Name of Bidder'!C9</f>
        <v>0</v>
      </c>
      <c r="D4" s="361"/>
      <c r="E4" s="361"/>
      <c r="F4" s="361"/>
      <c r="G4" s="361"/>
      <c r="H4" s="361"/>
      <c r="I4" s="361"/>
      <c r="J4" s="361"/>
      <c r="K4" s="360" t="s">
        <v>246</v>
      </c>
      <c r="L4" s="360"/>
      <c r="M4" s="360"/>
    </row>
    <row r="5" spans="1:15" s="133" customFormat="1">
      <c r="A5" s="132" t="s">
        <v>17</v>
      </c>
      <c r="B5" s="134"/>
      <c r="C5" s="361">
        <f>'Name of Bidder'!C10</f>
        <v>0</v>
      </c>
      <c r="D5" s="361"/>
      <c r="E5" s="361"/>
      <c r="F5" s="361"/>
      <c r="G5" s="361"/>
      <c r="H5" s="361"/>
      <c r="I5" s="361"/>
      <c r="J5" s="361"/>
      <c r="K5" s="360" t="s">
        <v>247</v>
      </c>
      <c r="L5" s="360"/>
      <c r="M5" s="360"/>
    </row>
    <row r="6" spans="1:15" s="133" customFormat="1">
      <c r="A6" s="132"/>
      <c r="B6" s="134"/>
      <c r="C6" s="361">
        <f>'Name of Bidder'!C11</f>
        <v>0</v>
      </c>
      <c r="D6" s="361"/>
      <c r="E6" s="361"/>
      <c r="F6" s="361"/>
      <c r="G6" s="361"/>
      <c r="H6" s="361"/>
      <c r="I6" s="361"/>
      <c r="J6" s="361"/>
      <c r="K6" s="133" t="s">
        <v>248</v>
      </c>
    </row>
    <row r="7" spans="1:15" s="133" customFormat="1">
      <c r="A7" s="132"/>
      <c r="B7" s="134"/>
      <c r="C7" s="361">
        <f>'Name of Bidder'!C12</f>
        <v>0</v>
      </c>
      <c r="D7" s="361"/>
      <c r="E7" s="361"/>
      <c r="F7" s="361"/>
      <c r="G7" s="361"/>
      <c r="H7" s="361"/>
      <c r="I7" s="361"/>
      <c r="J7" s="361"/>
      <c r="K7" s="133" t="s">
        <v>249</v>
      </c>
    </row>
    <row r="8" spans="1:15">
      <c r="N8" s="371" t="s">
        <v>250</v>
      </c>
      <c r="O8" s="371"/>
    </row>
    <row r="9" spans="1:15" ht="99">
      <c r="A9" s="127" t="s">
        <v>251</v>
      </c>
      <c r="B9" s="127" t="s">
        <v>252</v>
      </c>
      <c r="C9" s="127" t="s">
        <v>253</v>
      </c>
      <c r="D9" s="128" t="s">
        <v>254</v>
      </c>
      <c r="E9" s="139" t="s">
        <v>255</v>
      </c>
      <c r="F9" s="128" t="s">
        <v>256</v>
      </c>
      <c r="G9" s="139" t="s">
        <v>257</v>
      </c>
      <c r="H9" s="140" t="s">
        <v>258</v>
      </c>
      <c r="I9" s="127" t="s">
        <v>259</v>
      </c>
      <c r="J9" s="127" t="s">
        <v>260</v>
      </c>
      <c r="K9" s="127" t="s">
        <v>261</v>
      </c>
      <c r="L9" s="127" t="s">
        <v>262</v>
      </c>
      <c r="M9" s="127" t="s">
        <v>263</v>
      </c>
      <c r="N9" s="127" t="s">
        <v>264</v>
      </c>
      <c r="O9" s="127" t="s">
        <v>265</v>
      </c>
    </row>
    <row r="10" spans="1:15" ht="16.5">
      <c r="A10" s="140">
        <v>1</v>
      </c>
      <c r="B10" s="140">
        <v>2</v>
      </c>
      <c r="C10" s="140">
        <v>3</v>
      </c>
      <c r="D10" s="140">
        <v>4</v>
      </c>
      <c r="E10" s="128">
        <v>5</v>
      </c>
      <c r="F10" s="141">
        <v>3</v>
      </c>
      <c r="G10" s="141">
        <v>4</v>
      </c>
      <c r="H10" s="308">
        <v>5</v>
      </c>
      <c r="I10" s="142">
        <v>6</v>
      </c>
      <c r="J10" s="142">
        <v>7</v>
      </c>
      <c r="K10" s="142">
        <v>8</v>
      </c>
      <c r="L10" s="142">
        <v>9</v>
      </c>
      <c r="M10" s="142" t="s">
        <v>266</v>
      </c>
      <c r="N10" s="142" t="s">
        <v>267</v>
      </c>
      <c r="O10" s="143" t="s">
        <v>268</v>
      </c>
    </row>
    <row r="11" spans="1:15" ht="18.75">
      <c r="A11" s="213"/>
      <c r="B11" s="213"/>
      <c r="C11" s="214"/>
      <c r="D11" s="215"/>
      <c r="E11" s="216"/>
      <c r="F11" s="217"/>
      <c r="G11" s="218"/>
      <c r="H11" s="309" t="s">
        <v>269</v>
      </c>
      <c r="I11" s="219"/>
      <c r="J11" s="219"/>
      <c r="K11" s="220"/>
      <c r="L11" s="221"/>
      <c r="M11" s="220"/>
      <c r="N11" s="220"/>
      <c r="O11" s="219"/>
    </row>
    <row r="12" spans="1:15" ht="45">
      <c r="A12" s="205" t="s">
        <v>270</v>
      </c>
      <c r="B12" s="287" t="s">
        <v>271</v>
      </c>
      <c r="C12" s="205"/>
      <c r="D12" s="205"/>
      <c r="E12" s="233"/>
      <c r="F12" s="238">
        <v>0.18</v>
      </c>
      <c r="G12" s="303"/>
      <c r="H12" s="239" t="s">
        <v>272</v>
      </c>
      <c r="I12" s="284" t="s">
        <v>273</v>
      </c>
      <c r="J12" s="145">
        <v>275</v>
      </c>
      <c r="K12" s="145">
        <v>348.08</v>
      </c>
      <c r="L12" s="144">
        <v>0.18</v>
      </c>
      <c r="M12" s="145">
        <f t="shared" ref="M12" si="0">ROUND(K12/(1+L12),2)</f>
        <v>294.98</v>
      </c>
      <c r="N12" s="145">
        <f t="shared" ref="N12" si="1">ROUND(M12*J12,2)</f>
        <v>81119.5</v>
      </c>
      <c r="O12" s="295">
        <f>IF(G12="",N12*F12,N12*G12)</f>
        <v>14601.51</v>
      </c>
    </row>
    <row r="13" spans="1:15" ht="90">
      <c r="A13" s="205">
        <v>2</v>
      </c>
      <c r="B13" s="288" t="s">
        <v>274</v>
      </c>
      <c r="C13" s="205"/>
      <c r="D13" s="205"/>
      <c r="E13" s="233"/>
      <c r="F13" s="238">
        <v>0.18</v>
      </c>
      <c r="G13" s="303"/>
      <c r="H13" s="239" t="s">
        <v>275</v>
      </c>
      <c r="I13" s="284" t="s">
        <v>273</v>
      </c>
      <c r="J13" s="145">
        <v>20</v>
      </c>
      <c r="K13" s="145">
        <v>260.3</v>
      </c>
      <c r="L13" s="144">
        <v>0.18</v>
      </c>
      <c r="M13" s="145">
        <f t="shared" ref="M13:M76" si="2">ROUND(K13/(1+L13),2)</f>
        <v>220.59</v>
      </c>
      <c r="N13" s="145">
        <f t="shared" ref="N13:N76" si="3">ROUND(M13*J13,2)</f>
        <v>4411.8</v>
      </c>
      <c r="O13" s="295">
        <f t="shared" ref="O13:O76" si="4">IF(G13="",N13*F13,N13*G13)</f>
        <v>794.12400000000002</v>
      </c>
    </row>
    <row r="14" spans="1:15" ht="90">
      <c r="A14" s="205">
        <f>+A13+1</f>
        <v>3</v>
      </c>
      <c r="B14" s="287" t="s">
        <v>276</v>
      </c>
      <c r="C14" s="205"/>
      <c r="D14" s="205"/>
      <c r="E14" s="233"/>
      <c r="F14" s="238">
        <v>0.18</v>
      </c>
      <c r="G14" s="303"/>
      <c r="H14" s="239" t="s">
        <v>277</v>
      </c>
      <c r="I14" s="284" t="s">
        <v>273</v>
      </c>
      <c r="J14" s="145">
        <v>236</v>
      </c>
      <c r="K14" s="145">
        <v>632.95000000000005</v>
      </c>
      <c r="L14" s="144">
        <v>0.18</v>
      </c>
      <c r="M14" s="145">
        <f t="shared" si="2"/>
        <v>536.4</v>
      </c>
      <c r="N14" s="145">
        <f t="shared" si="3"/>
        <v>126590.39999999999</v>
      </c>
      <c r="O14" s="295">
        <f t="shared" si="4"/>
        <v>22786.271999999997</v>
      </c>
    </row>
    <row r="15" spans="1:15" ht="90">
      <c r="A15" s="205">
        <f t="shared" ref="A15:A78" si="5">+A14+1</f>
        <v>4</v>
      </c>
      <c r="B15" s="287" t="s">
        <v>278</v>
      </c>
      <c r="C15" s="205"/>
      <c r="D15" s="205"/>
      <c r="E15" s="233"/>
      <c r="F15" s="238">
        <v>0.18</v>
      </c>
      <c r="G15" s="303"/>
      <c r="H15" s="239" t="s">
        <v>279</v>
      </c>
      <c r="I15" s="284" t="s">
        <v>273</v>
      </c>
      <c r="J15" s="145">
        <v>157</v>
      </c>
      <c r="K15" s="145">
        <v>1049.8</v>
      </c>
      <c r="L15" s="144">
        <v>0.18</v>
      </c>
      <c r="M15" s="145">
        <f t="shared" si="2"/>
        <v>889.66</v>
      </c>
      <c r="N15" s="145">
        <f t="shared" si="3"/>
        <v>139676.62</v>
      </c>
      <c r="O15" s="295">
        <f t="shared" si="4"/>
        <v>25141.791599999997</v>
      </c>
    </row>
    <row r="16" spans="1:15" ht="45">
      <c r="A16" s="205">
        <f t="shared" si="5"/>
        <v>5</v>
      </c>
      <c r="B16" s="287">
        <v>2.25</v>
      </c>
      <c r="C16" s="205"/>
      <c r="D16" s="205"/>
      <c r="E16" s="233"/>
      <c r="F16" s="238">
        <v>0.18</v>
      </c>
      <c r="G16" s="303"/>
      <c r="H16" s="239" t="s">
        <v>280</v>
      </c>
      <c r="I16" s="284" t="s">
        <v>273</v>
      </c>
      <c r="J16" s="145">
        <v>506</v>
      </c>
      <c r="K16" s="145">
        <v>196</v>
      </c>
      <c r="L16" s="144">
        <v>0.18</v>
      </c>
      <c r="M16" s="145">
        <f t="shared" si="2"/>
        <v>166.1</v>
      </c>
      <c r="N16" s="145">
        <f t="shared" si="3"/>
        <v>84046.6</v>
      </c>
      <c r="O16" s="295">
        <f t="shared" si="4"/>
        <v>15128.388000000001</v>
      </c>
    </row>
    <row r="17" spans="1:15" ht="45">
      <c r="A17" s="205">
        <f t="shared" si="5"/>
        <v>6</v>
      </c>
      <c r="B17" s="287" t="s">
        <v>281</v>
      </c>
      <c r="C17" s="205"/>
      <c r="D17" s="205"/>
      <c r="E17" s="233"/>
      <c r="F17" s="238">
        <v>0.18</v>
      </c>
      <c r="G17" s="303"/>
      <c r="H17" s="239" t="s">
        <v>282</v>
      </c>
      <c r="I17" s="284" t="s">
        <v>273</v>
      </c>
      <c r="J17" s="145">
        <v>20</v>
      </c>
      <c r="K17" s="145">
        <v>227.4</v>
      </c>
      <c r="L17" s="144">
        <v>0.18</v>
      </c>
      <c r="M17" s="145">
        <f t="shared" si="2"/>
        <v>192.71</v>
      </c>
      <c r="N17" s="145">
        <f t="shared" si="3"/>
        <v>3854.2</v>
      </c>
      <c r="O17" s="295">
        <f t="shared" si="4"/>
        <v>693.75599999999997</v>
      </c>
    </row>
    <row r="18" spans="1:15" ht="45">
      <c r="A18" s="205">
        <f t="shared" si="5"/>
        <v>7</v>
      </c>
      <c r="B18" s="287" t="s">
        <v>283</v>
      </c>
      <c r="C18" s="205"/>
      <c r="D18" s="205"/>
      <c r="E18" s="233"/>
      <c r="F18" s="238">
        <v>0.18</v>
      </c>
      <c r="G18" s="303"/>
      <c r="H18" s="239" t="s">
        <v>284</v>
      </c>
      <c r="I18" s="284" t="s">
        <v>285</v>
      </c>
      <c r="J18" s="145">
        <v>170</v>
      </c>
      <c r="K18" s="145">
        <v>234.75</v>
      </c>
      <c r="L18" s="144">
        <v>0.18</v>
      </c>
      <c r="M18" s="145">
        <f t="shared" si="2"/>
        <v>198.94</v>
      </c>
      <c r="N18" s="145">
        <f t="shared" si="3"/>
        <v>33819.800000000003</v>
      </c>
      <c r="O18" s="295">
        <f t="shared" si="4"/>
        <v>6087.5640000000003</v>
      </c>
    </row>
    <row r="19" spans="1:15" ht="60">
      <c r="A19" s="205">
        <f t="shared" si="5"/>
        <v>8</v>
      </c>
      <c r="B19" s="287" t="s">
        <v>286</v>
      </c>
      <c r="C19" s="205"/>
      <c r="D19" s="205"/>
      <c r="E19" s="233"/>
      <c r="F19" s="238">
        <v>0.18</v>
      </c>
      <c r="G19" s="303"/>
      <c r="H19" s="239" t="s">
        <v>287</v>
      </c>
      <c r="I19" s="284" t="s">
        <v>273</v>
      </c>
      <c r="J19" s="145">
        <v>7</v>
      </c>
      <c r="K19" s="145">
        <v>7878.5</v>
      </c>
      <c r="L19" s="144">
        <v>0.18</v>
      </c>
      <c r="M19" s="145">
        <f t="shared" si="2"/>
        <v>6676.69</v>
      </c>
      <c r="N19" s="145">
        <f t="shared" si="3"/>
        <v>46736.83</v>
      </c>
      <c r="O19" s="295">
        <f t="shared" si="4"/>
        <v>8412.6293999999998</v>
      </c>
    </row>
    <row r="20" spans="1:15" ht="60">
      <c r="A20" s="205">
        <f t="shared" si="5"/>
        <v>9</v>
      </c>
      <c r="B20" s="289" t="s">
        <v>288</v>
      </c>
      <c r="C20" s="205"/>
      <c r="D20" s="205"/>
      <c r="E20" s="233"/>
      <c r="F20" s="238">
        <v>0.18</v>
      </c>
      <c r="G20" s="303"/>
      <c r="H20" s="239" t="s">
        <v>289</v>
      </c>
      <c r="I20" s="284" t="s">
        <v>273</v>
      </c>
      <c r="J20" s="145">
        <v>58</v>
      </c>
      <c r="K20" s="145">
        <v>7294.7</v>
      </c>
      <c r="L20" s="144">
        <v>0.18</v>
      </c>
      <c r="M20" s="145">
        <f t="shared" si="2"/>
        <v>6181.95</v>
      </c>
      <c r="N20" s="145">
        <f t="shared" si="3"/>
        <v>358553.1</v>
      </c>
      <c r="O20" s="295">
        <f t="shared" si="4"/>
        <v>64539.55799999999</v>
      </c>
    </row>
    <row r="21" spans="1:15" ht="75">
      <c r="A21" s="205">
        <f t="shared" si="5"/>
        <v>10</v>
      </c>
      <c r="B21" s="287" t="s">
        <v>290</v>
      </c>
      <c r="C21" s="205"/>
      <c r="D21" s="205"/>
      <c r="E21" s="233"/>
      <c r="F21" s="238">
        <v>0.18</v>
      </c>
      <c r="G21" s="303"/>
      <c r="H21" s="239" t="s">
        <v>291</v>
      </c>
      <c r="I21" s="284" t="s">
        <v>273</v>
      </c>
      <c r="J21" s="145">
        <v>20</v>
      </c>
      <c r="K21" s="145">
        <v>6812</v>
      </c>
      <c r="L21" s="144">
        <v>0.18</v>
      </c>
      <c r="M21" s="145">
        <f t="shared" si="2"/>
        <v>5772.88</v>
      </c>
      <c r="N21" s="145">
        <f t="shared" si="3"/>
        <v>115457.60000000001</v>
      </c>
      <c r="O21" s="295">
        <f t="shared" si="4"/>
        <v>20782.367999999999</v>
      </c>
    </row>
    <row r="22" spans="1:15" ht="81.75" customHeight="1">
      <c r="A22" s="205">
        <f t="shared" si="5"/>
        <v>11</v>
      </c>
      <c r="B22" s="287" t="s">
        <v>292</v>
      </c>
      <c r="C22" s="205"/>
      <c r="D22" s="205"/>
      <c r="E22" s="233"/>
      <c r="F22" s="238">
        <v>0.18</v>
      </c>
      <c r="G22" s="303"/>
      <c r="H22" s="239" t="s">
        <v>293</v>
      </c>
      <c r="I22" s="284" t="s">
        <v>294</v>
      </c>
      <c r="J22" s="145">
        <v>50</v>
      </c>
      <c r="K22" s="145">
        <v>392.15</v>
      </c>
      <c r="L22" s="144">
        <v>0.18</v>
      </c>
      <c r="M22" s="145">
        <f t="shared" si="2"/>
        <v>332.33</v>
      </c>
      <c r="N22" s="145">
        <f t="shared" si="3"/>
        <v>16616.5</v>
      </c>
      <c r="O22" s="295">
        <f t="shared" si="4"/>
        <v>2990.97</v>
      </c>
    </row>
    <row r="23" spans="1:15" ht="77.25" customHeight="1">
      <c r="A23" s="205">
        <f t="shared" si="5"/>
        <v>12</v>
      </c>
      <c r="B23" s="287">
        <v>4.1100000000000003</v>
      </c>
      <c r="C23" s="205"/>
      <c r="D23" s="205"/>
      <c r="E23" s="233"/>
      <c r="F23" s="238">
        <v>0.18</v>
      </c>
      <c r="G23" s="303"/>
      <c r="H23" s="239" t="s">
        <v>295</v>
      </c>
      <c r="I23" s="284" t="s">
        <v>294</v>
      </c>
      <c r="J23" s="145">
        <v>32</v>
      </c>
      <c r="K23" s="145">
        <v>495.75</v>
      </c>
      <c r="L23" s="144">
        <v>0.18</v>
      </c>
      <c r="M23" s="145">
        <f t="shared" si="2"/>
        <v>420.13</v>
      </c>
      <c r="N23" s="145">
        <f t="shared" si="3"/>
        <v>13444.16</v>
      </c>
      <c r="O23" s="295">
        <f t="shared" si="4"/>
        <v>2419.9487999999997</v>
      </c>
    </row>
    <row r="24" spans="1:15" ht="123" customHeight="1">
      <c r="A24" s="205">
        <f t="shared" si="5"/>
        <v>13</v>
      </c>
      <c r="B24" s="287">
        <v>4.12</v>
      </c>
      <c r="C24" s="205"/>
      <c r="D24" s="205"/>
      <c r="E24" s="233"/>
      <c r="F24" s="238">
        <v>0.18</v>
      </c>
      <c r="G24" s="303"/>
      <c r="H24" s="239" t="s">
        <v>296</v>
      </c>
      <c r="I24" s="284" t="s">
        <v>297</v>
      </c>
      <c r="J24" s="145">
        <v>69</v>
      </c>
      <c r="K24" s="145">
        <v>18.149999999999999</v>
      </c>
      <c r="L24" s="144">
        <v>0.18</v>
      </c>
      <c r="M24" s="145">
        <f t="shared" si="2"/>
        <v>15.38</v>
      </c>
      <c r="N24" s="145">
        <f t="shared" si="3"/>
        <v>1061.22</v>
      </c>
      <c r="O24" s="295">
        <f t="shared" si="4"/>
        <v>191.0196</v>
      </c>
    </row>
    <row r="25" spans="1:15" ht="60">
      <c r="A25" s="205">
        <f t="shared" si="5"/>
        <v>14</v>
      </c>
      <c r="B25" s="287">
        <v>4.13</v>
      </c>
      <c r="C25" s="205"/>
      <c r="D25" s="205"/>
      <c r="E25" s="233"/>
      <c r="F25" s="238">
        <v>0.18</v>
      </c>
      <c r="G25" s="303"/>
      <c r="H25" s="239" t="s">
        <v>298</v>
      </c>
      <c r="I25" s="284" t="s">
        <v>299</v>
      </c>
      <c r="J25" s="145">
        <v>32</v>
      </c>
      <c r="K25" s="145">
        <v>146.15</v>
      </c>
      <c r="L25" s="144">
        <v>0.18</v>
      </c>
      <c r="M25" s="145">
        <f t="shared" si="2"/>
        <v>123.86</v>
      </c>
      <c r="N25" s="145">
        <f t="shared" si="3"/>
        <v>3963.52</v>
      </c>
      <c r="O25" s="295">
        <f t="shared" si="4"/>
        <v>713.43359999999996</v>
      </c>
    </row>
    <row r="26" spans="1:15" ht="90">
      <c r="A26" s="205">
        <f t="shared" si="5"/>
        <v>15</v>
      </c>
      <c r="B26" s="287">
        <v>4.17</v>
      </c>
      <c r="C26" s="205"/>
      <c r="D26" s="205"/>
      <c r="E26" s="233"/>
      <c r="F26" s="238">
        <v>0.18</v>
      </c>
      <c r="G26" s="303"/>
      <c r="H26" s="239" t="s">
        <v>300</v>
      </c>
      <c r="I26" s="284" t="s">
        <v>299</v>
      </c>
      <c r="J26" s="145">
        <v>90</v>
      </c>
      <c r="K26" s="145">
        <v>749.3</v>
      </c>
      <c r="L26" s="144">
        <v>0.18</v>
      </c>
      <c r="M26" s="145">
        <f t="shared" si="2"/>
        <v>635</v>
      </c>
      <c r="N26" s="145">
        <f t="shared" si="3"/>
        <v>57150</v>
      </c>
      <c r="O26" s="295">
        <f t="shared" si="4"/>
        <v>10287</v>
      </c>
    </row>
    <row r="27" spans="1:15" ht="90">
      <c r="A27" s="205">
        <f t="shared" si="5"/>
        <v>16</v>
      </c>
      <c r="B27" s="289" t="s">
        <v>301</v>
      </c>
      <c r="C27" s="205"/>
      <c r="D27" s="205"/>
      <c r="E27" s="233"/>
      <c r="F27" s="238">
        <v>0.18</v>
      </c>
      <c r="G27" s="303"/>
      <c r="H27" s="239" t="s">
        <v>302</v>
      </c>
      <c r="I27" s="284" t="s">
        <v>273</v>
      </c>
      <c r="J27" s="145">
        <v>64</v>
      </c>
      <c r="K27" s="145">
        <v>9045.75</v>
      </c>
      <c r="L27" s="144">
        <v>0.18</v>
      </c>
      <c r="M27" s="145">
        <f t="shared" si="2"/>
        <v>7665.89</v>
      </c>
      <c r="N27" s="145">
        <f t="shared" si="3"/>
        <v>490616.96</v>
      </c>
      <c r="O27" s="295">
        <f t="shared" si="4"/>
        <v>88311.052800000005</v>
      </c>
    </row>
    <row r="28" spans="1:15" ht="120">
      <c r="A28" s="205">
        <f t="shared" si="5"/>
        <v>17</v>
      </c>
      <c r="B28" s="287" t="s">
        <v>303</v>
      </c>
      <c r="C28" s="205"/>
      <c r="D28" s="205"/>
      <c r="E28" s="233"/>
      <c r="F28" s="238">
        <v>0.18</v>
      </c>
      <c r="G28" s="303"/>
      <c r="H28" s="239" t="s">
        <v>304</v>
      </c>
      <c r="I28" s="284" t="s">
        <v>273</v>
      </c>
      <c r="J28" s="145">
        <v>39</v>
      </c>
      <c r="K28" s="145">
        <v>10852.95</v>
      </c>
      <c r="L28" s="144">
        <v>0.18</v>
      </c>
      <c r="M28" s="145">
        <f t="shared" si="2"/>
        <v>9197.42</v>
      </c>
      <c r="N28" s="145">
        <f t="shared" si="3"/>
        <v>358699.38</v>
      </c>
      <c r="O28" s="295">
        <f t="shared" si="4"/>
        <v>64565.888399999996</v>
      </c>
    </row>
    <row r="29" spans="1:15" ht="45">
      <c r="A29" s="205">
        <f t="shared" si="5"/>
        <v>18</v>
      </c>
      <c r="B29" s="287" t="s">
        <v>305</v>
      </c>
      <c r="C29" s="205"/>
      <c r="D29" s="205"/>
      <c r="E29" s="233"/>
      <c r="F29" s="238">
        <v>0.18</v>
      </c>
      <c r="G29" s="303"/>
      <c r="H29" s="239" t="s">
        <v>306</v>
      </c>
      <c r="I29" s="284" t="s">
        <v>294</v>
      </c>
      <c r="J29" s="145">
        <v>137</v>
      </c>
      <c r="K29" s="145">
        <v>392.15</v>
      </c>
      <c r="L29" s="144">
        <v>0.18</v>
      </c>
      <c r="M29" s="145">
        <f t="shared" si="2"/>
        <v>332.33</v>
      </c>
      <c r="N29" s="145">
        <f t="shared" si="3"/>
        <v>45529.21</v>
      </c>
      <c r="O29" s="295">
        <f t="shared" si="4"/>
        <v>8195.2577999999994</v>
      </c>
    </row>
    <row r="30" spans="1:15" ht="45">
      <c r="A30" s="205">
        <f t="shared" si="5"/>
        <v>19</v>
      </c>
      <c r="B30" s="290" t="s">
        <v>307</v>
      </c>
      <c r="C30" s="205"/>
      <c r="D30" s="205"/>
      <c r="E30" s="233"/>
      <c r="F30" s="238">
        <v>0.18</v>
      </c>
      <c r="G30" s="303"/>
      <c r="H30" s="239" t="s">
        <v>308</v>
      </c>
      <c r="I30" s="284" t="s">
        <v>294</v>
      </c>
      <c r="J30" s="145">
        <v>169</v>
      </c>
      <c r="K30" s="145">
        <v>927.25</v>
      </c>
      <c r="L30" s="144">
        <v>0.18</v>
      </c>
      <c r="M30" s="145">
        <f t="shared" si="2"/>
        <v>785.81</v>
      </c>
      <c r="N30" s="145">
        <f t="shared" si="3"/>
        <v>132801.89000000001</v>
      </c>
      <c r="O30" s="295">
        <f t="shared" si="4"/>
        <v>23904.340200000002</v>
      </c>
    </row>
    <row r="31" spans="1:15" ht="45">
      <c r="A31" s="205">
        <f t="shared" si="5"/>
        <v>20</v>
      </c>
      <c r="B31" s="290" t="s">
        <v>309</v>
      </c>
      <c r="C31" s="205"/>
      <c r="D31" s="205"/>
      <c r="E31" s="233"/>
      <c r="F31" s="238">
        <v>0.18</v>
      </c>
      <c r="G31" s="303"/>
      <c r="H31" s="239" t="s">
        <v>310</v>
      </c>
      <c r="I31" s="284" t="s">
        <v>294</v>
      </c>
      <c r="J31" s="145">
        <v>201</v>
      </c>
      <c r="K31" s="145">
        <v>736.4</v>
      </c>
      <c r="L31" s="144">
        <v>0.18</v>
      </c>
      <c r="M31" s="145">
        <f t="shared" si="2"/>
        <v>624.07000000000005</v>
      </c>
      <c r="N31" s="145">
        <f t="shared" si="3"/>
        <v>125438.07</v>
      </c>
      <c r="O31" s="295">
        <f t="shared" si="4"/>
        <v>22578.852600000002</v>
      </c>
    </row>
    <row r="32" spans="1:15" ht="45">
      <c r="A32" s="205">
        <f t="shared" si="5"/>
        <v>21</v>
      </c>
      <c r="B32" s="290" t="s">
        <v>311</v>
      </c>
      <c r="C32" s="205"/>
      <c r="D32" s="205"/>
      <c r="E32" s="233"/>
      <c r="F32" s="238">
        <v>0.18</v>
      </c>
      <c r="G32" s="303"/>
      <c r="H32" s="239" t="s">
        <v>312</v>
      </c>
      <c r="I32" s="284" t="s">
        <v>294</v>
      </c>
      <c r="J32" s="145">
        <v>158</v>
      </c>
      <c r="K32" s="145">
        <v>961.3</v>
      </c>
      <c r="L32" s="144">
        <v>0.18</v>
      </c>
      <c r="M32" s="145">
        <f t="shared" si="2"/>
        <v>814.66</v>
      </c>
      <c r="N32" s="145">
        <f t="shared" si="3"/>
        <v>128716.28</v>
      </c>
      <c r="O32" s="295">
        <f t="shared" si="4"/>
        <v>23168.930399999997</v>
      </c>
    </row>
    <row r="33" spans="1:15" ht="45">
      <c r="A33" s="205">
        <f t="shared" si="5"/>
        <v>22</v>
      </c>
      <c r="B33" s="290" t="s">
        <v>313</v>
      </c>
      <c r="C33" s="205"/>
      <c r="D33" s="205"/>
      <c r="E33" s="233"/>
      <c r="F33" s="238">
        <v>0.18</v>
      </c>
      <c r="G33" s="303"/>
      <c r="H33" s="239" t="s">
        <v>314</v>
      </c>
      <c r="I33" s="284" t="s">
        <v>315</v>
      </c>
      <c r="J33" s="145">
        <v>12360</v>
      </c>
      <c r="K33" s="145">
        <v>107.85</v>
      </c>
      <c r="L33" s="144">
        <v>0.18</v>
      </c>
      <c r="M33" s="145">
        <f t="shared" si="2"/>
        <v>91.4</v>
      </c>
      <c r="N33" s="145">
        <f t="shared" si="3"/>
        <v>1129704</v>
      </c>
      <c r="O33" s="295">
        <f t="shared" si="4"/>
        <v>203346.72</v>
      </c>
    </row>
    <row r="34" spans="1:15" ht="45">
      <c r="A34" s="205">
        <f t="shared" si="5"/>
        <v>23</v>
      </c>
      <c r="B34" s="290" t="s">
        <v>316</v>
      </c>
      <c r="C34" s="205"/>
      <c r="D34" s="205"/>
      <c r="E34" s="233"/>
      <c r="F34" s="238">
        <v>0.18</v>
      </c>
      <c r="G34" s="303"/>
      <c r="H34" s="239" t="s">
        <v>317</v>
      </c>
      <c r="I34" s="284" t="s">
        <v>273</v>
      </c>
      <c r="J34" s="145">
        <v>39</v>
      </c>
      <c r="K34" s="145">
        <v>7132.25</v>
      </c>
      <c r="L34" s="144">
        <v>0.18</v>
      </c>
      <c r="M34" s="145">
        <f t="shared" si="2"/>
        <v>6044.28</v>
      </c>
      <c r="N34" s="145">
        <f t="shared" si="3"/>
        <v>235726.92</v>
      </c>
      <c r="O34" s="295">
        <f t="shared" si="4"/>
        <v>42430.845600000001</v>
      </c>
    </row>
    <row r="35" spans="1:15" ht="60">
      <c r="A35" s="205">
        <f t="shared" si="5"/>
        <v>24</v>
      </c>
      <c r="B35" s="290" t="s">
        <v>318</v>
      </c>
      <c r="C35" s="205"/>
      <c r="D35" s="205"/>
      <c r="E35" s="233"/>
      <c r="F35" s="238">
        <v>0.18</v>
      </c>
      <c r="G35" s="303"/>
      <c r="H35" s="239" t="s">
        <v>319</v>
      </c>
      <c r="I35" s="284" t="s">
        <v>273</v>
      </c>
      <c r="J35" s="145">
        <v>91</v>
      </c>
      <c r="K35" s="145">
        <v>9105.9500000000007</v>
      </c>
      <c r="L35" s="144">
        <v>0.18</v>
      </c>
      <c r="M35" s="145">
        <f t="shared" si="2"/>
        <v>7716.91</v>
      </c>
      <c r="N35" s="145">
        <f t="shared" si="3"/>
        <v>702238.81</v>
      </c>
      <c r="O35" s="295">
        <f t="shared" si="4"/>
        <v>126402.98580000001</v>
      </c>
    </row>
    <row r="36" spans="1:15" ht="45">
      <c r="A36" s="205">
        <f t="shared" si="5"/>
        <v>25</v>
      </c>
      <c r="B36" s="290" t="s">
        <v>320</v>
      </c>
      <c r="C36" s="205"/>
      <c r="D36" s="205"/>
      <c r="E36" s="233"/>
      <c r="F36" s="238">
        <v>0.18</v>
      </c>
      <c r="G36" s="303"/>
      <c r="H36" s="239" t="s">
        <v>321</v>
      </c>
      <c r="I36" s="284" t="s">
        <v>294</v>
      </c>
      <c r="J36" s="145">
        <v>49</v>
      </c>
      <c r="K36" s="145">
        <v>905.05</v>
      </c>
      <c r="L36" s="144">
        <v>0.18</v>
      </c>
      <c r="M36" s="145">
        <f t="shared" si="2"/>
        <v>766.99</v>
      </c>
      <c r="N36" s="145">
        <f t="shared" si="3"/>
        <v>37582.51</v>
      </c>
      <c r="O36" s="295">
        <f t="shared" si="4"/>
        <v>6764.8518000000004</v>
      </c>
    </row>
    <row r="37" spans="1:15" ht="45">
      <c r="A37" s="205">
        <f t="shared" si="5"/>
        <v>26</v>
      </c>
      <c r="B37" s="290" t="s">
        <v>322</v>
      </c>
      <c r="C37" s="205"/>
      <c r="D37" s="205"/>
      <c r="E37" s="233"/>
      <c r="F37" s="238">
        <v>0.18</v>
      </c>
      <c r="G37" s="303"/>
      <c r="H37" s="239" t="s">
        <v>323</v>
      </c>
      <c r="I37" s="284" t="s">
        <v>294</v>
      </c>
      <c r="J37" s="145">
        <v>149</v>
      </c>
      <c r="K37" s="145">
        <v>1123.8</v>
      </c>
      <c r="L37" s="144">
        <v>0.18</v>
      </c>
      <c r="M37" s="145">
        <f t="shared" si="2"/>
        <v>952.37</v>
      </c>
      <c r="N37" s="145">
        <f t="shared" si="3"/>
        <v>141903.13</v>
      </c>
      <c r="O37" s="295">
        <f t="shared" si="4"/>
        <v>25542.563399999999</v>
      </c>
    </row>
    <row r="38" spans="1:15" ht="30">
      <c r="A38" s="205">
        <f t="shared" si="5"/>
        <v>27</v>
      </c>
      <c r="B38" s="290">
        <v>6.15</v>
      </c>
      <c r="C38" s="205"/>
      <c r="D38" s="205"/>
      <c r="E38" s="233"/>
      <c r="F38" s="238">
        <v>0.18</v>
      </c>
      <c r="G38" s="303"/>
      <c r="H38" s="239" t="s">
        <v>324</v>
      </c>
      <c r="I38" s="284" t="s">
        <v>294</v>
      </c>
      <c r="J38" s="145">
        <v>198</v>
      </c>
      <c r="K38" s="145">
        <v>104.8</v>
      </c>
      <c r="L38" s="144">
        <v>0.18</v>
      </c>
      <c r="M38" s="145">
        <f t="shared" si="2"/>
        <v>88.81</v>
      </c>
      <c r="N38" s="145">
        <f t="shared" si="3"/>
        <v>17584.38</v>
      </c>
      <c r="O38" s="295">
        <f t="shared" si="4"/>
        <v>3165.1884</v>
      </c>
    </row>
    <row r="39" spans="1:15" ht="60">
      <c r="A39" s="205">
        <f t="shared" si="5"/>
        <v>28</v>
      </c>
      <c r="B39" s="290" t="s">
        <v>325</v>
      </c>
      <c r="C39" s="205"/>
      <c r="D39" s="205"/>
      <c r="E39" s="233"/>
      <c r="F39" s="238">
        <v>0.18</v>
      </c>
      <c r="G39" s="303"/>
      <c r="H39" s="239" t="s">
        <v>326</v>
      </c>
      <c r="I39" s="284" t="s">
        <v>273</v>
      </c>
      <c r="J39" s="145">
        <v>28</v>
      </c>
      <c r="K39" s="145">
        <v>7311.25</v>
      </c>
      <c r="L39" s="144">
        <v>0.18</v>
      </c>
      <c r="M39" s="145">
        <f t="shared" si="2"/>
        <v>6195.97</v>
      </c>
      <c r="N39" s="145">
        <f t="shared" si="3"/>
        <v>173487.16</v>
      </c>
      <c r="O39" s="295">
        <f t="shared" si="4"/>
        <v>31227.6888</v>
      </c>
    </row>
    <row r="40" spans="1:15" ht="105">
      <c r="A40" s="205">
        <f t="shared" si="5"/>
        <v>29</v>
      </c>
      <c r="B40" s="287">
        <v>8.31</v>
      </c>
      <c r="C40" s="205"/>
      <c r="D40" s="205"/>
      <c r="E40" s="233"/>
      <c r="F40" s="238">
        <v>0.18</v>
      </c>
      <c r="G40" s="303"/>
      <c r="H40" s="239" t="s">
        <v>327</v>
      </c>
      <c r="I40" s="284" t="s">
        <v>294</v>
      </c>
      <c r="J40" s="145">
        <v>24</v>
      </c>
      <c r="K40" s="145">
        <v>1267.95</v>
      </c>
      <c r="L40" s="144">
        <v>0.18</v>
      </c>
      <c r="M40" s="145">
        <f t="shared" si="2"/>
        <v>1074.53</v>
      </c>
      <c r="N40" s="145">
        <f t="shared" si="3"/>
        <v>25788.720000000001</v>
      </c>
      <c r="O40" s="295">
        <f t="shared" si="4"/>
        <v>4641.9696000000004</v>
      </c>
    </row>
    <row r="41" spans="1:15" ht="90">
      <c r="A41" s="205">
        <f t="shared" si="5"/>
        <v>30</v>
      </c>
      <c r="B41" s="287" t="s">
        <v>328</v>
      </c>
      <c r="C41" s="205"/>
      <c r="D41" s="205"/>
      <c r="E41" s="233"/>
      <c r="F41" s="238">
        <v>0.18</v>
      </c>
      <c r="G41" s="303"/>
      <c r="H41" s="239" t="s">
        <v>329</v>
      </c>
      <c r="I41" s="284" t="s">
        <v>294</v>
      </c>
      <c r="J41" s="145">
        <v>13</v>
      </c>
      <c r="K41" s="145">
        <v>2392.65</v>
      </c>
      <c r="L41" s="144">
        <v>0.18</v>
      </c>
      <c r="M41" s="145">
        <f t="shared" si="2"/>
        <v>2027.67</v>
      </c>
      <c r="N41" s="145">
        <f t="shared" si="3"/>
        <v>26359.71</v>
      </c>
      <c r="O41" s="295">
        <f t="shared" si="4"/>
        <v>4744.7478000000001</v>
      </c>
    </row>
    <row r="42" spans="1:15" ht="45">
      <c r="A42" s="205">
        <f t="shared" si="5"/>
        <v>31</v>
      </c>
      <c r="B42" s="287">
        <v>9.23</v>
      </c>
      <c r="C42" s="205"/>
      <c r="D42" s="205"/>
      <c r="E42" s="233"/>
      <c r="F42" s="238">
        <v>0.18</v>
      </c>
      <c r="G42" s="303"/>
      <c r="H42" s="239" t="s">
        <v>330</v>
      </c>
      <c r="I42" s="284" t="s">
        <v>294</v>
      </c>
      <c r="J42" s="145">
        <v>13</v>
      </c>
      <c r="K42" s="145">
        <v>462.35</v>
      </c>
      <c r="L42" s="144">
        <v>0.18</v>
      </c>
      <c r="M42" s="145">
        <f t="shared" si="2"/>
        <v>391.82</v>
      </c>
      <c r="N42" s="145">
        <f t="shared" si="3"/>
        <v>5093.66</v>
      </c>
      <c r="O42" s="295">
        <f t="shared" si="4"/>
        <v>916.85879999999997</v>
      </c>
    </row>
    <row r="43" spans="1:15" ht="60">
      <c r="A43" s="205">
        <f t="shared" si="5"/>
        <v>32</v>
      </c>
      <c r="B43" s="291" t="s">
        <v>331</v>
      </c>
      <c r="C43" s="205"/>
      <c r="D43" s="205"/>
      <c r="E43" s="233"/>
      <c r="F43" s="238">
        <v>0.18</v>
      </c>
      <c r="G43" s="303"/>
      <c r="H43" s="239" t="s">
        <v>332</v>
      </c>
      <c r="I43" s="284" t="s">
        <v>315</v>
      </c>
      <c r="J43" s="145">
        <v>408</v>
      </c>
      <c r="K43" s="145">
        <v>219.1</v>
      </c>
      <c r="L43" s="144">
        <v>0.18</v>
      </c>
      <c r="M43" s="145">
        <f t="shared" si="2"/>
        <v>185.68</v>
      </c>
      <c r="N43" s="145">
        <f t="shared" si="3"/>
        <v>75757.440000000002</v>
      </c>
      <c r="O43" s="295">
        <f t="shared" si="4"/>
        <v>13636.3392</v>
      </c>
    </row>
    <row r="44" spans="1:15" ht="60">
      <c r="A44" s="205">
        <f t="shared" si="5"/>
        <v>33</v>
      </c>
      <c r="B44" s="290" t="s">
        <v>333</v>
      </c>
      <c r="C44" s="205"/>
      <c r="D44" s="205"/>
      <c r="E44" s="233"/>
      <c r="F44" s="238">
        <v>0.18</v>
      </c>
      <c r="G44" s="303"/>
      <c r="H44" s="239" t="s">
        <v>334</v>
      </c>
      <c r="I44" s="284" t="s">
        <v>335</v>
      </c>
      <c r="J44" s="145">
        <v>10</v>
      </c>
      <c r="K44" s="145">
        <v>303.25</v>
      </c>
      <c r="L44" s="144">
        <v>0.18</v>
      </c>
      <c r="M44" s="145">
        <f t="shared" si="2"/>
        <v>256.99</v>
      </c>
      <c r="N44" s="145">
        <f t="shared" si="3"/>
        <v>2569.9</v>
      </c>
      <c r="O44" s="295">
        <f t="shared" si="4"/>
        <v>462.58199999999999</v>
      </c>
    </row>
    <row r="45" spans="1:15" ht="60">
      <c r="A45" s="205">
        <f t="shared" si="5"/>
        <v>34</v>
      </c>
      <c r="B45" s="291" t="s">
        <v>336</v>
      </c>
      <c r="C45" s="205"/>
      <c r="D45" s="205"/>
      <c r="E45" s="233"/>
      <c r="F45" s="238">
        <v>0.18</v>
      </c>
      <c r="G45" s="303"/>
      <c r="H45" s="239" t="s">
        <v>337</v>
      </c>
      <c r="I45" s="284" t="s">
        <v>335</v>
      </c>
      <c r="J45" s="145">
        <v>12</v>
      </c>
      <c r="K45" s="145">
        <v>99.7</v>
      </c>
      <c r="L45" s="144">
        <v>0.18</v>
      </c>
      <c r="M45" s="145">
        <f t="shared" si="2"/>
        <v>84.49</v>
      </c>
      <c r="N45" s="145">
        <f t="shared" si="3"/>
        <v>1013.88</v>
      </c>
      <c r="O45" s="295">
        <f t="shared" si="4"/>
        <v>182.4984</v>
      </c>
    </row>
    <row r="46" spans="1:15" ht="45">
      <c r="A46" s="205">
        <f t="shared" si="5"/>
        <v>35</v>
      </c>
      <c r="B46" s="290" t="s">
        <v>338</v>
      </c>
      <c r="C46" s="205"/>
      <c r="D46" s="205"/>
      <c r="E46" s="233"/>
      <c r="F46" s="238">
        <v>0.18</v>
      </c>
      <c r="G46" s="303"/>
      <c r="H46" s="239" t="s">
        <v>339</v>
      </c>
      <c r="I46" s="284" t="s">
        <v>335</v>
      </c>
      <c r="J46" s="145">
        <v>16</v>
      </c>
      <c r="K46" s="145">
        <v>66.25</v>
      </c>
      <c r="L46" s="144">
        <v>0.18</v>
      </c>
      <c r="M46" s="145">
        <f t="shared" si="2"/>
        <v>56.14</v>
      </c>
      <c r="N46" s="145">
        <f t="shared" si="3"/>
        <v>898.24</v>
      </c>
      <c r="O46" s="295">
        <f t="shared" si="4"/>
        <v>161.6832</v>
      </c>
    </row>
    <row r="47" spans="1:15" ht="45">
      <c r="A47" s="205">
        <f t="shared" si="5"/>
        <v>36</v>
      </c>
      <c r="B47" s="290">
        <v>10.1</v>
      </c>
      <c r="C47" s="205"/>
      <c r="D47" s="205"/>
      <c r="E47" s="233"/>
      <c r="F47" s="238">
        <v>0.18</v>
      </c>
      <c r="G47" s="303"/>
      <c r="H47" s="239" t="s">
        <v>340</v>
      </c>
      <c r="I47" s="284" t="s">
        <v>341</v>
      </c>
      <c r="J47" s="145">
        <v>465</v>
      </c>
      <c r="K47" s="145">
        <v>117.35</v>
      </c>
      <c r="L47" s="144">
        <v>0.18</v>
      </c>
      <c r="M47" s="145">
        <f t="shared" si="2"/>
        <v>99.45</v>
      </c>
      <c r="N47" s="145">
        <f t="shared" si="3"/>
        <v>46244.25</v>
      </c>
      <c r="O47" s="295">
        <f t="shared" si="4"/>
        <v>8323.9650000000001</v>
      </c>
    </row>
    <row r="48" spans="1:15" ht="75">
      <c r="A48" s="205">
        <f t="shared" si="5"/>
        <v>37</v>
      </c>
      <c r="B48" s="290" t="s">
        <v>342</v>
      </c>
      <c r="C48" s="205"/>
      <c r="D48" s="205"/>
      <c r="E48" s="233"/>
      <c r="F48" s="238">
        <v>0.18</v>
      </c>
      <c r="G48" s="303"/>
      <c r="H48" s="239" t="s">
        <v>343</v>
      </c>
      <c r="I48" s="284" t="s">
        <v>294</v>
      </c>
      <c r="J48" s="145">
        <v>14</v>
      </c>
      <c r="K48" s="145">
        <v>5563.75</v>
      </c>
      <c r="L48" s="144">
        <v>0.18</v>
      </c>
      <c r="M48" s="145">
        <f t="shared" si="2"/>
        <v>4715.04</v>
      </c>
      <c r="N48" s="145">
        <f t="shared" si="3"/>
        <v>66010.559999999998</v>
      </c>
      <c r="O48" s="295">
        <f t="shared" si="4"/>
        <v>11881.900799999999</v>
      </c>
    </row>
    <row r="49" spans="1:15" ht="135">
      <c r="A49" s="205">
        <f t="shared" si="5"/>
        <v>38</v>
      </c>
      <c r="B49" s="290" t="s">
        <v>344</v>
      </c>
      <c r="C49" s="205"/>
      <c r="D49" s="205"/>
      <c r="E49" s="233"/>
      <c r="F49" s="238">
        <v>0.18</v>
      </c>
      <c r="G49" s="303"/>
      <c r="H49" s="239" t="s">
        <v>345</v>
      </c>
      <c r="I49" s="284" t="s">
        <v>294</v>
      </c>
      <c r="J49" s="145">
        <v>7</v>
      </c>
      <c r="K49" s="145">
        <v>3307.05</v>
      </c>
      <c r="L49" s="144">
        <v>0.18</v>
      </c>
      <c r="M49" s="145">
        <f t="shared" si="2"/>
        <v>2802.58</v>
      </c>
      <c r="N49" s="145">
        <f t="shared" si="3"/>
        <v>19618.060000000001</v>
      </c>
      <c r="O49" s="295">
        <f t="shared" si="4"/>
        <v>3531.2508000000003</v>
      </c>
    </row>
    <row r="50" spans="1:15">
      <c r="A50" s="205">
        <f t="shared" si="5"/>
        <v>39</v>
      </c>
      <c r="B50" s="290">
        <v>10.7</v>
      </c>
      <c r="C50" s="205"/>
      <c r="D50" s="205"/>
      <c r="E50" s="233"/>
      <c r="F50" s="238">
        <v>0.18</v>
      </c>
      <c r="G50" s="303"/>
      <c r="H50" s="239" t="s">
        <v>346</v>
      </c>
      <c r="I50" s="284" t="s">
        <v>335</v>
      </c>
      <c r="J50" s="145">
        <v>2</v>
      </c>
      <c r="K50" s="145">
        <v>492.35</v>
      </c>
      <c r="L50" s="144">
        <v>0.18</v>
      </c>
      <c r="M50" s="145">
        <f t="shared" si="2"/>
        <v>417.25</v>
      </c>
      <c r="N50" s="145">
        <f t="shared" si="3"/>
        <v>834.5</v>
      </c>
      <c r="O50" s="295">
        <f t="shared" si="4"/>
        <v>150.21</v>
      </c>
    </row>
    <row r="51" spans="1:15" ht="45">
      <c r="A51" s="205">
        <f t="shared" si="5"/>
        <v>40</v>
      </c>
      <c r="B51" s="291" t="s">
        <v>347</v>
      </c>
      <c r="C51" s="205"/>
      <c r="D51" s="205"/>
      <c r="E51" s="233"/>
      <c r="F51" s="238">
        <v>0.18</v>
      </c>
      <c r="G51" s="303"/>
      <c r="H51" s="239" t="s">
        <v>348</v>
      </c>
      <c r="I51" s="284" t="s">
        <v>294</v>
      </c>
      <c r="J51" s="145">
        <v>7</v>
      </c>
      <c r="K51" s="145">
        <v>1281.3499999999999</v>
      </c>
      <c r="L51" s="144">
        <v>0.18</v>
      </c>
      <c r="M51" s="145">
        <f t="shared" si="2"/>
        <v>1085.8900000000001</v>
      </c>
      <c r="N51" s="145">
        <f t="shared" si="3"/>
        <v>7601.23</v>
      </c>
      <c r="O51" s="295">
        <f t="shared" si="4"/>
        <v>1368.2213999999999</v>
      </c>
    </row>
    <row r="52" spans="1:15" ht="150">
      <c r="A52" s="205">
        <f t="shared" si="5"/>
        <v>41</v>
      </c>
      <c r="B52" s="290" t="s">
        <v>349</v>
      </c>
      <c r="C52" s="205"/>
      <c r="D52" s="205"/>
      <c r="E52" s="233"/>
      <c r="F52" s="238">
        <v>0.18</v>
      </c>
      <c r="G52" s="303"/>
      <c r="H52" s="239" t="s">
        <v>350</v>
      </c>
      <c r="I52" s="284" t="s">
        <v>351</v>
      </c>
      <c r="J52" s="145">
        <v>32</v>
      </c>
      <c r="K52" s="145">
        <v>583.29999999999995</v>
      </c>
      <c r="L52" s="144">
        <v>0.18</v>
      </c>
      <c r="M52" s="145">
        <f t="shared" si="2"/>
        <v>494.32</v>
      </c>
      <c r="N52" s="145">
        <f t="shared" si="3"/>
        <v>15818.24</v>
      </c>
      <c r="O52" s="295">
        <f t="shared" si="4"/>
        <v>2847.2831999999999</v>
      </c>
    </row>
    <row r="53" spans="1:15" ht="75">
      <c r="A53" s="205">
        <f t="shared" si="5"/>
        <v>42</v>
      </c>
      <c r="B53" s="290" t="s">
        <v>352</v>
      </c>
      <c r="C53" s="205"/>
      <c r="D53" s="205"/>
      <c r="E53" s="233"/>
      <c r="F53" s="238">
        <v>0.18</v>
      </c>
      <c r="G53" s="303"/>
      <c r="H53" s="239" t="s">
        <v>353</v>
      </c>
      <c r="I53" s="284" t="s">
        <v>315</v>
      </c>
      <c r="J53" s="145">
        <v>4638</v>
      </c>
      <c r="K53" s="145">
        <v>194.4</v>
      </c>
      <c r="L53" s="144">
        <v>0.18</v>
      </c>
      <c r="M53" s="145">
        <f t="shared" si="2"/>
        <v>164.75</v>
      </c>
      <c r="N53" s="145">
        <f t="shared" si="3"/>
        <v>764110.5</v>
      </c>
      <c r="O53" s="295">
        <f t="shared" si="4"/>
        <v>137539.88999999998</v>
      </c>
    </row>
    <row r="54" spans="1:15" ht="75">
      <c r="A54" s="205">
        <f t="shared" si="5"/>
        <v>43</v>
      </c>
      <c r="B54" s="290" t="s">
        <v>354</v>
      </c>
      <c r="C54" s="205"/>
      <c r="D54" s="205"/>
      <c r="E54" s="233"/>
      <c r="F54" s="238">
        <v>0.18</v>
      </c>
      <c r="G54" s="303"/>
      <c r="H54" s="239" t="s">
        <v>355</v>
      </c>
      <c r="I54" s="284" t="s">
        <v>315</v>
      </c>
      <c r="J54" s="145">
        <v>2401</v>
      </c>
      <c r="K54" s="145">
        <v>172.6</v>
      </c>
      <c r="L54" s="144">
        <v>0.18</v>
      </c>
      <c r="M54" s="145">
        <f t="shared" si="2"/>
        <v>146.27000000000001</v>
      </c>
      <c r="N54" s="145">
        <f t="shared" si="3"/>
        <v>351194.27</v>
      </c>
      <c r="O54" s="295">
        <f t="shared" si="4"/>
        <v>63214.9686</v>
      </c>
    </row>
    <row r="55" spans="1:15" ht="120">
      <c r="A55" s="205">
        <f t="shared" si="5"/>
        <v>44</v>
      </c>
      <c r="B55" s="290">
        <v>11.4</v>
      </c>
      <c r="C55" s="205"/>
      <c r="D55" s="205"/>
      <c r="E55" s="233"/>
      <c r="F55" s="238">
        <v>0.18</v>
      </c>
      <c r="G55" s="303"/>
      <c r="H55" s="239" t="s">
        <v>356</v>
      </c>
      <c r="I55" s="284" t="s">
        <v>294</v>
      </c>
      <c r="J55" s="145">
        <v>390</v>
      </c>
      <c r="K55" s="145">
        <v>978.45</v>
      </c>
      <c r="L55" s="144">
        <v>0.18</v>
      </c>
      <c r="M55" s="145">
        <f t="shared" si="2"/>
        <v>829.19</v>
      </c>
      <c r="N55" s="145">
        <f t="shared" si="3"/>
        <v>323384.09999999998</v>
      </c>
      <c r="O55" s="295">
        <f t="shared" si="4"/>
        <v>58209.137999999992</v>
      </c>
    </row>
    <row r="56" spans="1:15" ht="45">
      <c r="A56" s="205">
        <f t="shared" si="5"/>
        <v>45</v>
      </c>
      <c r="B56" s="290" t="s">
        <v>357</v>
      </c>
      <c r="C56" s="205"/>
      <c r="D56" s="205"/>
      <c r="E56" s="233"/>
      <c r="F56" s="238">
        <v>0.18</v>
      </c>
      <c r="G56" s="303"/>
      <c r="H56" s="239" t="s">
        <v>358</v>
      </c>
      <c r="I56" s="284" t="s">
        <v>294</v>
      </c>
      <c r="J56" s="145">
        <v>15</v>
      </c>
      <c r="K56" s="145">
        <v>662.05</v>
      </c>
      <c r="L56" s="144">
        <v>0.18</v>
      </c>
      <c r="M56" s="145">
        <f t="shared" si="2"/>
        <v>561.05999999999995</v>
      </c>
      <c r="N56" s="145">
        <f t="shared" si="3"/>
        <v>8415.9</v>
      </c>
      <c r="O56" s="295">
        <f t="shared" si="4"/>
        <v>1514.8619999999999</v>
      </c>
    </row>
    <row r="57" spans="1:15" ht="30">
      <c r="A57" s="205">
        <f t="shared" si="5"/>
        <v>46</v>
      </c>
      <c r="B57" s="290" t="s">
        <v>359</v>
      </c>
      <c r="C57" s="205"/>
      <c r="D57" s="205"/>
      <c r="E57" s="233"/>
      <c r="F57" s="238">
        <v>0.18</v>
      </c>
      <c r="G57" s="303"/>
      <c r="H57" s="239" t="s">
        <v>360</v>
      </c>
      <c r="I57" s="284" t="s">
        <v>361</v>
      </c>
      <c r="J57" s="145">
        <v>512</v>
      </c>
      <c r="K57" s="145">
        <v>91.75</v>
      </c>
      <c r="L57" s="144">
        <v>0.18</v>
      </c>
      <c r="M57" s="145">
        <f t="shared" si="2"/>
        <v>77.75</v>
      </c>
      <c r="N57" s="145">
        <f t="shared" si="3"/>
        <v>39808</v>
      </c>
      <c r="O57" s="295">
        <f t="shared" si="4"/>
        <v>7165.44</v>
      </c>
    </row>
    <row r="58" spans="1:15" ht="105">
      <c r="A58" s="205">
        <f t="shared" si="5"/>
        <v>47</v>
      </c>
      <c r="B58" s="290">
        <v>11.38</v>
      </c>
      <c r="C58" s="205"/>
      <c r="D58" s="205"/>
      <c r="E58" s="233"/>
      <c r="F58" s="238">
        <v>0.18</v>
      </c>
      <c r="G58" s="303"/>
      <c r="H58" s="239" t="s">
        <v>362</v>
      </c>
      <c r="I58" s="284" t="s">
        <v>294</v>
      </c>
      <c r="J58" s="145">
        <v>7</v>
      </c>
      <c r="K58" s="145">
        <v>1315.3</v>
      </c>
      <c r="L58" s="144">
        <v>0.18</v>
      </c>
      <c r="M58" s="145">
        <f t="shared" si="2"/>
        <v>1114.6600000000001</v>
      </c>
      <c r="N58" s="145">
        <f t="shared" si="3"/>
        <v>7802.62</v>
      </c>
      <c r="O58" s="295">
        <f t="shared" si="4"/>
        <v>1404.4715999999999</v>
      </c>
    </row>
    <row r="59" spans="1:15" ht="105">
      <c r="A59" s="205">
        <f t="shared" si="5"/>
        <v>48</v>
      </c>
      <c r="B59" s="290" t="s">
        <v>363</v>
      </c>
      <c r="C59" s="205"/>
      <c r="D59" s="205"/>
      <c r="E59" s="233"/>
      <c r="F59" s="238">
        <v>0.18</v>
      </c>
      <c r="G59" s="303"/>
      <c r="H59" s="239" t="s">
        <v>364</v>
      </c>
      <c r="I59" s="284" t="s">
        <v>294</v>
      </c>
      <c r="J59" s="145">
        <v>118</v>
      </c>
      <c r="K59" s="145">
        <v>1553.45</v>
      </c>
      <c r="L59" s="144">
        <v>0.18</v>
      </c>
      <c r="M59" s="145">
        <f t="shared" si="2"/>
        <v>1316.48</v>
      </c>
      <c r="N59" s="145">
        <f t="shared" si="3"/>
        <v>155344.64000000001</v>
      </c>
      <c r="O59" s="295">
        <f t="shared" si="4"/>
        <v>27962.035200000002</v>
      </c>
    </row>
    <row r="60" spans="1:15" ht="105">
      <c r="A60" s="205">
        <f t="shared" si="5"/>
        <v>49</v>
      </c>
      <c r="B60" s="290" t="s">
        <v>365</v>
      </c>
      <c r="C60" s="205"/>
      <c r="D60" s="205"/>
      <c r="E60" s="233"/>
      <c r="F60" s="238">
        <v>0.18</v>
      </c>
      <c r="G60" s="303"/>
      <c r="H60" s="239" t="s">
        <v>366</v>
      </c>
      <c r="I60" s="284" t="s">
        <v>294</v>
      </c>
      <c r="J60" s="145">
        <v>8</v>
      </c>
      <c r="K60" s="145">
        <v>1623.05</v>
      </c>
      <c r="L60" s="144">
        <v>0.18</v>
      </c>
      <c r="M60" s="145">
        <f t="shared" si="2"/>
        <v>1375.47</v>
      </c>
      <c r="N60" s="145">
        <f t="shared" si="3"/>
        <v>11003.76</v>
      </c>
      <c r="O60" s="295">
        <f t="shared" si="4"/>
        <v>1980.6768</v>
      </c>
    </row>
    <row r="61" spans="1:15" ht="195">
      <c r="A61" s="205">
        <f t="shared" si="5"/>
        <v>50</v>
      </c>
      <c r="B61" s="291" t="s">
        <v>367</v>
      </c>
      <c r="C61" s="205"/>
      <c r="D61" s="205"/>
      <c r="E61" s="233"/>
      <c r="F61" s="238">
        <v>0.18</v>
      </c>
      <c r="G61" s="303"/>
      <c r="H61" s="239" t="s">
        <v>368</v>
      </c>
      <c r="I61" s="284" t="s">
        <v>294</v>
      </c>
      <c r="J61" s="145">
        <v>693</v>
      </c>
      <c r="K61" s="145">
        <v>738.65</v>
      </c>
      <c r="L61" s="144">
        <v>0.18</v>
      </c>
      <c r="M61" s="145">
        <f t="shared" si="2"/>
        <v>625.97</v>
      </c>
      <c r="N61" s="145">
        <f t="shared" si="3"/>
        <v>433797.21</v>
      </c>
      <c r="O61" s="295">
        <f t="shared" si="4"/>
        <v>78083.497799999997</v>
      </c>
    </row>
    <row r="62" spans="1:15" ht="30">
      <c r="A62" s="205">
        <f t="shared" si="5"/>
        <v>51</v>
      </c>
      <c r="B62" s="290" t="s">
        <v>369</v>
      </c>
      <c r="C62" s="205"/>
      <c r="D62" s="205"/>
      <c r="E62" s="233"/>
      <c r="F62" s="238">
        <v>0.18</v>
      </c>
      <c r="G62" s="303"/>
      <c r="H62" s="239" t="s">
        <v>370</v>
      </c>
      <c r="I62" s="284" t="s">
        <v>294</v>
      </c>
      <c r="J62" s="145">
        <v>716</v>
      </c>
      <c r="K62" s="145">
        <v>347.05</v>
      </c>
      <c r="L62" s="144">
        <v>0.18</v>
      </c>
      <c r="M62" s="145">
        <f t="shared" si="2"/>
        <v>294.11</v>
      </c>
      <c r="N62" s="145">
        <f t="shared" si="3"/>
        <v>210582.76</v>
      </c>
      <c r="O62" s="295">
        <f t="shared" si="4"/>
        <v>37904.896800000002</v>
      </c>
    </row>
    <row r="63" spans="1:15" ht="30">
      <c r="A63" s="205">
        <f t="shared" si="5"/>
        <v>52</v>
      </c>
      <c r="B63" s="290" t="s">
        <v>371</v>
      </c>
      <c r="C63" s="205"/>
      <c r="D63" s="205"/>
      <c r="E63" s="233"/>
      <c r="F63" s="238">
        <v>0.18</v>
      </c>
      <c r="G63" s="303"/>
      <c r="H63" s="239" t="s">
        <v>372</v>
      </c>
      <c r="I63" s="284" t="s">
        <v>294</v>
      </c>
      <c r="J63" s="145">
        <v>390</v>
      </c>
      <c r="K63" s="145">
        <v>411.75</v>
      </c>
      <c r="L63" s="144">
        <v>0.18</v>
      </c>
      <c r="M63" s="145">
        <f t="shared" si="2"/>
        <v>348.94</v>
      </c>
      <c r="N63" s="145">
        <f t="shared" si="3"/>
        <v>136086.6</v>
      </c>
      <c r="O63" s="295">
        <f t="shared" si="4"/>
        <v>24495.588</v>
      </c>
    </row>
    <row r="64" spans="1:15" ht="45">
      <c r="A64" s="205">
        <f t="shared" si="5"/>
        <v>53</v>
      </c>
      <c r="B64" s="290">
        <v>13.11</v>
      </c>
      <c r="C64" s="205"/>
      <c r="D64" s="205"/>
      <c r="E64" s="233"/>
      <c r="F64" s="238">
        <v>0.18</v>
      </c>
      <c r="G64" s="303"/>
      <c r="H64" s="239" t="s">
        <v>373</v>
      </c>
      <c r="I64" s="284" t="s">
        <v>299</v>
      </c>
      <c r="J64" s="145">
        <v>470</v>
      </c>
      <c r="K64" s="145">
        <v>518.54999999999995</v>
      </c>
      <c r="L64" s="144">
        <v>0.18</v>
      </c>
      <c r="M64" s="145">
        <f t="shared" si="2"/>
        <v>439.45</v>
      </c>
      <c r="N64" s="145">
        <f t="shared" si="3"/>
        <v>206541.5</v>
      </c>
      <c r="O64" s="295">
        <f t="shared" si="4"/>
        <v>37177.47</v>
      </c>
    </row>
    <row r="65" spans="1:15">
      <c r="A65" s="205">
        <f t="shared" si="5"/>
        <v>54</v>
      </c>
      <c r="B65" s="291" t="s">
        <v>374</v>
      </c>
      <c r="C65" s="205"/>
      <c r="D65" s="205"/>
      <c r="E65" s="233"/>
      <c r="F65" s="238">
        <v>0.18</v>
      </c>
      <c r="G65" s="303"/>
      <c r="H65" s="239" t="s">
        <v>375</v>
      </c>
      <c r="I65" s="284" t="s">
        <v>294</v>
      </c>
      <c r="J65" s="145">
        <v>422</v>
      </c>
      <c r="K65" s="145">
        <v>300.45</v>
      </c>
      <c r="L65" s="144">
        <v>0.18</v>
      </c>
      <c r="M65" s="145">
        <f t="shared" si="2"/>
        <v>254.62</v>
      </c>
      <c r="N65" s="145">
        <f t="shared" si="3"/>
        <v>107449.64</v>
      </c>
      <c r="O65" s="295">
        <f t="shared" si="4"/>
        <v>19340.9352</v>
      </c>
    </row>
    <row r="66" spans="1:15" ht="45">
      <c r="A66" s="205">
        <f t="shared" si="5"/>
        <v>55</v>
      </c>
      <c r="B66" s="290" t="s">
        <v>376</v>
      </c>
      <c r="C66" s="205"/>
      <c r="D66" s="205"/>
      <c r="E66" s="233"/>
      <c r="F66" s="238">
        <v>0.18</v>
      </c>
      <c r="G66" s="303"/>
      <c r="H66" s="239" t="s">
        <v>377</v>
      </c>
      <c r="I66" s="284" t="s">
        <v>294</v>
      </c>
      <c r="J66" s="145">
        <v>282</v>
      </c>
      <c r="K66" s="145">
        <v>185.65</v>
      </c>
      <c r="L66" s="144">
        <v>0.18</v>
      </c>
      <c r="M66" s="145">
        <f t="shared" si="2"/>
        <v>157.33000000000001</v>
      </c>
      <c r="N66" s="145">
        <f t="shared" si="3"/>
        <v>44367.06</v>
      </c>
      <c r="O66" s="295">
        <f t="shared" si="4"/>
        <v>7986.0707999999995</v>
      </c>
    </row>
    <row r="67" spans="1:15" ht="45">
      <c r="A67" s="205">
        <f t="shared" si="5"/>
        <v>56</v>
      </c>
      <c r="B67" s="290" t="s">
        <v>378</v>
      </c>
      <c r="C67" s="205"/>
      <c r="D67" s="205"/>
      <c r="E67" s="233"/>
      <c r="F67" s="238">
        <v>0.18</v>
      </c>
      <c r="G67" s="303"/>
      <c r="H67" s="239" t="s">
        <v>379</v>
      </c>
      <c r="I67" s="284" t="s">
        <v>294</v>
      </c>
      <c r="J67" s="145">
        <v>1381</v>
      </c>
      <c r="K67" s="145">
        <v>160.6</v>
      </c>
      <c r="L67" s="144">
        <v>0.18</v>
      </c>
      <c r="M67" s="145">
        <f t="shared" si="2"/>
        <v>136.1</v>
      </c>
      <c r="N67" s="145">
        <f t="shared" si="3"/>
        <v>187954.1</v>
      </c>
      <c r="O67" s="295">
        <f t="shared" si="4"/>
        <v>33831.737999999998</v>
      </c>
    </row>
    <row r="68" spans="1:15" ht="60">
      <c r="A68" s="205">
        <f t="shared" si="5"/>
        <v>57</v>
      </c>
      <c r="B68" s="290" t="s">
        <v>380</v>
      </c>
      <c r="C68" s="205"/>
      <c r="D68" s="205"/>
      <c r="E68" s="233"/>
      <c r="F68" s="238">
        <v>0.18</v>
      </c>
      <c r="G68" s="303"/>
      <c r="H68" s="239" t="s">
        <v>381</v>
      </c>
      <c r="I68" s="284" t="s">
        <v>299</v>
      </c>
      <c r="J68" s="145">
        <v>469</v>
      </c>
      <c r="K68" s="145">
        <v>226.25</v>
      </c>
      <c r="L68" s="144">
        <v>0.18</v>
      </c>
      <c r="M68" s="145">
        <f t="shared" si="2"/>
        <v>191.74</v>
      </c>
      <c r="N68" s="145">
        <f t="shared" si="3"/>
        <v>89926.06</v>
      </c>
      <c r="O68" s="295">
        <f t="shared" si="4"/>
        <v>16186.690799999998</v>
      </c>
    </row>
    <row r="69" spans="1:15" ht="60">
      <c r="A69" s="205">
        <f t="shared" si="5"/>
        <v>58</v>
      </c>
      <c r="B69" s="290" t="s">
        <v>382</v>
      </c>
      <c r="C69" s="205"/>
      <c r="D69" s="205"/>
      <c r="E69" s="233"/>
      <c r="F69" s="238">
        <v>0.18</v>
      </c>
      <c r="G69" s="303"/>
      <c r="H69" s="239" t="s">
        <v>383</v>
      </c>
      <c r="I69" s="284" t="s">
        <v>294</v>
      </c>
      <c r="J69" s="145">
        <v>9.6</v>
      </c>
      <c r="K69" s="145">
        <v>70.349999999999994</v>
      </c>
      <c r="L69" s="144">
        <v>0.18</v>
      </c>
      <c r="M69" s="145">
        <f t="shared" si="2"/>
        <v>59.62</v>
      </c>
      <c r="N69" s="145">
        <f t="shared" si="3"/>
        <v>572.35</v>
      </c>
      <c r="O69" s="295">
        <f t="shared" si="4"/>
        <v>103.023</v>
      </c>
    </row>
    <row r="70" spans="1:15">
      <c r="A70" s="205">
        <f t="shared" si="5"/>
        <v>59</v>
      </c>
      <c r="B70" s="290" t="s">
        <v>384</v>
      </c>
      <c r="C70" s="205"/>
      <c r="D70" s="205"/>
      <c r="E70" s="233"/>
      <c r="F70" s="238">
        <v>0.18</v>
      </c>
      <c r="G70" s="303"/>
      <c r="H70" s="239" t="s">
        <v>385</v>
      </c>
      <c r="I70" s="284" t="s">
        <v>273</v>
      </c>
      <c r="J70" s="145">
        <v>396</v>
      </c>
      <c r="K70" s="145">
        <v>768.25</v>
      </c>
      <c r="L70" s="144">
        <v>0.18</v>
      </c>
      <c r="M70" s="145">
        <f t="shared" si="2"/>
        <v>651.05999999999995</v>
      </c>
      <c r="N70" s="145">
        <f t="shared" si="3"/>
        <v>257819.76</v>
      </c>
      <c r="O70" s="295">
        <f t="shared" si="4"/>
        <v>46407.556799999998</v>
      </c>
    </row>
    <row r="71" spans="1:15" ht="105">
      <c r="A71" s="205">
        <f t="shared" si="5"/>
        <v>60</v>
      </c>
      <c r="B71" s="290" t="s">
        <v>386</v>
      </c>
      <c r="C71" s="205"/>
      <c r="D71" s="205"/>
      <c r="E71" s="233"/>
      <c r="F71" s="238">
        <v>0.18</v>
      </c>
      <c r="G71" s="303"/>
      <c r="H71" s="239" t="s">
        <v>387</v>
      </c>
      <c r="I71" s="284" t="s">
        <v>335</v>
      </c>
      <c r="J71" s="145">
        <v>2</v>
      </c>
      <c r="K71" s="145">
        <v>6767.4</v>
      </c>
      <c r="L71" s="144">
        <v>0.18</v>
      </c>
      <c r="M71" s="145">
        <f t="shared" si="2"/>
        <v>5735.08</v>
      </c>
      <c r="N71" s="145">
        <f t="shared" si="3"/>
        <v>11470.16</v>
      </c>
      <c r="O71" s="295">
        <f t="shared" si="4"/>
        <v>2064.6288</v>
      </c>
    </row>
    <row r="72" spans="1:15" ht="75">
      <c r="A72" s="205">
        <f t="shared" si="5"/>
        <v>61</v>
      </c>
      <c r="B72" s="290" t="s">
        <v>388</v>
      </c>
      <c r="C72" s="205"/>
      <c r="D72" s="205"/>
      <c r="E72" s="233"/>
      <c r="F72" s="238">
        <v>0.18</v>
      </c>
      <c r="G72" s="303"/>
      <c r="H72" s="239" t="s">
        <v>389</v>
      </c>
      <c r="I72" s="284" t="s">
        <v>335</v>
      </c>
      <c r="J72" s="145">
        <v>2</v>
      </c>
      <c r="K72" s="145">
        <v>2226.35</v>
      </c>
      <c r="L72" s="144">
        <v>0.18</v>
      </c>
      <c r="M72" s="145">
        <f t="shared" si="2"/>
        <v>1886.74</v>
      </c>
      <c r="N72" s="145">
        <f t="shared" si="3"/>
        <v>3773.48</v>
      </c>
      <c r="O72" s="295">
        <f t="shared" si="4"/>
        <v>679.22640000000001</v>
      </c>
    </row>
    <row r="73" spans="1:15" ht="30">
      <c r="A73" s="205">
        <f t="shared" si="5"/>
        <v>62</v>
      </c>
      <c r="B73" s="291" t="s">
        <v>390</v>
      </c>
      <c r="C73" s="205"/>
      <c r="D73" s="205"/>
      <c r="E73" s="233"/>
      <c r="F73" s="238">
        <v>0.18</v>
      </c>
      <c r="G73" s="303"/>
      <c r="H73" s="239" t="s">
        <v>391</v>
      </c>
      <c r="I73" s="284" t="s">
        <v>335</v>
      </c>
      <c r="J73" s="145">
        <v>2</v>
      </c>
      <c r="K73" s="145">
        <v>119.55</v>
      </c>
      <c r="L73" s="144">
        <v>0.18</v>
      </c>
      <c r="M73" s="145">
        <f t="shared" si="2"/>
        <v>101.31</v>
      </c>
      <c r="N73" s="145">
        <f t="shared" si="3"/>
        <v>202.62</v>
      </c>
      <c r="O73" s="295">
        <f t="shared" si="4"/>
        <v>36.471600000000002</v>
      </c>
    </row>
    <row r="74" spans="1:15" ht="45">
      <c r="A74" s="205">
        <f t="shared" si="5"/>
        <v>63</v>
      </c>
      <c r="B74" s="291">
        <v>17.309999999999999</v>
      </c>
      <c r="C74" s="205"/>
      <c r="D74" s="205"/>
      <c r="E74" s="233"/>
      <c r="F74" s="238">
        <v>0.18</v>
      </c>
      <c r="G74" s="303"/>
      <c r="H74" s="239" t="s">
        <v>392</v>
      </c>
      <c r="I74" s="284" t="s">
        <v>335</v>
      </c>
      <c r="J74" s="145">
        <v>2</v>
      </c>
      <c r="K74" s="145">
        <v>1607.95</v>
      </c>
      <c r="L74" s="144">
        <v>0.18</v>
      </c>
      <c r="M74" s="145">
        <f t="shared" si="2"/>
        <v>1362.67</v>
      </c>
      <c r="N74" s="145">
        <f t="shared" si="3"/>
        <v>2725.34</v>
      </c>
      <c r="O74" s="295">
        <f t="shared" si="4"/>
        <v>490.56119999999999</v>
      </c>
    </row>
    <row r="75" spans="1:15" ht="75">
      <c r="A75" s="205">
        <f t="shared" si="5"/>
        <v>64</v>
      </c>
      <c r="B75" s="290" t="s">
        <v>393</v>
      </c>
      <c r="C75" s="205"/>
      <c r="D75" s="205"/>
      <c r="E75" s="233"/>
      <c r="F75" s="238">
        <v>0.18</v>
      </c>
      <c r="G75" s="303"/>
      <c r="H75" s="239" t="s">
        <v>394</v>
      </c>
      <c r="I75" s="284" t="s">
        <v>335</v>
      </c>
      <c r="J75" s="145">
        <v>2</v>
      </c>
      <c r="K75" s="145">
        <v>708.95</v>
      </c>
      <c r="L75" s="144">
        <v>0.18</v>
      </c>
      <c r="M75" s="145">
        <f t="shared" si="2"/>
        <v>600.80999999999995</v>
      </c>
      <c r="N75" s="145">
        <f t="shared" si="3"/>
        <v>1201.6199999999999</v>
      </c>
      <c r="O75" s="295">
        <f t="shared" si="4"/>
        <v>216.29159999999996</v>
      </c>
    </row>
    <row r="76" spans="1:15" ht="60">
      <c r="A76" s="205">
        <f t="shared" si="5"/>
        <v>65</v>
      </c>
      <c r="B76" s="290" t="s">
        <v>395</v>
      </c>
      <c r="C76" s="205"/>
      <c r="D76" s="205"/>
      <c r="E76" s="233"/>
      <c r="F76" s="238">
        <v>0.18</v>
      </c>
      <c r="G76" s="303"/>
      <c r="H76" s="239" t="s">
        <v>396</v>
      </c>
      <c r="I76" s="284" t="s">
        <v>361</v>
      </c>
      <c r="J76" s="145">
        <v>15</v>
      </c>
      <c r="K76" s="145">
        <v>580.45000000000005</v>
      </c>
      <c r="L76" s="144">
        <v>0.18</v>
      </c>
      <c r="M76" s="145">
        <f t="shared" si="2"/>
        <v>491.91</v>
      </c>
      <c r="N76" s="145">
        <f t="shared" si="3"/>
        <v>7378.65</v>
      </c>
      <c r="O76" s="295">
        <f t="shared" si="4"/>
        <v>1328.1569999999999</v>
      </c>
    </row>
    <row r="77" spans="1:15" ht="30">
      <c r="A77" s="205">
        <f t="shared" si="5"/>
        <v>66</v>
      </c>
      <c r="B77" s="290" t="s">
        <v>397</v>
      </c>
      <c r="C77" s="205"/>
      <c r="D77" s="205"/>
      <c r="E77" s="233"/>
      <c r="F77" s="238">
        <v>0.18</v>
      </c>
      <c r="G77" s="303"/>
      <c r="H77" s="239" t="s">
        <v>398</v>
      </c>
      <c r="I77" s="284" t="s">
        <v>361</v>
      </c>
      <c r="J77" s="145">
        <v>50</v>
      </c>
      <c r="K77" s="145">
        <v>467.75</v>
      </c>
      <c r="L77" s="144">
        <v>0.18</v>
      </c>
      <c r="M77" s="145">
        <f t="shared" ref="M77:M93" si="6">ROUND(K77/(1+L77),2)</f>
        <v>396.4</v>
      </c>
      <c r="N77" s="145">
        <f t="shared" ref="N77:N93" si="7">ROUND(M77*J77,2)</f>
        <v>19820</v>
      </c>
      <c r="O77" s="295">
        <f t="shared" ref="O77:O93" si="8">IF(G77="",N77*F77,N77*G77)</f>
        <v>3567.6</v>
      </c>
    </row>
    <row r="78" spans="1:15" ht="30">
      <c r="A78" s="205">
        <f t="shared" si="5"/>
        <v>67</v>
      </c>
      <c r="B78" s="290" t="s">
        <v>399</v>
      </c>
      <c r="C78" s="205"/>
      <c r="D78" s="205"/>
      <c r="E78" s="233"/>
      <c r="F78" s="238">
        <v>0.18</v>
      </c>
      <c r="G78" s="303"/>
      <c r="H78" s="239" t="s">
        <v>400</v>
      </c>
      <c r="I78" s="284" t="s">
        <v>335</v>
      </c>
      <c r="J78" s="145">
        <v>2</v>
      </c>
      <c r="K78" s="145">
        <v>622.4</v>
      </c>
      <c r="L78" s="144">
        <v>0.18</v>
      </c>
      <c r="M78" s="145">
        <f t="shared" si="6"/>
        <v>527.46</v>
      </c>
      <c r="N78" s="145">
        <f t="shared" si="7"/>
        <v>1054.92</v>
      </c>
      <c r="O78" s="295">
        <f t="shared" si="8"/>
        <v>189.88560000000001</v>
      </c>
    </row>
    <row r="79" spans="1:15" ht="30">
      <c r="A79" s="205">
        <f t="shared" ref="A79:A93" si="9">+A78+1</f>
        <v>68</v>
      </c>
      <c r="B79" s="290" t="s">
        <v>401</v>
      </c>
      <c r="C79" s="205"/>
      <c r="D79" s="205"/>
      <c r="E79" s="233"/>
      <c r="F79" s="238">
        <v>0.18</v>
      </c>
      <c r="G79" s="303"/>
      <c r="H79" s="239" t="s">
        <v>402</v>
      </c>
      <c r="I79" s="284" t="s">
        <v>335</v>
      </c>
      <c r="J79" s="145">
        <v>1</v>
      </c>
      <c r="K79" s="145">
        <v>406.85</v>
      </c>
      <c r="L79" s="144">
        <v>0.18</v>
      </c>
      <c r="M79" s="145">
        <f t="shared" si="6"/>
        <v>344.79</v>
      </c>
      <c r="N79" s="145">
        <f t="shared" si="7"/>
        <v>344.79</v>
      </c>
      <c r="O79" s="295">
        <f t="shared" si="8"/>
        <v>62.062200000000004</v>
      </c>
    </row>
    <row r="80" spans="1:15" ht="30">
      <c r="A80" s="205">
        <f t="shared" si="9"/>
        <v>69</v>
      </c>
      <c r="B80" s="290" t="s">
        <v>403</v>
      </c>
      <c r="C80" s="205"/>
      <c r="D80" s="205"/>
      <c r="E80" s="233"/>
      <c r="F80" s="238">
        <v>0.18</v>
      </c>
      <c r="G80" s="303"/>
      <c r="H80" s="239" t="s">
        <v>404</v>
      </c>
      <c r="I80" s="284" t="s">
        <v>335</v>
      </c>
      <c r="J80" s="145">
        <v>4</v>
      </c>
      <c r="K80" s="145">
        <v>97.75</v>
      </c>
      <c r="L80" s="144">
        <v>0.18</v>
      </c>
      <c r="M80" s="145">
        <f t="shared" si="6"/>
        <v>82.84</v>
      </c>
      <c r="N80" s="145">
        <f t="shared" si="7"/>
        <v>331.36</v>
      </c>
      <c r="O80" s="295">
        <f t="shared" si="8"/>
        <v>59.644800000000004</v>
      </c>
    </row>
    <row r="81" spans="1:16" ht="45">
      <c r="A81" s="205">
        <f t="shared" si="9"/>
        <v>70</v>
      </c>
      <c r="B81" s="290" t="s">
        <v>405</v>
      </c>
      <c r="C81" s="205"/>
      <c r="D81" s="205"/>
      <c r="E81" s="233"/>
      <c r="F81" s="238">
        <v>0.18</v>
      </c>
      <c r="G81" s="303"/>
      <c r="H81" s="239" t="s">
        <v>406</v>
      </c>
      <c r="I81" s="284" t="s">
        <v>335</v>
      </c>
      <c r="J81" s="145">
        <v>2</v>
      </c>
      <c r="K81" s="145">
        <v>439.25</v>
      </c>
      <c r="L81" s="144">
        <v>0.18</v>
      </c>
      <c r="M81" s="145">
        <f t="shared" si="6"/>
        <v>372.25</v>
      </c>
      <c r="N81" s="145">
        <f t="shared" si="7"/>
        <v>744.5</v>
      </c>
      <c r="O81" s="295">
        <f t="shared" si="8"/>
        <v>134.01</v>
      </c>
    </row>
    <row r="82" spans="1:16" ht="60">
      <c r="A82" s="205">
        <f t="shared" si="9"/>
        <v>71</v>
      </c>
      <c r="B82" s="290">
        <v>18.48</v>
      </c>
      <c r="C82" s="205"/>
      <c r="D82" s="205"/>
      <c r="E82" s="233"/>
      <c r="F82" s="238">
        <v>0.18</v>
      </c>
      <c r="G82" s="303"/>
      <c r="H82" s="239" t="s">
        <v>407</v>
      </c>
      <c r="I82" s="284" t="s">
        <v>408</v>
      </c>
      <c r="J82" s="145">
        <v>500</v>
      </c>
      <c r="K82" s="145">
        <v>11</v>
      </c>
      <c r="L82" s="144">
        <v>0.18</v>
      </c>
      <c r="M82" s="145">
        <f t="shared" si="6"/>
        <v>9.32</v>
      </c>
      <c r="N82" s="145">
        <f t="shared" si="7"/>
        <v>4660</v>
      </c>
      <c r="O82" s="295">
        <f t="shared" si="8"/>
        <v>838.8</v>
      </c>
    </row>
    <row r="83" spans="1:16" ht="45">
      <c r="A83" s="205">
        <f t="shared" si="9"/>
        <v>72</v>
      </c>
      <c r="B83" s="290" t="s">
        <v>409</v>
      </c>
      <c r="C83" s="205"/>
      <c r="D83" s="205"/>
      <c r="E83" s="233"/>
      <c r="F83" s="238">
        <v>0.18</v>
      </c>
      <c r="G83" s="303"/>
      <c r="H83" s="239" t="s">
        <v>410</v>
      </c>
      <c r="I83" s="284" t="s">
        <v>335</v>
      </c>
      <c r="J83" s="145">
        <v>2</v>
      </c>
      <c r="K83" s="145">
        <v>798.95</v>
      </c>
      <c r="L83" s="144">
        <v>0.18</v>
      </c>
      <c r="M83" s="145">
        <f t="shared" si="6"/>
        <v>677.08</v>
      </c>
      <c r="N83" s="145">
        <f t="shared" si="7"/>
        <v>1354.16</v>
      </c>
      <c r="O83" s="295">
        <f t="shared" si="8"/>
        <v>243.74880000000002</v>
      </c>
    </row>
    <row r="84" spans="1:16" ht="30">
      <c r="A84" s="205">
        <f t="shared" si="9"/>
        <v>73</v>
      </c>
      <c r="B84" s="291" t="s">
        <v>411</v>
      </c>
      <c r="C84" s="205"/>
      <c r="D84" s="205"/>
      <c r="E84" s="233"/>
      <c r="F84" s="238">
        <v>0.18</v>
      </c>
      <c r="G84" s="303"/>
      <c r="H84" s="239" t="s">
        <v>412</v>
      </c>
      <c r="I84" s="284" t="s">
        <v>335</v>
      </c>
      <c r="J84" s="145">
        <v>4</v>
      </c>
      <c r="K84" s="145">
        <v>670.45</v>
      </c>
      <c r="L84" s="144">
        <v>0.18</v>
      </c>
      <c r="M84" s="145">
        <f t="shared" si="6"/>
        <v>568.17999999999995</v>
      </c>
      <c r="N84" s="145">
        <f t="shared" si="7"/>
        <v>2272.7199999999998</v>
      </c>
      <c r="O84" s="295">
        <f t="shared" si="8"/>
        <v>409.08959999999996</v>
      </c>
    </row>
    <row r="85" spans="1:16" ht="45">
      <c r="A85" s="205">
        <f t="shared" si="9"/>
        <v>74</v>
      </c>
      <c r="B85" s="290" t="s">
        <v>413</v>
      </c>
      <c r="C85" s="205"/>
      <c r="D85" s="205"/>
      <c r="E85" s="233"/>
      <c r="F85" s="238">
        <v>0.18</v>
      </c>
      <c r="G85" s="303"/>
      <c r="H85" s="239" t="s">
        <v>414</v>
      </c>
      <c r="I85" s="284" t="s">
        <v>361</v>
      </c>
      <c r="J85" s="145">
        <v>30</v>
      </c>
      <c r="K85" s="145">
        <v>443.6</v>
      </c>
      <c r="L85" s="144">
        <v>0.18</v>
      </c>
      <c r="M85" s="145">
        <f t="shared" si="6"/>
        <v>375.93</v>
      </c>
      <c r="N85" s="145">
        <f t="shared" si="7"/>
        <v>11277.9</v>
      </c>
      <c r="O85" s="295">
        <f t="shared" si="8"/>
        <v>2030.0219999999999</v>
      </c>
    </row>
    <row r="86" spans="1:16" ht="60">
      <c r="A86" s="205">
        <f t="shared" si="9"/>
        <v>75</v>
      </c>
      <c r="B86" s="290" t="s">
        <v>415</v>
      </c>
      <c r="C86" s="205"/>
      <c r="D86" s="205"/>
      <c r="E86" s="233"/>
      <c r="F86" s="238">
        <v>0.18</v>
      </c>
      <c r="G86" s="303"/>
      <c r="H86" s="239" t="s">
        <v>416</v>
      </c>
      <c r="I86" s="284" t="s">
        <v>361</v>
      </c>
      <c r="J86" s="145">
        <v>30</v>
      </c>
      <c r="K86" s="145">
        <v>964.75</v>
      </c>
      <c r="L86" s="144">
        <v>0.18</v>
      </c>
      <c r="M86" s="145">
        <f t="shared" si="6"/>
        <v>817.58</v>
      </c>
      <c r="N86" s="145">
        <f t="shared" si="7"/>
        <v>24527.4</v>
      </c>
      <c r="O86" s="295">
        <f t="shared" si="8"/>
        <v>4414.9319999999998</v>
      </c>
    </row>
    <row r="87" spans="1:16" ht="225">
      <c r="A87" s="205">
        <f t="shared" si="9"/>
        <v>76</v>
      </c>
      <c r="B87" s="290" t="s">
        <v>417</v>
      </c>
      <c r="C87" s="205"/>
      <c r="D87" s="205"/>
      <c r="E87" s="233"/>
      <c r="F87" s="238">
        <v>0.18</v>
      </c>
      <c r="G87" s="303"/>
      <c r="H87" s="239" t="s">
        <v>418</v>
      </c>
      <c r="I87" s="284" t="s">
        <v>335</v>
      </c>
      <c r="J87" s="145">
        <v>2</v>
      </c>
      <c r="K87" s="145">
        <v>12770.55</v>
      </c>
      <c r="L87" s="144">
        <v>0.18</v>
      </c>
      <c r="M87" s="145">
        <f t="shared" si="6"/>
        <v>10822.5</v>
      </c>
      <c r="N87" s="145">
        <f t="shared" si="7"/>
        <v>21645</v>
      </c>
      <c r="O87" s="295">
        <f t="shared" si="8"/>
        <v>3896.1</v>
      </c>
    </row>
    <row r="88" spans="1:16" ht="90">
      <c r="A88" s="205">
        <f t="shared" si="9"/>
        <v>77</v>
      </c>
      <c r="B88" s="290" t="s">
        <v>419</v>
      </c>
      <c r="C88" s="205"/>
      <c r="D88" s="205"/>
      <c r="E88" s="233"/>
      <c r="F88" s="238">
        <v>0.18</v>
      </c>
      <c r="G88" s="303"/>
      <c r="H88" s="239" t="s">
        <v>420</v>
      </c>
      <c r="I88" s="284" t="s">
        <v>335</v>
      </c>
      <c r="J88" s="145">
        <v>2</v>
      </c>
      <c r="K88" s="145">
        <v>2707.65</v>
      </c>
      <c r="L88" s="144">
        <v>0.18</v>
      </c>
      <c r="M88" s="145">
        <f t="shared" si="6"/>
        <v>2294.62</v>
      </c>
      <c r="N88" s="145">
        <f t="shared" si="7"/>
        <v>4589.24</v>
      </c>
      <c r="O88" s="295">
        <f t="shared" si="8"/>
        <v>826.06319999999994</v>
      </c>
    </row>
    <row r="89" spans="1:16" ht="60">
      <c r="A89" s="205">
        <f t="shared" si="9"/>
        <v>78</v>
      </c>
      <c r="B89" s="290" t="s">
        <v>421</v>
      </c>
      <c r="C89" s="205"/>
      <c r="D89" s="205"/>
      <c r="E89" s="233"/>
      <c r="F89" s="238">
        <v>0.18</v>
      </c>
      <c r="G89" s="303"/>
      <c r="H89" s="239" t="s">
        <v>422</v>
      </c>
      <c r="I89" s="284" t="s">
        <v>335</v>
      </c>
      <c r="J89" s="145">
        <v>1</v>
      </c>
      <c r="K89" s="145">
        <v>26861.9</v>
      </c>
      <c r="L89" s="144">
        <v>0.18</v>
      </c>
      <c r="M89" s="145">
        <f t="shared" si="6"/>
        <v>22764.32</v>
      </c>
      <c r="N89" s="145">
        <f t="shared" si="7"/>
        <v>22764.32</v>
      </c>
      <c r="O89" s="295">
        <f t="shared" si="8"/>
        <v>4097.5775999999996</v>
      </c>
    </row>
    <row r="90" spans="1:16" ht="210">
      <c r="A90" s="205">
        <f t="shared" si="9"/>
        <v>79</v>
      </c>
      <c r="B90" s="290" t="s">
        <v>423</v>
      </c>
      <c r="C90" s="205"/>
      <c r="D90" s="205"/>
      <c r="E90" s="233"/>
      <c r="F90" s="238">
        <v>0.18</v>
      </c>
      <c r="G90" s="303"/>
      <c r="H90" s="239" t="s">
        <v>424</v>
      </c>
      <c r="I90" s="284" t="s">
        <v>315</v>
      </c>
      <c r="J90" s="145">
        <v>110</v>
      </c>
      <c r="K90" s="145">
        <v>530.9</v>
      </c>
      <c r="L90" s="144">
        <v>0.18</v>
      </c>
      <c r="M90" s="145">
        <f t="shared" si="6"/>
        <v>449.92</v>
      </c>
      <c r="N90" s="145">
        <f t="shared" si="7"/>
        <v>49491.199999999997</v>
      </c>
      <c r="O90" s="295">
        <f t="shared" si="8"/>
        <v>8908.4159999999993</v>
      </c>
    </row>
    <row r="91" spans="1:16" ht="255">
      <c r="A91" s="205">
        <f t="shared" si="9"/>
        <v>80</v>
      </c>
      <c r="B91" s="290" t="s">
        <v>425</v>
      </c>
      <c r="C91" s="205"/>
      <c r="D91" s="205"/>
      <c r="E91" s="233"/>
      <c r="F91" s="238">
        <v>0.18</v>
      </c>
      <c r="G91" s="303"/>
      <c r="H91" s="239" t="s">
        <v>426</v>
      </c>
      <c r="I91" s="284" t="s">
        <v>315</v>
      </c>
      <c r="J91" s="145">
        <v>69</v>
      </c>
      <c r="K91" s="145">
        <v>634.45000000000005</v>
      </c>
      <c r="L91" s="144">
        <v>0.18</v>
      </c>
      <c r="M91" s="145">
        <f t="shared" si="6"/>
        <v>537.66999999999996</v>
      </c>
      <c r="N91" s="145">
        <f t="shared" si="7"/>
        <v>37099.230000000003</v>
      </c>
      <c r="O91" s="295">
        <f t="shared" si="8"/>
        <v>6677.8614000000007</v>
      </c>
    </row>
    <row r="92" spans="1:16" ht="75">
      <c r="A92" s="205">
        <f t="shared" si="9"/>
        <v>81</v>
      </c>
      <c r="B92" s="290" t="s">
        <v>427</v>
      </c>
      <c r="C92" s="205"/>
      <c r="D92" s="205"/>
      <c r="E92" s="233"/>
      <c r="F92" s="238">
        <v>0.18</v>
      </c>
      <c r="G92" s="303"/>
      <c r="H92" s="239" t="s">
        <v>428</v>
      </c>
      <c r="I92" s="284" t="s">
        <v>294</v>
      </c>
      <c r="J92" s="145">
        <v>28</v>
      </c>
      <c r="K92" s="145">
        <v>1176.8</v>
      </c>
      <c r="L92" s="144">
        <v>0.18</v>
      </c>
      <c r="M92" s="145">
        <f t="shared" si="6"/>
        <v>997.29</v>
      </c>
      <c r="N92" s="145">
        <f t="shared" si="7"/>
        <v>27924.12</v>
      </c>
      <c r="O92" s="295">
        <f t="shared" si="8"/>
        <v>5026.3415999999997</v>
      </c>
    </row>
    <row r="93" spans="1:16" ht="345">
      <c r="A93" s="205">
        <f t="shared" si="9"/>
        <v>82</v>
      </c>
      <c r="B93" s="290" t="s">
        <v>429</v>
      </c>
      <c r="C93" s="205"/>
      <c r="D93" s="205"/>
      <c r="E93" s="233"/>
      <c r="F93" s="238">
        <v>0.18</v>
      </c>
      <c r="G93" s="303"/>
      <c r="H93" s="239" t="s">
        <v>430</v>
      </c>
      <c r="I93" s="284" t="s">
        <v>294</v>
      </c>
      <c r="J93" s="145">
        <v>96</v>
      </c>
      <c r="K93" s="145">
        <v>2333.6</v>
      </c>
      <c r="L93" s="144">
        <v>0.18</v>
      </c>
      <c r="M93" s="145">
        <f t="shared" si="6"/>
        <v>1977.63</v>
      </c>
      <c r="N93" s="145">
        <f t="shared" si="7"/>
        <v>189852.48</v>
      </c>
      <c r="O93" s="295">
        <f t="shared" si="8"/>
        <v>34173.446400000001</v>
      </c>
    </row>
    <row r="94" spans="1:16" ht="18.75">
      <c r="A94" s="253"/>
      <c r="B94" s="253"/>
      <c r="C94" s="254"/>
      <c r="D94" s="255"/>
      <c r="E94" s="256"/>
      <c r="F94" s="257"/>
      <c r="G94" s="304"/>
      <c r="H94" s="310" t="s">
        <v>431</v>
      </c>
      <c r="I94" s="259"/>
      <c r="J94" s="259"/>
      <c r="K94" s="260"/>
      <c r="L94" s="261"/>
      <c r="M94" s="260"/>
      <c r="N94" s="262">
        <f>SUM(N12:N93)</f>
        <v>8882804.9799999949</v>
      </c>
      <c r="O94" s="262">
        <f>SUM(O12:O93)</f>
        <v>1598904.8964000002</v>
      </c>
      <c r="P94" s="294"/>
    </row>
    <row r="95" spans="1:16" ht="18.75">
      <c r="A95" s="213"/>
      <c r="B95" s="213" t="s">
        <v>432</v>
      </c>
      <c r="C95" s="214"/>
      <c r="D95" s="215"/>
      <c r="E95" s="216"/>
      <c r="F95" s="217"/>
      <c r="G95" s="305"/>
      <c r="H95" s="309" t="s">
        <v>433</v>
      </c>
      <c r="I95" s="219"/>
      <c r="J95" s="219"/>
      <c r="K95" s="220"/>
      <c r="L95" s="221"/>
      <c r="M95" s="220"/>
      <c r="N95" s="220"/>
      <c r="O95" s="219"/>
    </row>
    <row r="96" spans="1:16" ht="75">
      <c r="A96" s="292">
        <v>1</v>
      </c>
      <c r="B96" s="292">
        <v>1.1000000000000001</v>
      </c>
      <c r="C96" s="146"/>
      <c r="D96" s="146"/>
      <c r="E96" s="233"/>
      <c r="F96" s="238">
        <v>0.18</v>
      </c>
      <c r="G96" s="303"/>
      <c r="H96" s="239" t="s">
        <v>434</v>
      </c>
      <c r="I96" s="284" t="s">
        <v>435</v>
      </c>
      <c r="J96" s="145" t="s">
        <v>435</v>
      </c>
      <c r="K96" s="145" t="s">
        <v>435</v>
      </c>
      <c r="L96" s="144"/>
      <c r="M96" s="145"/>
      <c r="N96" s="145"/>
      <c r="O96" s="295"/>
    </row>
    <row r="97" spans="1:16">
      <c r="A97" s="292">
        <v>2</v>
      </c>
      <c r="B97" s="292" t="s">
        <v>436</v>
      </c>
      <c r="C97" s="146"/>
      <c r="D97" s="146"/>
      <c r="E97" s="233"/>
      <c r="F97" s="238">
        <v>0.18</v>
      </c>
      <c r="G97" s="303"/>
      <c r="H97" s="239" t="s">
        <v>437</v>
      </c>
      <c r="I97" s="284" t="s">
        <v>438</v>
      </c>
      <c r="J97" s="145">
        <v>40</v>
      </c>
      <c r="K97" s="145">
        <v>1015</v>
      </c>
      <c r="L97" s="144">
        <v>0.12</v>
      </c>
      <c r="M97" s="145">
        <f t="shared" ref="M97:M104" si="10">ROUND(K97/(1+L97),2)</f>
        <v>906.25</v>
      </c>
      <c r="N97" s="145">
        <f t="shared" ref="N97:N104" si="11">ROUND(M97*J97,2)</f>
        <v>36250</v>
      </c>
      <c r="O97" s="295">
        <f t="shared" ref="O97:O104" si="12">IF(G97="",N97*F97,N97*G97)</f>
        <v>6525</v>
      </c>
    </row>
    <row r="98" spans="1:16">
      <c r="A98" s="292">
        <v>3</v>
      </c>
      <c r="B98" s="292" t="s">
        <v>439</v>
      </c>
      <c r="C98" s="146"/>
      <c r="D98" s="146"/>
      <c r="E98" s="233"/>
      <c r="F98" s="238">
        <v>0.18</v>
      </c>
      <c r="G98" s="303"/>
      <c r="H98" s="239" t="s">
        <v>440</v>
      </c>
      <c r="I98" s="284" t="s">
        <v>438</v>
      </c>
      <c r="J98" s="145">
        <v>12</v>
      </c>
      <c r="K98" s="145">
        <v>1182</v>
      </c>
      <c r="L98" s="144">
        <v>0.12</v>
      </c>
      <c r="M98" s="145">
        <f t="shared" si="10"/>
        <v>1055.3599999999999</v>
      </c>
      <c r="N98" s="145">
        <f t="shared" si="11"/>
        <v>12664.32</v>
      </c>
      <c r="O98" s="295">
        <f t="shared" si="12"/>
        <v>2279.5776000000001</v>
      </c>
    </row>
    <row r="99" spans="1:16">
      <c r="A99" s="292">
        <v>4</v>
      </c>
      <c r="B99" s="292" t="s">
        <v>441</v>
      </c>
      <c r="C99" s="146"/>
      <c r="D99" s="146"/>
      <c r="E99" s="233"/>
      <c r="F99" s="238">
        <v>0.18</v>
      </c>
      <c r="G99" s="303"/>
      <c r="H99" s="239" t="s">
        <v>442</v>
      </c>
      <c r="I99" s="284" t="s">
        <v>438</v>
      </c>
      <c r="J99" s="145">
        <v>10</v>
      </c>
      <c r="K99" s="145">
        <v>1467</v>
      </c>
      <c r="L99" s="144">
        <v>0.12</v>
      </c>
      <c r="M99" s="145">
        <f t="shared" si="10"/>
        <v>1309.82</v>
      </c>
      <c r="N99" s="145">
        <f t="shared" si="11"/>
        <v>13098.2</v>
      </c>
      <c r="O99" s="295">
        <f t="shared" si="12"/>
        <v>2357.6759999999999</v>
      </c>
    </row>
    <row r="100" spans="1:16" ht="60">
      <c r="A100" s="292">
        <v>5</v>
      </c>
      <c r="B100" s="292" t="s">
        <v>443</v>
      </c>
      <c r="C100" s="146"/>
      <c r="D100" s="146"/>
      <c r="E100" s="233"/>
      <c r="F100" s="238">
        <v>0.18</v>
      </c>
      <c r="G100" s="303"/>
      <c r="H100" s="239" t="s">
        <v>444</v>
      </c>
      <c r="I100" s="284" t="s">
        <v>351</v>
      </c>
      <c r="J100" s="145">
        <v>250</v>
      </c>
      <c r="K100" s="145">
        <v>369</v>
      </c>
      <c r="L100" s="144">
        <v>0.12</v>
      </c>
      <c r="M100" s="145">
        <f t="shared" si="10"/>
        <v>329.46</v>
      </c>
      <c r="N100" s="145">
        <f t="shared" si="11"/>
        <v>82365</v>
      </c>
      <c r="O100" s="295">
        <f t="shared" si="12"/>
        <v>14825.699999999999</v>
      </c>
    </row>
    <row r="101" spans="1:16" ht="60">
      <c r="A101" s="292">
        <v>6</v>
      </c>
      <c r="B101" s="292" t="s">
        <v>445</v>
      </c>
      <c r="C101" s="146"/>
      <c r="D101" s="146"/>
      <c r="E101" s="233"/>
      <c r="F101" s="238">
        <v>0.18</v>
      </c>
      <c r="G101" s="303"/>
      <c r="H101" s="239" t="s">
        <v>446</v>
      </c>
      <c r="I101" s="284" t="s">
        <v>335</v>
      </c>
      <c r="J101" s="145">
        <v>50</v>
      </c>
      <c r="K101" s="145">
        <v>103</v>
      </c>
      <c r="L101" s="144">
        <v>0.12</v>
      </c>
      <c r="M101" s="145">
        <f t="shared" si="10"/>
        <v>91.96</v>
      </c>
      <c r="N101" s="145">
        <f t="shared" si="11"/>
        <v>4598</v>
      </c>
      <c r="O101" s="295">
        <f t="shared" si="12"/>
        <v>827.64</v>
      </c>
    </row>
    <row r="102" spans="1:16" ht="30">
      <c r="A102" s="292">
        <v>7</v>
      </c>
      <c r="B102" s="292">
        <v>1.33</v>
      </c>
      <c r="C102" s="146"/>
      <c r="D102" s="146"/>
      <c r="E102" s="233"/>
      <c r="F102" s="238">
        <v>0.18</v>
      </c>
      <c r="G102" s="303"/>
      <c r="H102" s="239" t="s">
        <v>447</v>
      </c>
      <c r="I102" s="284" t="s">
        <v>335</v>
      </c>
      <c r="J102" s="145">
        <v>10</v>
      </c>
      <c r="K102" s="145">
        <v>87</v>
      </c>
      <c r="L102" s="144">
        <v>0.12</v>
      </c>
      <c r="M102" s="145">
        <f t="shared" si="10"/>
        <v>77.680000000000007</v>
      </c>
      <c r="N102" s="145">
        <f t="shared" si="11"/>
        <v>776.8</v>
      </c>
      <c r="O102" s="295">
        <f t="shared" si="12"/>
        <v>139.82399999999998</v>
      </c>
    </row>
    <row r="103" spans="1:16" ht="75">
      <c r="A103" s="292">
        <v>8</v>
      </c>
      <c r="B103" s="292">
        <v>2.1800000000000002</v>
      </c>
      <c r="C103" s="146"/>
      <c r="D103" s="146"/>
      <c r="E103" s="233"/>
      <c r="F103" s="238">
        <v>0.18</v>
      </c>
      <c r="G103" s="303"/>
      <c r="H103" s="239" t="s">
        <v>448</v>
      </c>
      <c r="I103" s="284" t="s">
        <v>335</v>
      </c>
      <c r="J103" s="145">
        <v>10</v>
      </c>
      <c r="K103" s="145">
        <v>1621</v>
      </c>
      <c r="L103" s="144">
        <v>0.12</v>
      </c>
      <c r="M103" s="145">
        <f t="shared" si="10"/>
        <v>1447.32</v>
      </c>
      <c r="N103" s="145">
        <f t="shared" si="11"/>
        <v>14473.2</v>
      </c>
      <c r="O103" s="295">
        <f t="shared" si="12"/>
        <v>2605.1759999999999</v>
      </c>
    </row>
    <row r="104" spans="1:16" ht="60">
      <c r="A104" s="292">
        <v>9</v>
      </c>
      <c r="B104" s="292">
        <v>5.6</v>
      </c>
      <c r="C104" s="146"/>
      <c r="D104" s="146"/>
      <c r="E104" s="233"/>
      <c r="F104" s="238">
        <v>0.18</v>
      </c>
      <c r="G104" s="303"/>
      <c r="H104" s="239" t="s">
        <v>449</v>
      </c>
      <c r="I104" s="284" t="s">
        <v>450</v>
      </c>
      <c r="J104" s="145">
        <v>1</v>
      </c>
      <c r="K104" s="145">
        <v>13838</v>
      </c>
      <c r="L104" s="144">
        <v>0.12</v>
      </c>
      <c r="M104" s="145">
        <f t="shared" si="10"/>
        <v>12355.36</v>
      </c>
      <c r="N104" s="145">
        <f t="shared" si="11"/>
        <v>12355.36</v>
      </c>
      <c r="O104" s="295">
        <f t="shared" si="12"/>
        <v>2223.9648000000002</v>
      </c>
    </row>
    <row r="105" spans="1:16" ht="18.75">
      <c r="A105" s="253"/>
      <c r="B105" s="253"/>
      <c r="C105" s="254"/>
      <c r="D105" s="255"/>
      <c r="E105" s="256"/>
      <c r="F105" s="257"/>
      <c r="G105" s="258"/>
      <c r="H105" s="310" t="s">
        <v>451</v>
      </c>
      <c r="I105" s="259"/>
      <c r="J105" s="259"/>
      <c r="K105" s="260"/>
      <c r="L105" s="261"/>
      <c r="M105" s="260"/>
      <c r="N105" s="262">
        <f>+SUM(N96:N104)</f>
        <v>176580.88</v>
      </c>
      <c r="O105" s="262">
        <f>+SUM(O96:O104)</f>
        <v>31784.558400000002</v>
      </c>
    </row>
    <row r="106" spans="1:16" ht="16.5">
      <c r="A106" s="362" t="s">
        <v>452</v>
      </c>
      <c r="B106" s="362"/>
      <c r="C106" s="362"/>
      <c r="D106" s="362"/>
      <c r="E106" s="362"/>
      <c r="F106" s="362"/>
      <c r="G106" s="362"/>
      <c r="H106" s="362"/>
      <c r="I106" s="362"/>
      <c r="J106" s="362"/>
      <c r="K106" s="362"/>
      <c r="L106" s="362"/>
      <c r="M106" s="362"/>
      <c r="N106" s="147">
        <f>+N105+N94</f>
        <v>9059385.8599999957</v>
      </c>
      <c r="O106" s="147">
        <f>+O105+O94</f>
        <v>1630689.4548000002</v>
      </c>
      <c r="P106" s="294"/>
    </row>
    <row r="107" spans="1:16" ht="16.5">
      <c r="A107" s="364" t="s">
        <v>576</v>
      </c>
      <c r="B107" s="365"/>
      <c r="C107" s="365"/>
      <c r="D107" s="365"/>
      <c r="E107" s="365"/>
      <c r="F107" s="365"/>
      <c r="G107" s="365"/>
      <c r="H107" s="365"/>
      <c r="I107" s="365"/>
      <c r="J107" s="365"/>
      <c r="K107" s="365"/>
      <c r="L107" s="365"/>
      <c r="M107" s="366"/>
      <c r="N107" s="147">
        <f>(0.03*N94)</f>
        <v>266484.14939999982</v>
      </c>
      <c r="O107" s="147">
        <f>(0.03*O94)</f>
        <v>47967.146892000004</v>
      </c>
      <c r="P107" s="294"/>
    </row>
    <row r="108" spans="1:16" ht="16.5">
      <c r="A108" s="367" t="s">
        <v>577</v>
      </c>
      <c r="B108" s="368"/>
      <c r="C108" s="368"/>
      <c r="D108" s="368"/>
      <c r="E108" s="368"/>
      <c r="F108" s="368"/>
      <c r="G108" s="368"/>
      <c r="H108" s="368"/>
      <c r="I108" s="368"/>
      <c r="J108" s="368"/>
      <c r="K108" s="368"/>
      <c r="L108" s="368"/>
      <c r="M108" s="369"/>
      <c r="N108" s="147">
        <f>N106+N107</f>
        <v>9325870.0093999952</v>
      </c>
      <c r="O108" s="147">
        <f>O106+O107</f>
        <v>1678656.6016920002</v>
      </c>
      <c r="P108" s="294"/>
    </row>
    <row r="109" spans="1:16" ht="26.25">
      <c r="A109" s="362" t="s">
        <v>578</v>
      </c>
      <c r="B109" s="362"/>
      <c r="C109" s="362"/>
      <c r="D109" s="362"/>
      <c r="E109" s="362"/>
      <c r="F109" s="362"/>
      <c r="G109" s="362"/>
      <c r="H109" s="362"/>
      <c r="I109" s="362"/>
      <c r="J109" s="362"/>
      <c r="K109" s="362"/>
      <c r="L109" s="362"/>
      <c r="M109" s="362"/>
      <c r="N109" s="286"/>
      <c r="O109" s="147">
        <f>N109</f>
        <v>0</v>
      </c>
    </row>
    <row r="110" spans="1:16" ht="16.5">
      <c r="A110" s="362" t="s">
        <v>453</v>
      </c>
      <c r="B110" s="362"/>
      <c r="C110" s="362"/>
      <c r="D110" s="362"/>
      <c r="E110" s="362"/>
      <c r="F110" s="362"/>
      <c r="G110" s="362"/>
      <c r="H110" s="362"/>
      <c r="I110" s="362"/>
      <c r="J110" s="362"/>
      <c r="K110" s="362"/>
      <c r="L110" s="362"/>
      <c r="M110" s="362"/>
      <c r="N110" s="147" t="str">
        <f>IF(N109="", "",$N$108*$N$109)</f>
        <v/>
      </c>
      <c r="O110" s="147" t="str">
        <f>IF(N109="","",ROUND(N110*18%,2))</f>
        <v/>
      </c>
    </row>
    <row r="111" spans="1:16" ht="16.5">
      <c r="A111" s="362" t="s">
        <v>454</v>
      </c>
      <c r="B111" s="362"/>
      <c r="C111" s="362"/>
      <c r="D111" s="362"/>
      <c r="E111" s="362"/>
      <c r="F111" s="362"/>
      <c r="G111" s="362"/>
      <c r="H111" s="362"/>
      <c r="I111" s="362"/>
      <c r="J111" s="362"/>
      <c r="K111" s="362"/>
      <c r="L111" s="362"/>
      <c r="M111" s="362"/>
      <c r="N111" s="147" t="str">
        <f>IF(N109="", "",$N$108*(1+$N$109))</f>
        <v/>
      </c>
      <c r="O111" s="147"/>
    </row>
    <row r="112" spans="1:16" ht="18.75">
      <c r="A112" s="363" t="s">
        <v>455</v>
      </c>
      <c r="B112" s="363"/>
      <c r="C112" s="363"/>
      <c r="D112" s="363"/>
      <c r="E112" s="363"/>
      <c r="F112" s="363"/>
      <c r="G112" s="363"/>
      <c r="H112" s="363"/>
      <c r="I112" s="363"/>
      <c r="J112" s="363"/>
      <c r="K112" s="363"/>
      <c r="L112" s="363"/>
      <c r="M112" s="363"/>
      <c r="N112" s="148"/>
      <c r="O112" s="150" t="str">
        <f>IF(N110="", "",($O$108+O110))</f>
        <v/>
      </c>
    </row>
    <row r="113" spans="1:15" ht="23.25">
      <c r="A113" s="358" t="str">
        <f>IF(N109="","As the %variation w.r.t total DSR Amount cell left Blank the bid is considered as Non-responsive","Sheet OK")</f>
        <v>As the %variation w.r.t total DSR Amount cell left Blank the bid is considered as Non-responsive</v>
      </c>
      <c r="B113" s="358"/>
      <c r="C113" s="358"/>
      <c r="D113" s="358"/>
      <c r="E113" s="358"/>
      <c r="F113" s="358"/>
      <c r="G113" s="358"/>
      <c r="H113" s="358"/>
      <c r="I113" s="358"/>
      <c r="J113" s="358"/>
      <c r="K113" s="358"/>
      <c r="L113" s="358"/>
      <c r="M113" s="358"/>
      <c r="N113" s="358"/>
      <c r="O113" s="359"/>
    </row>
    <row r="114" spans="1:15">
      <c r="A114" s="293"/>
      <c r="C114" s="135"/>
      <c r="D114" s="152"/>
      <c r="E114" s="135"/>
      <c r="F114" s="135"/>
      <c r="G114" s="152"/>
      <c r="H114" s="152"/>
      <c r="I114" s="152"/>
      <c r="J114" s="152"/>
      <c r="K114" s="152"/>
      <c r="M114" s="152"/>
      <c r="N114" s="138">
        <f>IF('Name of Bidder'!D9=TRUE,0,1)</f>
        <v>0</v>
      </c>
    </row>
    <row r="115" spans="1:15">
      <c r="A115" s="293"/>
      <c r="C115" s="135"/>
      <c r="D115" s="152"/>
      <c r="E115" s="135"/>
      <c r="F115" s="135"/>
      <c r="G115" s="152"/>
      <c r="H115" s="152"/>
      <c r="I115" s="152"/>
      <c r="J115" s="152"/>
      <c r="K115" s="152"/>
      <c r="M115" s="152"/>
    </row>
    <row r="116" spans="1:15">
      <c r="A116" s="293"/>
      <c r="C116" s="135"/>
      <c r="D116" s="152"/>
      <c r="E116" s="135"/>
      <c r="F116" s="135"/>
      <c r="G116" s="152"/>
      <c r="H116" s="152"/>
      <c r="I116" s="152"/>
      <c r="J116" s="152"/>
      <c r="K116" s="152"/>
      <c r="M116" s="152"/>
      <c r="N116" s="153"/>
    </row>
    <row r="117" spans="1:15">
      <c r="A117" s="293"/>
      <c r="C117" s="135"/>
      <c r="D117" s="152"/>
      <c r="E117" s="135"/>
      <c r="F117" s="135"/>
      <c r="G117" s="152"/>
      <c r="H117" s="152"/>
      <c r="I117" s="152"/>
      <c r="J117" s="152"/>
      <c r="K117" s="152"/>
      <c r="M117" s="152"/>
    </row>
    <row r="118" spans="1:15">
      <c r="A118" s="293"/>
      <c r="C118" s="135"/>
      <c r="D118" s="152"/>
      <c r="E118" s="135"/>
      <c r="F118" s="135"/>
      <c r="G118" s="152"/>
      <c r="H118" s="152"/>
      <c r="I118" s="152"/>
      <c r="J118" s="152"/>
      <c r="K118" s="152"/>
      <c r="M118" s="152"/>
    </row>
    <row r="119" spans="1:15">
      <c r="A119" s="293"/>
      <c r="C119" s="135"/>
      <c r="D119" s="152"/>
      <c r="E119" s="135"/>
      <c r="F119" s="135"/>
      <c r="G119" s="152"/>
      <c r="H119" s="152"/>
      <c r="I119" s="152"/>
      <c r="J119" s="152"/>
      <c r="K119" s="152"/>
      <c r="M119" s="152"/>
    </row>
    <row r="120" spans="1:15">
      <c r="A120" s="293"/>
      <c r="C120" s="135"/>
      <c r="D120" s="152"/>
      <c r="E120" s="135"/>
      <c r="F120" s="135"/>
      <c r="G120" s="152"/>
      <c r="H120" s="152"/>
      <c r="I120" s="152"/>
      <c r="J120" s="152"/>
      <c r="K120" s="152"/>
      <c r="M120" s="152"/>
    </row>
    <row r="121" spans="1:15">
      <c r="A121" s="293"/>
      <c r="C121" s="135"/>
      <c r="D121" s="152"/>
      <c r="E121" s="135"/>
      <c r="F121" s="135"/>
      <c r="G121" s="152"/>
      <c r="H121" s="152"/>
      <c r="I121" s="152"/>
      <c r="J121" s="152"/>
      <c r="K121" s="152"/>
      <c r="M121" s="152"/>
    </row>
    <row r="122" spans="1:15">
      <c r="A122" s="293"/>
      <c r="C122" s="135"/>
      <c r="D122" s="152"/>
      <c r="E122" s="135"/>
      <c r="F122" s="135"/>
      <c r="G122" s="152"/>
      <c r="H122" s="152"/>
      <c r="I122" s="152"/>
      <c r="J122" s="152"/>
      <c r="K122" s="152"/>
      <c r="M122" s="152"/>
    </row>
    <row r="123" spans="1:15">
      <c r="A123" s="293"/>
      <c r="C123" s="135"/>
      <c r="D123" s="152"/>
      <c r="E123" s="135"/>
      <c r="F123" s="135"/>
      <c r="G123" s="152"/>
      <c r="H123" s="152"/>
      <c r="I123" s="152"/>
      <c r="J123" s="152"/>
      <c r="K123" s="152"/>
      <c r="M123" s="152"/>
    </row>
    <row r="124" spans="1:15">
      <c r="A124" s="293"/>
      <c r="C124" s="135"/>
      <c r="D124" s="152"/>
      <c r="E124" s="135"/>
      <c r="F124" s="135"/>
      <c r="G124" s="152"/>
      <c r="H124" s="152"/>
      <c r="I124" s="152"/>
      <c r="J124" s="152"/>
      <c r="K124" s="152"/>
      <c r="M124" s="152"/>
    </row>
    <row r="125" spans="1:15">
      <c r="A125" s="293"/>
      <c r="C125" s="135"/>
      <c r="D125" s="152"/>
      <c r="E125" s="135"/>
      <c r="F125" s="135"/>
      <c r="G125" s="152"/>
      <c r="H125" s="152"/>
      <c r="I125" s="152"/>
      <c r="J125" s="152"/>
      <c r="K125" s="152"/>
      <c r="M125" s="152"/>
    </row>
    <row r="126" spans="1:15">
      <c r="A126" s="293"/>
      <c r="C126" s="135"/>
      <c r="D126" s="152"/>
      <c r="E126" s="135"/>
      <c r="F126" s="135"/>
      <c r="G126" s="152"/>
      <c r="H126" s="152"/>
      <c r="I126" s="152"/>
      <c r="J126" s="152"/>
      <c r="K126" s="152"/>
      <c r="M126" s="152"/>
    </row>
    <row r="127" spans="1:15">
      <c r="A127" s="293"/>
      <c r="C127" s="135"/>
      <c r="D127" s="152"/>
      <c r="E127" s="135"/>
      <c r="F127" s="135"/>
      <c r="G127" s="152"/>
      <c r="H127" s="152"/>
      <c r="I127" s="152"/>
      <c r="J127" s="152"/>
      <c r="K127" s="152"/>
      <c r="M127" s="152"/>
    </row>
    <row r="128" spans="1:15">
      <c r="A128" s="293"/>
      <c r="C128" s="135"/>
      <c r="D128" s="152"/>
      <c r="E128" s="135"/>
      <c r="F128" s="135"/>
      <c r="G128" s="152"/>
      <c r="H128" s="152"/>
      <c r="I128" s="152"/>
      <c r="J128" s="152"/>
      <c r="K128" s="152"/>
      <c r="M128" s="152"/>
    </row>
    <row r="129" spans="1:13">
      <c r="A129" s="293"/>
      <c r="C129" s="135"/>
      <c r="D129" s="152"/>
      <c r="E129" s="135"/>
      <c r="F129" s="135"/>
      <c r="G129" s="152"/>
      <c r="H129" s="152"/>
      <c r="I129" s="152"/>
      <c r="J129" s="152"/>
      <c r="K129" s="152"/>
      <c r="M129" s="152"/>
    </row>
    <row r="130" spans="1:13">
      <c r="A130" s="293"/>
      <c r="C130" s="135"/>
      <c r="D130" s="152"/>
      <c r="E130" s="135"/>
      <c r="F130" s="135"/>
      <c r="G130" s="152"/>
      <c r="H130" s="152"/>
      <c r="I130" s="152"/>
      <c r="J130" s="152"/>
      <c r="K130" s="152"/>
      <c r="M130" s="152"/>
    </row>
    <row r="131" spans="1:13">
      <c r="A131" s="293"/>
      <c r="C131" s="135"/>
      <c r="D131" s="152"/>
      <c r="E131" s="135"/>
      <c r="F131" s="135"/>
      <c r="G131" s="152"/>
      <c r="H131" s="152"/>
      <c r="I131" s="152"/>
      <c r="J131" s="152"/>
      <c r="K131" s="152"/>
      <c r="M131" s="152"/>
    </row>
    <row r="132" spans="1:13">
      <c r="A132" s="293"/>
      <c r="C132" s="135"/>
      <c r="D132" s="152"/>
      <c r="E132" s="135"/>
      <c r="F132" s="135"/>
      <c r="G132" s="152"/>
      <c r="H132" s="152"/>
      <c r="I132" s="152"/>
      <c r="J132" s="152"/>
      <c r="K132" s="152"/>
      <c r="M132" s="152"/>
    </row>
    <row r="133" spans="1:13">
      <c r="A133" s="293"/>
      <c r="C133" s="135"/>
      <c r="D133" s="152"/>
      <c r="E133" s="135"/>
      <c r="F133" s="135"/>
      <c r="G133" s="152"/>
      <c r="H133" s="152"/>
      <c r="I133" s="152"/>
      <c r="J133" s="152"/>
      <c r="K133" s="152"/>
      <c r="M133" s="152"/>
    </row>
    <row r="134" spans="1:13">
      <c r="A134" s="293"/>
      <c r="C134" s="135"/>
      <c r="D134" s="152"/>
      <c r="E134" s="135"/>
      <c r="F134" s="135"/>
      <c r="G134" s="152"/>
      <c r="H134" s="152"/>
      <c r="I134" s="152"/>
      <c r="J134" s="152"/>
      <c r="K134" s="152"/>
      <c r="M134" s="152"/>
    </row>
    <row r="135" spans="1:13">
      <c r="A135" s="293"/>
      <c r="C135" s="135"/>
      <c r="D135" s="152"/>
      <c r="E135" s="135"/>
      <c r="F135" s="135"/>
      <c r="G135" s="152"/>
      <c r="H135" s="152"/>
      <c r="I135" s="152"/>
      <c r="J135" s="152"/>
      <c r="K135" s="152"/>
      <c r="M135" s="152"/>
    </row>
    <row r="136" spans="1:13">
      <c r="A136" s="293"/>
      <c r="C136" s="135"/>
      <c r="D136" s="152"/>
      <c r="E136" s="135"/>
      <c r="F136" s="135"/>
      <c r="G136" s="152"/>
      <c r="H136" s="152"/>
      <c r="I136" s="152"/>
      <c r="J136" s="152"/>
      <c r="K136" s="152"/>
      <c r="M136" s="152"/>
    </row>
    <row r="137" spans="1:13">
      <c r="A137" s="293"/>
      <c r="C137" s="135"/>
      <c r="D137" s="152"/>
      <c r="E137" s="135"/>
      <c r="F137" s="135"/>
      <c r="G137" s="152"/>
      <c r="H137" s="152"/>
      <c r="I137" s="152"/>
      <c r="J137" s="152"/>
      <c r="K137" s="152"/>
      <c r="M137" s="152"/>
    </row>
    <row r="138" spans="1:13">
      <c r="A138" s="293"/>
      <c r="C138" s="135"/>
      <c r="D138" s="152"/>
      <c r="E138" s="135"/>
      <c r="F138" s="135"/>
      <c r="G138" s="152"/>
      <c r="H138" s="152"/>
      <c r="I138" s="152"/>
      <c r="J138" s="152"/>
      <c r="K138" s="152"/>
      <c r="M138" s="152"/>
    </row>
    <row r="139" spans="1:13">
      <c r="A139" s="293"/>
      <c r="C139" s="135"/>
      <c r="D139" s="152"/>
      <c r="E139" s="135"/>
      <c r="F139" s="135"/>
      <c r="G139" s="152"/>
      <c r="H139" s="152"/>
      <c r="I139" s="152"/>
      <c r="J139" s="152"/>
      <c r="K139" s="152"/>
      <c r="M139" s="152"/>
    </row>
    <row r="140" spans="1:13">
      <c r="A140" s="293"/>
      <c r="C140" s="135"/>
      <c r="D140" s="152"/>
      <c r="E140" s="135"/>
      <c r="F140" s="135"/>
      <c r="G140" s="152"/>
      <c r="H140" s="152"/>
      <c r="I140" s="152"/>
      <c r="J140" s="152"/>
      <c r="K140" s="152"/>
      <c r="M140" s="152"/>
    </row>
    <row r="141" spans="1:13">
      <c r="A141" s="293"/>
      <c r="C141" s="135"/>
      <c r="D141" s="152"/>
      <c r="E141" s="135"/>
      <c r="F141" s="135"/>
      <c r="G141" s="152"/>
      <c r="H141" s="152"/>
      <c r="I141" s="152"/>
      <c r="J141" s="152"/>
      <c r="K141" s="152"/>
      <c r="M141" s="152"/>
    </row>
    <row r="142" spans="1:13">
      <c r="A142" s="293"/>
      <c r="C142" s="135"/>
      <c r="D142" s="152"/>
      <c r="E142" s="135"/>
      <c r="F142" s="135"/>
      <c r="G142" s="152"/>
      <c r="H142" s="152"/>
      <c r="I142" s="152"/>
      <c r="J142" s="152"/>
      <c r="K142" s="152"/>
      <c r="M142" s="152"/>
    </row>
    <row r="143" spans="1:13">
      <c r="A143" s="293"/>
      <c r="C143" s="135"/>
      <c r="D143" s="152"/>
      <c r="E143" s="135"/>
      <c r="F143" s="135"/>
      <c r="G143" s="152"/>
      <c r="H143" s="152"/>
      <c r="I143" s="152"/>
      <c r="J143" s="152"/>
      <c r="K143" s="152"/>
      <c r="M143" s="152"/>
    </row>
    <row r="144" spans="1:13">
      <c r="A144" s="293"/>
      <c r="C144" s="135"/>
      <c r="D144" s="152"/>
      <c r="E144" s="135"/>
      <c r="F144" s="135"/>
      <c r="G144" s="152"/>
      <c r="H144" s="152"/>
      <c r="I144" s="152"/>
      <c r="J144" s="152"/>
      <c r="K144" s="152"/>
      <c r="M144" s="152"/>
    </row>
    <row r="145" spans="1:13">
      <c r="A145" s="293"/>
      <c r="C145" s="135"/>
      <c r="D145" s="152"/>
      <c r="E145" s="135"/>
      <c r="F145" s="135"/>
      <c r="G145" s="152"/>
      <c r="H145" s="152"/>
      <c r="I145" s="152"/>
      <c r="J145" s="152"/>
      <c r="K145" s="152"/>
      <c r="M145" s="152"/>
    </row>
    <row r="146" spans="1:13">
      <c r="A146" s="293"/>
      <c r="C146" s="135"/>
      <c r="D146" s="152"/>
      <c r="E146" s="135"/>
      <c r="F146" s="135"/>
      <c r="G146" s="152"/>
      <c r="H146" s="152"/>
      <c r="I146" s="152"/>
      <c r="J146" s="152"/>
      <c r="K146" s="152"/>
      <c r="M146" s="152"/>
    </row>
  </sheetData>
  <sheetProtection algorithmName="SHA-512" hashValue="UHr5b5NUdQomSZnX3u7sLnXcpUQ9e/ZKpwGAbq0miCtPYIfxaLU4N6NuUdLoTa7zjKpriug/DeJm9i6M0+9SKg==" saltValue="/MTggmwbc90Oz1oUIU+dYw=="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9">
    <mergeCell ref="A1:O1"/>
    <mergeCell ref="A2:O2"/>
    <mergeCell ref="N8:O8"/>
    <mergeCell ref="C7:J7"/>
    <mergeCell ref="C4:J4"/>
    <mergeCell ref="K5:M5"/>
    <mergeCell ref="C5:J5"/>
    <mergeCell ref="C3:J3"/>
    <mergeCell ref="A113:O113"/>
    <mergeCell ref="K3:M3"/>
    <mergeCell ref="C6:J6"/>
    <mergeCell ref="K4:M4"/>
    <mergeCell ref="A106:M106"/>
    <mergeCell ref="A112:M112"/>
    <mergeCell ref="A109:M109"/>
    <mergeCell ref="A110:M110"/>
    <mergeCell ref="A111:M111"/>
    <mergeCell ref="A107:M107"/>
    <mergeCell ref="A108:M108"/>
  </mergeCells>
  <conditionalFormatting sqref="A113">
    <cfRule type="containsText" dxfId="8" priority="2" stopIfTrue="1" operator="containsText" text="sheet">
      <formula>NOT(ISERROR(SEARCH("sheet",A113)))</formula>
    </cfRule>
    <cfRule type="containsText" dxfId="7" priority="3" stopIfTrue="1" operator="containsText" text="responsive">
      <formula>NOT(ISERROR(SEARCH("responsive",A113)))</formula>
    </cfRule>
  </conditionalFormatting>
  <conditionalFormatting sqref="O112">
    <cfRule type="containsText" dxfId="6" priority="1" stopIfTrue="1" operator="containsText" text="percentage">
      <formula>NOT(ISERROR(SEARCH("percentage",O112)))</formula>
    </cfRule>
  </conditionalFormatting>
  <dataValidations count="1">
    <dataValidation type="decimal" allowBlank="1" showInputMessage="1" showErrorMessage="1" prompt="Please Enter Percentage" sqref="N109" xr:uid="{00000000-0002-0000-0400-000000000000}">
      <formula1>-100</formula1>
      <formula2>100</formula2>
    </dataValidation>
  </dataValidations>
  <pageMargins left="0.45" right="0.45" top="0.75" bottom="0.75" header="0.3" footer="0.3"/>
  <pageSetup paperSize="9" scale="59" fitToHeight="0" orientation="landscape" r:id="rId5"/>
  <headerFooter>
    <oddHeader>&amp;C&amp;"Calibri"&amp;12&amp;KFF0000 DATA CLASSIFICATION : RESTRICTED&amp;1#_x000D_</oddHeader>
  </headerFooter>
  <rowBreaks count="1" manualBreakCount="1">
    <brk id="2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39"/>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5.85546875" style="155" customWidth="1"/>
    <col min="2" max="2" width="11.28515625" style="155" bestFit="1" customWidth="1"/>
    <col min="3" max="3" width="12.7109375" style="155" hidden="1" customWidth="1"/>
    <col min="4" max="4" width="16.5703125" style="155" hidden="1" customWidth="1"/>
    <col min="5" max="5" width="10.85546875" style="155" customWidth="1"/>
    <col min="6" max="6" width="19.5703125" style="301"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70" t="str">
        <f>'Name of Bidder'!A1:C1</f>
        <v>Construction of Closed and Semi Closed store building at 765/400 kV Anathpuram pooling station</v>
      </c>
      <c r="B1" s="370"/>
      <c r="C1" s="370"/>
      <c r="D1" s="370"/>
      <c r="E1" s="370"/>
      <c r="F1" s="370"/>
      <c r="G1" s="370"/>
      <c r="H1" s="370"/>
      <c r="I1" s="370"/>
      <c r="J1" s="370"/>
      <c r="K1" s="370"/>
      <c r="L1" s="370"/>
      <c r="M1" s="200"/>
      <c r="N1" s="209"/>
      <c r="O1" s="209"/>
      <c r="P1" s="209"/>
    </row>
    <row r="2" spans="1:16" s="154" customFormat="1" ht="16.5" customHeight="1">
      <c r="A2" s="370" t="s">
        <v>456</v>
      </c>
      <c r="B2" s="370"/>
      <c r="C2" s="370"/>
      <c r="D2" s="370"/>
      <c r="E2" s="370"/>
      <c r="F2" s="370"/>
      <c r="G2" s="370"/>
      <c r="H2" s="370"/>
      <c r="I2" s="370"/>
      <c r="J2" s="370"/>
      <c r="K2" s="370"/>
      <c r="L2" s="370"/>
      <c r="M2" s="200"/>
      <c r="N2" s="209"/>
      <c r="O2" s="209"/>
      <c r="P2" s="209"/>
    </row>
    <row r="3" spans="1:16" ht="15.75">
      <c r="A3" s="132" t="s">
        <v>457</v>
      </c>
      <c r="B3" s="132"/>
      <c r="C3" s="132"/>
      <c r="D3" s="361">
        <f>'Name of Bidder'!C9</f>
        <v>0</v>
      </c>
      <c r="E3" s="361"/>
      <c r="F3" s="361"/>
      <c r="G3" s="361"/>
      <c r="H3" s="361"/>
      <c r="I3" s="361"/>
      <c r="J3" s="360" t="s">
        <v>244</v>
      </c>
      <c r="K3" s="360"/>
      <c r="L3" s="360"/>
      <c r="M3" s="132"/>
      <c r="N3" s="210"/>
      <c r="O3" s="210"/>
      <c r="P3" s="210"/>
    </row>
    <row r="4" spans="1:16" ht="15.75">
      <c r="A4" s="361" t="s">
        <v>17</v>
      </c>
      <c r="B4" s="361"/>
      <c r="C4" s="361"/>
      <c r="D4" s="361">
        <f>'Name of Bidder'!C10</f>
        <v>0</v>
      </c>
      <c r="E4" s="361"/>
      <c r="F4" s="361"/>
      <c r="G4" s="361"/>
      <c r="H4" s="361"/>
      <c r="I4" s="361"/>
      <c r="J4" s="360" t="s">
        <v>246</v>
      </c>
      <c r="K4" s="360"/>
      <c r="L4" s="360"/>
      <c r="M4" s="132"/>
      <c r="N4" s="210"/>
      <c r="O4" s="210"/>
      <c r="P4" s="210"/>
    </row>
    <row r="5" spans="1:16" ht="15.75">
      <c r="A5" s="132"/>
      <c r="B5" s="132"/>
      <c r="C5" s="132"/>
      <c r="D5" s="361">
        <f>'Name of Bidder'!C11</f>
        <v>0</v>
      </c>
      <c r="E5" s="361"/>
      <c r="F5" s="361"/>
      <c r="G5" s="361"/>
      <c r="H5" s="361"/>
      <c r="I5" s="361"/>
      <c r="J5" s="360" t="s">
        <v>247</v>
      </c>
      <c r="K5" s="360"/>
      <c r="L5" s="360"/>
      <c r="M5" s="132"/>
      <c r="N5" s="210"/>
      <c r="O5" s="210"/>
      <c r="P5" s="210"/>
    </row>
    <row r="6" spans="1:16" ht="15.75">
      <c r="A6" s="132"/>
      <c r="B6" s="132"/>
      <c r="C6" s="132"/>
      <c r="D6" s="361">
        <f>'Name of Bidder'!C12</f>
        <v>0</v>
      </c>
      <c r="E6" s="361"/>
      <c r="F6" s="361"/>
      <c r="G6" s="361"/>
      <c r="H6" s="361"/>
      <c r="I6" s="361"/>
      <c r="J6" s="132" t="s">
        <v>248</v>
      </c>
      <c r="K6" s="132"/>
      <c r="L6" s="132"/>
      <c r="M6" s="132"/>
      <c r="N6" s="210"/>
      <c r="O6" s="210"/>
      <c r="P6" s="210"/>
    </row>
    <row r="7" spans="1:16" ht="15.75">
      <c r="A7" s="132"/>
      <c r="B7" s="132"/>
      <c r="C7" s="132"/>
      <c r="D7" s="132"/>
      <c r="E7" s="361"/>
      <c r="F7" s="361"/>
      <c r="G7" s="361"/>
      <c r="H7" s="361"/>
      <c r="I7" s="361"/>
      <c r="J7" s="132" t="s">
        <v>249</v>
      </c>
      <c r="K7" s="132"/>
      <c r="L7" s="132"/>
      <c r="M7" s="132"/>
      <c r="N7" s="210"/>
      <c r="O7" s="210"/>
      <c r="P7" s="210"/>
    </row>
    <row r="8" spans="1:16" s="156" customFormat="1" ht="99">
      <c r="A8" s="127" t="s">
        <v>251</v>
      </c>
      <c r="B8" s="127" t="s">
        <v>253</v>
      </c>
      <c r="C8" s="127" t="s">
        <v>458</v>
      </c>
      <c r="D8" s="128" t="s">
        <v>459</v>
      </c>
      <c r="E8" s="128" t="s">
        <v>256</v>
      </c>
      <c r="F8" s="296" t="s">
        <v>257</v>
      </c>
      <c r="G8" s="127" t="s">
        <v>460</v>
      </c>
      <c r="H8" s="127" t="s">
        <v>259</v>
      </c>
      <c r="I8" s="127" t="s">
        <v>260</v>
      </c>
      <c r="J8" s="127" t="s">
        <v>461</v>
      </c>
      <c r="K8" s="127" t="s">
        <v>462</v>
      </c>
      <c r="L8" s="127" t="s">
        <v>265</v>
      </c>
      <c r="M8" s="127" t="s">
        <v>463</v>
      </c>
      <c r="N8" s="208"/>
      <c r="O8" s="208"/>
      <c r="P8" s="211">
        <f>COUNTIF(J11:J15,"")+COUNTIF(J17:J21,"")+COUNTIF(J24:J30,"")+COUNTIF(J32:J34,"")</f>
        <v>20</v>
      </c>
    </row>
    <row r="9" spans="1:16" ht="16.5">
      <c r="A9" s="202">
        <v>1</v>
      </c>
      <c r="B9" s="202">
        <v>2</v>
      </c>
      <c r="C9" s="202">
        <v>2</v>
      </c>
      <c r="D9" s="202">
        <v>3</v>
      </c>
      <c r="E9" s="203">
        <v>3</v>
      </c>
      <c r="F9" s="302">
        <v>4</v>
      </c>
      <c r="G9" s="204">
        <v>5</v>
      </c>
      <c r="H9" s="204">
        <v>6</v>
      </c>
      <c r="I9" s="204">
        <v>7</v>
      </c>
      <c r="J9" s="204">
        <v>8</v>
      </c>
      <c r="K9" s="205" t="s">
        <v>464</v>
      </c>
      <c r="L9" s="205" t="s">
        <v>465</v>
      </c>
      <c r="M9" s="205"/>
      <c r="N9" s="210"/>
      <c r="O9" s="210"/>
      <c r="P9" s="211">
        <f>COUNTIF(I11:I35,"&gt;0")</f>
        <v>20</v>
      </c>
    </row>
    <row r="10" spans="1:16" ht="30.75" customHeight="1">
      <c r="A10" s="222" t="s">
        <v>466</v>
      </c>
      <c r="B10" s="223"/>
      <c r="C10" s="224"/>
      <c r="D10" s="224"/>
      <c r="E10" s="225"/>
      <c r="F10" s="297"/>
      <c r="G10" s="230" t="s">
        <v>467</v>
      </c>
      <c r="H10" s="226"/>
      <c r="I10" s="227"/>
      <c r="J10" s="228"/>
      <c r="K10" s="229"/>
      <c r="L10" s="229"/>
      <c r="M10" s="229"/>
      <c r="N10" s="210"/>
      <c r="O10" s="210"/>
      <c r="P10" s="211"/>
    </row>
    <row r="11" spans="1:16" ht="90">
      <c r="A11" s="146">
        <v>1</v>
      </c>
      <c r="B11" s="312" t="s">
        <v>468</v>
      </c>
      <c r="C11" s="202"/>
      <c r="D11" s="236"/>
      <c r="E11" s="212">
        <v>0.18</v>
      </c>
      <c r="F11" s="298"/>
      <c r="G11" s="239" t="s">
        <v>469</v>
      </c>
      <c r="H11" s="285" t="s">
        <v>470</v>
      </c>
      <c r="I11" s="234">
        <v>344</v>
      </c>
      <c r="J11" s="235"/>
      <c r="K11" s="237">
        <f>ROUND(J11*I11,2)</f>
        <v>0</v>
      </c>
      <c r="L11" s="295">
        <f>IF(F11="",K11*E11,K11*F11)</f>
        <v>0</v>
      </c>
      <c r="M11" s="207" t="str">
        <f t="shared" ref="M11:M34" si="0">IF($P$9&lt;&gt;$P$8,IF(OR(J11="",J11=0),"Included in other item",""),"")</f>
        <v/>
      </c>
      <c r="N11" s="210" t="b">
        <f t="shared" ref="N11" si="1">ISBLANK(J11)</f>
        <v>1</v>
      </c>
      <c r="O11" s="210" t="b">
        <f t="shared" ref="O11" si="2">AND(N11=FALSE,J11=0)</f>
        <v>0</v>
      </c>
      <c r="P11" s="211"/>
    </row>
    <row r="12" spans="1:16" ht="45">
      <c r="A12" s="146">
        <f>+A11+1</f>
        <v>2</v>
      </c>
      <c r="B12" s="312" t="s">
        <v>471</v>
      </c>
      <c r="C12" s="202"/>
      <c r="D12" s="236"/>
      <c r="E12" s="212">
        <v>0.18</v>
      </c>
      <c r="F12" s="298"/>
      <c r="G12" s="239" t="s">
        <v>472</v>
      </c>
      <c r="H12" s="285" t="s">
        <v>294</v>
      </c>
      <c r="I12" s="234">
        <v>14</v>
      </c>
      <c r="J12" s="235"/>
      <c r="K12" s="237">
        <f t="shared" ref="K12:K21" si="3">ROUND(J12*I12,2)</f>
        <v>0</v>
      </c>
      <c r="L12" s="295">
        <f t="shared" ref="L12:L21" si="4">IF(F12="",K12*E12,K12*F12)</f>
        <v>0</v>
      </c>
      <c r="M12" s="207" t="str">
        <f t="shared" si="0"/>
        <v/>
      </c>
      <c r="N12" s="210"/>
      <c r="O12" s="210"/>
      <c r="P12" s="211"/>
    </row>
    <row r="13" spans="1:16" ht="165">
      <c r="A13" s="146">
        <f t="shared" ref="A13:A21" si="5">+A12+1</f>
        <v>3</v>
      </c>
      <c r="B13" s="312" t="s">
        <v>473</v>
      </c>
      <c r="C13" s="202"/>
      <c r="D13" s="236"/>
      <c r="E13" s="212">
        <v>0.18</v>
      </c>
      <c r="F13" s="298"/>
      <c r="G13" s="239" t="s">
        <v>474</v>
      </c>
      <c r="H13" s="285" t="s">
        <v>294</v>
      </c>
      <c r="I13" s="234">
        <v>515</v>
      </c>
      <c r="J13" s="235"/>
      <c r="K13" s="237">
        <f t="shared" si="3"/>
        <v>0</v>
      </c>
      <c r="L13" s="295">
        <f t="shared" si="4"/>
        <v>0</v>
      </c>
      <c r="M13" s="207" t="str">
        <f t="shared" si="0"/>
        <v/>
      </c>
      <c r="N13" s="210"/>
      <c r="O13" s="210"/>
      <c r="P13" s="211"/>
    </row>
    <row r="14" spans="1:16" ht="120">
      <c r="A14" s="146">
        <f t="shared" si="5"/>
        <v>4</v>
      </c>
      <c r="B14" s="312" t="s">
        <v>475</v>
      </c>
      <c r="C14" s="202"/>
      <c r="D14" s="236"/>
      <c r="E14" s="212">
        <v>0.18</v>
      </c>
      <c r="F14" s="298"/>
      <c r="G14" s="239" t="s">
        <v>476</v>
      </c>
      <c r="H14" s="285" t="s">
        <v>315</v>
      </c>
      <c r="I14" s="234">
        <v>690</v>
      </c>
      <c r="J14" s="235"/>
      <c r="K14" s="237">
        <f t="shared" si="3"/>
        <v>0</v>
      </c>
      <c r="L14" s="295">
        <f t="shared" si="4"/>
        <v>0</v>
      </c>
      <c r="M14" s="207" t="str">
        <f t="shared" si="0"/>
        <v/>
      </c>
      <c r="N14" s="210"/>
      <c r="O14" s="210"/>
      <c r="P14" s="211"/>
    </row>
    <row r="15" spans="1:16" ht="45">
      <c r="A15" s="146">
        <f t="shared" si="5"/>
        <v>5</v>
      </c>
      <c r="B15" s="312" t="s">
        <v>477</v>
      </c>
      <c r="C15" s="202"/>
      <c r="D15" s="236"/>
      <c r="E15" s="212">
        <v>0.18</v>
      </c>
      <c r="F15" s="298"/>
      <c r="G15" s="239" t="s">
        <v>478</v>
      </c>
      <c r="H15" s="285" t="s">
        <v>479</v>
      </c>
      <c r="I15" s="234">
        <v>15</v>
      </c>
      <c r="J15" s="235"/>
      <c r="K15" s="237">
        <f t="shared" si="3"/>
        <v>0</v>
      </c>
      <c r="L15" s="295">
        <f t="shared" si="4"/>
        <v>0</v>
      </c>
      <c r="M15" s="207" t="str">
        <f t="shared" si="0"/>
        <v/>
      </c>
      <c r="N15" s="210"/>
      <c r="O15" s="210"/>
      <c r="P15" s="211"/>
    </row>
    <row r="16" spans="1:16" ht="60">
      <c r="A16" s="146"/>
      <c r="B16" s="312"/>
      <c r="C16" s="202"/>
      <c r="D16" s="236"/>
      <c r="E16" s="212">
        <v>0.18</v>
      </c>
      <c r="F16" s="298"/>
      <c r="G16" s="239" t="s">
        <v>480</v>
      </c>
      <c r="H16" s="285"/>
      <c r="I16" s="234"/>
      <c r="J16" s="235"/>
      <c r="K16" s="237"/>
      <c r="L16" s="295"/>
      <c r="M16" s="207"/>
      <c r="N16" s="210"/>
      <c r="O16" s="210"/>
      <c r="P16" s="211"/>
    </row>
    <row r="17" spans="1:16" ht="15.75">
      <c r="A17" s="146">
        <f>+A15+1</f>
        <v>6</v>
      </c>
      <c r="B17" s="312" t="s">
        <v>481</v>
      </c>
      <c r="C17" s="202"/>
      <c r="D17" s="236"/>
      <c r="E17" s="212">
        <v>0.18</v>
      </c>
      <c r="F17" s="298"/>
      <c r="G17" s="239" t="s">
        <v>482</v>
      </c>
      <c r="H17" s="285" t="s">
        <v>483</v>
      </c>
      <c r="I17" s="234">
        <v>1</v>
      </c>
      <c r="J17" s="235"/>
      <c r="K17" s="237">
        <f t="shared" si="3"/>
        <v>0</v>
      </c>
      <c r="L17" s="295">
        <f t="shared" si="4"/>
        <v>0</v>
      </c>
      <c r="M17" s="207" t="str">
        <f t="shared" si="0"/>
        <v/>
      </c>
      <c r="N17" s="210"/>
      <c r="O17" s="210"/>
      <c r="P17" s="211"/>
    </row>
    <row r="18" spans="1:16" ht="15.75">
      <c r="A18" s="146">
        <f t="shared" si="5"/>
        <v>7</v>
      </c>
      <c r="B18" s="312" t="s">
        <v>484</v>
      </c>
      <c r="C18" s="202"/>
      <c r="D18" s="236"/>
      <c r="E18" s="212">
        <v>0.18</v>
      </c>
      <c r="F18" s="298"/>
      <c r="G18" s="239" t="s">
        <v>485</v>
      </c>
      <c r="H18" s="285" t="s">
        <v>483</v>
      </c>
      <c r="I18" s="234">
        <v>4</v>
      </c>
      <c r="J18" s="235"/>
      <c r="K18" s="237">
        <f t="shared" si="3"/>
        <v>0</v>
      </c>
      <c r="L18" s="295">
        <f t="shared" si="4"/>
        <v>0</v>
      </c>
      <c r="M18" s="207" t="str">
        <f t="shared" si="0"/>
        <v/>
      </c>
      <c r="N18" s="210"/>
      <c r="O18" s="210"/>
      <c r="P18" s="211"/>
    </row>
    <row r="19" spans="1:16" ht="45">
      <c r="A19" s="146">
        <f t="shared" si="5"/>
        <v>8</v>
      </c>
      <c r="B19" s="312" t="s">
        <v>486</v>
      </c>
      <c r="C19" s="202"/>
      <c r="D19" s="236"/>
      <c r="E19" s="212">
        <v>0.18</v>
      </c>
      <c r="F19" s="298"/>
      <c r="G19" s="239" t="s">
        <v>487</v>
      </c>
      <c r="H19" s="285" t="s">
        <v>294</v>
      </c>
      <c r="I19" s="234">
        <v>6</v>
      </c>
      <c r="J19" s="235"/>
      <c r="K19" s="237">
        <f t="shared" si="3"/>
        <v>0</v>
      </c>
      <c r="L19" s="295">
        <f t="shared" si="4"/>
        <v>0</v>
      </c>
      <c r="M19" s="207" t="str">
        <f t="shared" si="0"/>
        <v/>
      </c>
      <c r="N19" s="210"/>
      <c r="O19" s="210"/>
      <c r="P19" s="211"/>
    </row>
    <row r="20" spans="1:16" ht="285">
      <c r="A20" s="146">
        <f t="shared" si="5"/>
        <v>9</v>
      </c>
      <c r="B20" s="312" t="s">
        <v>488</v>
      </c>
      <c r="C20" s="202"/>
      <c r="D20" s="236"/>
      <c r="E20" s="212">
        <v>0.18</v>
      </c>
      <c r="F20" s="298"/>
      <c r="G20" s="239" t="s">
        <v>489</v>
      </c>
      <c r="H20" s="285" t="s">
        <v>361</v>
      </c>
      <c r="I20" s="234">
        <v>8.5500000000000007</v>
      </c>
      <c r="J20" s="235"/>
      <c r="K20" s="237">
        <f t="shared" si="3"/>
        <v>0</v>
      </c>
      <c r="L20" s="295">
        <f t="shared" si="4"/>
        <v>0</v>
      </c>
      <c r="M20" s="207" t="str">
        <f t="shared" si="0"/>
        <v/>
      </c>
      <c r="N20" s="210"/>
      <c r="O20" s="210"/>
      <c r="P20" s="211"/>
    </row>
    <row r="21" spans="1:16" ht="195">
      <c r="A21" s="146">
        <f t="shared" si="5"/>
        <v>10</v>
      </c>
      <c r="B21" s="312" t="s">
        <v>490</v>
      </c>
      <c r="C21" s="202"/>
      <c r="D21" s="236"/>
      <c r="E21" s="212">
        <v>0.18</v>
      </c>
      <c r="F21" s="298"/>
      <c r="G21" s="239" t="s">
        <v>491</v>
      </c>
      <c r="H21" s="285" t="s">
        <v>294</v>
      </c>
      <c r="I21" s="234">
        <v>4</v>
      </c>
      <c r="J21" s="235"/>
      <c r="K21" s="237">
        <f t="shared" si="3"/>
        <v>0</v>
      </c>
      <c r="L21" s="295">
        <f t="shared" si="4"/>
        <v>0</v>
      </c>
      <c r="M21" s="207" t="str">
        <f t="shared" si="0"/>
        <v/>
      </c>
      <c r="N21" s="210"/>
      <c r="O21" s="210"/>
      <c r="P21" s="211"/>
    </row>
    <row r="22" spans="1:16" ht="16.5">
      <c r="A22" s="222"/>
      <c r="B22" s="223"/>
      <c r="C22" s="224"/>
      <c r="D22" s="224"/>
      <c r="E22" s="225"/>
      <c r="F22" s="297"/>
      <c r="G22" s="230" t="s">
        <v>492</v>
      </c>
      <c r="H22" s="230"/>
      <c r="I22" s="230"/>
      <c r="J22" s="228"/>
      <c r="K22" s="242">
        <f>SUM(K11:K21)</f>
        <v>0</v>
      </c>
      <c r="L22" s="240">
        <f>SUM(L11:L21)</f>
        <v>0</v>
      </c>
      <c r="M22" s="229"/>
      <c r="N22" s="210"/>
      <c r="O22" s="210"/>
      <c r="P22" s="211"/>
    </row>
    <row r="23" spans="1:16" ht="33" customHeight="1">
      <c r="A23" s="243" t="s">
        <v>493</v>
      </c>
      <c r="B23" s="244"/>
      <c r="C23" s="245"/>
      <c r="D23" s="245"/>
      <c r="E23" s="246"/>
      <c r="F23" s="299"/>
      <c r="G23" s="247" t="s">
        <v>494</v>
      </c>
      <c r="H23" s="248"/>
      <c r="I23" s="249"/>
      <c r="J23" s="250"/>
      <c r="K23" s="251"/>
      <c r="L23" s="252"/>
      <c r="M23" s="252"/>
      <c r="N23" s="210"/>
      <c r="O23" s="210"/>
      <c r="P23" s="211"/>
    </row>
    <row r="24" spans="1:16" ht="15.75">
      <c r="A24" s="146">
        <v>1</v>
      </c>
      <c r="B24" s="201" t="s">
        <v>495</v>
      </c>
      <c r="C24" s="202"/>
      <c r="D24" s="236"/>
      <c r="E24" s="212">
        <v>0.18</v>
      </c>
      <c r="F24" s="298"/>
      <c r="G24" s="306" t="s">
        <v>496</v>
      </c>
      <c r="H24" s="265" t="s">
        <v>335</v>
      </c>
      <c r="I24" s="307">
        <v>8</v>
      </c>
      <c r="J24" s="235"/>
      <c r="K24" s="241">
        <f>ROUND(J24*I24,2)</f>
        <v>0</v>
      </c>
      <c r="L24" s="206">
        <f>ROUND(K24*E24,2)</f>
        <v>0</v>
      </c>
      <c r="M24" s="207" t="str">
        <f t="shared" si="0"/>
        <v/>
      </c>
      <c r="N24" s="210"/>
      <c r="O24" s="210"/>
      <c r="P24" s="211"/>
    </row>
    <row r="25" spans="1:16" ht="15.75">
      <c r="A25" s="146">
        <f>+A24+1</f>
        <v>2</v>
      </c>
      <c r="B25" s="201" t="s">
        <v>497</v>
      </c>
      <c r="C25" s="202"/>
      <c r="D25" s="236"/>
      <c r="E25" s="212">
        <v>0.18</v>
      </c>
      <c r="F25" s="298"/>
      <c r="G25" s="306" t="s">
        <v>498</v>
      </c>
      <c r="H25" s="265" t="s">
        <v>335</v>
      </c>
      <c r="I25" s="307">
        <v>5</v>
      </c>
      <c r="J25" s="235"/>
      <c r="K25" s="241">
        <f t="shared" ref="K25:K34" si="6">ROUND(J25*I25,2)</f>
        <v>0</v>
      </c>
      <c r="L25" s="206">
        <f t="shared" ref="L25:L34" si="7">ROUND(K25*E25,2)</f>
        <v>0</v>
      </c>
      <c r="M25" s="207" t="str">
        <f t="shared" si="0"/>
        <v/>
      </c>
      <c r="N25" s="210"/>
      <c r="O25" s="210"/>
      <c r="P25" s="211"/>
    </row>
    <row r="26" spans="1:16" ht="15.75">
      <c r="A26" s="146">
        <f t="shared" ref="A26:A34" si="8">+A25+1</f>
        <v>3</v>
      </c>
      <c r="B26" s="201" t="s">
        <v>499</v>
      </c>
      <c r="C26" s="202"/>
      <c r="D26" s="236"/>
      <c r="E26" s="212">
        <v>0.18</v>
      </c>
      <c r="F26" s="298"/>
      <c r="G26" s="306" t="s">
        <v>500</v>
      </c>
      <c r="H26" s="265" t="s">
        <v>335</v>
      </c>
      <c r="I26" s="307">
        <v>12</v>
      </c>
      <c r="J26" s="235"/>
      <c r="K26" s="241">
        <f t="shared" si="6"/>
        <v>0</v>
      </c>
      <c r="L26" s="206">
        <f t="shared" si="7"/>
        <v>0</v>
      </c>
      <c r="M26" s="207" t="str">
        <f t="shared" si="0"/>
        <v/>
      </c>
      <c r="N26" s="210"/>
      <c r="O26" s="210"/>
      <c r="P26" s="211"/>
    </row>
    <row r="27" spans="1:16" ht="15.75">
      <c r="A27" s="146">
        <f t="shared" si="8"/>
        <v>4</v>
      </c>
      <c r="B27" s="201" t="s">
        <v>501</v>
      </c>
      <c r="C27" s="202"/>
      <c r="D27" s="236"/>
      <c r="E27" s="212">
        <v>0.18</v>
      </c>
      <c r="F27" s="298"/>
      <c r="G27" s="306" t="s">
        <v>502</v>
      </c>
      <c r="H27" s="265" t="s">
        <v>335</v>
      </c>
      <c r="I27" s="307">
        <v>25</v>
      </c>
      <c r="J27" s="235"/>
      <c r="K27" s="241">
        <f t="shared" si="6"/>
        <v>0</v>
      </c>
      <c r="L27" s="206">
        <f t="shared" si="7"/>
        <v>0</v>
      </c>
      <c r="M27" s="207" t="str">
        <f t="shared" si="0"/>
        <v/>
      </c>
      <c r="N27" s="210"/>
      <c r="O27" s="210"/>
      <c r="P27" s="211"/>
    </row>
    <row r="28" spans="1:16" ht="15.75">
      <c r="A28" s="146">
        <f t="shared" si="8"/>
        <v>5</v>
      </c>
      <c r="B28" s="201" t="s">
        <v>503</v>
      </c>
      <c r="C28" s="202"/>
      <c r="D28" s="236"/>
      <c r="E28" s="212">
        <v>0.18</v>
      </c>
      <c r="F28" s="298"/>
      <c r="G28" s="306" t="s">
        <v>504</v>
      </c>
      <c r="H28" s="265" t="s">
        <v>335</v>
      </c>
      <c r="I28" s="307">
        <v>5</v>
      </c>
      <c r="J28" s="235"/>
      <c r="K28" s="241">
        <f t="shared" si="6"/>
        <v>0</v>
      </c>
      <c r="L28" s="206">
        <f t="shared" si="7"/>
        <v>0</v>
      </c>
      <c r="M28" s="207" t="str">
        <f t="shared" si="0"/>
        <v/>
      </c>
      <c r="N28" s="210"/>
      <c r="O28" s="210"/>
      <c r="P28" s="211"/>
    </row>
    <row r="29" spans="1:16" ht="105">
      <c r="A29" s="146">
        <f t="shared" si="8"/>
        <v>6</v>
      </c>
      <c r="B29" s="201" t="s">
        <v>505</v>
      </c>
      <c r="C29" s="202"/>
      <c r="D29" s="236"/>
      <c r="E29" s="212">
        <v>0.18</v>
      </c>
      <c r="F29" s="298"/>
      <c r="G29" s="306" t="s">
        <v>506</v>
      </c>
      <c r="H29" s="265" t="s">
        <v>507</v>
      </c>
      <c r="I29" s="307">
        <v>150</v>
      </c>
      <c r="J29" s="235"/>
      <c r="K29" s="241">
        <f t="shared" si="6"/>
        <v>0</v>
      </c>
      <c r="L29" s="206">
        <f t="shared" si="7"/>
        <v>0</v>
      </c>
      <c r="M29" s="207" t="str">
        <f t="shared" si="0"/>
        <v/>
      </c>
      <c r="N29" s="210"/>
      <c r="O29" s="210"/>
      <c r="P29" s="211"/>
    </row>
    <row r="30" spans="1:16" ht="15.75">
      <c r="A30" s="146">
        <f t="shared" si="8"/>
        <v>7</v>
      </c>
      <c r="B30" s="201" t="s">
        <v>508</v>
      </c>
      <c r="C30" s="202"/>
      <c r="D30" s="236"/>
      <c r="E30" s="212">
        <v>0.18</v>
      </c>
      <c r="F30" s="298"/>
      <c r="G30" s="306" t="s">
        <v>509</v>
      </c>
      <c r="H30" s="265" t="s">
        <v>315</v>
      </c>
      <c r="I30" s="307">
        <v>25</v>
      </c>
      <c r="J30" s="235"/>
      <c r="K30" s="241">
        <f t="shared" si="6"/>
        <v>0</v>
      </c>
      <c r="L30" s="206">
        <f t="shared" si="7"/>
        <v>0</v>
      </c>
      <c r="M30" s="207" t="str">
        <f t="shared" si="0"/>
        <v/>
      </c>
      <c r="N30" s="210"/>
      <c r="O30" s="210"/>
      <c r="P30" s="211"/>
    </row>
    <row r="31" spans="1:16" ht="45">
      <c r="A31" s="146"/>
      <c r="B31" s="201"/>
      <c r="C31" s="202"/>
      <c r="D31" s="236"/>
      <c r="E31" s="212">
        <v>0.18</v>
      </c>
      <c r="F31" s="298"/>
      <c r="G31" s="306" t="s">
        <v>510</v>
      </c>
      <c r="H31" s="265" t="s">
        <v>435</v>
      </c>
      <c r="I31" s="307" t="s">
        <v>435</v>
      </c>
      <c r="J31" s="235"/>
      <c r="K31" s="241"/>
      <c r="L31" s="206"/>
      <c r="M31" s="207"/>
      <c r="N31" s="210"/>
      <c r="O31" s="210"/>
      <c r="P31" s="211"/>
    </row>
    <row r="32" spans="1:16" ht="15.75">
      <c r="A32" s="146">
        <f>+A30+1</f>
        <v>8</v>
      </c>
      <c r="B32" s="201" t="s">
        <v>511</v>
      </c>
      <c r="C32" s="202"/>
      <c r="D32" s="236"/>
      <c r="E32" s="212">
        <v>0.18</v>
      </c>
      <c r="F32" s="298"/>
      <c r="G32" s="306" t="s">
        <v>512</v>
      </c>
      <c r="H32" s="265" t="s">
        <v>513</v>
      </c>
      <c r="I32" s="307">
        <v>6</v>
      </c>
      <c r="J32" s="235"/>
      <c r="K32" s="241">
        <f t="shared" si="6"/>
        <v>0</v>
      </c>
      <c r="L32" s="206">
        <f t="shared" si="7"/>
        <v>0</v>
      </c>
      <c r="M32" s="207" t="str">
        <f t="shared" si="0"/>
        <v/>
      </c>
      <c r="N32" s="210"/>
      <c r="O32" s="210"/>
      <c r="P32" s="211"/>
    </row>
    <row r="33" spans="1:16" ht="15.75">
      <c r="A33" s="146">
        <f t="shared" si="8"/>
        <v>9</v>
      </c>
      <c r="B33" s="201" t="s">
        <v>514</v>
      </c>
      <c r="C33" s="202"/>
      <c r="D33" s="236"/>
      <c r="E33" s="212">
        <v>0.18</v>
      </c>
      <c r="F33" s="298"/>
      <c r="G33" s="306" t="s">
        <v>515</v>
      </c>
      <c r="H33" s="265" t="s">
        <v>513</v>
      </c>
      <c r="I33" s="307">
        <v>6</v>
      </c>
      <c r="J33" s="235"/>
      <c r="K33" s="241">
        <f t="shared" si="6"/>
        <v>0</v>
      </c>
      <c r="L33" s="206">
        <f t="shared" si="7"/>
        <v>0</v>
      </c>
      <c r="M33" s="207" t="str">
        <f t="shared" si="0"/>
        <v/>
      </c>
      <c r="N33" s="210"/>
      <c r="O33" s="210"/>
      <c r="P33" s="211"/>
    </row>
    <row r="34" spans="1:16" ht="195">
      <c r="A34" s="146">
        <f t="shared" si="8"/>
        <v>10</v>
      </c>
      <c r="B34" s="201" t="s">
        <v>516</v>
      </c>
      <c r="C34" s="202"/>
      <c r="D34" s="236"/>
      <c r="E34" s="212">
        <v>0.18</v>
      </c>
      <c r="F34" s="298"/>
      <c r="G34" s="263" t="s">
        <v>517</v>
      </c>
      <c r="H34" s="265" t="s">
        <v>513</v>
      </c>
      <c r="I34" s="307">
        <v>1</v>
      </c>
      <c r="J34" s="235"/>
      <c r="K34" s="241">
        <f t="shared" si="6"/>
        <v>0</v>
      </c>
      <c r="L34" s="206">
        <f t="shared" si="7"/>
        <v>0</v>
      </c>
      <c r="M34" s="207" t="str">
        <f t="shared" si="0"/>
        <v/>
      </c>
      <c r="N34" s="210"/>
      <c r="O34" s="210"/>
      <c r="P34" s="211"/>
    </row>
    <row r="35" spans="1:16" ht="16.5">
      <c r="A35" s="222"/>
      <c r="B35" s="223"/>
      <c r="C35" s="224"/>
      <c r="D35" s="224"/>
      <c r="E35" s="225"/>
      <c r="F35" s="297"/>
      <c r="G35" s="230" t="s">
        <v>518</v>
      </c>
      <c r="H35" s="226"/>
      <c r="I35" s="227"/>
      <c r="J35" s="228"/>
      <c r="K35" s="242">
        <f>SUM(K24:K34)</f>
        <v>0</v>
      </c>
      <c r="L35" s="242">
        <f>SUM(L24:L34)</f>
        <v>0</v>
      </c>
      <c r="M35" s="229"/>
      <c r="N35" s="210"/>
      <c r="O35" s="210"/>
      <c r="P35" s="211"/>
    </row>
    <row r="36" spans="1:16" ht="53.25" customHeight="1">
      <c r="A36" s="231"/>
      <c r="B36" s="231"/>
      <c r="C36" s="231"/>
      <c r="D36" s="231"/>
      <c r="E36" s="231"/>
      <c r="F36" s="300"/>
      <c r="G36" s="373" t="s">
        <v>519</v>
      </c>
      <c r="H36" s="373"/>
      <c r="I36" s="373"/>
      <c r="J36" s="373"/>
      <c r="K36" s="264" t="str">
        <f>IF(P9=P8,"", SUM(K11:K21)+SUM(K24:K34))</f>
        <v/>
      </c>
      <c r="L36" s="264" t="str">
        <f>IF(P9=P8,"", SUM(L11:L21)+SUM(L24:L34))</f>
        <v/>
      </c>
      <c r="M36" s="232"/>
      <c r="N36" s="151" t="str">
        <f>IF(COUNTIF(N6:N35,"TRUE"),"False","Sheet OK")</f>
        <v>False</v>
      </c>
      <c r="O36" s="210"/>
      <c r="P36" s="210"/>
    </row>
    <row r="37" spans="1:16" ht="39" customHeight="1">
      <c r="A37" s="372" t="str">
        <f>IF(K36="","As all the line items are Left Blank the bid is considered as Non-responsive","Sheet OK")</f>
        <v>As all the line items are Left Blank the bid is considered as Non-responsive</v>
      </c>
      <c r="B37" s="372"/>
      <c r="C37" s="372"/>
      <c r="D37" s="372"/>
      <c r="E37" s="372"/>
      <c r="F37" s="372"/>
      <c r="G37" s="372"/>
      <c r="H37" s="372"/>
      <c r="I37" s="372"/>
      <c r="J37" s="372"/>
      <c r="K37" s="372"/>
      <c r="L37" s="372"/>
      <c r="M37" s="372"/>
      <c r="N37" s="210"/>
      <c r="O37" s="210"/>
      <c r="P37" s="210"/>
    </row>
    <row r="39" spans="1:16">
      <c r="N39" s="157" t="str">
        <f>IF(COUNTIF(N36:N38,"TRUE"),"False","Sheet OK")</f>
        <v>Sheet OK</v>
      </c>
      <c r="O39" s="157"/>
    </row>
  </sheetData>
  <sheetProtection algorithmName="SHA-512" hashValue="Jf+OAOb4Hu6mR2YPN/kbhJNBCcMAgEHzrs+tj8Pmcj2zyhpzKlcnOQax6JVtrxbOStrroOvXExeqtW4yiz2Bog==" saltValue="f7bqYeRqDUFJ1oY3a1OhXg=="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37:M37"/>
    <mergeCell ref="A1:L1"/>
    <mergeCell ref="A4:C4"/>
    <mergeCell ref="D3:I3"/>
    <mergeCell ref="D5:I5"/>
    <mergeCell ref="E7:I7"/>
    <mergeCell ref="G36:J36"/>
    <mergeCell ref="J3:L3"/>
    <mergeCell ref="J4:L4"/>
    <mergeCell ref="D4:I4"/>
    <mergeCell ref="D6:I6"/>
    <mergeCell ref="J5:L5"/>
    <mergeCell ref="A2:L2"/>
  </mergeCells>
  <conditionalFormatting sqref="A37:M37">
    <cfRule type="containsText" dxfId="5" priority="11" stopIfTrue="1" operator="containsText" text="sheet">
      <formula>NOT(ISERROR(SEARCH("sheet",A37)))</formula>
    </cfRule>
    <cfRule type="containsText" dxfId="4" priority="12" stopIfTrue="1" operator="containsText" text="Non-responsive">
      <formula>NOT(ISERROR(SEARCH("Non-responsive",A37)))</formula>
    </cfRule>
  </conditionalFormatting>
  <conditionalFormatting sqref="M11:M21 M24:M34">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24:D34 D11:D21"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24:J34 J11:J21" xr:uid="{00000000-0002-0000-0500-000001000000}">
      <formula1>0</formula1>
    </dataValidation>
  </dataValidations>
  <pageMargins left="0.7" right="0.7" top="0.75" bottom="0.75" header="0.3" footer="0.3"/>
  <pageSetup paperSize="9" scale="24" orientation="landscape" r:id="rId5"/>
  <headerFooter>
    <oddHeader>&amp;C&amp;"Calibri"&amp;12&amp;KFF0000 DATA CLASSIFICATION : RESTRICTED&amp;1#_x000D_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E26"/>
  <sheetViews>
    <sheetView view="pageBreakPreview" topLeftCell="A7" zoomScaleNormal="100" zoomScaleSheetLayoutView="100" workbookViewId="0">
      <selection activeCell="E20" sqref="E20"/>
    </sheetView>
  </sheetViews>
  <sheetFormatPr defaultRowHeight="13.5"/>
  <cols>
    <col min="1" max="1" width="10.140625" style="158" bestFit="1" customWidth="1"/>
    <col min="2" max="2" width="41.140625" style="158" customWidth="1"/>
    <col min="3" max="3" width="16.42578125" style="158" customWidth="1"/>
    <col min="4" max="4" width="24" style="164" customWidth="1"/>
    <col min="5" max="5" width="13.7109375" style="158" bestFit="1" customWidth="1"/>
    <col min="6" max="16384" width="9.140625" style="158"/>
  </cols>
  <sheetData>
    <row r="1" spans="1:5" ht="57.75" customHeight="1">
      <c r="A1" s="317" t="str">
        <f>'Name of Bidder'!A1</f>
        <v>Construction of Closed and Semi Closed store building at 765/400 kV Anathpuram pooling station</v>
      </c>
      <c r="B1" s="317"/>
      <c r="C1" s="317"/>
      <c r="D1" s="317"/>
      <c r="E1" s="277"/>
    </row>
    <row r="2" spans="1:5" ht="16.5">
      <c r="A2" s="317" t="s">
        <v>520</v>
      </c>
      <c r="B2" s="317"/>
      <c r="C2" s="317"/>
      <c r="D2" s="317"/>
      <c r="E2" s="277"/>
    </row>
    <row r="3" spans="1:5">
      <c r="A3" s="374" t="s">
        <v>245</v>
      </c>
      <c r="B3" s="374"/>
      <c r="C3" s="374" t="s">
        <v>244</v>
      </c>
      <c r="D3" s="374"/>
      <c r="E3" s="277"/>
    </row>
    <row r="4" spans="1:5">
      <c r="A4" s="266" t="s">
        <v>16</v>
      </c>
      <c r="B4" s="267">
        <f>'Name of Bidder'!C9</f>
        <v>0</v>
      </c>
      <c r="C4" s="266" t="s">
        <v>246</v>
      </c>
      <c r="D4" s="268"/>
      <c r="E4" s="277"/>
    </row>
    <row r="5" spans="1:5" ht="16.5">
      <c r="A5" s="266" t="s">
        <v>17</v>
      </c>
      <c r="B5" s="267">
        <f>'Schedule-I'!C5</f>
        <v>0</v>
      </c>
      <c r="C5" s="376" t="s">
        <v>247</v>
      </c>
      <c r="D5" s="376"/>
      <c r="E5" s="277"/>
    </row>
    <row r="6" spans="1:5" ht="16.5">
      <c r="A6" s="269"/>
      <c r="B6" s="267">
        <f>'Schedule-I'!C6</f>
        <v>0</v>
      </c>
      <c r="C6" s="62" t="s">
        <v>248</v>
      </c>
      <c r="D6" s="126"/>
      <c r="E6" s="277"/>
    </row>
    <row r="7" spans="1:5" ht="16.5">
      <c r="A7" s="269"/>
      <c r="B7" s="267">
        <f>'Schedule-I'!C7</f>
        <v>0</v>
      </c>
      <c r="C7" s="62" t="s">
        <v>521</v>
      </c>
      <c r="D7" s="126"/>
      <c r="E7" s="277"/>
    </row>
    <row r="8" spans="1:5" ht="16.5">
      <c r="A8" s="269"/>
      <c r="B8" s="267"/>
      <c r="C8" s="62" t="s">
        <v>522</v>
      </c>
      <c r="D8" s="126"/>
      <c r="E8" s="277"/>
    </row>
    <row r="9" spans="1:5" ht="15">
      <c r="A9" s="159" t="s">
        <v>251</v>
      </c>
      <c r="B9" s="375" t="s">
        <v>523</v>
      </c>
      <c r="C9" s="375"/>
      <c r="D9" s="160" t="s">
        <v>524</v>
      </c>
      <c r="E9" s="277"/>
    </row>
    <row r="10" spans="1:5" ht="15">
      <c r="A10" s="161">
        <v>1.1000000000000001</v>
      </c>
      <c r="B10" s="377" t="s">
        <v>525</v>
      </c>
      <c r="C10" s="377"/>
      <c r="D10" s="270"/>
      <c r="E10" s="277"/>
    </row>
    <row r="11" spans="1:5" ht="83.25" customHeight="1">
      <c r="A11" s="161"/>
      <c r="B11" s="378" t="str">
        <f>"Supply &amp; Installation Charges- Schedule Civil &amp; Electrical Items for " &amp;A1</f>
        <v>Supply &amp; Installation Charges- Schedule Civil &amp; Electrical Items for Construction of Closed and Semi Closed store building at 765/400 kV Anathpuram pooling station</v>
      </c>
      <c r="C11" s="378"/>
      <c r="D11" s="271" t="str">
        <f>'Schedule-I'!N111</f>
        <v/>
      </c>
      <c r="E11" s="277"/>
    </row>
    <row r="12" spans="1:5" ht="15">
      <c r="A12" s="161">
        <v>1.2</v>
      </c>
      <c r="B12" s="377" t="s">
        <v>526</v>
      </c>
      <c r="C12" s="377"/>
      <c r="D12" s="271"/>
      <c r="E12" s="277"/>
    </row>
    <row r="13" spans="1:5" ht="88.5" customHeight="1">
      <c r="A13" s="161"/>
      <c r="B13" s="378" t="str">
        <f>"Supply &amp; Installation Charges- Non-Schedule Civil &amp; Electrical Items for " &amp; A1</f>
        <v>Supply &amp; Installation Charges- Non-Schedule Civil &amp; Electrical Items for Construction of Closed and Semi Closed store building at 765/400 kV Anathpuram pooling station</v>
      </c>
      <c r="C13" s="378"/>
      <c r="D13" s="272" t="str">
        <f>'Schedule-II'!K36</f>
        <v/>
      </c>
      <c r="E13" s="277"/>
    </row>
    <row r="14" spans="1:5" ht="15">
      <c r="A14" s="161"/>
      <c r="B14" s="384"/>
      <c r="C14" s="385"/>
      <c r="D14" s="272"/>
      <c r="E14" s="277"/>
    </row>
    <row r="15" spans="1:5" ht="33.75" customHeight="1">
      <c r="A15" s="161" t="s">
        <v>527</v>
      </c>
      <c r="B15" s="386" t="s">
        <v>528</v>
      </c>
      <c r="C15" s="387"/>
      <c r="D15" s="162" t="str">
        <f>IF(OR(D11="",D13=""),"Non-responsive Bid",D11+D13)</f>
        <v>Non-responsive Bid</v>
      </c>
      <c r="E15" s="311"/>
    </row>
    <row r="16" spans="1:5" ht="15">
      <c r="A16" s="161"/>
      <c r="B16" s="379"/>
      <c r="C16" s="380"/>
      <c r="D16" s="162"/>
      <c r="E16" s="277"/>
    </row>
    <row r="17" spans="1:4" ht="15">
      <c r="A17" s="161" t="s">
        <v>529</v>
      </c>
      <c r="B17" s="377" t="s">
        <v>530</v>
      </c>
      <c r="C17" s="377"/>
      <c r="D17" s="162"/>
    </row>
    <row r="18" spans="1:4" ht="15">
      <c r="A18" s="161"/>
      <c r="B18" s="378" t="s">
        <v>531</v>
      </c>
      <c r="C18" s="378"/>
      <c r="D18" s="162" t="str">
        <f>'Schedule-I'!O112</f>
        <v/>
      </c>
    </row>
    <row r="19" spans="1:4" ht="15">
      <c r="A19" s="161"/>
      <c r="B19" s="378" t="s">
        <v>532</v>
      </c>
      <c r="C19" s="378"/>
      <c r="D19" s="162" t="str">
        <f>'Schedule-II'!L36</f>
        <v/>
      </c>
    </row>
    <row r="20" spans="1:4" ht="35.25" customHeight="1">
      <c r="A20" s="161"/>
      <c r="B20" s="381" t="s">
        <v>533</v>
      </c>
      <c r="C20" s="381"/>
      <c r="D20" s="162" t="str">
        <f>IF(OR(D11="",D13=""),"Non-responsive Bid",D18+D19)</f>
        <v>Non-responsive Bid</v>
      </c>
    </row>
    <row r="21" spans="1:4" ht="15.75">
      <c r="A21" s="161"/>
      <c r="B21" s="382"/>
      <c r="C21" s="383"/>
      <c r="D21" s="163"/>
    </row>
    <row r="22" spans="1:4" ht="16.5">
      <c r="A22" s="161" t="s">
        <v>534</v>
      </c>
      <c r="B22" s="381" t="s">
        <v>535</v>
      </c>
      <c r="C22" s="381"/>
      <c r="D22" s="162" t="str">
        <f>IF(OR(D11="",D13=""),"Non-responsive Bid",D15+D20)</f>
        <v>Non-responsive Bid</v>
      </c>
    </row>
    <row r="23" spans="1:4">
      <c r="A23" s="273"/>
      <c r="B23" s="274"/>
      <c r="C23" s="274"/>
      <c r="D23" s="275"/>
    </row>
    <row r="24" spans="1:4">
      <c r="A24" s="276"/>
      <c r="B24" s="277"/>
      <c r="C24" s="277"/>
      <c r="D24" s="278"/>
    </row>
    <row r="25" spans="1:4">
      <c r="A25" s="279" t="s">
        <v>536</v>
      </c>
      <c r="B25" s="277">
        <f>'Name of Bidder'!C20</f>
        <v>0</v>
      </c>
      <c r="C25" s="266" t="s">
        <v>537</v>
      </c>
      <c r="D25" s="278">
        <f>'Name of Bidder'!C17</f>
        <v>0</v>
      </c>
    </row>
    <row r="26" spans="1:4">
      <c r="A26" s="280" t="s">
        <v>538</v>
      </c>
      <c r="B26" s="281">
        <f>'Name of Bidder'!C21</f>
        <v>0</v>
      </c>
      <c r="C26" s="282" t="s">
        <v>539</v>
      </c>
      <c r="D26" s="283">
        <f>'Name of Bidder'!C18</f>
        <v>0</v>
      </c>
    </row>
  </sheetData>
  <sheetProtection algorithmName="SHA-512" hashValue="m5oeG8+QHsC3WmUG/EcX3Iy5AVBwM3yKOWNkn7c4hdihHIkjD4d2FkoddjCS2ZHaj84zXalPlusN6tqrMp8gcQ==" saltValue="UJcMUuQYvr9DgFYRkbtPQQ=="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Specification No: Ref: SR-I/C&amp;M/WC-4193/2025/RFx-5002004478 (SR1/T/W-CIVIL/DOM/B00/25/06877)</v>
      </c>
      <c r="B1" s="165"/>
      <c r="C1" s="166"/>
      <c r="D1" s="166"/>
      <c r="E1" s="166"/>
      <c r="F1" s="167" t="s">
        <v>540</v>
      </c>
    </row>
    <row r="2" spans="1:6" ht="16.5">
      <c r="A2" s="169"/>
      <c r="B2" s="169"/>
      <c r="C2" s="169"/>
      <c r="D2" s="169"/>
      <c r="E2" s="169"/>
      <c r="F2" s="169"/>
    </row>
    <row r="3" spans="1:6" ht="15">
      <c r="A3" s="389" t="s">
        <v>541</v>
      </c>
      <c r="B3" s="389"/>
      <c r="C3" s="389"/>
      <c r="D3" s="389"/>
      <c r="E3" s="389"/>
      <c r="F3" s="389"/>
    </row>
    <row r="4" spans="1:6" ht="15">
      <c r="A4" s="170"/>
      <c r="B4" s="170"/>
      <c r="C4" s="170"/>
      <c r="D4" s="170"/>
      <c r="E4" s="170"/>
      <c r="F4" s="170"/>
    </row>
    <row r="5" spans="1:6" ht="16.5">
      <c r="A5" s="171" t="s">
        <v>542</v>
      </c>
      <c r="B5" s="171"/>
      <c r="C5" s="390"/>
      <c r="D5" s="390"/>
      <c r="E5" s="390"/>
      <c r="F5" s="390"/>
    </row>
    <row r="6" spans="1:6" ht="16.5">
      <c r="A6" s="171" t="s">
        <v>20</v>
      </c>
      <c r="B6" s="391"/>
      <c r="C6" s="391"/>
      <c r="D6" s="169"/>
      <c r="E6" s="169"/>
      <c r="F6" s="169"/>
    </row>
    <row r="7" spans="1:6" ht="16.5">
      <c r="A7" s="171"/>
      <c r="B7" s="172"/>
      <c r="C7" s="172"/>
      <c r="D7" s="169"/>
      <c r="E7" s="169"/>
      <c r="F7" s="169"/>
    </row>
    <row r="8" spans="1:6" ht="16.5">
      <c r="A8" s="173" t="s">
        <v>244</v>
      </c>
      <c r="B8" s="174"/>
      <c r="C8" s="169"/>
      <c r="D8" s="169"/>
      <c r="E8" s="169"/>
      <c r="F8" s="175"/>
    </row>
    <row r="9" spans="1:6" ht="16.5">
      <c r="A9" s="176" t="s">
        <v>246</v>
      </c>
      <c r="B9" s="176"/>
      <c r="C9" s="169"/>
      <c r="D9" s="169"/>
      <c r="E9" s="169"/>
      <c r="F9" s="175"/>
    </row>
    <row r="10" spans="1:6" ht="16.5">
      <c r="A10" s="176" t="s">
        <v>247</v>
      </c>
      <c r="B10" s="176"/>
      <c r="C10" s="169"/>
      <c r="D10" s="169"/>
      <c r="E10" s="169"/>
      <c r="F10" s="175"/>
    </row>
    <row r="11" spans="1:6" ht="16.5">
      <c r="A11" s="176" t="s">
        <v>543</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544</v>
      </c>
      <c r="B15" s="178"/>
      <c r="C15" s="392" t="str">
        <f>'Name of Bidder'!A1</f>
        <v>Construction of Closed and Semi Closed store building at 765/400 kV Anathpuram pooling station</v>
      </c>
      <c r="D15" s="392"/>
      <c r="E15" s="392"/>
      <c r="F15" s="392"/>
    </row>
    <row r="16" spans="1:6" ht="45.75" customHeight="1">
      <c r="A16" s="169" t="s">
        <v>545</v>
      </c>
      <c r="B16" s="169"/>
      <c r="C16" s="175"/>
      <c r="D16" s="175"/>
      <c r="E16" s="175"/>
      <c r="F16" s="175"/>
    </row>
    <row r="17" spans="1:28" ht="113.25" customHeight="1">
      <c r="A17" s="178">
        <v>1</v>
      </c>
      <c r="B17" s="39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93"/>
      <c r="D17" s="393"/>
      <c r="E17" s="393"/>
      <c r="F17" s="393"/>
      <c r="Z17" s="180" t="s">
        <v>546</v>
      </c>
      <c r="AA17" s="181" t="s">
        <v>547</v>
      </c>
      <c r="AB17" s="182" t="str">
        <f>'Schedule-III-Summary'!D22</f>
        <v>Non-responsive Bid</v>
      </c>
    </row>
    <row r="18" spans="1:28" ht="42" customHeight="1">
      <c r="A18" s="169"/>
      <c r="B18" s="388" t="s">
        <v>548</v>
      </c>
      <c r="C18" s="388"/>
      <c r="D18" s="388"/>
      <c r="E18" s="388"/>
      <c r="F18" s="388"/>
    </row>
    <row r="19" spans="1:28" ht="16.5">
      <c r="A19" s="183">
        <v>2</v>
      </c>
      <c r="B19" s="395" t="s">
        <v>549</v>
      </c>
      <c r="C19" s="395"/>
      <c r="D19" s="395"/>
      <c r="E19" s="395"/>
      <c r="F19" s="395"/>
    </row>
    <row r="20" spans="1:28" ht="33.75" customHeight="1">
      <c r="A20" s="178">
        <v>2.1</v>
      </c>
      <c r="B20" s="393" t="s">
        <v>550</v>
      </c>
      <c r="C20" s="393"/>
      <c r="D20" s="393"/>
      <c r="E20" s="393"/>
      <c r="F20" s="393"/>
    </row>
    <row r="21" spans="1:28" ht="16.5">
      <c r="A21" s="178"/>
      <c r="B21" s="179" t="s">
        <v>551</v>
      </c>
      <c r="C21" s="396" t="s">
        <v>552</v>
      </c>
      <c r="D21" s="396"/>
      <c r="E21" s="396"/>
      <c r="F21" s="396"/>
    </row>
    <row r="22" spans="1:28" ht="16.5">
      <c r="A22" s="178"/>
      <c r="B22" s="179" t="s">
        <v>553</v>
      </c>
      <c r="C22" s="396" t="s">
        <v>554</v>
      </c>
      <c r="D22" s="396"/>
      <c r="E22" s="396"/>
      <c r="F22" s="396"/>
    </row>
    <row r="23" spans="1:28" ht="16.5" customHeight="1">
      <c r="A23" s="178"/>
      <c r="B23" s="179" t="s">
        <v>555</v>
      </c>
      <c r="C23" s="396" t="s">
        <v>556</v>
      </c>
      <c r="D23" s="396"/>
      <c r="E23" s="396"/>
      <c r="F23" s="396"/>
    </row>
    <row r="24" spans="1:28" ht="16.5">
      <c r="A24" s="169"/>
      <c r="B24" s="394"/>
      <c r="C24" s="394"/>
      <c r="D24" s="177"/>
      <c r="E24" s="177"/>
      <c r="F24" s="177"/>
    </row>
    <row r="25" spans="1:28" ht="87.75" customHeight="1">
      <c r="A25" s="184">
        <v>2.2000000000000002</v>
      </c>
      <c r="B25" s="393" t="s">
        <v>557</v>
      </c>
      <c r="C25" s="393"/>
      <c r="D25" s="393"/>
      <c r="E25" s="393"/>
      <c r="F25" s="393"/>
    </row>
    <row r="26" spans="1:28" ht="51" customHeight="1">
      <c r="A26" s="184">
        <v>2.2999999999999998</v>
      </c>
      <c r="B26" s="393" t="s">
        <v>558</v>
      </c>
      <c r="C26" s="393"/>
      <c r="D26" s="393"/>
      <c r="E26" s="393"/>
      <c r="F26" s="393"/>
    </row>
    <row r="27" spans="1:28" ht="120" customHeight="1">
      <c r="A27" s="184">
        <v>2.4</v>
      </c>
      <c r="B27" s="393" t="s">
        <v>559</v>
      </c>
      <c r="C27" s="393"/>
      <c r="D27" s="393"/>
      <c r="E27" s="393"/>
      <c r="F27" s="393"/>
    </row>
    <row r="28" spans="1:28" ht="97.5" customHeight="1">
      <c r="A28" s="178">
        <v>3</v>
      </c>
      <c r="B28" s="393" t="s">
        <v>560</v>
      </c>
      <c r="C28" s="393"/>
      <c r="D28" s="393"/>
      <c r="E28" s="393"/>
      <c r="F28" s="393"/>
    </row>
    <row r="29" spans="1:28" ht="62.25" customHeight="1">
      <c r="A29" s="184">
        <v>3.1</v>
      </c>
      <c r="B29" s="396" t="s">
        <v>561</v>
      </c>
      <c r="C29" s="396"/>
      <c r="D29" s="396"/>
      <c r="E29" s="396"/>
      <c r="F29" s="396"/>
    </row>
    <row r="30" spans="1:28" ht="57" customHeight="1">
      <c r="A30" s="184">
        <v>3.2</v>
      </c>
      <c r="B30" s="393" t="s">
        <v>562</v>
      </c>
      <c r="C30" s="393"/>
      <c r="D30" s="393"/>
      <c r="E30" s="393"/>
      <c r="F30" s="393"/>
    </row>
    <row r="31" spans="1:28" ht="62.25" customHeight="1">
      <c r="A31" s="184">
        <v>3.3</v>
      </c>
      <c r="B31" s="393" t="s">
        <v>563</v>
      </c>
      <c r="C31" s="393"/>
      <c r="D31" s="393"/>
      <c r="E31" s="393"/>
      <c r="F31" s="393"/>
    </row>
    <row r="32" spans="1:28" ht="79.5" customHeight="1">
      <c r="A32" s="178">
        <v>4</v>
      </c>
      <c r="B32" s="393" t="s">
        <v>564</v>
      </c>
      <c r="C32" s="393"/>
      <c r="D32" s="393"/>
      <c r="E32" s="393"/>
      <c r="F32" s="393"/>
    </row>
    <row r="33" spans="1:6" ht="89.25" customHeight="1">
      <c r="A33" s="178">
        <v>5</v>
      </c>
      <c r="B33" s="393" t="s">
        <v>565</v>
      </c>
      <c r="C33" s="393"/>
      <c r="D33" s="393"/>
      <c r="E33" s="393"/>
      <c r="F33" s="393"/>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566</v>
      </c>
      <c r="C35" s="187"/>
      <c r="D35" s="188"/>
      <c r="E35" s="188"/>
      <c r="F35" s="188"/>
    </row>
    <row r="36" spans="1:6" ht="16.5">
      <c r="A36" s="169"/>
      <c r="B36" s="189"/>
      <c r="C36" s="188"/>
      <c r="D36" s="188"/>
      <c r="E36" s="185"/>
      <c r="F36" s="190" t="s">
        <v>567</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568</v>
      </c>
      <c r="B39" s="397">
        <f>'Name of Bidder'!C20</f>
        <v>0</v>
      </c>
      <c r="C39" s="397"/>
      <c r="D39" s="191"/>
      <c r="E39" s="193" t="s">
        <v>21</v>
      </c>
      <c r="F39" s="195">
        <f>'Name of Bidder'!C17</f>
        <v>0</v>
      </c>
    </row>
    <row r="40" spans="1:6" ht="16.5">
      <c r="A40" s="194" t="s">
        <v>538</v>
      </c>
      <c r="B40" s="195">
        <f>'Name of Bidder'!C21</f>
        <v>0</v>
      </c>
      <c r="C40" s="196"/>
      <c r="D40" s="191"/>
      <c r="E40" s="193" t="s">
        <v>23</v>
      </c>
      <c r="F40" s="195">
        <f>'Name of Bidder'!C18</f>
        <v>0</v>
      </c>
    </row>
    <row r="41" spans="1:6" ht="16.5">
      <c r="A41" s="169"/>
      <c r="B41" s="169"/>
      <c r="C41" s="169"/>
      <c r="D41" s="191"/>
      <c r="E41" s="193"/>
      <c r="F41" s="169"/>
    </row>
    <row r="42" spans="1:6" ht="16.5">
      <c r="A42" s="197" t="s">
        <v>569</v>
      </c>
      <c r="B42" s="198"/>
      <c r="C42" s="199"/>
      <c r="D42" s="185"/>
      <c r="E42" s="190"/>
      <c r="F42" s="185"/>
    </row>
    <row r="43" spans="1:6" ht="16.5">
      <c r="A43" s="398" t="s">
        <v>570</v>
      </c>
      <c r="B43" s="398"/>
      <c r="C43" s="398"/>
      <c r="D43" s="399"/>
      <c r="E43" s="399"/>
      <c r="F43" s="399"/>
    </row>
    <row r="44" spans="1:6" ht="16.5">
      <c r="A44" s="400"/>
      <c r="B44" s="400"/>
      <c r="C44" s="400"/>
      <c r="D44" s="125"/>
      <c r="E44" s="125"/>
      <c r="F44" s="125"/>
    </row>
    <row r="45" spans="1:6" ht="16.5">
      <c r="A45" s="402"/>
      <c r="B45" s="402"/>
      <c r="C45" s="402"/>
      <c r="D45" s="125"/>
      <c r="E45" s="125"/>
      <c r="F45" s="125"/>
    </row>
    <row r="46" spans="1:6" ht="16.5">
      <c r="A46" s="403" t="s">
        <v>571</v>
      </c>
      <c r="B46" s="403"/>
      <c r="C46" s="403"/>
      <c r="D46" s="399"/>
      <c r="E46" s="399"/>
      <c r="F46" s="399"/>
    </row>
    <row r="47" spans="1:6" ht="16.5">
      <c r="A47" s="403" t="s">
        <v>572</v>
      </c>
      <c r="B47" s="403"/>
      <c r="C47" s="403"/>
      <c r="D47" s="399"/>
      <c r="E47" s="399"/>
      <c r="F47" s="399"/>
    </row>
    <row r="48" spans="1:6" ht="16.5">
      <c r="A48" s="403" t="s">
        <v>573</v>
      </c>
      <c r="B48" s="403"/>
      <c r="C48" s="403"/>
      <c r="D48" s="399"/>
      <c r="E48" s="399"/>
      <c r="F48" s="399"/>
    </row>
    <row r="49" spans="1:6" ht="16.5">
      <c r="A49" s="398" t="s">
        <v>574</v>
      </c>
      <c r="B49" s="398"/>
      <c r="C49" s="398"/>
      <c r="D49" s="399"/>
      <c r="E49" s="399"/>
      <c r="F49" s="399"/>
    </row>
    <row r="50" spans="1:6" ht="16.5">
      <c r="A50" s="400"/>
      <c r="B50" s="400"/>
      <c r="C50" s="400"/>
      <c r="D50" s="125"/>
      <c r="E50" s="125"/>
      <c r="F50" s="125"/>
    </row>
    <row r="51" spans="1:6" ht="16.5">
      <c r="A51" s="402"/>
      <c r="B51" s="402"/>
      <c r="C51" s="402"/>
      <c r="D51" s="125"/>
      <c r="E51" s="125"/>
      <c r="F51" s="125"/>
    </row>
    <row r="52" spans="1:6" ht="37.5" customHeight="1">
      <c r="A52" s="40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04"/>
      <c r="C52" s="404"/>
      <c r="D52" s="404"/>
      <c r="E52" s="404"/>
      <c r="F52" s="404"/>
    </row>
    <row r="53" spans="1:6" ht="18.75">
      <c r="A53" s="401" t="s">
        <v>575</v>
      </c>
      <c r="B53" s="401"/>
      <c r="C53" s="401"/>
      <c r="D53" s="401"/>
      <c r="E53" s="401"/>
      <c r="F53" s="401"/>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Header>&amp;C&amp;"Calibri"&amp;12&amp;KFF0000 DATA CLASSIFICATION : RESTRICTED&amp;1#_x000D_</oddHead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2025-06-24T04:59:20Z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2025-06-19T12:33:42Z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4a4aac7a-9a56-464a-aa1f-75a80ca17c70</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