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codeName="ThisWorkbook" hidePivotFieldList="1" defaultThemeVersion="124226"/>
  <mc:AlternateContent xmlns:mc="http://schemas.openxmlformats.org/markup-compatibility/2006">
    <mc:Choice Requires="x15">
      <x15ac:absPath xmlns:x15ac="http://schemas.microsoft.com/office/spreadsheetml/2010/11/ac" url="D:\JAIPUR CNM 60016885\SIKAR 2\Construction of Transit CampField Hostel at Sikar II New Substation\"/>
    </mc:Choice>
  </mc:AlternateContent>
  <xr:revisionPtr revIDLastSave="0" documentId="13_ncr:1_{440B582D-A50A-40C3-ABCC-353C82395848}" xr6:coauthVersionLast="47" xr6:coauthVersionMax="47" xr10:uidLastSave="{00000000-0000-0000-0000-000000000000}"/>
  <workbookProtection workbookAlgorithmName="SHA-512" workbookHashValue="+ITCDWACGu4MmM5/BosXP9qWIKWKGlccj3CK+qvez2rKP4nqhx+UAuf0+sIN46fYwYYsEfS4Ky4Tc80+7MSWbw==" workbookSaltValue="ih63DeFg1+fiqIapIYyAZA==" workbookSpinCount="100000" lockStructure="1"/>
  <bookViews>
    <workbookView xWindow="-120" yWindow="-120" windowWidth="29040" windowHeight="15720" tabRatio="921" firstSheet="1" activeTab="11" xr2:uid="{00000000-000D-0000-FFFF-FFFF00000000}"/>
  </bookViews>
  <sheets>
    <sheet name="Basic" sheetId="1" state="hidden" r:id="rId1"/>
    <sheet name="Cover" sheetId="2" r:id="rId2"/>
    <sheet name="Instructions" sheetId="3" r:id="rId3"/>
    <sheet name="Names of Bidder" sheetId="4" r:id="rId4"/>
    <sheet name="CIVIL_ELECTRICAL-Sch-2" sheetId="5" r:id="rId5"/>
    <sheet name="Ext. Electrification-Sch-3" sheetId="6" state="hidden" r:id="rId6"/>
    <sheet name="Int. Electrification-Sch-4" sheetId="7" state="hidden" r:id="rId7"/>
    <sheet name="Schedule 3" sheetId="8" r:id="rId8"/>
    <sheet name="SCHEDULE-4" sheetId="9" r:id="rId9"/>
    <sheet name="Sched-6 Discount" sheetId="10" r:id="rId10"/>
    <sheet name="SCHEDULE-5 After Discount" sheetId="11" r:id="rId11"/>
    <sheet name="Bid Form 2nd Envelope" sheetId="12" r:id="rId12"/>
    <sheet name="N to W" sheetId="13" state="hidden" r:id="rId13"/>
  </sheets>
  <externalReferences>
    <externalReference r:id="rId14"/>
  </externalReferences>
  <definedNames>
    <definedName name="\A" localSheetId="5">#REF!</definedName>
    <definedName name="\A" localSheetId="6">#REF!</definedName>
    <definedName name="\A" localSheetId="7">#REF!</definedName>
    <definedName name="\A">#REF!</definedName>
    <definedName name="\B" localSheetId="5">#REF!</definedName>
    <definedName name="\B" localSheetId="6">#REF!</definedName>
    <definedName name="\B" localSheetId="7">#REF!</definedName>
    <definedName name="\B">#REF!</definedName>
    <definedName name="\C" localSheetId="5">#REF!</definedName>
    <definedName name="\C" localSheetId="6">#REF!</definedName>
    <definedName name="\C" localSheetId="7">#REF!</definedName>
    <definedName name="\C">#REF!</definedName>
    <definedName name="\M" localSheetId="5">#REF!</definedName>
    <definedName name="\M" localSheetId="6">#REF!</definedName>
    <definedName name="\M" localSheetId="7">#REF!</definedName>
    <definedName name="\M">#REF!</definedName>
    <definedName name="\N" localSheetId="5">#REF!</definedName>
    <definedName name="\N" localSheetId="6">#REF!</definedName>
    <definedName name="\N" localSheetId="7">#REF!</definedName>
    <definedName name="\N">#REF!</definedName>
    <definedName name="\P" localSheetId="5">#REF!</definedName>
    <definedName name="\P" localSheetId="6">#REF!</definedName>
    <definedName name="\P" localSheetId="7">#REF!</definedName>
    <definedName name="\P">#REF!</definedName>
    <definedName name="\R" localSheetId="5">#REF!</definedName>
    <definedName name="\R" localSheetId="6">#REF!</definedName>
    <definedName name="\R" localSheetId="7">#REF!</definedName>
    <definedName name="\R">#REF!</definedName>
    <definedName name="\U" localSheetId="5">#REF!</definedName>
    <definedName name="\U" localSheetId="6">#REF!</definedName>
    <definedName name="\U" localSheetId="7">#REF!</definedName>
    <definedName name="\U">#REF!</definedName>
    <definedName name="\V" localSheetId="5">#REF!</definedName>
    <definedName name="\V" localSheetId="6">#REF!</definedName>
    <definedName name="\V" localSheetId="7">#REF!</definedName>
    <definedName name="\V">#REF!</definedName>
    <definedName name="_xlnm._FilterDatabase" localSheetId="4" hidden="1">'CIVIL_ELECTRICAL-Sch-2'!$A$16:$AS$244</definedName>
    <definedName name="_xlnm._FilterDatabase" localSheetId="5" hidden="1">'Ext. Electrification-Sch-3'!$A$17:$AT$157</definedName>
    <definedName name="_xlnm._FilterDatabase" localSheetId="6" hidden="1">'Int. Electrification-Sch-4'!$A$1:$AT$163</definedName>
    <definedName name="_Hlk72930339" localSheetId="3">'Names of Bidder'!$F$27</definedName>
    <definedName name="ab" localSheetId="5">#REF!</definedName>
    <definedName name="ab" localSheetId="6">#REF!</definedName>
    <definedName name="ab" localSheetId="7">#REF!</definedName>
    <definedName name="ab">#REF!</definedName>
    <definedName name="logo1">"Picture 7"</definedName>
    <definedName name="_xlnm.Print_Area" localSheetId="11">'Bid Form 2nd Envelope'!$A$1:$F$60</definedName>
    <definedName name="_xlnm.Print_Area" localSheetId="4">'CIVIL_ELECTRICAL-Sch-2'!$A$1:$K$249</definedName>
    <definedName name="_xlnm.Print_Area" localSheetId="5">'Ext. Electrification-Sch-3'!$A$1:$K$162</definedName>
    <definedName name="_xlnm.Print_Area" localSheetId="2">Instructions!$A$1:$C$40</definedName>
    <definedName name="_xlnm.Print_Area" localSheetId="6">'Int. Electrification-Sch-4'!$A$1:$K$85</definedName>
    <definedName name="_xlnm.Print_Area" localSheetId="3">'Names of Bidder'!$B$1:$G$29</definedName>
    <definedName name="_xlnm.Print_Area" localSheetId="9">'Sched-6 Discount'!$A$2:$G$39</definedName>
    <definedName name="_xlnm.Print_Area" localSheetId="7">'Schedule 3'!$A$1:$D$21</definedName>
    <definedName name="_xlnm.Print_Area" localSheetId="8">'SCHEDULE-4'!$A$1:$D$32</definedName>
    <definedName name="_xlnm.Print_Area" localSheetId="10">'SCHEDULE-5 After Discount'!$A$1:$D$32</definedName>
    <definedName name="_xlnm.Print_Titles" localSheetId="4">'CIVIL_ELECTRICAL-Sch-2'!$1:$17</definedName>
    <definedName name="_xlnm.Print_Titles" localSheetId="5">'Ext. Electrification-Sch-3'!$1:$17</definedName>
    <definedName name="_xlnm.Print_Titles" localSheetId="6">'Int. Electrification-Sch-4'!$1:$17</definedName>
    <definedName name="_xlnm.Print_Titles" localSheetId="7">'Schedule 3'!$3:$13</definedName>
    <definedName name="_xlnm.Print_Titles" localSheetId="8">'SCHEDULE-4'!$3:$13</definedName>
    <definedName name="_xlnm.Print_Titles" localSheetId="10">'SCHEDULE-5 After Discount'!$3:$13</definedName>
    <definedName name="_xlnm.Recorder" localSheetId="5">#REF!</definedName>
    <definedName name="_xlnm.Recorder" localSheetId="6">#REF!</definedName>
    <definedName name="_xlnm.Recorder" localSheetId="7">#REF!</definedName>
    <definedName name="_xlnm.Recorder">#REF!</definedName>
    <definedName name="TEST" localSheetId="5">#REF!</definedName>
    <definedName name="TEST" localSheetId="6">#REF!</definedName>
    <definedName name="TEST" localSheetId="7">#REF!</definedName>
    <definedName name="TEST">#REF!</definedName>
    <definedName name="Z_01ACF2E1_8E61_4459_ABC1_B6C183DEED61_.wvu.PrintArea" localSheetId="11" hidden="1">'Bid Form 2nd Envelope'!$A$1:$F$60</definedName>
    <definedName name="Z_01ACF2E1_8E61_4459_ABC1_B6C183DEED61_.wvu.PrintArea" localSheetId="4" hidden="1">'CIVIL_ELECTRICAL-Sch-2'!$A$1:$K$17</definedName>
    <definedName name="Z_01ACF2E1_8E61_4459_ABC1_B6C183DEED61_.wvu.PrintArea" localSheetId="5" hidden="1">'Ext. Electrification-Sch-3'!$A$1:$K$17</definedName>
    <definedName name="Z_01ACF2E1_8E61_4459_ABC1_B6C183DEED61_.wvu.PrintArea" localSheetId="6" hidden="1">'Int. Electrification-Sch-4'!$A$1:$K$17</definedName>
    <definedName name="Z_01ACF2E1_8E61_4459_ABC1_B6C183DEED61_.wvu.PrintArea" localSheetId="3" hidden="1">'Names of Bidder'!$B$1:$E$26</definedName>
    <definedName name="Z_01ACF2E1_8E61_4459_ABC1_B6C183DEED61_.wvu.PrintArea" localSheetId="7" hidden="1">'Schedule 3'!$A$1:$D$22</definedName>
    <definedName name="Z_01ACF2E1_8E61_4459_ABC1_B6C183DEED61_.wvu.PrintArea" localSheetId="8" hidden="1">'SCHEDULE-4'!$A$1:$D$33</definedName>
    <definedName name="Z_01ACF2E1_8E61_4459_ABC1_B6C183DEED61_.wvu.PrintArea" localSheetId="10" hidden="1">'SCHEDULE-5 After Discount'!$A$1:$D$33</definedName>
    <definedName name="Z_01ACF2E1_8E61_4459_ABC1_B6C183DEED61_.wvu.PrintTitles" localSheetId="4" hidden="1">'CIVIL_ELECTRICAL-Sch-2'!$15:$17</definedName>
    <definedName name="Z_01ACF2E1_8E61_4459_ABC1_B6C183DEED61_.wvu.PrintTitles" localSheetId="5" hidden="1">'Ext. Electrification-Sch-3'!$15:$17</definedName>
    <definedName name="Z_01ACF2E1_8E61_4459_ABC1_B6C183DEED61_.wvu.PrintTitles" localSheetId="6" hidden="1">'Int. Electrification-Sch-4'!$15:$17</definedName>
    <definedName name="Z_01ACF2E1_8E61_4459_ABC1_B6C183DEED61_.wvu.PrintTitles" localSheetId="7" hidden="1">'Schedule 3'!$3:$13</definedName>
    <definedName name="Z_01ACF2E1_8E61_4459_ABC1_B6C183DEED61_.wvu.PrintTitles" localSheetId="8" hidden="1">'SCHEDULE-4'!$3:$13</definedName>
    <definedName name="Z_01ACF2E1_8E61_4459_ABC1_B6C183DEED61_.wvu.PrintTitles" localSheetId="10" hidden="1">'SCHEDULE-5 After Discount'!$3:$13</definedName>
    <definedName name="Z_0DD8F97D_8C07_4CD0_8FF9_3A2505F13748_.wvu.Cols" localSheetId="11" hidden="1">'Bid Form 2nd Envelope'!$H:$H</definedName>
    <definedName name="Z_0DD8F97D_8C07_4CD0_8FF9_3A2505F13748_.wvu.Cols" localSheetId="4" hidden="1">'CIVIL_ELECTRICAL-Sch-2'!$M:$M,'CIVIL_ELECTRICAL-Sch-2'!$O:$U</definedName>
    <definedName name="Z_0DD8F97D_8C07_4CD0_8FF9_3A2505F13748_.wvu.Cols" localSheetId="5" hidden="1">'Ext. Electrification-Sch-3'!$N:$N,'Ext. Electrification-Sch-3'!$P:$V</definedName>
    <definedName name="Z_0DD8F97D_8C07_4CD0_8FF9_3A2505F13748_.wvu.Cols" localSheetId="6" hidden="1">'Int. Electrification-Sch-4'!$N:$N,'Int. Electrification-Sch-4'!$P:$V</definedName>
    <definedName name="Z_0DD8F97D_8C07_4CD0_8FF9_3A2505F13748_.wvu.Cols" localSheetId="9" hidden="1">'Sched-6 Discount'!$H:$M</definedName>
    <definedName name="Z_0DD8F97D_8C07_4CD0_8FF9_3A2505F13748_.wvu.Cols" localSheetId="10" hidden="1">'SCHEDULE-5 After Discount'!$H:$H</definedName>
    <definedName name="Z_0DD8F97D_8C07_4CD0_8FF9_3A2505F13748_.wvu.FilterData" localSheetId="4" hidden="1">'CIVIL_ELECTRICAL-Sch-2'!$C$242:$K$242</definedName>
    <definedName name="Z_0DD8F97D_8C07_4CD0_8FF9_3A2505F13748_.wvu.FilterData" localSheetId="5" hidden="1">'Ext. Electrification-Sch-3'!$C$154:$K$154</definedName>
    <definedName name="Z_0DD8F97D_8C07_4CD0_8FF9_3A2505F13748_.wvu.FilterData" localSheetId="6" hidden="1">'Int. Electrification-Sch-4'!$C$77:$K$77</definedName>
    <definedName name="Z_0DD8F97D_8C07_4CD0_8FF9_3A2505F13748_.wvu.PrintArea" localSheetId="11" hidden="1">'Bid Form 2nd Envelope'!$A$1:$F$60</definedName>
    <definedName name="Z_0DD8F97D_8C07_4CD0_8FF9_3A2505F13748_.wvu.PrintArea" localSheetId="4" hidden="1">'CIVIL_ELECTRICAL-Sch-2'!$A$1:$K$248</definedName>
    <definedName name="Z_0DD8F97D_8C07_4CD0_8FF9_3A2505F13748_.wvu.PrintArea" localSheetId="5" hidden="1">'Ext. Electrification-Sch-3'!$A$1:$K$161</definedName>
    <definedName name="Z_0DD8F97D_8C07_4CD0_8FF9_3A2505F13748_.wvu.PrintArea" localSheetId="2" hidden="1">Instructions!$A$1:$C$40</definedName>
    <definedName name="Z_0DD8F97D_8C07_4CD0_8FF9_3A2505F13748_.wvu.PrintArea" localSheetId="6" hidden="1">'Int. Electrification-Sch-4'!$A$1:$K$84</definedName>
    <definedName name="Z_0DD8F97D_8C07_4CD0_8FF9_3A2505F13748_.wvu.PrintArea" localSheetId="3" hidden="1">'Names of Bidder'!$B$1:$G$29</definedName>
    <definedName name="Z_0DD8F97D_8C07_4CD0_8FF9_3A2505F13748_.wvu.PrintArea" localSheetId="9" hidden="1">'Sched-6 Discount'!$A$2:$G$39</definedName>
    <definedName name="Z_0DD8F97D_8C07_4CD0_8FF9_3A2505F13748_.wvu.PrintArea" localSheetId="7" hidden="1">'Schedule 3'!$A$1:$D$21</definedName>
    <definedName name="Z_0DD8F97D_8C07_4CD0_8FF9_3A2505F13748_.wvu.PrintArea" localSheetId="8" hidden="1">'SCHEDULE-4'!$A$1:$D$32</definedName>
    <definedName name="Z_0DD8F97D_8C07_4CD0_8FF9_3A2505F13748_.wvu.PrintArea" localSheetId="10" hidden="1">'SCHEDULE-5 After Discount'!$A$1:$D$32</definedName>
    <definedName name="Z_0DD8F97D_8C07_4CD0_8FF9_3A2505F13748_.wvu.PrintTitles" localSheetId="4" hidden="1">'CIVIL_ELECTRICAL-Sch-2'!$15:$17</definedName>
    <definedName name="Z_0DD8F97D_8C07_4CD0_8FF9_3A2505F13748_.wvu.PrintTitles" localSheetId="5" hidden="1">'Ext. Electrification-Sch-3'!$15:$17</definedName>
    <definedName name="Z_0DD8F97D_8C07_4CD0_8FF9_3A2505F13748_.wvu.PrintTitles" localSheetId="6" hidden="1">'Int. Electrification-Sch-4'!$15:$17</definedName>
    <definedName name="Z_0DD8F97D_8C07_4CD0_8FF9_3A2505F13748_.wvu.PrintTitles" localSheetId="7" hidden="1">'Schedule 3'!$3:$13</definedName>
    <definedName name="Z_0DD8F97D_8C07_4CD0_8FF9_3A2505F13748_.wvu.PrintTitles" localSheetId="8" hidden="1">'SCHEDULE-4'!$3:$13</definedName>
    <definedName name="Z_0DD8F97D_8C07_4CD0_8FF9_3A2505F13748_.wvu.PrintTitles" localSheetId="10" hidden="1">'SCHEDULE-5 After Discount'!$3:$13</definedName>
    <definedName name="Z_0DD8F97D_8C07_4CD0_8FF9_3A2505F13748_.wvu.Rows" localSheetId="11" hidden="1">'Bid Form 2nd Envelope'!#REF!,'Bid Form 2nd Envelope'!#REF!,'Bid Form 2nd Envelope'!$25:$25</definedName>
    <definedName name="Z_0DD8F97D_8C07_4CD0_8FF9_3A2505F13748_.wvu.Rows" localSheetId="4" hidden="1">'CIVIL_ELECTRICAL-Sch-2'!$243:$243</definedName>
    <definedName name="Z_0DD8F97D_8C07_4CD0_8FF9_3A2505F13748_.wvu.Rows" localSheetId="1" hidden="1">Cover!$7:$7</definedName>
    <definedName name="Z_0DD8F97D_8C07_4CD0_8FF9_3A2505F13748_.wvu.Rows" localSheetId="5" hidden="1">'Ext. Electrification-Sch-3'!$156:$156</definedName>
    <definedName name="Z_0DD8F97D_8C07_4CD0_8FF9_3A2505F13748_.wvu.Rows" localSheetId="2" hidden="1">Instructions!$16:$18,Instructions!#REF!,Instructions!#REF!,Instructions!$28:$30</definedName>
    <definedName name="Z_0DD8F97D_8C07_4CD0_8FF9_3A2505F13748_.wvu.Rows" localSheetId="6" hidden="1">'Int. Electrification-Sch-4'!$79:$79</definedName>
    <definedName name="Z_0DD8F97D_8C07_4CD0_8FF9_3A2505F13748_.wvu.Rows" localSheetId="3" hidden="1">'Names of Bidder'!$6:$8,'Names of Bidder'!$14:$23</definedName>
    <definedName name="Z_0DD8F97D_8C07_4CD0_8FF9_3A2505F13748_.wvu.Rows" localSheetId="9" hidden="1">'Sched-6 Discount'!$21:$21,'Sched-6 Discount'!$27:$29,'Sched-6 Discount'!$31:$33</definedName>
    <definedName name="Z_0DD8F97D_8C07_4CD0_8FF9_3A2505F13748_.wvu.Rows" localSheetId="7" hidden="1">'Schedule 3'!#REF!,'Schedule 3'!#REF!</definedName>
    <definedName name="Z_0DD8F97D_8C07_4CD0_8FF9_3A2505F13748_.wvu.Rows" localSheetId="8" hidden="1">'SCHEDULE-4'!$24:$25,'SCHEDULE-4'!#REF!</definedName>
    <definedName name="Z_0DD8F97D_8C07_4CD0_8FF9_3A2505F13748_.wvu.Rows" localSheetId="10" hidden="1">'SCHEDULE-5 After Discount'!$24:$25,'SCHEDULE-5 After Discount'!#REF!</definedName>
    <definedName name="Z_14D7F02E_BCCA_4517_ABC7_537FF4AEB67A_.wvu.Cols" localSheetId="4" hidden="1">'CIVIL_ELECTRICAL-Sch-2'!$O:$U</definedName>
    <definedName name="Z_14D7F02E_BCCA_4517_ABC7_537FF4AEB67A_.wvu.Cols" localSheetId="5" hidden="1">'Ext. Electrification-Sch-3'!$P:$V</definedName>
    <definedName name="Z_14D7F02E_BCCA_4517_ABC7_537FF4AEB67A_.wvu.Cols" localSheetId="6" hidden="1">'Int. Electrification-Sch-4'!$P:$V</definedName>
    <definedName name="Z_14D7F02E_BCCA_4517_ABC7_537FF4AEB67A_.wvu.PrintArea" localSheetId="11" hidden="1">'Bid Form 2nd Envelope'!$A$1:$F$60</definedName>
    <definedName name="Z_14D7F02E_BCCA_4517_ABC7_537FF4AEB67A_.wvu.PrintArea" localSheetId="4" hidden="1">'CIVIL_ELECTRICAL-Sch-2'!$A$1:$K$249</definedName>
    <definedName name="Z_14D7F02E_BCCA_4517_ABC7_537FF4AEB67A_.wvu.PrintArea" localSheetId="5" hidden="1">'Ext. Electrification-Sch-3'!$A$1:$K$162</definedName>
    <definedName name="Z_14D7F02E_BCCA_4517_ABC7_537FF4AEB67A_.wvu.PrintArea" localSheetId="2" hidden="1">Instructions!$A$1:$C$40</definedName>
    <definedName name="Z_14D7F02E_BCCA_4517_ABC7_537FF4AEB67A_.wvu.PrintArea" localSheetId="6" hidden="1">'Int. Electrification-Sch-4'!$A$1:$K$85</definedName>
    <definedName name="Z_14D7F02E_BCCA_4517_ABC7_537FF4AEB67A_.wvu.PrintArea" localSheetId="3" hidden="1">'Names of Bidder'!$B$1:$E$26</definedName>
    <definedName name="Z_14D7F02E_BCCA_4517_ABC7_537FF4AEB67A_.wvu.PrintArea" localSheetId="7" hidden="1">'Schedule 3'!$A$1:$D$21</definedName>
    <definedName name="Z_14D7F02E_BCCA_4517_ABC7_537FF4AEB67A_.wvu.PrintArea" localSheetId="8" hidden="1">'SCHEDULE-4'!$A$1:$D$32</definedName>
    <definedName name="Z_14D7F02E_BCCA_4517_ABC7_537FF4AEB67A_.wvu.PrintArea" localSheetId="10" hidden="1">'SCHEDULE-5 After Discount'!$A$1:$D$32</definedName>
    <definedName name="Z_14D7F02E_BCCA_4517_ABC7_537FF4AEB67A_.wvu.PrintTitles" localSheetId="4" hidden="1">'CIVIL_ELECTRICAL-Sch-2'!$15:$17</definedName>
    <definedName name="Z_14D7F02E_BCCA_4517_ABC7_537FF4AEB67A_.wvu.PrintTitles" localSheetId="5" hidden="1">'Ext. Electrification-Sch-3'!$15:$17</definedName>
    <definedName name="Z_14D7F02E_BCCA_4517_ABC7_537FF4AEB67A_.wvu.PrintTitles" localSheetId="6" hidden="1">'Int. Electrification-Sch-4'!$15:$17</definedName>
    <definedName name="Z_14D7F02E_BCCA_4517_ABC7_537FF4AEB67A_.wvu.PrintTitles" localSheetId="7" hidden="1">'Schedule 3'!$3:$13</definedName>
    <definedName name="Z_14D7F02E_BCCA_4517_ABC7_537FF4AEB67A_.wvu.PrintTitles" localSheetId="8" hidden="1">'SCHEDULE-4'!$3:$13</definedName>
    <definedName name="Z_14D7F02E_BCCA_4517_ABC7_537FF4AEB67A_.wvu.PrintTitles" localSheetId="10" hidden="1">'SCHEDULE-5 After Discount'!$3:$13</definedName>
    <definedName name="Z_16B70025_9CA2_4F36_80BF_1F4ACCC1B53C_.wvu.PrintArea" localSheetId="7" hidden="1">'Schedule 3'!$A$1:$D$21</definedName>
    <definedName name="Z_16B70025_9CA2_4F36_80BF_1F4ACCC1B53C_.wvu.PrintTitles" localSheetId="7" hidden="1">'Schedule 3'!$3:$13</definedName>
    <definedName name="Z_16B70025_9CA2_4F36_80BF_1F4ACCC1B53C_.wvu.Rows" localSheetId="7" hidden="1">'Schedule 3'!#REF!,'Schedule 3'!#REF!</definedName>
    <definedName name="Z_20CBBF41_A202_4892_A83D_52713C1F8A9E_.wvu.Cols" localSheetId="11" hidden="1">'Bid Form 2nd Envelope'!$H:$H</definedName>
    <definedName name="Z_20CBBF41_A202_4892_A83D_52713C1F8A9E_.wvu.Cols" localSheetId="4" hidden="1">'CIVIL_ELECTRICAL-Sch-2'!$L:$L,'CIVIL_ELECTRICAL-Sch-2'!$M:$M,'CIVIL_ELECTRICAL-Sch-2'!$O:$U</definedName>
    <definedName name="Z_20CBBF41_A202_4892_A83D_52713C1F8A9E_.wvu.Cols" localSheetId="5" hidden="1">'Ext. Electrification-Sch-3'!$L:$L,'Ext. Electrification-Sch-3'!$N:$N,'Ext. Electrification-Sch-3'!$P:$V</definedName>
    <definedName name="Z_20CBBF41_A202_4892_A83D_52713C1F8A9E_.wvu.Cols" localSheetId="6" hidden="1">'Int. Electrification-Sch-4'!$L:$L,'Int. Electrification-Sch-4'!$N:$N,'Int. Electrification-Sch-4'!$P:$V</definedName>
    <definedName name="Z_20CBBF41_A202_4892_A83D_52713C1F8A9E_.wvu.Cols" localSheetId="9" hidden="1">'Sched-6 Discount'!$I:$J</definedName>
    <definedName name="Z_20CBBF41_A202_4892_A83D_52713C1F8A9E_.wvu.FilterData" localSheetId="4" hidden="1">'CIVIL_ELECTRICAL-Sch-2'!$C$242:$K$242</definedName>
    <definedName name="Z_20CBBF41_A202_4892_A83D_52713C1F8A9E_.wvu.FilterData" localSheetId="5" hidden="1">'Ext. Electrification-Sch-3'!$C$154:$K$154</definedName>
    <definedName name="Z_20CBBF41_A202_4892_A83D_52713C1F8A9E_.wvu.FilterData" localSheetId="6" hidden="1">'Int. Electrification-Sch-4'!$C$77:$K$77</definedName>
    <definedName name="Z_20CBBF41_A202_4892_A83D_52713C1F8A9E_.wvu.PrintArea" localSheetId="11" hidden="1">'Bid Form 2nd Envelope'!$A$1:$F$60</definedName>
    <definedName name="Z_20CBBF41_A202_4892_A83D_52713C1F8A9E_.wvu.PrintArea" localSheetId="4" hidden="1">'CIVIL_ELECTRICAL-Sch-2'!$A$1:$K$248</definedName>
    <definedName name="Z_20CBBF41_A202_4892_A83D_52713C1F8A9E_.wvu.PrintArea" localSheetId="5" hidden="1">'Ext. Electrification-Sch-3'!$A$1:$K$161</definedName>
    <definedName name="Z_20CBBF41_A202_4892_A83D_52713C1F8A9E_.wvu.PrintArea" localSheetId="2" hidden="1">Instructions!$A$1:$C$40</definedName>
    <definedName name="Z_20CBBF41_A202_4892_A83D_52713C1F8A9E_.wvu.PrintArea" localSheetId="6" hidden="1">'Int. Electrification-Sch-4'!$A$1:$K$84</definedName>
    <definedName name="Z_20CBBF41_A202_4892_A83D_52713C1F8A9E_.wvu.PrintArea" localSheetId="3" hidden="1">'Names of Bidder'!$B$1:$G$29</definedName>
    <definedName name="Z_20CBBF41_A202_4892_A83D_52713C1F8A9E_.wvu.PrintArea" localSheetId="9" hidden="1">'Sched-6 Discount'!$A$2:$G$39</definedName>
    <definedName name="Z_20CBBF41_A202_4892_A83D_52713C1F8A9E_.wvu.PrintArea" localSheetId="8" hidden="1">'SCHEDULE-4'!$A$1:$D$32</definedName>
    <definedName name="Z_20CBBF41_A202_4892_A83D_52713C1F8A9E_.wvu.PrintArea" localSheetId="10" hidden="1">'SCHEDULE-5 After Discount'!$A$1:$D$32</definedName>
    <definedName name="Z_20CBBF41_A202_4892_A83D_52713C1F8A9E_.wvu.PrintTitles" localSheetId="4" hidden="1">'CIVIL_ELECTRICAL-Sch-2'!$1:$17</definedName>
    <definedName name="Z_20CBBF41_A202_4892_A83D_52713C1F8A9E_.wvu.PrintTitles" localSheetId="5" hidden="1">'Ext. Electrification-Sch-3'!$1:$17</definedName>
    <definedName name="Z_20CBBF41_A202_4892_A83D_52713C1F8A9E_.wvu.PrintTitles" localSheetId="6" hidden="1">'Int. Electrification-Sch-4'!$1:$17</definedName>
    <definedName name="Z_20CBBF41_A202_4892_A83D_52713C1F8A9E_.wvu.PrintTitles" localSheetId="8" hidden="1">'SCHEDULE-4'!$3:$13</definedName>
    <definedName name="Z_20CBBF41_A202_4892_A83D_52713C1F8A9E_.wvu.PrintTitles" localSheetId="10" hidden="1">'SCHEDULE-5 After Discount'!$3:$13</definedName>
    <definedName name="Z_20CBBF41_A202_4892_A83D_52713C1F8A9E_.wvu.Rows" localSheetId="11" hidden="1">'Bid Form 2nd Envelope'!#REF!,'Bid Form 2nd Envelope'!$25:$25,'Bid Form 2nd Envelope'!$32:$35</definedName>
    <definedName name="Z_20CBBF41_A202_4892_A83D_52713C1F8A9E_.wvu.Rows" localSheetId="4" hidden="1">'CIVIL_ELECTRICAL-Sch-2'!$243:$243</definedName>
    <definedName name="Z_20CBBF41_A202_4892_A83D_52713C1F8A9E_.wvu.Rows" localSheetId="1" hidden="1">Cover!$7:$7</definedName>
    <definedName name="Z_20CBBF41_A202_4892_A83D_52713C1F8A9E_.wvu.Rows" localSheetId="5" hidden="1">'Ext. Electrification-Sch-3'!$156:$156</definedName>
    <definedName name="Z_20CBBF41_A202_4892_A83D_52713C1F8A9E_.wvu.Rows" localSheetId="2" hidden="1">Instructions!$16:$18,Instructions!$28:$30</definedName>
    <definedName name="Z_20CBBF41_A202_4892_A83D_52713C1F8A9E_.wvu.Rows" localSheetId="6" hidden="1">'Int. Electrification-Sch-4'!$79:$79</definedName>
    <definedName name="Z_20CBBF41_A202_4892_A83D_52713C1F8A9E_.wvu.Rows" localSheetId="3" hidden="1">'Names of Bidder'!$6:$8,'Names of Bidder'!$14:$23</definedName>
    <definedName name="Z_20CBBF41_A202_4892_A83D_52713C1F8A9E_.wvu.Rows" localSheetId="9" hidden="1">'Sched-6 Discount'!$16:$29</definedName>
    <definedName name="Z_20CBBF41_A202_4892_A83D_52713C1F8A9E_.wvu.Rows" localSheetId="8" hidden="1">'SCHEDULE-4'!$14:$17,'SCHEDULE-4'!$24:$25</definedName>
    <definedName name="Z_20CBBF41_A202_4892_A83D_52713C1F8A9E_.wvu.Rows" localSheetId="10" hidden="1">'SCHEDULE-5 After Discount'!$14:$25</definedName>
    <definedName name="Z_27A45B7A_04F2_4516_B80B_5ED0825D4ED3_.wvu.Cols" localSheetId="4" hidden="1">'CIVIL_ELECTRICAL-Sch-2'!$M:$M,'CIVIL_ELECTRICAL-Sch-2'!$O:$U</definedName>
    <definedName name="Z_27A45B7A_04F2_4516_B80B_5ED0825D4ED3_.wvu.Cols" localSheetId="5" hidden="1">'Ext. Electrification-Sch-3'!$N:$N,'Ext. Electrification-Sch-3'!$P:$V</definedName>
    <definedName name="Z_27A45B7A_04F2_4516_B80B_5ED0825D4ED3_.wvu.Cols" localSheetId="6" hidden="1">'Int. Electrification-Sch-4'!$N:$N,'Int. Electrification-Sch-4'!$P:$V</definedName>
    <definedName name="Z_27A45B7A_04F2_4516_B80B_5ED0825D4ED3_.wvu.Cols" localSheetId="9" hidden="1">'Sched-6 Discount'!$I:$K</definedName>
    <definedName name="Z_27A45B7A_04F2_4516_B80B_5ED0825D4ED3_.wvu.FilterData" localSheetId="4" hidden="1">'CIVIL_ELECTRICAL-Sch-2'!$C$242:$K$242</definedName>
    <definedName name="Z_27A45B7A_04F2_4516_B80B_5ED0825D4ED3_.wvu.FilterData" localSheetId="5" hidden="1">'Ext. Electrification-Sch-3'!$C$154:$K$154</definedName>
    <definedName name="Z_27A45B7A_04F2_4516_B80B_5ED0825D4ED3_.wvu.FilterData" localSheetId="6" hidden="1">'Int. Electrification-Sch-4'!$C$77:$K$77</definedName>
    <definedName name="Z_27A45B7A_04F2_4516_B80B_5ED0825D4ED3_.wvu.PrintArea" localSheetId="11" hidden="1">'Bid Form 2nd Envelope'!$A$1:$F$60</definedName>
    <definedName name="Z_27A45B7A_04F2_4516_B80B_5ED0825D4ED3_.wvu.PrintArea" localSheetId="4" hidden="1">'CIVIL_ELECTRICAL-Sch-2'!$A$1:$K$248</definedName>
    <definedName name="Z_27A45B7A_04F2_4516_B80B_5ED0825D4ED3_.wvu.PrintArea" localSheetId="5" hidden="1">'Ext. Electrification-Sch-3'!$A$1:$K$161</definedName>
    <definedName name="Z_27A45B7A_04F2_4516_B80B_5ED0825D4ED3_.wvu.PrintArea" localSheetId="2" hidden="1">Instructions!$A$1:$C$40</definedName>
    <definedName name="Z_27A45B7A_04F2_4516_B80B_5ED0825D4ED3_.wvu.PrintArea" localSheetId="6" hidden="1">'Int. Electrification-Sch-4'!$A$1:$K$84</definedName>
    <definedName name="Z_27A45B7A_04F2_4516_B80B_5ED0825D4ED3_.wvu.PrintArea" localSheetId="3" hidden="1">'Names of Bidder'!$B$1:$E$26</definedName>
    <definedName name="Z_27A45B7A_04F2_4516_B80B_5ED0825D4ED3_.wvu.PrintArea" localSheetId="9" hidden="1">'Sched-6 Discount'!$A$2:$G$39</definedName>
    <definedName name="Z_27A45B7A_04F2_4516_B80B_5ED0825D4ED3_.wvu.PrintArea" localSheetId="7" hidden="1">'Schedule 3'!$A$1:$D$21</definedName>
    <definedName name="Z_27A45B7A_04F2_4516_B80B_5ED0825D4ED3_.wvu.PrintArea" localSheetId="8" hidden="1">'SCHEDULE-4'!$A$1:$D$32</definedName>
    <definedName name="Z_27A45B7A_04F2_4516_B80B_5ED0825D4ED3_.wvu.PrintArea" localSheetId="10" hidden="1">'SCHEDULE-5 After Discount'!$A$1:$D$32</definedName>
    <definedName name="Z_27A45B7A_04F2_4516_B80B_5ED0825D4ED3_.wvu.PrintTitles" localSheetId="4" hidden="1">'CIVIL_ELECTRICAL-Sch-2'!$15:$17</definedName>
    <definedName name="Z_27A45B7A_04F2_4516_B80B_5ED0825D4ED3_.wvu.PrintTitles" localSheetId="5" hidden="1">'Ext. Electrification-Sch-3'!$15:$17</definedName>
    <definedName name="Z_27A45B7A_04F2_4516_B80B_5ED0825D4ED3_.wvu.PrintTitles" localSheetId="6" hidden="1">'Int. Electrification-Sch-4'!$15:$17</definedName>
    <definedName name="Z_27A45B7A_04F2_4516_B80B_5ED0825D4ED3_.wvu.PrintTitles" localSheetId="7" hidden="1">'Schedule 3'!$3:$13</definedName>
    <definedName name="Z_27A45B7A_04F2_4516_B80B_5ED0825D4ED3_.wvu.PrintTitles" localSheetId="8" hidden="1">'SCHEDULE-4'!$3:$13</definedName>
    <definedName name="Z_27A45B7A_04F2_4516_B80B_5ED0825D4ED3_.wvu.PrintTitles" localSheetId="10" hidden="1">'SCHEDULE-5 After Discount'!$3:$13</definedName>
    <definedName name="Z_27A45B7A_04F2_4516_B80B_5ED0825D4ED3_.wvu.Rows" localSheetId="1" hidden="1">Cover!$7:$7</definedName>
    <definedName name="Z_27A45B7A_04F2_4516_B80B_5ED0825D4ED3_.wvu.Rows" localSheetId="9" hidden="1">'Sched-6 Discount'!$28:$29</definedName>
    <definedName name="Z_4F65FF32_EC61_4022_A399_2986D7B6B8B3_.wvu.Cols" localSheetId="11" hidden="1">'Bid Form 2nd Envelope'!$Z:$AJ</definedName>
    <definedName name="Z_4F65FF32_EC61_4022_A399_2986D7B6B8B3_.wvu.Cols" localSheetId="4" hidden="1">'CIVIL_ELECTRICAL-Sch-2'!$O:$U</definedName>
    <definedName name="Z_4F65FF32_EC61_4022_A399_2986D7B6B8B3_.wvu.Cols" localSheetId="5" hidden="1">'Ext. Electrification-Sch-3'!$P:$V</definedName>
    <definedName name="Z_4F65FF32_EC61_4022_A399_2986D7B6B8B3_.wvu.Cols" localSheetId="6" hidden="1">'Int. Electrification-Sch-4'!$P:$V</definedName>
    <definedName name="Z_4F65FF32_EC61_4022_A399_2986D7B6B8B3_.wvu.PrintArea" localSheetId="11" hidden="1">'Bid Form 2nd Envelope'!$A$1:$F$60</definedName>
    <definedName name="Z_4F65FF32_EC61_4022_A399_2986D7B6B8B3_.wvu.PrintArea" localSheetId="4" hidden="1">'CIVIL_ELECTRICAL-Sch-2'!$A$1:$K$17</definedName>
    <definedName name="Z_4F65FF32_EC61_4022_A399_2986D7B6B8B3_.wvu.PrintArea" localSheetId="5" hidden="1">'Ext. Electrification-Sch-3'!$A$1:$K$17</definedName>
    <definedName name="Z_4F65FF32_EC61_4022_A399_2986D7B6B8B3_.wvu.PrintArea" localSheetId="2" hidden="1">Instructions!$A$1:$C$40</definedName>
    <definedName name="Z_4F65FF32_EC61_4022_A399_2986D7B6B8B3_.wvu.PrintArea" localSheetId="6" hidden="1">'Int. Electrification-Sch-4'!$A$1:$K$17</definedName>
    <definedName name="Z_4F65FF32_EC61_4022_A399_2986D7B6B8B3_.wvu.PrintArea" localSheetId="3" hidden="1">'Names of Bidder'!$B$1:$E$26</definedName>
    <definedName name="Z_4F65FF32_EC61_4022_A399_2986D7B6B8B3_.wvu.PrintArea" localSheetId="9" hidden="1">'Sched-6 Discount'!$A$2:$G$38</definedName>
    <definedName name="Z_4F65FF32_EC61_4022_A399_2986D7B6B8B3_.wvu.PrintArea" localSheetId="7" hidden="1">'Schedule 3'!$A$1:$D$21</definedName>
    <definedName name="Z_4F65FF32_EC61_4022_A399_2986D7B6B8B3_.wvu.PrintArea" localSheetId="8" hidden="1">'SCHEDULE-4'!$A$1:$D$32</definedName>
    <definedName name="Z_4F65FF32_EC61_4022_A399_2986D7B6B8B3_.wvu.PrintArea" localSheetId="10" hidden="1">'SCHEDULE-5 After Discount'!$A$1:$D$32</definedName>
    <definedName name="Z_4F65FF32_EC61_4022_A399_2986D7B6B8B3_.wvu.PrintTitles" localSheetId="4" hidden="1">'CIVIL_ELECTRICAL-Sch-2'!$15:$17</definedName>
    <definedName name="Z_4F65FF32_EC61_4022_A399_2986D7B6B8B3_.wvu.PrintTitles" localSheetId="5" hidden="1">'Ext. Electrification-Sch-3'!$15:$17</definedName>
    <definedName name="Z_4F65FF32_EC61_4022_A399_2986D7B6B8B3_.wvu.PrintTitles" localSheetId="6" hidden="1">'Int. Electrification-Sch-4'!$15:$17</definedName>
    <definedName name="Z_4F65FF32_EC61_4022_A399_2986D7B6B8B3_.wvu.PrintTitles" localSheetId="7" hidden="1">'Schedule 3'!$3:$13</definedName>
    <definedName name="Z_4F65FF32_EC61_4022_A399_2986D7B6B8B3_.wvu.PrintTitles" localSheetId="8" hidden="1">'SCHEDULE-4'!$3:$13</definedName>
    <definedName name="Z_4F65FF32_EC61_4022_A399_2986D7B6B8B3_.wvu.PrintTitles" localSheetId="10" hidden="1">'SCHEDULE-5 After Discount'!$3:$13</definedName>
    <definedName name="Z_4F65FF32_EC61_4022_A399_2986D7B6B8B3_.wvu.Rows" localSheetId="4" hidden="1">'CIVIL_ELECTRICAL-Sch-2'!#REF!</definedName>
    <definedName name="Z_4F65FF32_EC61_4022_A399_2986D7B6B8B3_.wvu.Rows" localSheetId="5" hidden="1">'Ext. Electrification-Sch-3'!#REF!</definedName>
    <definedName name="Z_4F65FF32_EC61_4022_A399_2986D7B6B8B3_.wvu.Rows" localSheetId="6" hidden="1">'Int. Electrification-Sch-4'!#REF!</definedName>
    <definedName name="Z_58D82F59_8CF6_455F_B9F4_081499FDF243_.wvu.Cols" localSheetId="9" hidden="1">'Sched-6 Discount'!$I:$M</definedName>
    <definedName name="Z_58D82F59_8CF6_455F_B9F4_081499FDF243_.wvu.PrintArea" localSheetId="9" hidden="1">'Sched-6 Discount'!$A$2:$G$39</definedName>
    <definedName name="Z_58D82F59_8CF6_455F_B9F4_081499FDF243_.wvu.Rows" localSheetId="9" hidden="1">'Sched-6 Discount'!$20:$20,'Sched-6 Discount'!$26:$26</definedName>
    <definedName name="Z_5C6610A7_30B1_43C5_B47D_FDA0FBB789C6_.wvu.PrintArea" localSheetId="2" hidden="1">Instructions!$A$1:$C$40</definedName>
    <definedName name="Z_6269FB24_FD69_4B06_B4F9_A51A4D37F8E4_.wvu.Cols" localSheetId="11" hidden="1">'Bid Form 2nd Envelope'!$H:$H</definedName>
    <definedName name="Z_6269FB24_FD69_4B06_B4F9_A51A4D37F8E4_.wvu.Cols" localSheetId="4" hidden="1">'CIVIL_ELECTRICAL-Sch-2'!$M:$M,'CIVIL_ELECTRICAL-Sch-2'!$O:$U</definedName>
    <definedName name="Z_6269FB24_FD69_4B06_B4F9_A51A4D37F8E4_.wvu.Cols" localSheetId="5" hidden="1">'Ext. Electrification-Sch-3'!$N:$N,'Ext. Electrification-Sch-3'!$P:$V</definedName>
    <definedName name="Z_6269FB24_FD69_4B06_B4F9_A51A4D37F8E4_.wvu.Cols" localSheetId="6" hidden="1">'Int. Electrification-Sch-4'!$N:$N,'Int. Electrification-Sch-4'!$P:$V</definedName>
    <definedName name="Z_6269FB24_FD69_4B06_B4F9_A51A4D37F8E4_.wvu.Cols" localSheetId="9" hidden="1">'Sched-6 Discount'!$H:$M</definedName>
    <definedName name="Z_6269FB24_FD69_4B06_B4F9_A51A4D37F8E4_.wvu.Cols" localSheetId="10" hidden="1">'SCHEDULE-5 After Discount'!$H:$H</definedName>
    <definedName name="Z_6269FB24_FD69_4B06_B4F9_A51A4D37F8E4_.wvu.FilterData" localSheetId="4" hidden="1">'CIVIL_ELECTRICAL-Sch-2'!$C$242:$K$242</definedName>
    <definedName name="Z_6269FB24_FD69_4B06_B4F9_A51A4D37F8E4_.wvu.FilterData" localSheetId="5" hidden="1">'Ext. Electrification-Sch-3'!$C$154:$K$154</definedName>
    <definedName name="Z_6269FB24_FD69_4B06_B4F9_A51A4D37F8E4_.wvu.FilterData" localSheetId="6" hidden="1">'Int. Electrification-Sch-4'!$C$77:$K$77</definedName>
    <definedName name="Z_6269FB24_FD69_4B06_B4F9_A51A4D37F8E4_.wvu.PrintArea" localSheetId="11" hidden="1">'Bid Form 2nd Envelope'!$A$1:$F$60</definedName>
    <definedName name="Z_6269FB24_FD69_4B06_B4F9_A51A4D37F8E4_.wvu.PrintArea" localSheetId="4" hidden="1">'CIVIL_ELECTRICAL-Sch-2'!$A$1:$K$248</definedName>
    <definedName name="Z_6269FB24_FD69_4B06_B4F9_A51A4D37F8E4_.wvu.PrintArea" localSheetId="5" hidden="1">'Ext. Electrification-Sch-3'!$A$1:$K$161</definedName>
    <definedName name="Z_6269FB24_FD69_4B06_B4F9_A51A4D37F8E4_.wvu.PrintArea" localSheetId="2" hidden="1">Instructions!$A$1:$C$40</definedName>
    <definedName name="Z_6269FB24_FD69_4B06_B4F9_A51A4D37F8E4_.wvu.PrintArea" localSheetId="6" hidden="1">'Int. Electrification-Sch-4'!$A$1:$K$84</definedName>
    <definedName name="Z_6269FB24_FD69_4B06_B4F9_A51A4D37F8E4_.wvu.PrintArea" localSheetId="3" hidden="1">'Names of Bidder'!$B$1:$G$29</definedName>
    <definedName name="Z_6269FB24_FD69_4B06_B4F9_A51A4D37F8E4_.wvu.PrintArea" localSheetId="9" hidden="1">'Sched-6 Discount'!$A$2:$G$39</definedName>
    <definedName name="Z_6269FB24_FD69_4B06_B4F9_A51A4D37F8E4_.wvu.PrintArea" localSheetId="8" hidden="1">'SCHEDULE-4'!$A$1:$D$32</definedName>
    <definedName name="Z_6269FB24_FD69_4B06_B4F9_A51A4D37F8E4_.wvu.PrintArea" localSheetId="10" hidden="1">'SCHEDULE-5 After Discount'!$A$1:$D$32</definedName>
    <definedName name="Z_6269FB24_FD69_4B06_B4F9_A51A4D37F8E4_.wvu.PrintTitles" localSheetId="4" hidden="1">'CIVIL_ELECTRICAL-Sch-2'!$1:$17</definedName>
    <definedName name="Z_6269FB24_FD69_4B06_B4F9_A51A4D37F8E4_.wvu.PrintTitles" localSheetId="5" hidden="1">'Ext. Electrification-Sch-3'!$1:$17</definedName>
    <definedName name="Z_6269FB24_FD69_4B06_B4F9_A51A4D37F8E4_.wvu.PrintTitles" localSheetId="6" hidden="1">'Int. Electrification-Sch-4'!$1:$17</definedName>
    <definedName name="Z_6269FB24_FD69_4B06_B4F9_A51A4D37F8E4_.wvu.PrintTitles" localSheetId="8" hidden="1">'SCHEDULE-4'!$3:$13</definedName>
    <definedName name="Z_6269FB24_FD69_4B06_B4F9_A51A4D37F8E4_.wvu.PrintTitles" localSheetId="10" hidden="1">'SCHEDULE-5 After Discount'!$3:$13</definedName>
    <definedName name="Z_6269FB24_FD69_4B06_B4F9_A51A4D37F8E4_.wvu.Rows" localSheetId="11" hidden="1">'Bid Form 2nd Envelope'!#REF!,'Bid Form 2nd Envelope'!$25:$25,'Bid Form 2nd Envelope'!$32:$35</definedName>
    <definedName name="Z_6269FB24_FD69_4B06_B4F9_A51A4D37F8E4_.wvu.Rows" localSheetId="4" hidden="1">'CIVIL_ELECTRICAL-Sch-2'!$243:$243</definedName>
    <definedName name="Z_6269FB24_FD69_4B06_B4F9_A51A4D37F8E4_.wvu.Rows" localSheetId="1" hidden="1">Cover!$7:$7</definedName>
    <definedName name="Z_6269FB24_FD69_4B06_B4F9_A51A4D37F8E4_.wvu.Rows" localSheetId="5" hidden="1">'Ext. Electrification-Sch-3'!$156:$156</definedName>
    <definedName name="Z_6269FB24_FD69_4B06_B4F9_A51A4D37F8E4_.wvu.Rows" localSheetId="2" hidden="1">Instructions!$16:$18,Instructions!$28:$30</definedName>
    <definedName name="Z_6269FB24_FD69_4B06_B4F9_A51A4D37F8E4_.wvu.Rows" localSheetId="6" hidden="1">'Int. Electrification-Sch-4'!$79:$79</definedName>
    <definedName name="Z_6269FB24_FD69_4B06_B4F9_A51A4D37F8E4_.wvu.Rows" localSheetId="3" hidden="1">'Names of Bidder'!$6:$8,'Names of Bidder'!$14:$23</definedName>
    <definedName name="Z_6269FB24_FD69_4B06_B4F9_A51A4D37F8E4_.wvu.Rows" localSheetId="9" hidden="1">'Sched-6 Discount'!$16:$29,'Sched-6 Discount'!$31:$33</definedName>
    <definedName name="Z_6269FB24_FD69_4B06_B4F9_A51A4D37F8E4_.wvu.Rows" localSheetId="8" hidden="1">'SCHEDULE-4'!$14:$17,'SCHEDULE-4'!$24:$25</definedName>
    <definedName name="Z_6269FB24_FD69_4B06_B4F9_A51A4D37F8E4_.wvu.Rows" localSheetId="10" hidden="1">'SCHEDULE-5 After Discount'!$14:$17,'SCHEDULE-5 After Discount'!$24:$25</definedName>
    <definedName name="Z_696D9240_6693_44E8_B9A4_2BFADD101EE2_.wvu.Cols" localSheetId="9" hidden="1">'Sched-6 Discount'!$I:$M</definedName>
    <definedName name="Z_696D9240_6693_44E8_B9A4_2BFADD101EE2_.wvu.PrintArea" localSheetId="9" hidden="1">'Sched-6 Discount'!$A$2:$G$39</definedName>
    <definedName name="Z_696D9240_6693_44E8_B9A4_2BFADD101EE2_.wvu.Rows" localSheetId="9" hidden="1">'Sched-6 Discount'!$20:$20,'Sched-6 Discount'!$26:$26</definedName>
    <definedName name="Z_76EF76C6_407E_4B5E_855E_3AC1614CD1AB_.wvu.Cols" localSheetId="11" hidden="1">'Bid Form 2nd Envelope'!$H:$H</definedName>
    <definedName name="Z_76EF76C6_407E_4B5E_855E_3AC1614CD1AB_.wvu.Cols" localSheetId="4" hidden="1">'CIVIL_ELECTRICAL-Sch-2'!$L:$L,'CIVIL_ELECTRICAL-Sch-2'!$M:$M,'CIVIL_ELECTRICAL-Sch-2'!$O:$AA</definedName>
    <definedName name="Z_76EF76C6_407E_4B5E_855E_3AC1614CD1AB_.wvu.Cols" localSheetId="5" hidden="1">'Ext. Electrification-Sch-3'!$L:$N,'Ext. Electrification-Sch-3'!$P:$AB</definedName>
    <definedName name="Z_76EF76C6_407E_4B5E_855E_3AC1614CD1AB_.wvu.Cols" localSheetId="6" hidden="1">'Int. Electrification-Sch-4'!$L:$N,'Int. Electrification-Sch-4'!$P:$AB</definedName>
    <definedName name="Z_76EF76C6_407E_4B5E_855E_3AC1614CD1AB_.wvu.Cols" localSheetId="9" hidden="1">'Sched-6 Discount'!$H:$K</definedName>
    <definedName name="Z_76EF76C6_407E_4B5E_855E_3AC1614CD1AB_.wvu.Cols" localSheetId="8" hidden="1">'SCHEDULE-4'!$F:$F</definedName>
    <definedName name="Z_76EF76C6_407E_4B5E_855E_3AC1614CD1AB_.wvu.Cols" localSheetId="10" hidden="1">'SCHEDULE-5 After Discount'!$H:$H</definedName>
    <definedName name="Z_76EF76C6_407E_4B5E_855E_3AC1614CD1AB_.wvu.FilterData" localSheetId="4" hidden="1">'CIVIL_ELECTRICAL-Sch-2'!$C$242:$K$242</definedName>
    <definedName name="Z_76EF76C6_407E_4B5E_855E_3AC1614CD1AB_.wvu.FilterData" localSheetId="5" hidden="1">'Ext. Electrification-Sch-3'!$C$154:$K$154</definedName>
    <definedName name="Z_76EF76C6_407E_4B5E_855E_3AC1614CD1AB_.wvu.FilterData" localSheetId="6" hidden="1">'Int. Electrification-Sch-4'!$C$77:$K$77</definedName>
    <definedName name="Z_76EF76C6_407E_4B5E_855E_3AC1614CD1AB_.wvu.PrintArea" localSheetId="11" hidden="1">'Bid Form 2nd Envelope'!$A$1:$F$60</definedName>
    <definedName name="Z_76EF76C6_407E_4B5E_855E_3AC1614CD1AB_.wvu.PrintArea" localSheetId="4" hidden="1">'CIVIL_ELECTRICAL-Sch-2'!$A$1:$K$249</definedName>
    <definedName name="Z_76EF76C6_407E_4B5E_855E_3AC1614CD1AB_.wvu.PrintArea" localSheetId="5" hidden="1">'Ext. Electrification-Sch-3'!$A$1:$K$162</definedName>
    <definedName name="Z_76EF76C6_407E_4B5E_855E_3AC1614CD1AB_.wvu.PrintArea" localSheetId="2" hidden="1">Instructions!$A$1:$C$40</definedName>
    <definedName name="Z_76EF76C6_407E_4B5E_855E_3AC1614CD1AB_.wvu.PrintArea" localSheetId="6" hidden="1">'Int. Electrification-Sch-4'!$A$1:$K$85</definedName>
    <definedName name="Z_76EF76C6_407E_4B5E_855E_3AC1614CD1AB_.wvu.PrintArea" localSheetId="3" hidden="1">'Names of Bidder'!$B$1:$G$29</definedName>
    <definedName name="Z_76EF76C6_407E_4B5E_855E_3AC1614CD1AB_.wvu.PrintArea" localSheetId="9" hidden="1">'Sched-6 Discount'!$A$2:$G$39</definedName>
    <definedName name="Z_76EF76C6_407E_4B5E_855E_3AC1614CD1AB_.wvu.PrintArea" localSheetId="7" hidden="1">'Schedule 3'!$A$1:$D$21</definedName>
    <definedName name="Z_76EF76C6_407E_4B5E_855E_3AC1614CD1AB_.wvu.PrintArea" localSheetId="8" hidden="1">'SCHEDULE-4'!$A$1:$D$32</definedName>
    <definedName name="Z_76EF76C6_407E_4B5E_855E_3AC1614CD1AB_.wvu.PrintArea" localSheetId="10" hidden="1">'SCHEDULE-5 After Discount'!$A$1:$D$32</definedName>
    <definedName name="Z_76EF76C6_407E_4B5E_855E_3AC1614CD1AB_.wvu.PrintTitles" localSheetId="4" hidden="1">'CIVIL_ELECTRICAL-Sch-2'!$1:$17</definedName>
    <definedName name="Z_76EF76C6_407E_4B5E_855E_3AC1614CD1AB_.wvu.PrintTitles" localSheetId="5" hidden="1">'Ext. Electrification-Sch-3'!$1:$17</definedName>
    <definedName name="Z_76EF76C6_407E_4B5E_855E_3AC1614CD1AB_.wvu.PrintTitles" localSheetId="6" hidden="1">'Int. Electrification-Sch-4'!$1:$17</definedName>
    <definedName name="Z_76EF76C6_407E_4B5E_855E_3AC1614CD1AB_.wvu.PrintTitles" localSheetId="7" hidden="1">'Schedule 3'!$3:$13</definedName>
    <definedName name="Z_76EF76C6_407E_4B5E_855E_3AC1614CD1AB_.wvu.PrintTitles" localSheetId="8" hidden="1">'SCHEDULE-4'!$3:$13</definedName>
    <definedName name="Z_76EF76C6_407E_4B5E_855E_3AC1614CD1AB_.wvu.PrintTitles" localSheetId="10" hidden="1">'SCHEDULE-5 After Discount'!$3:$13</definedName>
    <definedName name="Z_76EF76C6_407E_4B5E_855E_3AC1614CD1AB_.wvu.Rows" localSheetId="11" hidden="1">'Bid Form 2nd Envelope'!$25:$25</definedName>
    <definedName name="Z_76EF76C6_407E_4B5E_855E_3AC1614CD1AB_.wvu.Rows" localSheetId="4" hidden="1">'CIVIL_ELECTRICAL-Sch-2'!$243:$244</definedName>
    <definedName name="Z_76EF76C6_407E_4B5E_855E_3AC1614CD1AB_.wvu.Rows" localSheetId="1" hidden="1">Cover!$7:$7</definedName>
    <definedName name="Z_76EF76C6_407E_4B5E_855E_3AC1614CD1AB_.wvu.Rows" localSheetId="5" hidden="1">'Ext. Electrification-Sch-3'!$155:$157</definedName>
    <definedName name="Z_76EF76C6_407E_4B5E_855E_3AC1614CD1AB_.wvu.Rows" localSheetId="2" hidden="1">Instructions!$16:$18,Instructions!$28:$30</definedName>
    <definedName name="Z_76EF76C6_407E_4B5E_855E_3AC1614CD1AB_.wvu.Rows" localSheetId="6" hidden="1">'Int. Electrification-Sch-4'!$78:$80</definedName>
    <definedName name="Z_76EF76C6_407E_4B5E_855E_3AC1614CD1AB_.wvu.Rows" localSheetId="3" hidden="1">'Names of Bidder'!$6:$8,'Names of Bidder'!$14:$23</definedName>
    <definedName name="Z_76EF76C6_407E_4B5E_855E_3AC1614CD1AB_.wvu.Rows" localSheetId="9" hidden="1">'Sched-6 Discount'!$14:$14,'Sched-6 Discount'!$16:$33</definedName>
    <definedName name="Z_7C2FE42D_100D_42C1_B89A_7B6FB08C8EE8_.wvu.PrintArea" localSheetId="7" hidden="1">'Schedule 3'!$A$1:$D$21</definedName>
    <definedName name="Z_7C2FE42D_100D_42C1_B89A_7B6FB08C8EE8_.wvu.PrintTitles" localSheetId="7" hidden="1">'Schedule 3'!$3:$13</definedName>
    <definedName name="Z_7C2FE42D_100D_42C1_B89A_7B6FB08C8EE8_.wvu.Rows" localSheetId="7" hidden="1">'Schedule 3'!#REF!,'Schedule 3'!#REF!</definedName>
    <definedName name="Z_8566786D_2D4B_4FC4_8E45_FBC51902B342_.wvu.PrintArea" localSheetId="7" hidden="1">'Schedule 3'!$A$1:$D$21</definedName>
    <definedName name="Z_8566786D_2D4B_4FC4_8E45_FBC51902B342_.wvu.PrintTitles" localSheetId="7" hidden="1">'Schedule 3'!$3:$13</definedName>
    <definedName name="Z_90C54587_629C_4404_A1A0_30EDF0AF3C61_.wvu.Cols" localSheetId="11" hidden="1">'Bid Form 2nd Envelope'!$H:$H</definedName>
    <definedName name="Z_90C54587_629C_4404_A1A0_30EDF0AF3C61_.wvu.Cols" localSheetId="4" hidden="1">'CIVIL_ELECTRICAL-Sch-2'!#REF!,'CIVIL_ELECTRICAL-Sch-2'!$L:$AQ</definedName>
    <definedName name="Z_90C54587_629C_4404_A1A0_30EDF0AF3C61_.wvu.Cols" localSheetId="5" hidden="1">'Ext. Electrification-Sch-3'!$L:$AB</definedName>
    <definedName name="Z_90C54587_629C_4404_A1A0_30EDF0AF3C61_.wvu.Cols" localSheetId="6" hidden="1">'Int. Electrification-Sch-4'!$L:$AE</definedName>
    <definedName name="Z_90C54587_629C_4404_A1A0_30EDF0AF3C61_.wvu.Cols" localSheetId="9" hidden="1">'Sched-6 Discount'!$H:$K</definedName>
    <definedName name="Z_90C54587_629C_4404_A1A0_30EDF0AF3C61_.wvu.Cols" localSheetId="8" hidden="1">'SCHEDULE-4'!$F:$F</definedName>
    <definedName name="Z_90C54587_629C_4404_A1A0_30EDF0AF3C61_.wvu.Cols" localSheetId="10" hidden="1">'SCHEDULE-5 After Discount'!$H:$H</definedName>
    <definedName name="Z_90C54587_629C_4404_A1A0_30EDF0AF3C61_.wvu.FilterData" localSheetId="4" hidden="1">'CIVIL_ELECTRICAL-Sch-2'!$A$16:$AS$244</definedName>
    <definedName name="Z_90C54587_629C_4404_A1A0_30EDF0AF3C61_.wvu.FilterData" localSheetId="5" hidden="1">'Ext. Electrification-Sch-3'!$A$17:$AT$157</definedName>
    <definedName name="Z_90C54587_629C_4404_A1A0_30EDF0AF3C61_.wvu.FilterData" localSheetId="6" hidden="1">'Int. Electrification-Sch-4'!$A$1:$AT$163</definedName>
    <definedName name="Z_90C54587_629C_4404_A1A0_30EDF0AF3C61_.wvu.PrintArea" localSheetId="11" hidden="1">'Bid Form 2nd Envelope'!$A$1:$F$60</definedName>
    <definedName name="Z_90C54587_629C_4404_A1A0_30EDF0AF3C61_.wvu.PrintArea" localSheetId="4" hidden="1">'CIVIL_ELECTRICAL-Sch-2'!$A$1:$K$249</definedName>
    <definedName name="Z_90C54587_629C_4404_A1A0_30EDF0AF3C61_.wvu.PrintArea" localSheetId="5" hidden="1">'Ext. Electrification-Sch-3'!$A$1:$K$162</definedName>
    <definedName name="Z_90C54587_629C_4404_A1A0_30EDF0AF3C61_.wvu.PrintArea" localSheetId="2" hidden="1">Instructions!$A$1:$C$40</definedName>
    <definedName name="Z_90C54587_629C_4404_A1A0_30EDF0AF3C61_.wvu.PrintArea" localSheetId="6" hidden="1">'Int. Electrification-Sch-4'!$A$1:$K$85</definedName>
    <definedName name="Z_90C54587_629C_4404_A1A0_30EDF0AF3C61_.wvu.PrintArea" localSheetId="3" hidden="1">'Names of Bidder'!$B$1:$G$29</definedName>
    <definedName name="Z_90C54587_629C_4404_A1A0_30EDF0AF3C61_.wvu.PrintArea" localSheetId="9" hidden="1">'Sched-6 Discount'!$A$2:$G$39</definedName>
    <definedName name="Z_90C54587_629C_4404_A1A0_30EDF0AF3C61_.wvu.PrintArea" localSheetId="7" hidden="1">'Schedule 3'!$A$1:$D$21</definedName>
    <definedName name="Z_90C54587_629C_4404_A1A0_30EDF0AF3C61_.wvu.PrintArea" localSheetId="8" hidden="1">'SCHEDULE-4'!$A$1:$D$32</definedName>
    <definedName name="Z_90C54587_629C_4404_A1A0_30EDF0AF3C61_.wvu.PrintArea" localSheetId="10" hidden="1">'SCHEDULE-5 After Discount'!$A$1:$D$32</definedName>
    <definedName name="Z_90C54587_629C_4404_A1A0_30EDF0AF3C61_.wvu.PrintTitles" localSheetId="4" hidden="1">'CIVIL_ELECTRICAL-Sch-2'!$1:$17</definedName>
    <definedName name="Z_90C54587_629C_4404_A1A0_30EDF0AF3C61_.wvu.PrintTitles" localSheetId="5" hidden="1">'Ext. Electrification-Sch-3'!$1:$17</definedName>
    <definedName name="Z_90C54587_629C_4404_A1A0_30EDF0AF3C61_.wvu.PrintTitles" localSheetId="6" hidden="1">'Int. Electrification-Sch-4'!$1:$17</definedName>
    <definedName name="Z_90C54587_629C_4404_A1A0_30EDF0AF3C61_.wvu.PrintTitles" localSheetId="7" hidden="1">'Schedule 3'!$3:$13</definedName>
    <definedName name="Z_90C54587_629C_4404_A1A0_30EDF0AF3C61_.wvu.PrintTitles" localSheetId="8" hidden="1">'SCHEDULE-4'!$3:$13</definedName>
    <definedName name="Z_90C54587_629C_4404_A1A0_30EDF0AF3C61_.wvu.PrintTitles" localSheetId="10" hidden="1">'SCHEDULE-5 After Discount'!$3:$13</definedName>
    <definedName name="Z_90C54587_629C_4404_A1A0_30EDF0AF3C61_.wvu.Rows" localSheetId="11" hidden="1">'Bid Form 2nd Envelope'!$25:$25</definedName>
    <definedName name="Z_90C54587_629C_4404_A1A0_30EDF0AF3C61_.wvu.Rows" localSheetId="4" hidden="1">'CIVIL_ELECTRICAL-Sch-2'!$243:$244</definedName>
    <definedName name="Z_90C54587_629C_4404_A1A0_30EDF0AF3C61_.wvu.Rows" localSheetId="1" hidden="1">Cover!$7:$7</definedName>
    <definedName name="Z_90C54587_629C_4404_A1A0_30EDF0AF3C61_.wvu.Rows" localSheetId="5" hidden="1">'Ext. Electrification-Sch-3'!$156:$157</definedName>
    <definedName name="Z_90C54587_629C_4404_A1A0_30EDF0AF3C61_.wvu.Rows" localSheetId="2" hidden="1">Instructions!$16:$18,Instructions!$28:$30</definedName>
    <definedName name="Z_90C54587_629C_4404_A1A0_30EDF0AF3C61_.wvu.Rows" localSheetId="6" hidden="1">'Int. Electrification-Sch-4'!$79:$80</definedName>
    <definedName name="Z_90C54587_629C_4404_A1A0_30EDF0AF3C61_.wvu.Rows" localSheetId="3" hidden="1">'Names of Bidder'!$6:$8,'Names of Bidder'!$14:$23</definedName>
    <definedName name="Z_90C54587_629C_4404_A1A0_30EDF0AF3C61_.wvu.Rows" localSheetId="9" hidden="1">'Sched-6 Discount'!$14:$14,'Sched-6 Discount'!$16:$33</definedName>
    <definedName name="Z_BEB8DEA2_B246_4C83_A353_004ADAF8549F_.wvu.Cols" localSheetId="11" hidden="1">'Bid Form 2nd Envelope'!$H:$H</definedName>
    <definedName name="Z_BEB8DEA2_B246_4C83_A353_004ADAF8549F_.wvu.Cols" localSheetId="4" hidden="1">'CIVIL_ELECTRICAL-Sch-2'!#REF!,'CIVIL_ELECTRICAL-Sch-2'!$L:$AQ</definedName>
    <definedName name="Z_BEB8DEA2_B246_4C83_A353_004ADAF8549F_.wvu.Cols" localSheetId="5" hidden="1">'Ext. Electrification-Sch-3'!$L:$AB</definedName>
    <definedName name="Z_BEB8DEA2_B246_4C83_A353_004ADAF8549F_.wvu.Cols" localSheetId="6" hidden="1">'Int. Electrification-Sch-4'!$L:$AE</definedName>
    <definedName name="Z_BEB8DEA2_B246_4C83_A353_004ADAF8549F_.wvu.Cols" localSheetId="9" hidden="1">'Sched-6 Discount'!$H:$K</definedName>
    <definedName name="Z_BEB8DEA2_B246_4C83_A353_004ADAF8549F_.wvu.Cols" localSheetId="8" hidden="1">'SCHEDULE-4'!$F:$F</definedName>
    <definedName name="Z_BEB8DEA2_B246_4C83_A353_004ADAF8549F_.wvu.Cols" localSheetId="10" hidden="1">'SCHEDULE-5 After Discount'!$H:$H</definedName>
    <definedName name="Z_BEB8DEA2_B246_4C83_A353_004ADAF8549F_.wvu.FilterData" localSheetId="4" hidden="1">'CIVIL_ELECTRICAL-Sch-2'!$A$16:$AS$244</definedName>
    <definedName name="Z_BEB8DEA2_B246_4C83_A353_004ADAF8549F_.wvu.FilterData" localSheetId="5" hidden="1">'Ext. Electrification-Sch-3'!$A$17:$AT$157</definedName>
    <definedName name="Z_BEB8DEA2_B246_4C83_A353_004ADAF8549F_.wvu.FilterData" localSheetId="6" hidden="1">'Int. Electrification-Sch-4'!$A$1:$AT$163</definedName>
    <definedName name="Z_BEB8DEA2_B246_4C83_A353_004ADAF8549F_.wvu.PrintArea" localSheetId="11" hidden="1">'Bid Form 2nd Envelope'!$A$1:$F$60</definedName>
    <definedName name="Z_BEB8DEA2_B246_4C83_A353_004ADAF8549F_.wvu.PrintArea" localSheetId="4" hidden="1">'CIVIL_ELECTRICAL-Sch-2'!$A$1:$K$249</definedName>
    <definedName name="Z_BEB8DEA2_B246_4C83_A353_004ADAF8549F_.wvu.PrintArea" localSheetId="5" hidden="1">'Ext. Electrification-Sch-3'!$A$1:$K$162</definedName>
    <definedName name="Z_BEB8DEA2_B246_4C83_A353_004ADAF8549F_.wvu.PrintArea" localSheetId="2" hidden="1">Instructions!$A$1:$C$40</definedName>
    <definedName name="Z_BEB8DEA2_B246_4C83_A353_004ADAF8549F_.wvu.PrintArea" localSheetId="6" hidden="1">'Int. Electrification-Sch-4'!$A$1:$K$85</definedName>
    <definedName name="Z_BEB8DEA2_B246_4C83_A353_004ADAF8549F_.wvu.PrintArea" localSheetId="3" hidden="1">'Names of Bidder'!$B$1:$G$29</definedName>
    <definedName name="Z_BEB8DEA2_B246_4C83_A353_004ADAF8549F_.wvu.PrintArea" localSheetId="9" hidden="1">'Sched-6 Discount'!$A$2:$G$39</definedName>
    <definedName name="Z_BEB8DEA2_B246_4C83_A353_004ADAF8549F_.wvu.PrintArea" localSheetId="7" hidden="1">'Schedule 3'!$A$1:$D$21</definedName>
    <definedName name="Z_BEB8DEA2_B246_4C83_A353_004ADAF8549F_.wvu.PrintArea" localSheetId="8" hidden="1">'SCHEDULE-4'!$A$1:$D$32</definedName>
    <definedName name="Z_BEB8DEA2_B246_4C83_A353_004ADAF8549F_.wvu.PrintArea" localSheetId="10" hidden="1">'SCHEDULE-5 After Discount'!$A$1:$D$32</definedName>
    <definedName name="Z_BEB8DEA2_B246_4C83_A353_004ADAF8549F_.wvu.PrintTitles" localSheetId="4" hidden="1">'CIVIL_ELECTRICAL-Sch-2'!$1:$17</definedName>
    <definedName name="Z_BEB8DEA2_B246_4C83_A353_004ADAF8549F_.wvu.PrintTitles" localSheetId="5" hidden="1">'Ext. Electrification-Sch-3'!$1:$17</definedName>
    <definedName name="Z_BEB8DEA2_B246_4C83_A353_004ADAF8549F_.wvu.PrintTitles" localSheetId="6" hidden="1">'Int. Electrification-Sch-4'!$1:$17</definedName>
    <definedName name="Z_BEB8DEA2_B246_4C83_A353_004ADAF8549F_.wvu.PrintTitles" localSheetId="7" hidden="1">'Schedule 3'!$3:$13</definedName>
    <definedName name="Z_BEB8DEA2_B246_4C83_A353_004ADAF8549F_.wvu.PrintTitles" localSheetId="8" hidden="1">'SCHEDULE-4'!$3:$13</definedName>
    <definedName name="Z_BEB8DEA2_B246_4C83_A353_004ADAF8549F_.wvu.PrintTitles" localSheetId="10" hidden="1">'SCHEDULE-5 After Discount'!$3:$13</definedName>
    <definedName name="Z_BEB8DEA2_B246_4C83_A353_004ADAF8549F_.wvu.Rows" localSheetId="11" hidden="1">'Bid Form 2nd Envelope'!$25:$25</definedName>
    <definedName name="Z_BEB8DEA2_B246_4C83_A353_004ADAF8549F_.wvu.Rows" localSheetId="4" hidden="1">'CIVIL_ELECTRICAL-Sch-2'!$243:$244</definedName>
    <definedName name="Z_BEB8DEA2_B246_4C83_A353_004ADAF8549F_.wvu.Rows" localSheetId="1" hidden="1">Cover!$7:$7</definedName>
    <definedName name="Z_BEB8DEA2_B246_4C83_A353_004ADAF8549F_.wvu.Rows" localSheetId="5" hidden="1">'Ext. Electrification-Sch-3'!$156:$157</definedName>
    <definedName name="Z_BEB8DEA2_B246_4C83_A353_004ADAF8549F_.wvu.Rows" localSheetId="2" hidden="1">Instructions!$16:$18,Instructions!$28:$30</definedName>
    <definedName name="Z_BEB8DEA2_B246_4C83_A353_004ADAF8549F_.wvu.Rows" localSheetId="6" hidden="1">'Int. Electrification-Sch-4'!$79:$80</definedName>
    <definedName name="Z_BEB8DEA2_B246_4C83_A353_004ADAF8549F_.wvu.Rows" localSheetId="3" hidden="1">'Names of Bidder'!$6:$8,'Names of Bidder'!$14:$23</definedName>
    <definedName name="Z_BEB8DEA2_B246_4C83_A353_004ADAF8549F_.wvu.Rows" localSheetId="9" hidden="1">'Sched-6 Discount'!$14:$14,'Sched-6 Discount'!$16:$33</definedName>
    <definedName name="Z_C933274C_A7B7_4AED_95BA_97A5593E65A9_.wvu.Cols" localSheetId="11" hidden="1">'Bid Form 2nd Envelope'!$H:$H</definedName>
    <definedName name="Z_C933274C_A7B7_4AED_95BA_97A5593E65A9_.wvu.Cols" localSheetId="4" hidden="1">'CIVIL_ELECTRICAL-Sch-2'!#REF!,'CIVIL_ELECTRICAL-Sch-2'!$L:$AQ</definedName>
    <definedName name="Z_C933274C_A7B7_4AED_95BA_97A5593E65A9_.wvu.Cols" localSheetId="5" hidden="1">'Ext. Electrification-Sch-3'!$L:$AB</definedName>
    <definedName name="Z_C933274C_A7B7_4AED_95BA_97A5593E65A9_.wvu.Cols" localSheetId="6" hidden="1">'Int. Electrification-Sch-4'!$L:$AE</definedName>
    <definedName name="Z_C933274C_A7B7_4AED_95BA_97A5593E65A9_.wvu.Cols" localSheetId="9" hidden="1">'Sched-6 Discount'!$H:$K</definedName>
    <definedName name="Z_C933274C_A7B7_4AED_95BA_97A5593E65A9_.wvu.Cols" localSheetId="8" hidden="1">'SCHEDULE-4'!$F:$F</definedName>
    <definedName name="Z_C933274C_A7B7_4AED_95BA_97A5593E65A9_.wvu.Cols" localSheetId="10" hidden="1">'SCHEDULE-5 After Discount'!$H:$H</definedName>
    <definedName name="Z_C933274C_A7B7_4AED_95BA_97A5593E65A9_.wvu.FilterData" localSheetId="4" hidden="1">'CIVIL_ELECTRICAL-Sch-2'!$A$16:$AS$244</definedName>
    <definedName name="Z_C933274C_A7B7_4AED_95BA_97A5593E65A9_.wvu.FilterData" localSheetId="5" hidden="1">'Ext. Electrification-Sch-3'!$A$17:$AT$157</definedName>
    <definedName name="Z_C933274C_A7B7_4AED_95BA_97A5593E65A9_.wvu.FilterData" localSheetId="6" hidden="1">'Int. Electrification-Sch-4'!$A$1:$AT$163</definedName>
    <definedName name="Z_C933274C_A7B7_4AED_95BA_97A5593E65A9_.wvu.PrintArea" localSheetId="11" hidden="1">'Bid Form 2nd Envelope'!$A$1:$F$60</definedName>
    <definedName name="Z_C933274C_A7B7_4AED_95BA_97A5593E65A9_.wvu.PrintArea" localSheetId="4" hidden="1">'CIVIL_ELECTRICAL-Sch-2'!$A$1:$K$249</definedName>
    <definedName name="Z_C933274C_A7B7_4AED_95BA_97A5593E65A9_.wvu.PrintArea" localSheetId="5" hidden="1">'Ext. Electrification-Sch-3'!$A$1:$K$162</definedName>
    <definedName name="Z_C933274C_A7B7_4AED_95BA_97A5593E65A9_.wvu.PrintArea" localSheetId="2" hidden="1">Instructions!$A$1:$C$40</definedName>
    <definedName name="Z_C933274C_A7B7_4AED_95BA_97A5593E65A9_.wvu.PrintArea" localSheetId="6" hidden="1">'Int. Electrification-Sch-4'!$A$1:$K$85</definedName>
    <definedName name="Z_C933274C_A7B7_4AED_95BA_97A5593E65A9_.wvu.PrintArea" localSheetId="3" hidden="1">'Names of Bidder'!$B$1:$G$29</definedName>
    <definedName name="Z_C933274C_A7B7_4AED_95BA_97A5593E65A9_.wvu.PrintArea" localSheetId="9" hidden="1">'Sched-6 Discount'!$A$2:$G$39</definedName>
    <definedName name="Z_C933274C_A7B7_4AED_95BA_97A5593E65A9_.wvu.PrintArea" localSheetId="7" hidden="1">'Schedule 3'!$A$1:$D$21</definedName>
    <definedName name="Z_C933274C_A7B7_4AED_95BA_97A5593E65A9_.wvu.PrintArea" localSheetId="8" hidden="1">'SCHEDULE-4'!$A$1:$D$32</definedName>
    <definedName name="Z_C933274C_A7B7_4AED_95BA_97A5593E65A9_.wvu.PrintArea" localSheetId="10" hidden="1">'SCHEDULE-5 After Discount'!$A$1:$D$32</definedName>
    <definedName name="Z_C933274C_A7B7_4AED_95BA_97A5593E65A9_.wvu.PrintTitles" localSheetId="4" hidden="1">'CIVIL_ELECTRICAL-Sch-2'!$1:$17</definedName>
    <definedName name="Z_C933274C_A7B7_4AED_95BA_97A5593E65A9_.wvu.PrintTitles" localSheetId="5" hidden="1">'Ext. Electrification-Sch-3'!$1:$17</definedName>
    <definedName name="Z_C933274C_A7B7_4AED_95BA_97A5593E65A9_.wvu.PrintTitles" localSheetId="6" hidden="1">'Int. Electrification-Sch-4'!$1:$17</definedName>
    <definedName name="Z_C933274C_A7B7_4AED_95BA_97A5593E65A9_.wvu.PrintTitles" localSheetId="7" hidden="1">'Schedule 3'!$3:$13</definedName>
    <definedName name="Z_C933274C_A7B7_4AED_95BA_97A5593E65A9_.wvu.PrintTitles" localSheetId="8" hidden="1">'SCHEDULE-4'!$3:$13</definedName>
    <definedName name="Z_C933274C_A7B7_4AED_95BA_97A5593E65A9_.wvu.PrintTitles" localSheetId="10" hidden="1">'SCHEDULE-5 After Discount'!$3:$13</definedName>
    <definedName name="Z_C933274C_A7B7_4AED_95BA_97A5593E65A9_.wvu.Rows" localSheetId="11" hidden="1">'Bid Form 2nd Envelope'!$25:$25</definedName>
    <definedName name="Z_C933274C_A7B7_4AED_95BA_97A5593E65A9_.wvu.Rows" localSheetId="4" hidden="1">'CIVIL_ELECTRICAL-Sch-2'!$243:$244</definedName>
    <definedName name="Z_C933274C_A7B7_4AED_95BA_97A5593E65A9_.wvu.Rows" localSheetId="1" hidden="1">Cover!$7:$7</definedName>
    <definedName name="Z_C933274C_A7B7_4AED_95BA_97A5593E65A9_.wvu.Rows" localSheetId="5" hidden="1">'Ext. Electrification-Sch-3'!$156:$157</definedName>
    <definedName name="Z_C933274C_A7B7_4AED_95BA_97A5593E65A9_.wvu.Rows" localSheetId="2" hidden="1">Instructions!$16:$18,Instructions!$28:$30</definedName>
    <definedName name="Z_C933274C_A7B7_4AED_95BA_97A5593E65A9_.wvu.Rows" localSheetId="6" hidden="1">'Int. Electrification-Sch-4'!$79:$80</definedName>
    <definedName name="Z_C933274C_A7B7_4AED_95BA_97A5593E65A9_.wvu.Rows" localSheetId="3" hidden="1">'Names of Bidder'!$6:$8,'Names of Bidder'!$14:$23</definedName>
    <definedName name="Z_C933274C_A7B7_4AED_95BA_97A5593E65A9_.wvu.Rows" localSheetId="9" hidden="1">'Sched-6 Discount'!$14:$14,'Sched-6 Discount'!$16:$33</definedName>
    <definedName name="Z_E5B10C1E_C091_4DA3_80AA_4DA7F5269B03_.wvu.Cols" localSheetId="11" hidden="1">'Bid Form 2nd Envelope'!$H:$H</definedName>
    <definedName name="Z_E5B10C1E_C091_4DA3_80AA_4DA7F5269B03_.wvu.Cols" localSheetId="4" hidden="1">'CIVIL_ELECTRICAL-Sch-2'!$L:$AC</definedName>
    <definedName name="Z_E5B10C1E_C091_4DA3_80AA_4DA7F5269B03_.wvu.Cols" localSheetId="5" hidden="1">'Ext. Electrification-Sch-3'!$L:$Z</definedName>
    <definedName name="Z_E5B10C1E_C091_4DA3_80AA_4DA7F5269B03_.wvu.Cols" localSheetId="6" hidden="1">'Int. Electrification-Sch-4'!$L:$AN</definedName>
    <definedName name="Z_E5B10C1E_C091_4DA3_80AA_4DA7F5269B03_.wvu.Cols" localSheetId="9" hidden="1">'Sched-6 Discount'!$H:$K</definedName>
    <definedName name="Z_E5B10C1E_C091_4DA3_80AA_4DA7F5269B03_.wvu.Cols" localSheetId="8" hidden="1">'SCHEDULE-4'!$E:$H</definedName>
    <definedName name="Z_E5B10C1E_C091_4DA3_80AA_4DA7F5269B03_.wvu.Cols" localSheetId="10" hidden="1">'SCHEDULE-5 After Discount'!$H:$H</definedName>
    <definedName name="Z_E5B10C1E_C091_4DA3_80AA_4DA7F5269B03_.wvu.FilterData" localSheetId="4" hidden="1">'CIVIL_ELECTRICAL-Sch-2'!$A$16:$AS$244</definedName>
    <definedName name="Z_E5B10C1E_C091_4DA3_80AA_4DA7F5269B03_.wvu.FilterData" localSheetId="5" hidden="1">'Ext. Electrification-Sch-3'!$A$17:$AT$157</definedName>
    <definedName name="Z_E5B10C1E_C091_4DA3_80AA_4DA7F5269B03_.wvu.FilterData" localSheetId="6" hidden="1">'Int. Electrification-Sch-4'!$A$1:$AT$163</definedName>
    <definedName name="Z_E5B10C1E_C091_4DA3_80AA_4DA7F5269B03_.wvu.PrintArea" localSheetId="11" hidden="1">'Bid Form 2nd Envelope'!$A$1:$F$60</definedName>
    <definedName name="Z_E5B10C1E_C091_4DA3_80AA_4DA7F5269B03_.wvu.PrintArea" localSheetId="4" hidden="1">'CIVIL_ELECTRICAL-Sch-2'!$A$1:$K$249</definedName>
    <definedName name="Z_E5B10C1E_C091_4DA3_80AA_4DA7F5269B03_.wvu.PrintArea" localSheetId="5" hidden="1">'Ext. Electrification-Sch-3'!$A$1:$K$162</definedName>
    <definedName name="Z_E5B10C1E_C091_4DA3_80AA_4DA7F5269B03_.wvu.PrintArea" localSheetId="2" hidden="1">Instructions!$A$1:$C$40</definedName>
    <definedName name="Z_E5B10C1E_C091_4DA3_80AA_4DA7F5269B03_.wvu.PrintArea" localSheetId="6" hidden="1">'Int. Electrification-Sch-4'!$A$1:$K$85</definedName>
    <definedName name="Z_E5B10C1E_C091_4DA3_80AA_4DA7F5269B03_.wvu.PrintArea" localSheetId="3" hidden="1">'Names of Bidder'!$B$1:$G$29</definedName>
    <definedName name="Z_E5B10C1E_C091_4DA3_80AA_4DA7F5269B03_.wvu.PrintArea" localSheetId="9" hidden="1">'Sched-6 Discount'!$A$2:$G$39</definedName>
    <definedName name="Z_E5B10C1E_C091_4DA3_80AA_4DA7F5269B03_.wvu.PrintArea" localSheetId="7" hidden="1">'Schedule 3'!$A$1:$D$21</definedName>
    <definedName name="Z_E5B10C1E_C091_4DA3_80AA_4DA7F5269B03_.wvu.PrintArea" localSheetId="8" hidden="1">'SCHEDULE-4'!$A$1:$D$32</definedName>
    <definedName name="Z_E5B10C1E_C091_4DA3_80AA_4DA7F5269B03_.wvu.PrintArea" localSheetId="10" hidden="1">'SCHEDULE-5 After Discount'!$A$1:$D$32</definedName>
    <definedName name="Z_E5B10C1E_C091_4DA3_80AA_4DA7F5269B03_.wvu.PrintTitles" localSheetId="4" hidden="1">'CIVIL_ELECTRICAL-Sch-2'!$1:$17</definedName>
    <definedName name="Z_E5B10C1E_C091_4DA3_80AA_4DA7F5269B03_.wvu.PrintTitles" localSheetId="5" hidden="1">'Ext. Electrification-Sch-3'!$1:$17</definedName>
    <definedName name="Z_E5B10C1E_C091_4DA3_80AA_4DA7F5269B03_.wvu.PrintTitles" localSheetId="6" hidden="1">'Int. Electrification-Sch-4'!$1:$17</definedName>
    <definedName name="Z_E5B10C1E_C091_4DA3_80AA_4DA7F5269B03_.wvu.PrintTitles" localSheetId="7" hidden="1">'Schedule 3'!$3:$13</definedName>
    <definedName name="Z_E5B10C1E_C091_4DA3_80AA_4DA7F5269B03_.wvu.PrintTitles" localSheetId="8" hidden="1">'SCHEDULE-4'!$3:$13</definedName>
    <definedName name="Z_E5B10C1E_C091_4DA3_80AA_4DA7F5269B03_.wvu.PrintTitles" localSheetId="10" hidden="1">'SCHEDULE-5 After Discount'!$3:$13</definedName>
    <definedName name="Z_E5B10C1E_C091_4DA3_80AA_4DA7F5269B03_.wvu.Rows" localSheetId="11" hidden="1">'Bid Form 2nd Envelope'!$25:$25</definedName>
    <definedName name="Z_E5B10C1E_C091_4DA3_80AA_4DA7F5269B03_.wvu.Rows" localSheetId="1" hidden="1">Cover!$7:$7</definedName>
    <definedName name="Z_E5B10C1E_C091_4DA3_80AA_4DA7F5269B03_.wvu.Rows" localSheetId="5" hidden="1">'Ext. Electrification-Sch-3'!$155:$157</definedName>
    <definedName name="Z_E5B10C1E_C091_4DA3_80AA_4DA7F5269B03_.wvu.Rows" localSheetId="2" hidden="1">Instructions!$16:$18,Instructions!$28:$30</definedName>
    <definedName name="Z_E5B10C1E_C091_4DA3_80AA_4DA7F5269B03_.wvu.Rows" localSheetId="6" hidden="1">'Int. Electrification-Sch-4'!$78:$80</definedName>
    <definedName name="Z_E5B10C1E_C091_4DA3_80AA_4DA7F5269B03_.wvu.Rows" localSheetId="3" hidden="1">'Names of Bidder'!$6:$8,'Names of Bidder'!$14:$23</definedName>
    <definedName name="Z_E5B10C1E_C091_4DA3_80AA_4DA7F5269B03_.wvu.Rows" localSheetId="9" hidden="1">'Sched-6 Discount'!$14:$14,'Sched-6 Discount'!$16:$33</definedName>
    <definedName name="Z_E5B10C1E_C091_4DA3_80AA_4DA7F5269B03_.wvu.Rows" localSheetId="8" hidden="1">'SCHEDULE-4'!$16:$23</definedName>
    <definedName name="Z_E5B10C1E_C091_4DA3_80AA_4DA7F5269B03_.wvu.Rows" localSheetId="10" hidden="1">'SCHEDULE-5 After Discount'!$16:$23</definedName>
    <definedName name="Z_EE7031B4_7731_4AC9_8E26_723541638DB9_.wvu.Cols" localSheetId="11" hidden="1">'Bid Form 2nd Envelope'!$H:$H</definedName>
    <definedName name="Z_EE7031B4_7731_4AC9_8E26_723541638DB9_.wvu.Cols" localSheetId="4" hidden="1">'CIVIL_ELECTRICAL-Sch-2'!#REF!,'CIVIL_ELECTRICAL-Sch-2'!$L:$AQ</definedName>
    <definedName name="Z_EE7031B4_7731_4AC9_8E26_723541638DB9_.wvu.Cols" localSheetId="5" hidden="1">'Ext. Electrification-Sch-3'!$L:$AB</definedName>
    <definedName name="Z_EE7031B4_7731_4AC9_8E26_723541638DB9_.wvu.Cols" localSheetId="6" hidden="1">'Int. Electrification-Sch-4'!$L:$AE</definedName>
    <definedName name="Z_EE7031B4_7731_4AC9_8E26_723541638DB9_.wvu.Cols" localSheetId="9" hidden="1">'Sched-6 Discount'!$H:$K</definedName>
    <definedName name="Z_EE7031B4_7731_4AC9_8E26_723541638DB9_.wvu.Cols" localSheetId="8" hidden="1">'SCHEDULE-4'!$F:$F</definedName>
    <definedName name="Z_EE7031B4_7731_4AC9_8E26_723541638DB9_.wvu.Cols" localSheetId="10" hidden="1">'SCHEDULE-5 After Discount'!$H:$H</definedName>
    <definedName name="Z_EE7031B4_7731_4AC9_8E26_723541638DB9_.wvu.FilterData" localSheetId="4" hidden="1">'CIVIL_ELECTRICAL-Sch-2'!$A$16:$AS$244</definedName>
    <definedName name="Z_EE7031B4_7731_4AC9_8E26_723541638DB9_.wvu.FilterData" localSheetId="5" hidden="1">'Ext. Electrification-Sch-3'!$A$17:$AT$157</definedName>
    <definedName name="Z_EE7031B4_7731_4AC9_8E26_723541638DB9_.wvu.FilterData" localSheetId="6" hidden="1">'Int. Electrification-Sch-4'!$A$1:$AT$163</definedName>
    <definedName name="Z_EE7031B4_7731_4AC9_8E26_723541638DB9_.wvu.PrintArea" localSheetId="11" hidden="1">'Bid Form 2nd Envelope'!$A$1:$F$60</definedName>
    <definedName name="Z_EE7031B4_7731_4AC9_8E26_723541638DB9_.wvu.PrintArea" localSheetId="4" hidden="1">'CIVIL_ELECTRICAL-Sch-2'!$A$1:$K$249</definedName>
    <definedName name="Z_EE7031B4_7731_4AC9_8E26_723541638DB9_.wvu.PrintArea" localSheetId="5" hidden="1">'Ext. Electrification-Sch-3'!$A$1:$K$162</definedName>
    <definedName name="Z_EE7031B4_7731_4AC9_8E26_723541638DB9_.wvu.PrintArea" localSheetId="2" hidden="1">Instructions!$A$1:$C$40</definedName>
    <definedName name="Z_EE7031B4_7731_4AC9_8E26_723541638DB9_.wvu.PrintArea" localSheetId="6" hidden="1">'Int. Electrification-Sch-4'!$A$1:$K$85</definedName>
    <definedName name="Z_EE7031B4_7731_4AC9_8E26_723541638DB9_.wvu.PrintArea" localSheetId="3" hidden="1">'Names of Bidder'!$B$1:$G$29</definedName>
    <definedName name="Z_EE7031B4_7731_4AC9_8E26_723541638DB9_.wvu.PrintArea" localSheetId="9" hidden="1">'Sched-6 Discount'!$A$2:$G$39</definedName>
    <definedName name="Z_EE7031B4_7731_4AC9_8E26_723541638DB9_.wvu.PrintArea" localSheetId="7" hidden="1">'Schedule 3'!$A$1:$D$21</definedName>
    <definedName name="Z_EE7031B4_7731_4AC9_8E26_723541638DB9_.wvu.PrintArea" localSheetId="8" hidden="1">'SCHEDULE-4'!$A$1:$D$32</definedName>
    <definedName name="Z_EE7031B4_7731_4AC9_8E26_723541638DB9_.wvu.PrintArea" localSheetId="10" hidden="1">'SCHEDULE-5 After Discount'!$A$1:$D$32</definedName>
    <definedName name="Z_EE7031B4_7731_4AC9_8E26_723541638DB9_.wvu.PrintTitles" localSheetId="4" hidden="1">'CIVIL_ELECTRICAL-Sch-2'!$1:$17</definedName>
    <definedName name="Z_EE7031B4_7731_4AC9_8E26_723541638DB9_.wvu.PrintTitles" localSheetId="5" hidden="1">'Ext. Electrification-Sch-3'!$1:$17</definedName>
    <definedName name="Z_EE7031B4_7731_4AC9_8E26_723541638DB9_.wvu.PrintTitles" localSheetId="6" hidden="1">'Int. Electrification-Sch-4'!$1:$17</definedName>
    <definedName name="Z_EE7031B4_7731_4AC9_8E26_723541638DB9_.wvu.PrintTitles" localSheetId="7" hidden="1">'Schedule 3'!$3:$13</definedName>
    <definedName name="Z_EE7031B4_7731_4AC9_8E26_723541638DB9_.wvu.PrintTitles" localSheetId="8" hidden="1">'SCHEDULE-4'!$3:$13</definedName>
    <definedName name="Z_EE7031B4_7731_4AC9_8E26_723541638DB9_.wvu.PrintTitles" localSheetId="10" hidden="1">'SCHEDULE-5 After Discount'!$3:$13</definedName>
    <definedName name="Z_EE7031B4_7731_4AC9_8E26_723541638DB9_.wvu.Rows" localSheetId="11" hidden="1">'Bid Form 2nd Envelope'!$25:$25</definedName>
    <definedName name="Z_EE7031B4_7731_4AC9_8E26_723541638DB9_.wvu.Rows" localSheetId="4" hidden="1">'CIVIL_ELECTRICAL-Sch-2'!$243:$244</definedName>
    <definedName name="Z_EE7031B4_7731_4AC9_8E26_723541638DB9_.wvu.Rows" localSheetId="1" hidden="1">Cover!$7:$7</definedName>
    <definedName name="Z_EE7031B4_7731_4AC9_8E26_723541638DB9_.wvu.Rows" localSheetId="5" hidden="1">'Ext. Electrification-Sch-3'!$156:$157</definedName>
    <definedName name="Z_EE7031B4_7731_4AC9_8E26_723541638DB9_.wvu.Rows" localSheetId="2" hidden="1">Instructions!$16:$18,Instructions!$28:$30</definedName>
    <definedName name="Z_EE7031B4_7731_4AC9_8E26_723541638DB9_.wvu.Rows" localSheetId="6" hidden="1">'Int. Electrification-Sch-4'!$79:$80</definedName>
    <definedName name="Z_EE7031B4_7731_4AC9_8E26_723541638DB9_.wvu.Rows" localSheetId="3" hidden="1">'Names of Bidder'!$6:$8,'Names of Bidder'!$14:$23</definedName>
    <definedName name="Z_EE7031B4_7731_4AC9_8E26_723541638DB9_.wvu.Rows" localSheetId="9" hidden="1">'Sched-6 Discount'!$14:$14,'Sched-6 Discount'!$16:$33</definedName>
    <definedName name="Z_F42F111F_1008_4984_B8EF_A2028972CD6B_.wvu.Cols" localSheetId="4" hidden="1">'CIVIL_ELECTRICAL-Sch-2'!$M:$M,'CIVIL_ELECTRICAL-Sch-2'!$O:$U</definedName>
    <definedName name="Z_F42F111F_1008_4984_B8EF_A2028972CD6B_.wvu.Cols" localSheetId="5" hidden="1">'Ext. Electrification-Sch-3'!$N:$N,'Ext. Electrification-Sch-3'!$P:$V</definedName>
    <definedName name="Z_F42F111F_1008_4984_B8EF_A2028972CD6B_.wvu.Cols" localSheetId="6" hidden="1">'Int. Electrification-Sch-4'!$N:$N,'Int. Electrification-Sch-4'!$P:$V</definedName>
    <definedName name="Z_F42F111F_1008_4984_B8EF_A2028972CD6B_.wvu.Cols" localSheetId="9" hidden="1">'Sched-6 Discount'!$H:$L</definedName>
    <definedName name="Z_F42F111F_1008_4984_B8EF_A2028972CD6B_.wvu.Cols" localSheetId="10" hidden="1">'SCHEDULE-5 After Discount'!$H:$H</definedName>
    <definedName name="Z_F42F111F_1008_4984_B8EF_A2028972CD6B_.wvu.FilterData" localSheetId="4" hidden="1">'CIVIL_ELECTRICAL-Sch-2'!$C$242:$K$242</definedName>
    <definedName name="Z_F42F111F_1008_4984_B8EF_A2028972CD6B_.wvu.FilterData" localSheetId="5" hidden="1">'Ext. Electrification-Sch-3'!$C$154:$K$154</definedName>
    <definedName name="Z_F42F111F_1008_4984_B8EF_A2028972CD6B_.wvu.FilterData" localSheetId="6" hidden="1">'Int. Electrification-Sch-4'!$C$77:$K$77</definedName>
    <definedName name="Z_F42F111F_1008_4984_B8EF_A2028972CD6B_.wvu.PrintArea" localSheetId="11" hidden="1">'Bid Form 2nd Envelope'!$A$1:$F$60</definedName>
    <definedName name="Z_F42F111F_1008_4984_B8EF_A2028972CD6B_.wvu.PrintArea" localSheetId="4" hidden="1">'CIVIL_ELECTRICAL-Sch-2'!$A$1:$K$248</definedName>
    <definedName name="Z_F42F111F_1008_4984_B8EF_A2028972CD6B_.wvu.PrintArea" localSheetId="5" hidden="1">'Ext. Electrification-Sch-3'!$A$1:$K$161</definedName>
    <definedName name="Z_F42F111F_1008_4984_B8EF_A2028972CD6B_.wvu.PrintArea" localSheetId="2" hidden="1">Instructions!$A$1:$C$40</definedName>
    <definedName name="Z_F42F111F_1008_4984_B8EF_A2028972CD6B_.wvu.PrintArea" localSheetId="6" hidden="1">'Int. Electrification-Sch-4'!$A$1:$K$84</definedName>
    <definedName name="Z_F42F111F_1008_4984_B8EF_A2028972CD6B_.wvu.PrintArea" localSheetId="3" hidden="1">'Names of Bidder'!$B$1:$E$26</definedName>
    <definedName name="Z_F42F111F_1008_4984_B8EF_A2028972CD6B_.wvu.PrintArea" localSheetId="9" hidden="1">'Sched-6 Discount'!$A$2:$G$39</definedName>
    <definedName name="Z_F42F111F_1008_4984_B8EF_A2028972CD6B_.wvu.PrintArea" localSheetId="7" hidden="1">'Schedule 3'!$A$1:$D$21</definedName>
    <definedName name="Z_F42F111F_1008_4984_B8EF_A2028972CD6B_.wvu.PrintArea" localSheetId="8" hidden="1">'SCHEDULE-4'!$A$1:$D$32</definedName>
    <definedName name="Z_F42F111F_1008_4984_B8EF_A2028972CD6B_.wvu.PrintArea" localSheetId="10" hidden="1">'SCHEDULE-5 After Discount'!$A$1:$D$32</definedName>
    <definedName name="Z_F42F111F_1008_4984_B8EF_A2028972CD6B_.wvu.PrintTitles" localSheetId="4" hidden="1">'CIVIL_ELECTRICAL-Sch-2'!$15:$17</definedName>
    <definedName name="Z_F42F111F_1008_4984_B8EF_A2028972CD6B_.wvu.PrintTitles" localSheetId="5" hidden="1">'Ext. Electrification-Sch-3'!$15:$17</definedName>
    <definedName name="Z_F42F111F_1008_4984_B8EF_A2028972CD6B_.wvu.PrintTitles" localSheetId="6" hidden="1">'Int. Electrification-Sch-4'!$15:$17</definedName>
    <definedName name="Z_F42F111F_1008_4984_B8EF_A2028972CD6B_.wvu.PrintTitles" localSheetId="7" hidden="1">'Schedule 3'!$3:$13</definedName>
    <definedName name="Z_F42F111F_1008_4984_B8EF_A2028972CD6B_.wvu.PrintTitles" localSheetId="8" hidden="1">'SCHEDULE-4'!$3:$13</definedName>
    <definedName name="Z_F42F111F_1008_4984_B8EF_A2028972CD6B_.wvu.PrintTitles" localSheetId="10" hidden="1">'SCHEDULE-5 After Discount'!$3:$13</definedName>
    <definedName name="Z_F42F111F_1008_4984_B8EF_A2028972CD6B_.wvu.Rows" localSheetId="11" hidden="1">'Bid Form 2nd Envelope'!#REF!,'Bid Form 2nd Envelope'!#REF!,'Bid Form 2nd Envelope'!$25:$25</definedName>
    <definedName name="Z_F42F111F_1008_4984_B8EF_A2028972CD6B_.wvu.Rows" localSheetId="4" hidden="1">'CIVIL_ELECTRICAL-Sch-2'!$243:$243</definedName>
    <definedName name="Z_F42F111F_1008_4984_B8EF_A2028972CD6B_.wvu.Rows" localSheetId="1" hidden="1">Cover!$7:$7</definedName>
    <definedName name="Z_F42F111F_1008_4984_B8EF_A2028972CD6B_.wvu.Rows" localSheetId="5" hidden="1">'Ext. Electrification-Sch-3'!$156:$156</definedName>
    <definedName name="Z_F42F111F_1008_4984_B8EF_A2028972CD6B_.wvu.Rows" localSheetId="2" hidden="1">Instructions!$16:$18,Instructions!#REF!,Instructions!$22:$24,Instructions!$28:$30</definedName>
    <definedName name="Z_F42F111F_1008_4984_B8EF_A2028972CD6B_.wvu.Rows" localSheetId="6" hidden="1">'Int. Electrification-Sch-4'!$79:$79</definedName>
    <definedName name="Z_F42F111F_1008_4984_B8EF_A2028972CD6B_.wvu.Rows" localSheetId="3" hidden="1">'Names of Bidder'!$6:$8,'Names of Bidder'!$14:$23</definedName>
    <definedName name="Z_F42F111F_1008_4984_B8EF_A2028972CD6B_.wvu.Rows" localSheetId="9" hidden="1">'Sched-6 Discount'!$20:$21,'Sched-6 Discount'!$26:$29,'Sched-6 Discount'!$31:$33</definedName>
    <definedName name="Z_F42F111F_1008_4984_B8EF_A2028972CD6B_.wvu.Rows" localSheetId="7" hidden="1">'Schedule 3'!#REF!,'Schedule 3'!#REF!</definedName>
    <definedName name="Z_F42F111F_1008_4984_B8EF_A2028972CD6B_.wvu.Rows" localSheetId="8" hidden="1">'SCHEDULE-4'!$18:$25,'SCHEDULE-4'!#REF!</definedName>
    <definedName name="Z_F42F111F_1008_4984_B8EF_A2028972CD6B_.wvu.Rows" localSheetId="10" hidden="1">'SCHEDULE-5 After Discount'!$18:$25,'SCHEDULE-5 After Discount'!#REF!</definedName>
    <definedName name="Z_F51A1875_E3DE_4601_ADCE_E0FEEC04A5F8_.wvu.PrintArea" localSheetId="2" hidden="1">Instructions!$A$1:$C$40</definedName>
    <definedName name="Z_F9C63928_D54C_449A_864F_E2728613909C_.wvu.Cols" localSheetId="11" hidden="1">'Bid Form 2nd Envelope'!$H:$H</definedName>
    <definedName name="Z_F9C63928_D54C_449A_864F_E2728613909C_.wvu.Cols" localSheetId="4" hidden="1">'CIVIL_ELECTRICAL-Sch-2'!$L:$T</definedName>
    <definedName name="Z_F9C63928_D54C_449A_864F_E2728613909C_.wvu.Cols" localSheetId="5" hidden="1">'Ext. Electrification-Sch-3'!$L:$U</definedName>
    <definedName name="Z_F9C63928_D54C_449A_864F_E2728613909C_.wvu.Cols" localSheetId="6" hidden="1">'Int. Electrification-Sch-4'!$L:$U</definedName>
    <definedName name="Z_F9C63928_D54C_449A_864F_E2728613909C_.wvu.Cols" localSheetId="9" hidden="1">'Sched-6 Discount'!$H:$L</definedName>
    <definedName name="Z_F9C63928_D54C_449A_864F_E2728613909C_.wvu.Cols" localSheetId="8" hidden="1">'SCHEDULE-4'!$F:$F</definedName>
    <definedName name="Z_F9C63928_D54C_449A_864F_E2728613909C_.wvu.Cols" localSheetId="10" hidden="1">'SCHEDULE-5 After Discount'!$H:$H</definedName>
    <definedName name="Z_F9C63928_D54C_449A_864F_E2728613909C_.wvu.FilterData" localSheetId="4" hidden="1">'CIVIL_ELECTRICAL-Sch-2'!$C$242:$K$242</definedName>
    <definedName name="Z_F9C63928_D54C_449A_864F_E2728613909C_.wvu.FilterData" localSheetId="5" hidden="1">'Ext. Electrification-Sch-3'!$C$154:$K$154</definedName>
    <definedName name="Z_F9C63928_D54C_449A_864F_E2728613909C_.wvu.FilterData" localSheetId="6" hidden="1">'Int. Electrification-Sch-4'!$C$77:$K$77</definedName>
    <definedName name="Z_F9C63928_D54C_449A_864F_E2728613909C_.wvu.PrintArea" localSheetId="11" hidden="1">'Bid Form 2nd Envelope'!$A$1:$F$60</definedName>
    <definedName name="Z_F9C63928_D54C_449A_864F_E2728613909C_.wvu.PrintArea" localSheetId="4" hidden="1">'CIVIL_ELECTRICAL-Sch-2'!$A$1:$K$244</definedName>
    <definedName name="Z_F9C63928_D54C_449A_864F_E2728613909C_.wvu.PrintArea" localSheetId="5" hidden="1">'Ext. Electrification-Sch-3'!$A$1:$K$157</definedName>
    <definedName name="Z_F9C63928_D54C_449A_864F_E2728613909C_.wvu.PrintArea" localSheetId="2" hidden="1">Instructions!$A$1:$C$40</definedName>
    <definedName name="Z_F9C63928_D54C_449A_864F_E2728613909C_.wvu.PrintArea" localSheetId="6" hidden="1">'Int. Electrification-Sch-4'!$A$1:$K$80</definedName>
    <definedName name="Z_F9C63928_D54C_449A_864F_E2728613909C_.wvu.PrintArea" localSheetId="3" hidden="1">'Names of Bidder'!$B$1:$G$29</definedName>
    <definedName name="Z_F9C63928_D54C_449A_864F_E2728613909C_.wvu.PrintArea" localSheetId="9" hidden="1">'Sched-6 Discount'!$A$2:$G$39</definedName>
    <definedName name="Z_F9C63928_D54C_449A_864F_E2728613909C_.wvu.PrintArea" localSheetId="7" hidden="1">'Schedule 3'!$A$1:$D$21</definedName>
    <definedName name="Z_F9C63928_D54C_449A_864F_E2728613909C_.wvu.PrintArea" localSheetId="8" hidden="1">'SCHEDULE-4'!$A$1:$D$32</definedName>
    <definedName name="Z_F9C63928_D54C_449A_864F_E2728613909C_.wvu.PrintArea" localSheetId="10" hidden="1">'SCHEDULE-5 After Discount'!$A$1:$D$32</definedName>
    <definedName name="Z_F9C63928_D54C_449A_864F_E2728613909C_.wvu.PrintTitles" localSheetId="4" hidden="1">'CIVIL_ELECTRICAL-Sch-2'!$1:$17</definedName>
    <definedName name="Z_F9C63928_D54C_449A_864F_E2728613909C_.wvu.PrintTitles" localSheetId="5" hidden="1">'Ext. Electrification-Sch-3'!$1:$17</definedName>
    <definedName name="Z_F9C63928_D54C_449A_864F_E2728613909C_.wvu.PrintTitles" localSheetId="6" hidden="1">'Int. Electrification-Sch-4'!$1:$17</definedName>
    <definedName name="Z_F9C63928_D54C_449A_864F_E2728613909C_.wvu.PrintTitles" localSheetId="7" hidden="1">'Schedule 3'!$3:$13</definedName>
    <definedName name="Z_F9C63928_D54C_449A_864F_E2728613909C_.wvu.PrintTitles" localSheetId="8" hidden="1">'SCHEDULE-4'!$3:$13</definedName>
    <definedName name="Z_F9C63928_D54C_449A_864F_E2728613909C_.wvu.PrintTitles" localSheetId="10" hidden="1">'SCHEDULE-5 After Discount'!$3:$13</definedName>
    <definedName name="Z_F9C63928_D54C_449A_864F_E2728613909C_.wvu.Rows" localSheetId="11" hidden="1">'Bid Form 2nd Envelope'!#REF!,'Bid Form 2nd Envelope'!$25:$25,'Bid Form 2nd Envelope'!$32:$35</definedName>
    <definedName name="Z_F9C63928_D54C_449A_864F_E2728613909C_.wvu.Rows" localSheetId="4" hidden="1">'CIVIL_ELECTRICAL-Sch-2'!$243:$244</definedName>
    <definedName name="Z_F9C63928_D54C_449A_864F_E2728613909C_.wvu.Rows" localSheetId="1" hidden="1">Cover!$7:$7</definedName>
    <definedName name="Z_F9C63928_D54C_449A_864F_E2728613909C_.wvu.Rows" localSheetId="5" hidden="1">'Ext. Electrification-Sch-3'!$155:$157</definedName>
    <definedName name="Z_F9C63928_D54C_449A_864F_E2728613909C_.wvu.Rows" localSheetId="2" hidden="1">Instructions!$16:$18,Instructions!$28:$30</definedName>
    <definedName name="Z_F9C63928_D54C_449A_864F_E2728613909C_.wvu.Rows" localSheetId="6" hidden="1">'Int. Electrification-Sch-4'!$78:$80</definedName>
    <definedName name="Z_F9C63928_D54C_449A_864F_E2728613909C_.wvu.Rows" localSheetId="3" hidden="1">'Names of Bidder'!$6:$8,'Names of Bidder'!$14:$23</definedName>
    <definedName name="Z_F9C63928_D54C_449A_864F_E2728613909C_.wvu.Rows" localSheetId="9" hidden="1">'Sched-6 Discount'!$18:$18,'Sched-6 Discount'!$21:$21,'Sched-6 Discount'!$24:$24,'Sched-6 Discount'!$27:$29,'Sched-6 Discount'!$31:$33</definedName>
    <definedName name="Z_FABAE787_F37D_42D1_9450_0C61A36C2F64_.wvu.Cols" localSheetId="11" hidden="1">'Bid Form 2nd Envelope'!$H:$H</definedName>
    <definedName name="Z_FABAE787_F37D_42D1_9450_0C61A36C2F64_.wvu.Cols" localSheetId="4" hidden="1">'CIVIL_ELECTRICAL-Sch-2'!#REF!,'CIVIL_ELECTRICAL-Sch-2'!$L:$AQ</definedName>
    <definedName name="Z_FABAE787_F37D_42D1_9450_0C61A36C2F64_.wvu.Cols" localSheetId="5" hidden="1">'Ext. Electrification-Sch-3'!$L:$AB</definedName>
    <definedName name="Z_FABAE787_F37D_42D1_9450_0C61A36C2F64_.wvu.Cols" localSheetId="6" hidden="1">'Int. Electrification-Sch-4'!$L:$AE</definedName>
    <definedName name="Z_FABAE787_F37D_42D1_9450_0C61A36C2F64_.wvu.Cols" localSheetId="9" hidden="1">'Sched-6 Discount'!$H:$K</definedName>
    <definedName name="Z_FABAE787_F37D_42D1_9450_0C61A36C2F64_.wvu.Cols" localSheetId="8" hidden="1">'SCHEDULE-4'!$F:$F</definedName>
    <definedName name="Z_FABAE787_F37D_42D1_9450_0C61A36C2F64_.wvu.Cols" localSheetId="10" hidden="1">'SCHEDULE-5 After Discount'!$H:$H</definedName>
    <definedName name="Z_FABAE787_F37D_42D1_9450_0C61A36C2F64_.wvu.FilterData" localSheetId="4" hidden="1">'CIVIL_ELECTRICAL-Sch-2'!$A$16:$AS$244</definedName>
    <definedName name="Z_FABAE787_F37D_42D1_9450_0C61A36C2F64_.wvu.FilterData" localSheetId="5" hidden="1">'Ext. Electrification-Sch-3'!$A$17:$AT$157</definedName>
    <definedName name="Z_FABAE787_F37D_42D1_9450_0C61A36C2F64_.wvu.FilterData" localSheetId="6" hidden="1">'Int. Electrification-Sch-4'!$A$1:$AT$163</definedName>
    <definedName name="Z_FABAE787_F37D_42D1_9450_0C61A36C2F64_.wvu.PrintArea" localSheetId="11" hidden="1">'Bid Form 2nd Envelope'!$A$1:$F$60</definedName>
    <definedName name="Z_FABAE787_F37D_42D1_9450_0C61A36C2F64_.wvu.PrintArea" localSheetId="4" hidden="1">'CIVIL_ELECTRICAL-Sch-2'!$A$1:$K$249</definedName>
    <definedName name="Z_FABAE787_F37D_42D1_9450_0C61A36C2F64_.wvu.PrintArea" localSheetId="5" hidden="1">'Ext. Electrification-Sch-3'!$A$1:$K$162</definedName>
    <definedName name="Z_FABAE787_F37D_42D1_9450_0C61A36C2F64_.wvu.PrintArea" localSheetId="2" hidden="1">Instructions!$A$1:$C$40</definedName>
    <definedName name="Z_FABAE787_F37D_42D1_9450_0C61A36C2F64_.wvu.PrintArea" localSheetId="6" hidden="1">'Int. Electrification-Sch-4'!$A$1:$K$85</definedName>
    <definedName name="Z_FABAE787_F37D_42D1_9450_0C61A36C2F64_.wvu.PrintArea" localSheetId="3" hidden="1">'Names of Bidder'!$B$1:$G$29</definedName>
    <definedName name="Z_FABAE787_F37D_42D1_9450_0C61A36C2F64_.wvu.PrintArea" localSheetId="9" hidden="1">'Sched-6 Discount'!$A$2:$G$39</definedName>
    <definedName name="Z_FABAE787_F37D_42D1_9450_0C61A36C2F64_.wvu.PrintArea" localSheetId="7" hidden="1">'Schedule 3'!$A$1:$D$21</definedName>
    <definedName name="Z_FABAE787_F37D_42D1_9450_0C61A36C2F64_.wvu.PrintArea" localSheetId="8" hidden="1">'SCHEDULE-4'!$A$1:$D$32</definedName>
    <definedName name="Z_FABAE787_F37D_42D1_9450_0C61A36C2F64_.wvu.PrintArea" localSheetId="10" hidden="1">'SCHEDULE-5 After Discount'!$A$1:$D$32</definedName>
    <definedName name="Z_FABAE787_F37D_42D1_9450_0C61A36C2F64_.wvu.PrintTitles" localSheetId="4" hidden="1">'CIVIL_ELECTRICAL-Sch-2'!$1:$17</definedName>
    <definedName name="Z_FABAE787_F37D_42D1_9450_0C61A36C2F64_.wvu.PrintTitles" localSheetId="5" hidden="1">'Ext. Electrification-Sch-3'!$1:$17</definedName>
    <definedName name="Z_FABAE787_F37D_42D1_9450_0C61A36C2F64_.wvu.PrintTitles" localSheetId="6" hidden="1">'Int. Electrification-Sch-4'!$1:$17</definedName>
    <definedName name="Z_FABAE787_F37D_42D1_9450_0C61A36C2F64_.wvu.PrintTitles" localSheetId="7" hidden="1">'Schedule 3'!$3:$13</definedName>
    <definedName name="Z_FABAE787_F37D_42D1_9450_0C61A36C2F64_.wvu.PrintTitles" localSheetId="8" hidden="1">'SCHEDULE-4'!$3:$13</definedName>
    <definedName name="Z_FABAE787_F37D_42D1_9450_0C61A36C2F64_.wvu.PrintTitles" localSheetId="10" hidden="1">'SCHEDULE-5 After Discount'!$3:$13</definedName>
    <definedName name="Z_FABAE787_F37D_42D1_9450_0C61A36C2F64_.wvu.Rows" localSheetId="11" hidden="1">'Bid Form 2nd Envelope'!$25:$25</definedName>
    <definedName name="Z_FABAE787_F37D_42D1_9450_0C61A36C2F64_.wvu.Rows" localSheetId="4" hidden="1">'CIVIL_ELECTRICAL-Sch-2'!$243:$244</definedName>
    <definedName name="Z_FABAE787_F37D_42D1_9450_0C61A36C2F64_.wvu.Rows" localSheetId="1" hidden="1">Cover!$7:$7</definedName>
    <definedName name="Z_FABAE787_F37D_42D1_9450_0C61A36C2F64_.wvu.Rows" localSheetId="5" hidden="1">'Ext. Electrification-Sch-3'!$156:$157</definedName>
    <definedName name="Z_FABAE787_F37D_42D1_9450_0C61A36C2F64_.wvu.Rows" localSheetId="2" hidden="1">Instructions!$16:$18,Instructions!$28:$30</definedName>
    <definedName name="Z_FABAE787_F37D_42D1_9450_0C61A36C2F64_.wvu.Rows" localSheetId="6" hidden="1">'Int. Electrification-Sch-4'!$79:$80</definedName>
    <definedName name="Z_FABAE787_F37D_42D1_9450_0C61A36C2F64_.wvu.Rows" localSheetId="3" hidden="1">'Names of Bidder'!$6:$8,'Names of Bidder'!$14:$23</definedName>
    <definedName name="Z_FABAE787_F37D_42D1_9450_0C61A36C2F64_.wvu.Rows" localSheetId="9" hidden="1">'Sched-6 Discount'!$14:$14,'Sched-6 Discount'!$16:$33</definedName>
  </definedNames>
  <calcPr calcId="191029"/>
  <customWorkbookViews>
    <customWorkbookView name="Vijay Prakash Jarwal {विजय प्रकाश जारवाल} - Personal View" guid="{E5B10C1E-C091-4DA3-80AA-4DA7F5269B03}" mergeInterval="0" personalView="1" maximized="1" xWindow="-8" yWindow="-8" windowWidth="1936" windowHeight="1056" tabRatio="921" activeSheetId="9"/>
    <customWorkbookView name="dines - Personal View" guid="{90C54587-629C-4404-A1A0-30EDF0AF3C61}" mergeInterval="0" personalView="1" maximized="1" xWindow="-11" yWindow="-11" windowWidth="1942" windowHeight="1042" tabRatio="921" activeSheetId="9"/>
    <customWorkbookView name="Trilok - Personal View" guid="{EE7031B4-7731-4AC9-8E26-723541638DB9}" mergeInterval="0" personalView="1" maximized="1" xWindow="1" yWindow="1" windowWidth="1600" windowHeight="670" tabRatio="921" activeSheetId="5"/>
    <customWorkbookView name="Vandita Sharma {वंदिता शर्मा} - Personal View" guid="{BEB8DEA2-B246-4C83-A353-004ADAF8549F}" mergeInterval="0" personalView="1" maximized="1" xWindow="1" yWindow="1" windowWidth="1366" windowHeight="496" tabRatio="921" activeSheetId="12"/>
    <customWorkbookView name="60002044 - Personal View" guid="{76EF76C6-407E-4B5E-855E-3AC1614CD1AB}" mergeInterval="0" personalView="1" maximized="1" xWindow="1" yWindow="1" windowWidth="1366" windowHeight="538" tabRatio="921" activeSheetId="4"/>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5"/>
    <customWorkbookView name="01209 - Personal View" guid="{27A45B7A-04F2-4516-B80B-5ED0825D4ED3}" mergeInterval="0" personalView="1" maximized="1" xWindow="1" yWindow="1" windowWidth="1366" windowHeight="538" tabRatio="632" activeSheetId="2"/>
    <customWorkbookView name="Pankaj Jangid - Personal View" guid="{F42F111F-1008-4984-B8EF-A2028972CD6B}" mergeInterval="0" personalView="1" maximized="1" windowWidth="1362" windowHeight="543" tabRatio="632" activeSheetId="11"/>
    <customWorkbookView name="01622 - Personal View" guid="{0DD8F97D-8C07-4CD0-8FF9-3A2505F13748}" mergeInterval="0" personalView="1" maximized="1" xWindow="1" yWindow="1" windowWidth="1362" windowHeight="548" tabRatio="632" activeSheetId="11" showComments="commIndAndComment"/>
    <customWorkbookView name="60001622 - Personal View" guid="{6269FB24-FD69-4B06-B4F9-A51A4D37F8E4}" mergeInterval="0" personalView="1" maximized="1" xWindow="1" yWindow="1" windowWidth="1362" windowHeight="527" tabRatio="632" activeSheetId="11"/>
    <customWorkbookView name="Pankaj Kumar Jangid {पंकज कुमार जांगिड} - Personal View" guid="{20CBBF41-A202-4892-A83D-52713C1F8A9E}" mergeInterval="0" personalView="1" maximized="1" xWindow="-8" yWindow="-8" windowWidth="1936" windowHeight="1056" tabRatio="632" activeSheetId="5"/>
    <customWorkbookView name="60002037 - Personal View" guid="{F9C63928-D54C-449A-864F-E2728613909C}" mergeInterval="0" personalView="1" maximized="1" xWindow="1" yWindow="1" windowWidth="1366" windowHeight="538" tabRatio="632" activeSheetId="11"/>
    <customWorkbookView name="Shambhavi Pandey {शाम्भवी पांडे} - Personal View" guid="{C933274C-A7B7-4AED-95BA-97A5593E65A9}" mergeInterval="0" personalView="1" maximized="1" xWindow="-8" yWindow="-8" windowWidth="1382" windowHeight="744" tabRatio="921" activeSheetId="11"/>
    <customWorkbookView name="Prem Prakash - Personal View" guid="{FABAE787-F37D-42D1-9450-0C61A36C2F64}" mergeInterval="0" personalView="1" maximized="1" xWindow="1" yWindow="1" windowWidth="1280" windowHeight="570" tabRatio="92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5" l="1"/>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50" i="5"/>
  <c r="K151" i="5"/>
  <c r="K152" i="5"/>
  <c r="K153" i="5"/>
  <c r="K154" i="5"/>
  <c r="K155" i="5"/>
  <c r="K156" i="5"/>
  <c r="K157" i="5"/>
  <c r="K158" i="5"/>
  <c r="K159" i="5"/>
  <c r="K160" i="5"/>
  <c r="K161" i="5"/>
  <c r="K162" i="5"/>
  <c r="K163" i="5"/>
  <c r="K164" i="5"/>
  <c r="K165" i="5"/>
  <c r="K166" i="5"/>
  <c r="K167" i="5"/>
  <c r="K168" i="5"/>
  <c r="K169"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C246" i="5"/>
  <c r="C247" i="5"/>
  <c r="K242" i="5" l="1"/>
  <c r="A11" i="12"/>
  <c r="A12" i="12"/>
  <c r="A13" i="12"/>
  <c r="A14" i="12"/>
  <c r="A10" i="12"/>
  <c r="D8" i="11"/>
  <c r="D9" i="11"/>
  <c r="D10" i="11"/>
  <c r="D11" i="11"/>
  <c r="D7" i="11"/>
  <c r="D8" i="9"/>
  <c r="D9" i="9"/>
  <c r="D10" i="9"/>
  <c r="D11" i="9"/>
  <c r="D7" i="9"/>
  <c r="D8" i="8"/>
  <c r="D9" i="8"/>
  <c r="D10" i="8"/>
  <c r="D11" i="8"/>
  <c r="D7" i="8"/>
  <c r="L111" i="6" l="1"/>
  <c r="N17"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K63" i="7"/>
  <c r="N17" i="6" l="1"/>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9" i="6"/>
  <c r="K118" i="6"/>
  <c r="K111" i="6"/>
  <c r="K153" i="6"/>
  <c r="K151" i="6"/>
  <c r="K149" i="6"/>
  <c r="K147" i="6"/>
  <c r="K145" i="6"/>
  <c r="K143" i="6"/>
  <c r="K141" i="6"/>
  <c r="K139" i="6"/>
  <c r="K137" i="6"/>
  <c r="K136" i="6"/>
  <c r="K135" i="6"/>
  <c r="K134" i="6"/>
  <c r="K133" i="6"/>
  <c r="K132" i="6"/>
  <c r="K131" i="6"/>
  <c r="K128" i="6"/>
  <c r="K20" i="6"/>
  <c r="K23" i="6"/>
  <c r="K24" i="6"/>
  <c r="K25" i="6"/>
  <c r="K26" i="6"/>
  <c r="K27" i="6"/>
  <c r="K30" i="6"/>
  <c r="K31" i="6"/>
  <c r="K32" i="6"/>
  <c r="K33" i="6"/>
  <c r="K34" i="6"/>
  <c r="K35" i="6"/>
  <c r="K37" i="6"/>
  <c r="K39" i="6"/>
  <c r="K41" i="6"/>
  <c r="K44" i="6"/>
  <c r="K47" i="6"/>
  <c r="K49" i="6"/>
  <c r="K51" i="6"/>
  <c r="K54" i="6"/>
  <c r="K56" i="6"/>
  <c r="K58" i="6"/>
  <c r="K61" i="6"/>
  <c r="K64" i="6"/>
  <c r="K67" i="6"/>
  <c r="K69" i="6"/>
  <c r="K71" i="6"/>
  <c r="K73" i="6"/>
  <c r="K75" i="6"/>
  <c r="K77" i="6"/>
  <c r="K79" i="6"/>
  <c r="K81" i="6"/>
  <c r="K83" i="6"/>
  <c r="K84" i="6"/>
  <c r="K85" i="6"/>
  <c r="K86" i="6"/>
  <c r="K87" i="6"/>
  <c r="K88" i="6"/>
  <c r="K89" i="6"/>
  <c r="K90" i="6"/>
  <c r="K91" i="6"/>
  <c r="K93" i="6"/>
  <c r="K126" i="6"/>
  <c r="K19" i="6"/>
  <c r="K154" i="6" l="1"/>
  <c r="L19" i="5" l="1"/>
  <c r="K243" i="5" s="1"/>
  <c r="K244" i="5" s="1"/>
  <c r="M17" i="5"/>
  <c r="J13" i="7" l="1"/>
  <c r="J12" i="7"/>
  <c r="J11" i="7"/>
  <c r="J13" i="6"/>
  <c r="J12" i="6"/>
  <c r="J11" i="6"/>
  <c r="C159" i="6" l="1"/>
  <c r="C160" i="6"/>
  <c r="A156" i="6"/>
  <c r="A157" i="6" s="1"/>
  <c r="L19" i="7" l="1"/>
  <c r="K76" i="7" l="1"/>
  <c r="K75" i="7"/>
  <c r="K74" i="7"/>
  <c r="K73" i="7"/>
  <c r="K72" i="7"/>
  <c r="K71" i="7"/>
  <c r="K70" i="7"/>
  <c r="K69" i="7"/>
  <c r="K68" i="7"/>
  <c r="K67" i="7"/>
  <c r="K66" i="7"/>
  <c r="K65" i="7"/>
  <c r="K64"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0" i="7"/>
  <c r="K19" i="7"/>
  <c r="Z1" i="12" l="1"/>
  <c r="E47" i="12" s="1"/>
  <c r="B6" i="12"/>
  <c r="AG6" i="12" s="1"/>
  <c r="B41" i="12"/>
  <c r="F41" i="12"/>
  <c r="B42" i="12"/>
  <c r="F42" i="12"/>
  <c r="A59" i="12"/>
  <c r="B8" i="11"/>
  <c r="B9" i="11"/>
  <c r="B10" i="11"/>
  <c r="B11" i="11"/>
  <c r="B30" i="11"/>
  <c r="D30" i="11"/>
  <c r="B31" i="11"/>
  <c r="D31" i="11"/>
  <c r="J15" i="10"/>
  <c r="I18" i="10"/>
  <c r="J18" i="10" s="1"/>
  <c r="I19" i="10"/>
  <c r="J19" i="10" s="1"/>
  <c r="I21" i="10"/>
  <c r="L21" i="10"/>
  <c r="J23" i="10"/>
  <c r="I24" i="10"/>
  <c r="J24" i="10"/>
  <c r="I25" i="10"/>
  <c r="J25" i="10"/>
  <c r="J26" i="10"/>
  <c r="I27" i="10"/>
  <c r="G37" i="10"/>
  <c r="C38" i="10"/>
  <c r="F38" i="10"/>
  <c r="C39" i="10"/>
  <c r="F39" i="10"/>
  <c r="B8" i="9"/>
  <c r="B9" i="9"/>
  <c r="B10" i="9"/>
  <c r="B11" i="9"/>
  <c r="B30" i="9"/>
  <c r="D30" i="9"/>
  <c r="B31" i="9"/>
  <c r="D31" i="9"/>
  <c r="A6" i="8"/>
  <c r="A7" i="8"/>
  <c r="B8" i="8"/>
  <c r="B9" i="8"/>
  <c r="B10" i="8"/>
  <c r="B11" i="8"/>
  <c r="B19" i="8"/>
  <c r="D19" i="8"/>
  <c r="B20" i="8"/>
  <c r="D20" i="8"/>
  <c r="I20" i="10"/>
  <c r="J20" i="10" s="1"/>
  <c r="R5" i="7"/>
  <c r="R6" i="7"/>
  <c r="R7" i="7"/>
  <c r="C9" i="7"/>
  <c r="C10" i="7"/>
  <c r="C11" i="7"/>
  <c r="R11" i="7"/>
  <c r="C12" i="7"/>
  <c r="K21" i="7"/>
  <c r="K77" i="7" s="1"/>
  <c r="A78" i="7"/>
  <c r="A79" i="7" s="1"/>
  <c r="A80" i="7" s="1"/>
  <c r="C82" i="7"/>
  <c r="C83" i="7"/>
  <c r="J83" i="7"/>
  <c r="J84" i="7"/>
  <c r="R5" i="6"/>
  <c r="R6" i="6"/>
  <c r="R7" i="6"/>
  <c r="C9" i="6"/>
  <c r="C10" i="6"/>
  <c r="C11" i="6"/>
  <c r="R11" i="6"/>
  <c r="C12" i="6"/>
  <c r="L18" i="6"/>
  <c r="K155" i="6" s="1"/>
  <c r="J160" i="6"/>
  <c r="J161" i="6"/>
  <c r="Q5" i="5"/>
  <c r="Q6" i="5"/>
  <c r="Q7" i="5"/>
  <c r="C9" i="5"/>
  <c r="C10" i="5"/>
  <c r="C11" i="5"/>
  <c r="Q11" i="5"/>
  <c r="C12" i="5"/>
  <c r="J247" i="5"/>
  <c r="J248" i="5"/>
  <c r="AA6" i="4"/>
  <c r="Z2" i="12" s="1"/>
  <c r="B7" i="4"/>
  <c r="B14" i="4"/>
  <c r="B15" i="4"/>
  <c r="H27" i="4"/>
  <c r="A1" i="3"/>
  <c r="B2" i="2"/>
  <c r="C16" i="12" s="1"/>
  <c r="B3" i="2"/>
  <c r="A1" i="12" l="1"/>
  <c r="A1" i="8"/>
  <c r="N159" i="6"/>
  <c r="M154" i="6"/>
  <c r="K78" i="7"/>
  <c r="N78" i="7" s="1"/>
  <c r="D20" i="9"/>
  <c r="E46" i="12"/>
  <c r="AG10" i="12"/>
  <c r="D18" i="9"/>
  <c r="C44" i="12"/>
  <c r="B46" i="12"/>
  <c r="B47" i="12"/>
  <c r="B48" i="12"/>
  <c r="F44" i="12"/>
  <c r="D22" i="9"/>
  <c r="I26" i="10"/>
  <c r="AG7" i="12"/>
  <c r="AG8" i="12" s="1"/>
  <c r="A3" i="5"/>
  <c r="A3" i="6"/>
  <c r="A1" i="7"/>
  <c r="A1" i="9"/>
  <c r="A2" i="10"/>
  <c r="A1" i="11"/>
  <c r="B2" i="4"/>
  <c r="B1" i="4"/>
  <c r="A1" i="5"/>
  <c r="A1" i="6"/>
  <c r="A3" i="7"/>
  <c r="A3" i="8" s="1"/>
  <c r="A3" i="9"/>
  <c r="C11" i="10"/>
  <c r="A3" i="11"/>
  <c r="D14" i="9" l="1"/>
  <c r="E14" i="9" s="1"/>
  <c r="G15" i="8"/>
  <c r="K80" i="7"/>
  <c r="N82" i="7"/>
  <c r="I23" i="10"/>
  <c r="I29" i="10"/>
  <c r="I14" i="10"/>
  <c r="J14" i="10" s="1"/>
  <c r="L20" i="10" s="1"/>
  <c r="I28" i="10"/>
  <c r="I17" i="10"/>
  <c r="J17" i="10" s="1"/>
  <c r="D16" i="9"/>
  <c r="D14" i="8"/>
  <c r="F20" i="9"/>
  <c r="D18" i="11"/>
  <c r="F18" i="9"/>
  <c r="B38" i="12"/>
  <c r="I15" i="10"/>
  <c r="F22" i="9"/>
  <c r="L19" i="10" l="1"/>
  <c r="Q3" i="5"/>
  <c r="Q8" i="5" s="1"/>
  <c r="E16" i="9"/>
  <c r="D14" i="11"/>
  <c r="F14" i="9"/>
  <c r="L17" i="10"/>
  <c r="L18" i="10"/>
  <c r="F16" i="9"/>
  <c r="D16" i="11"/>
  <c r="R3" i="6"/>
  <c r="R8" i="6" s="1"/>
  <c r="R3" i="7"/>
  <c r="R8" i="7" s="1"/>
  <c r="K157" i="6"/>
  <c r="D16" i="8"/>
  <c r="H14" i="11" l="1"/>
  <c r="G16" i="9"/>
  <c r="D24" i="11"/>
  <c r="D26" i="11" s="1"/>
  <c r="AB18" i="12" s="1"/>
  <c r="A1" i="13" s="1"/>
  <c r="A6" i="13" s="1"/>
  <c r="B6" i="13" s="1"/>
  <c r="G16" i="8"/>
  <c r="D24" i="9"/>
  <c r="D26" i="9" s="1"/>
  <c r="E26" i="9" l="1"/>
  <c r="A10" i="13"/>
  <c r="B10" i="13" s="1"/>
  <c r="D10" i="13" s="1"/>
  <c r="A7" i="13"/>
  <c r="B7" i="13" s="1"/>
  <c r="D7" i="13" s="1"/>
  <c r="A8" i="13"/>
  <c r="B8" i="13" s="1"/>
  <c r="D8" i="13" s="1"/>
  <c r="A11" i="13"/>
  <c r="B11" i="13" s="1"/>
  <c r="D11" i="13" s="1"/>
  <c r="A9" i="13"/>
  <c r="B9" i="13" s="1"/>
  <c r="D9" i="13" s="1"/>
  <c r="A4" i="13" l="1"/>
  <c r="AC18" i="12" s="1"/>
  <c r="B18" i="12" s="1"/>
</calcChain>
</file>

<file path=xl/sharedStrings.xml><?xml version="1.0" encoding="utf-8"?>
<sst xmlns="http://schemas.openxmlformats.org/spreadsheetml/2006/main" count="1623" uniqueCount="1011">
  <si>
    <t xml:space="preserve">This letter of discount is optional. Bidder may / may not offer any discount. </t>
  </si>
  <si>
    <t>Letter of Discount</t>
  </si>
  <si>
    <t>LETTER OF DISCOUNT</t>
  </si>
  <si>
    <t>Subject  :</t>
  </si>
  <si>
    <t>Dear Sir</t>
  </si>
  <si>
    <t>With reference to the subject tender, we hereby offer unconditional discount on the prices quoted by us as per details given here below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</si>
  <si>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</si>
  <si>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</si>
  <si>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</si>
  <si>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Schedule-1 : Ex works prices (Bought Out Only)</t>
  </si>
  <si>
    <t>Schedule-1 : (Bought Out Only)</t>
  </si>
  <si>
    <t>Schedule-2 : Freight &amp; Insurance</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</si>
  <si>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</si>
  <si>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</si>
  <si>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</si>
  <si>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</si>
  <si>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Schedule-7 : Type Test Charges</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</si>
  <si>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</si>
  <si>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</si>
  <si>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</si>
  <si>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</si>
  <si>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</si>
  <si>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</si>
  <si>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</si>
  <si>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</si>
  <si>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</si>
  <si>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</si>
  <si>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</si>
  <si>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</si>
  <si>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</si>
  <si>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</si>
  <si>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</si>
  <si>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</si>
  <si>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</si>
  <si>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</si>
  <si>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</si>
  <si>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</si>
  <si>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</si>
  <si>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</si>
  <si>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</si>
  <si>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</si>
  <si>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</si>
  <si>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</si>
  <si>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</si>
  <si>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</si>
  <si>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</si>
  <si>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</si>
  <si>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</si>
  <si>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</si>
  <si>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</si>
  <si>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</si>
  <si>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</si>
  <si>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</si>
  <si>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</si>
  <si>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</si>
  <si>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</si>
  <si>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</si>
  <si>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</si>
  <si>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</si>
  <si>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</si>
  <si>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</si>
  <si>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</si>
  <si>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</si>
  <si>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</si>
  <si>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</si>
  <si>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</si>
  <si>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</si>
  <si>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</si>
  <si>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</si>
  <si>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</si>
  <si>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</si>
  <si>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</si>
  <si>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</si>
  <si>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Fill up ref. no. as bidder's ref no. of this letter.</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</si>
  <si>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</si>
  <si>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</si>
  <si>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</si>
  <si>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</si>
  <si>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</si>
  <si>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</si>
  <si>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</si>
  <si>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</si>
  <si>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</si>
  <si>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</si>
  <si>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</si>
  <si>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</si>
  <si>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</si>
  <si>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</si>
  <si>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</si>
  <si>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</si>
  <si>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</si>
  <si>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</si>
  <si>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</si>
  <si>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</si>
  <si>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</si>
  <si>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</si>
  <si>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</si>
  <si>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</si>
  <si>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</si>
  <si>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</si>
  <si>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</si>
  <si>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</si>
  <si>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</si>
  <si>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</si>
  <si>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</si>
  <si>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</si>
  <si>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</si>
  <si>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</si>
  <si>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</si>
  <si>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</si>
  <si>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</si>
  <si>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</si>
  <si>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</si>
  <si>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</si>
  <si>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</si>
  <si>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</si>
  <si>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</si>
  <si>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</si>
  <si>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</si>
  <si>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</si>
  <si>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</si>
  <si>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</si>
  <si>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</si>
  <si>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</si>
  <si>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</si>
  <si>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</si>
  <si>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</si>
  <si>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</si>
  <si>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</si>
  <si>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</si>
  <si>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</si>
  <si>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</si>
  <si>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</si>
  <si>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</si>
  <si>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</si>
  <si>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</si>
  <si>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</si>
  <si>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</si>
  <si>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</si>
  <si>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</si>
  <si>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</si>
  <si>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</si>
  <si>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</si>
  <si>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</si>
  <si>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</si>
  <si>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</si>
  <si>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</si>
  <si>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</si>
  <si>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</si>
  <si>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</si>
  <si>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</si>
  <si>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BID FORM (Second Envelope)</t>
  </si>
  <si>
    <t>Please provide additional information of the Bidder</t>
  </si>
  <si>
    <t>Date :</t>
  </si>
  <si>
    <t>Place :</t>
  </si>
  <si>
    <t>Sole Bidder</t>
  </si>
  <si>
    <t>JV (Joint Venture)</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</si>
  <si>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</si>
  <si>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</si>
  <si>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</si>
  <si>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</si>
  <si>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</si>
  <si>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</si>
  <si>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</si>
  <si>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State/Province to be indicated :</t>
  </si>
  <si>
    <t>Business Address                       :</t>
  </si>
  <si>
    <t>Country of Incorporation         :</t>
  </si>
  <si>
    <t>Name of Principal Officer         :</t>
  </si>
  <si>
    <t>Address of  Principal Officer    :</t>
  </si>
  <si>
    <t>All Prices are in Indian Rupees.</t>
  </si>
  <si>
    <t>Multipackage Discount</t>
  </si>
  <si>
    <t>Amount after Discount (Rs.)</t>
  </si>
  <si>
    <t>Amount after MPD (Rs.)</t>
  </si>
  <si>
    <t>Dis Alert</t>
  </si>
  <si>
    <t>Name of Package</t>
  </si>
  <si>
    <t>Price Schedules</t>
  </si>
  <si>
    <t>While filling up the worksheets following may please be observed :</t>
  </si>
  <si>
    <t>This Workbook consists of following worksheets :</t>
  </si>
  <si>
    <t xml:space="preserve">Cover : </t>
  </si>
  <si>
    <t>Opening page of the workbook.</t>
  </si>
  <si>
    <t>Names of Bidder :</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</si>
  <si>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</si>
  <si>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</si>
  <si>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</si>
  <si>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</si>
  <si>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</si>
  <si>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t>Fill up the rates &amp; location where type tests are proposed.</t>
  </si>
  <si>
    <r>
      <t>Bid from 2</t>
    </r>
    <r>
      <rPr>
        <b/>
        <vertAlign val="superscript"/>
        <sz val="12"/>
        <color indexed="12"/>
        <rFont val="Book Antiqua"/>
        <family val="1"/>
      </rPr>
      <t>nd</t>
    </r>
    <r>
      <rPr>
        <b/>
        <sz val="12"/>
        <color indexed="12"/>
        <rFont val="Book Antiqua"/>
        <family val="1"/>
      </rPr>
      <t xml:space="preserve"> Envelope :</t>
    </r>
  </si>
  <si>
    <t xml:space="preserve">Summary of all the Schedules without considering discount (mentioned in the work sheet discount) shall be displayed automatically. </t>
  </si>
  <si>
    <t>No cell is required to be filled in by the bidder in this worksheet.</t>
  </si>
  <si>
    <t>Sch-7 (Type Test Charges) :</t>
  </si>
  <si>
    <t>Total of this Sch-7 shall automatically appear in Sch-1.</t>
  </si>
  <si>
    <t>Fill up additional information as required.</t>
  </si>
  <si>
    <t>Happy Bidding !</t>
  </si>
  <si>
    <t>I</t>
  </si>
  <si>
    <t>II</t>
  </si>
  <si>
    <t>As per Lum-sum</t>
  </si>
  <si>
    <t>AS per Percent</t>
  </si>
  <si>
    <t>As per lum-sum on Sch-2</t>
  </si>
  <si>
    <t>Total Discount</t>
  </si>
  <si>
    <t>As per Percent on Sch-2</t>
  </si>
  <si>
    <t>Unit</t>
  </si>
  <si>
    <t>Quantity</t>
  </si>
  <si>
    <t>SI. No.</t>
  </si>
  <si>
    <t>Common Seal :</t>
  </si>
  <si>
    <t>Signature :</t>
  </si>
  <si>
    <t>Description</t>
  </si>
  <si>
    <t xml:space="preserve">Unit Freight &amp; Insurance Charges </t>
  </si>
  <si>
    <t>(i)</t>
  </si>
  <si>
    <t>(ii)</t>
  </si>
  <si>
    <t>Sl. No.</t>
  </si>
  <si>
    <t>Total Price (INR)</t>
  </si>
  <si>
    <t>1</t>
  </si>
  <si>
    <t>2</t>
  </si>
  <si>
    <t>4</t>
  </si>
  <si>
    <t>(GRAND SUMMARY)</t>
  </si>
  <si>
    <t>पावर ग्रिड कारपोरेशन ऑफ इण्डिया लिमिटेड</t>
  </si>
  <si>
    <t>(भारत सरकार का उद्यम)</t>
  </si>
  <si>
    <t>Power Grid Corporation of India Limited</t>
  </si>
  <si>
    <t>(A Government of India Enterprises)</t>
  </si>
  <si>
    <t>To:</t>
  </si>
  <si>
    <t>Name        :</t>
  </si>
  <si>
    <t>Address    :</t>
  </si>
  <si>
    <t>Power Grid Corporation of India Ltd.,</t>
  </si>
  <si>
    <t>Total Freight &amp; Insurance Charges</t>
  </si>
  <si>
    <t>6 = 4 x 5</t>
  </si>
  <si>
    <t xml:space="preserve">Date          : </t>
  </si>
  <si>
    <t>Place         :</t>
  </si>
  <si>
    <t>Printed Name   :</t>
  </si>
  <si>
    <t>Designation   :</t>
  </si>
  <si>
    <t>Name     :</t>
  </si>
  <si>
    <t>Address :</t>
  </si>
  <si>
    <t>TOTAL SCHEDULE NO. 2</t>
  </si>
  <si>
    <t>Schedule - 2</t>
  </si>
  <si>
    <t>(iii)</t>
  </si>
  <si>
    <t>(iv)</t>
  </si>
  <si>
    <t>Thirty Five</t>
  </si>
  <si>
    <t>Fill up date in dd-mmm-yyyy format from drop down menu.</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</si>
  <si>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</si>
  <si>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</si>
  <si>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</si>
  <si>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</si>
  <si>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</si>
  <si>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</si>
  <si>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</si>
  <si>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</si>
  <si>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</si>
  <si>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</si>
  <si>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</si>
  <si>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</si>
  <si>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 …….. …….. …….. …….. …….. </t>
  </si>
  <si>
    <t>(SCHEDULE OF RATES AND PRICES )</t>
  </si>
  <si>
    <t>(GRAND SUMMARY : AFTER DISCOUNT)</t>
  </si>
  <si>
    <t>We hereby offer Multi-package discount as given below:</t>
  </si>
  <si>
    <t>Contracts &amp; Material</t>
  </si>
  <si>
    <t>B-9, Qutab Institutional Area,</t>
  </si>
  <si>
    <t xml:space="preserve">Katwaria Sarai, </t>
  </si>
  <si>
    <t>New Delhi-110016</t>
  </si>
  <si>
    <t xml:space="preserve"> Sole Bidder. </t>
  </si>
  <si>
    <t>Fill up names and address of the Sole Bidder. Do not leave this cell blank.</t>
  </si>
  <si>
    <t xml:space="preserve">Fill up names &amp; Designation of the representatives of  bidder. </t>
  </si>
  <si>
    <t>(vii)</t>
  </si>
  <si>
    <t>Do not drag any cell value to fill down cells to it.</t>
  </si>
  <si>
    <t xml:space="preserve">This letter shall consider the net price as per Sch-2B After Discount. </t>
  </si>
  <si>
    <t>Name of Bidder</t>
  </si>
  <si>
    <t>Address of Bidder</t>
  </si>
  <si>
    <r>
      <t xml:space="preserve">Multipackage discount on Total Price on LS Basis quoted without T&amp;D </t>
    </r>
    <r>
      <rPr>
        <sz val="11"/>
        <rFont val="Book Antiqua"/>
        <family val="1"/>
      </rPr>
      <t>(Applicable on this package only if other package covered under the same bidding Document is also awarded to us, Discount)</t>
    </r>
  </si>
  <si>
    <r>
      <t xml:space="preserve">Multipackage discount on Total Price on percent Basis quoted without T&amp;D </t>
    </r>
    <r>
      <rPr>
        <sz val="11"/>
        <rFont val="Book Antiqua"/>
        <family val="1"/>
      </rPr>
      <t>(Applicable on this package only if other package covered under the same bidding Document is also awarded to us, Discount)</t>
    </r>
  </si>
  <si>
    <t>Multi-Package Discount(s) offered at sl. No. 3 &amp; 4 will not get automatically accounted for in the respective items of the Schedules. The same shall be worked out saparately for evaluation.</t>
  </si>
  <si>
    <t xml:space="preserve">In continuation of First Envelope of our Bid, we hereby submit the Second Envelope of the Bid, both of which shall be read together and in conjunction with each other, and shall be construed as an integral part of our Bid. Accordingly, we the undersigned, submitting offer as per provision of Technical Specification under the above-named package in full conformity with the said Bidding Documents for the sum of Rs. </t>
  </si>
  <si>
    <t xml:space="preserve"> Plus applicable Other Taxes &amp; Duties or such other sums as may be determined in accordance with the terms and conditions of the Bidding Documents.</t>
  </si>
  <si>
    <t xml:space="preserve">Total charges </t>
  </si>
  <si>
    <t>Total Amount including all taxes &amp; duties</t>
  </si>
  <si>
    <t>Rate of GST applicable ( in %)</t>
  </si>
  <si>
    <t>WhetherHSN in column ‘5’ is confirmed. If not  indicate applicable theHSNC #</t>
  </si>
  <si>
    <t>(SUMMARY OF TAXES &amp; DUTIES)</t>
  </si>
  <si>
    <t xml:space="preserve">TOTAL </t>
  </si>
  <si>
    <t xml:space="preserve">Bidder’s Name and Address </t>
  </si>
  <si>
    <t>Schedule-3 : AMC Charges</t>
  </si>
  <si>
    <t xml:space="preserve">Schedule-1 : Ex works prices </t>
  </si>
  <si>
    <t>Discount(s) offered at sl. No. 1 to 4 will automatically get displayed and accounted for in the respective items of the Schedules.</t>
  </si>
  <si>
    <r>
      <t>Discount on lum-sum basis on total price quoted by us .</t>
    </r>
    <r>
      <rPr>
        <sz val="11"/>
        <rFont val="Book Antiqua"/>
        <family val="1"/>
      </rPr>
      <t xml:space="preserve"> [The discount shall be proportionately applicable on all the items of all the Schdules i.e. Sch-1,2,3] </t>
    </r>
    <r>
      <rPr>
        <b/>
        <sz val="11"/>
        <rFont val="Book Antiqua"/>
        <family val="1"/>
      </rPr>
      <t>In Rs.</t>
    </r>
  </si>
  <si>
    <t>3</t>
  </si>
  <si>
    <t>Schedule 2</t>
  </si>
  <si>
    <t>Schedule 3</t>
  </si>
  <si>
    <t>Schedule - 3</t>
  </si>
  <si>
    <t>Schedule - 4</t>
  </si>
  <si>
    <t>Schedule - 5A After Discount</t>
  </si>
  <si>
    <t>Tender Enquiry Ref No.:</t>
  </si>
  <si>
    <t>SET</t>
  </si>
  <si>
    <r>
      <t xml:space="preserve">Whether  rate of GST in column ‘7’ is confirmed. If not  indicate applicable rate of GST # </t>
    </r>
    <r>
      <rPr>
        <sz val="11"/>
        <rFont val="Arial"/>
        <family val="2"/>
      </rPr>
      <t>(Select suitable GST rate from Dropdown)</t>
    </r>
  </si>
  <si>
    <t>Schedule-3 : Installation Charges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</si>
  <si>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</si>
  <si>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</si>
  <si>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We confirm that we have also registered/we shall also get registered in the GST Network with a GSTIN, in all the states where the project is located and the states from which we shall make our supply of goods.</t>
  </si>
  <si>
    <t>We further understand that notwithstanding 3.0 above, in case of award on us, you shall also bear and pay/reimburse to us, GST applicable on supplies by us to you, imposed on the Plant &amp; Equipment including Mandatory Spare Parts to be incorporated into the Facilities of the Price Schedule in this Second Envelope; by the Indian Laws.</t>
  </si>
  <si>
    <t>cum</t>
  </si>
  <si>
    <t>each</t>
  </si>
  <si>
    <t>Metre</t>
  </si>
  <si>
    <t>Each</t>
  </si>
  <si>
    <t>SAC Code</t>
  </si>
  <si>
    <t>Unit  Charges (Excluding GST)</t>
  </si>
  <si>
    <t>Total Charges (excluding GST)</t>
  </si>
  <si>
    <t>Set</t>
  </si>
  <si>
    <t>Mtr</t>
  </si>
  <si>
    <t>set</t>
  </si>
  <si>
    <t>Supplying and fixing call bell/ buzzer suitable for D.C./A.C. single phase, 230 volts, complete as required.</t>
  </si>
  <si>
    <t>Suplying and fixing stepped type electronic fan regulator on the existing modular plate switch box including connections but excluding modular plate etc. as required.</t>
  </si>
  <si>
    <t>Total charges (Excluding Tax)</t>
  </si>
  <si>
    <t>Total Charges (Excluding Tax)</t>
  </si>
  <si>
    <t>External Electrification Price</t>
  </si>
  <si>
    <t>Internal Electrification Price</t>
  </si>
  <si>
    <t>5</t>
  </si>
  <si>
    <t>TOTAL SCHEDULE NO. 6</t>
  </si>
  <si>
    <r>
      <t xml:space="preserve">Discount on percent basis on total price quoted by us </t>
    </r>
    <r>
      <rPr>
        <sz val="11"/>
        <rFont val="Book Antiqua"/>
        <family val="1"/>
      </rPr>
      <t xml:space="preserve">[The discount shall be proportionately applicable on all the items of all the Schdules ] </t>
    </r>
    <r>
      <rPr>
        <b/>
        <sz val="11"/>
        <rFont val="Book Antiqua"/>
        <family val="1"/>
      </rPr>
      <t>In Percent (%)</t>
    </r>
  </si>
  <si>
    <t>Schedule 4</t>
  </si>
  <si>
    <t>Schedule 5</t>
  </si>
  <si>
    <t>Civil and Sanitary Works</t>
  </si>
  <si>
    <r>
      <t xml:space="preserve">Whether  rate of GST in column ‘7’ is confirmed. If not  indicate applicable rate of GST # </t>
    </r>
    <r>
      <rPr>
        <sz val="12"/>
        <rFont val="Arial"/>
        <family val="2"/>
      </rPr>
      <t>(Select suitable GST rate from Dropdown)</t>
    </r>
  </si>
  <si>
    <t>Sch-1 to Sch-6 :</t>
  </si>
  <si>
    <t>Sch -7,7A :</t>
  </si>
  <si>
    <t>DSR Ref</t>
  </si>
  <si>
    <t>7.1.2</t>
  </si>
  <si>
    <t>7.2.1</t>
  </si>
  <si>
    <t>7.5.1</t>
  </si>
  <si>
    <t>7.5.4</t>
  </si>
  <si>
    <t>9.1.20</t>
  </si>
  <si>
    <t>9.1.23</t>
  </si>
  <si>
    <t>MR</t>
  </si>
  <si>
    <t>7.1.4</t>
  </si>
  <si>
    <t>7.5.2</t>
  </si>
  <si>
    <t>9.1.33</t>
  </si>
  <si>
    <t>1.10.2</t>
  </si>
  <si>
    <t>1.24.4</t>
  </si>
  <si>
    <t>1.24.6</t>
  </si>
  <si>
    <t>1.24.7</t>
  </si>
  <si>
    <t>1.14.1</t>
  </si>
  <si>
    <t>1.14.4</t>
  </si>
  <si>
    <t>1.14.6</t>
  </si>
  <si>
    <t>1.14.11</t>
  </si>
  <si>
    <t>1.18.2</t>
  </si>
  <si>
    <t>2.10.1</t>
  </si>
  <si>
    <t>2.14.2</t>
  </si>
  <si>
    <t>11=10X5</t>
  </si>
  <si>
    <t>Fill up only green shaded cells in Sch-2,3,4,5,6 and  Bid Form 2nd Envelope.</t>
  </si>
  <si>
    <t>All the cells in Sch-7, Sch-1 and Sch-1 After Discount are auto filled, therefore no cell is required to be filled up there.</t>
  </si>
  <si>
    <t>Supply, installation, testing and commissioning of Electric Geyser (Inner tank material as Stainless Steel)  complete in all respects as required: Storage capacity 25 L</t>
  </si>
  <si>
    <t>Supply, installation, testing and commissioning of Electric Geyser(Inner tank material as Stainless Steel)  complete in all respects as required: Storage capacity 10 L</t>
  </si>
  <si>
    <t>Point</t>
  </si>
  <si>
    <t>Wiring for light / power plug with 2X4 Sq. mm FRLS PVC insulated copper conductor single core cable in surface/ recessed medium class PVC conduit alongwith  1 No 4 sq. mm FRLS PVC insulated copper conductor single core cable for loop earthing as required.</t>
  </si>
  <si>
    <t>1.14.5</t>
  </si>
  <si>
    <t>Supplying and drawing co-axial TV Cable RG-6 grade 0.7mm solid copper conductor PE insulated, shielded with fine tinned copper braid and protected with PVC sheath in the existing surface/recessed steel/PVC conduit as required.</t>
  </si>
  <si>
    <t>1.22.2</t>
  </si>
  <si>
    <t>1.24.1</t>
  </si>
  <si>
    <t>1.24.8</t>
  </si>
  <si>
    <t>1.27.2</t>
  </si>
  <si>
    <t xml:space="preserve">Supplying and fixing suitable size GI box with modular plate and cover in front on surface or in recess, including providing and fixing 3 pin 5/6 amps modular socket outlet and 5/6 amps modular switch, connection, painting etc. as required. </t>
  </si>
  <si>
    <t>Supplying and fixing suitable size GI box with modular plate and cover in front on surface or in recess, including providing and fixing 6 pin 15/16 &amp; 5/6 amps modular socket outlet and 15/16 amps modular switch, connection, painting etc. as required.</t>
  </si>
  <si>
    <t>Extra for fixing the louvers/ shutters complete with frame for a exhaust fan of all sizes.</t>
  </si>
  <si>
    <t>2.3.2</t>
  </si>
  <si>
    <t>2.3.4</t>
  </si>
  <si>
    <t>2.14.3</t>
  </si>
  <si>
    <t>Supplying and fixing 20 A, 240 V, SPN Industrial type socket outlet, with 2 pole and earth, metal enclosed plug top alongwith 20 A, “C” curve, SP, MCB, in sheet steel enclosure, on surface or in recess, with chained metal cover for the socket out let and complete with connections, testing and commissioning etc. as required.</t>
  </si>
  <si>
    <t>Providing and fixing M.V. danger notice plate of 200 mm X 150 mm, made of mild steel, at least 2 mm thick, and vitreous enameled white on both sides, and with inscription in single red colour on front side as required.</t>
  </si>
  <si>
    <t>Earthing with G.I. earth plate 600 mm X 600 mm X 6 mm thick including accessories, and providing masonary enclosure with cover plate having locking arrangement and watering pipe of 2.7 metre long etc.  with charcoal or coke and salt as required.</t>
  </si>
  <si>
    <t>Providing and fixing 25 mm X 5 mm G.I. strip in 40 mm dia G.I. pipe from earth electrode including connection with GI nut, bolt, spring, washer excavation and re-filling etc. as required.</t>
  </si>
  <si>
    <t xml:space="preserve">Providing and fixing circular/ Hexagonal cast iron or M.S. sheet box for ceiling fan clamp of internal dia 140mm, 73mm height, top lid of 1.5mm thick M.S. sheet with its top surface hacked for proper bonding, top lid shall be screwed into the cast iron/M.S. sheet box by means of 3.3mm dia, round headed screws, one lock at the corners. Clamp shall be made of 12mm dia M.S. bar bent to shape as per standard drawing. </t>
  </si>
  <si>
    <t>NSE-1</t>
  </si>
  <si>
    <t>NSE-2</t>
  </si>
  <si>
    <t>NSE-3</t>
  </si>
  <si>
    <t>NSE-4</t>
  </si>
  <si>
    <t>NSE-5</t>
  </si>
  <si>
    <t>NSE-6</t>
  </si>
  <si>
    <t>NSE-7</t>
  </si>
  <si>
    <t>NSE-8</t>
  </si>
  <si>
    <t>NSE-9</t>
  </si>
  <si>
    <t>NSE-10</t>
  </si>
  <si>
    <t>NSE-11</t>
  </si>
  <si>
    <t>NSE-12</t>
  </si>
  <si>
    <t>NSE-13</t>
  </si>
  <si>
    <t>14.16.1</t>
  </si>
  <si>
    <t>14.16.2</t>
  </si>
  <si>
    <t>14.16.5</t>
  </si>
  <si>
    <t>10.1.2</t>
  </si>
  <si>
    <t>9.1.25</t>
  </si>
  <si>
    <t>9.1.32</t>
  </si>
  <si>
    <t>9.1.21</t>
  </si>
  <si>
    <t>7.1.1</t>
  </si>
  <si>
    <t>7.6.1</t>
  </si>
  <si>
    <t>7.6.2</t>
  </si>
  <si>
    <t>7.6.4</t>
  </si>
  <si>
    <t>7.7.1</t>
  </si>
  <si>
    <t>8.1.1</t>
  </si>
  <si>
    <t>8.3.1</t>
  </si>
  <si>
    <t>Earthing with G.I. pipe 4.5 metre long 40 mm dia including accessories and providing masonry enclosure with cover plate having locking arrangement and watering pipe etc. with charcoal/ coke and salt as required.</t>
  </si>
  <si>
    <t>Earthing with G.I. earth plate 600 mm X 600 mm X 6 mm thick including accessories, and providing masonry enclosure with cover plate having locking arrangement and watering pipe of 2.7 metre long etc. with charcoal/ coke and salt as required.</t>
  </si>
  <si>
    <t>Earthing with copper earth plate 600 mm X 600 mm X 3 mm
thick including accessories, and providing masonry enclosure with cover plate having locking arrangement and watering pipe of 2.7 meter long etc. with charcoal/ coke and salt as required.</t>
  </si>
  <si>
    <t>Providing and fixing 25 mm X 5 mm copper strip in 40 mm dia G.I. pipe from earth electrode including connection with brass nut, bolt, spring, washer excavation and re-filling etc. as required.</t>
  </si>
  <si>
    <t>Providing and fixing 25 mm X 5 mm G.I. strip in 40 mm dia G.I.pipe from earth electrode including connection with G.I. nut,bolt, spring, washer excavation and re-filling etc. as required.</t>
  </si>
  <si>
    <t>Providing and laying earth connection from earth electrode with 6 SWG dia G.I wire in 15 mm dia G.I pipe FRLSom earth electrode including conneciton with G.I thimble excavation and re-filling as required.</t>
  </si>
  <si>
    <t>Providing and fixing 6 SWG dia G.I wire on surface or in recess for loop earthing along with existing surface/recessed conduit/submain wiring/cable as required.</t>
  </si>
  <si>
    <t xml:space="preserve">Supply and erection of 152.x152 mm 9 mtr. long H beam steel  pole (37.1 kg/meter) in cement concrete foundation 1:3:6 ( 1 cement: 3 coarse sand: graded stone aggregate 40mm nominal size) including excavation aligning, keeping the pole in vertical position, painting with one coat of red oxide (primer), secured with holding clamps nuts and bolts, confirming to relevant ISS etc. as required. </t>
  </si>
  <si>
    <t>Painting of one no. 2 pole structure complete with members including clamps, brackets,nuts,bolts and washers with additional one coat of red oxide (primer) and two coats of aluminium paint of approved make etc. as required.</t>
  </si>
  <si>
    <t>Supply and fixing anti climbing device made of G.I. Barbed wire confirming to ISS 278-1960 having 4 points barbs 12.5 kg/100m size wrapped helically with a pitch of 75mm on the existing poles for height 1.5m commencing from 3.5m from ground with suitable clamps at the end as required.</t>
  </si>
  <si>
    <t>Supplying and erection (one set of three numbers) of 200 Amps.11 KV A.C. supply system H.T. gang operated air break isolating switch assembly (tilting type)  with phosphor bronze/tinned copper contacts complete with operating handle of suitable length with square bar handle including pad locking arrangement and other G.I. hardware fittings confirming to relevant I.S. specifications and fixing the same on the existing pole structure on channels and clamps including making connections, testing and commisssioning etc. as required.</t>
  </si>
  <si>
    <t>Supplying and erection (one set of three Nos.) of 11 KV dropout fuse unit assembly vertical mounting complete with fuse barrel, fuses and other G.I. Hardware fittings confirming to relevant ISS &amp; fixing the same on the existing pole structure including making of connections, testing and commissioning etc. as required.</t>
  </si>
  <si>
    <t>Supply, installation, testing and commissioning of outdoor type transformer of 400 KVA capacity ONAN type with copper winding having a continuous rating of 11 KV/433 V 3 phase 50 Hz. Vector group Dy N 11 having 3x120 sq. mm 11 KV u.g cable on H.V.side and 1 No. 3.5 core 300 sq.mm underground cable on 433 volts side, with all fittings and accesories off load tap changer for - 7.5% to + 7.5% of 2.5 each complete with filtered oil etc.and outdoor foundation plate form complete confirming to section 3 of CPWD General specifications for electrical works (part IV sub-station)  2013.</t>
  </si>
  <si>
    <t xml:space="preserve">Supplying and drawing of ACSR Raccoon conductor of approved make including stringing and making complete with binding at existing insulator jointing jumpering teeing of connections etc. as required. </t>
  </si>
  <si>
    <t>Feeder Pillar for compound lights</t>
  </si>
  <si>
    <t>Feeder Pillar for Quarters</t>
  </si>
  <si>
    <t>AUTOMATIC  POWER  FACTOR  CORRECTION  PANEL</t>
  </si>
  <si>
    <t>Design, manufacture, supply, storing, inspection, handling, assembling, installation in correct alignment, position, affecting proper connections, testing and commissioning  of 14 SWG CRCA sheet steel fabricated cubical type 125 KVAR A P F C Panel APP/Mdxl type consisting of, one no.  50 KVAR 2 nos. 25 KVAR and 2 nos. 12.5 KVAR complete with 1 no 8 step APFC relay etc., in tier formation, housed in an integrated cubicle type automatic switching ON and OFF control panel, floor mounting, dust &amp; virmin proof, front operated  construction, enclosure class - IP 52, Painting by one coat of red oxide primer with two coats of approved synthetic enamel paint complete  with top/bottom  removable gland plates, as required, double compression type cable  glands,  earth bus, hinged and lockable doors  to achieve dust and vermin proof  complete with all inter connections  small wiring by min. 2,5 sq. mm. copper wires, ckt labels etc. The Aluminium Bus Bar shall be of suitable length, 440 Volts, 3 phase 50 Hz, suitable capacitor duty contineous to be used for switching etc., as required.</t>
  </si>
  <si>
    <t>Suppy of 3 core 120 sq.mm standard aluminium conductor 11 KV grade XLPE (E) insulated PVC sheathed galvanised flat steel sheet armoured cable conforming to IS 7098 (Pt-II with latest amendment)</t>
  </si>
  <si>
    <t>Sets</t>
  </si>
  <si>
    <t>kg</t>
  </si>
  <si>
    <t>job</t>
  </si>
  <si>
    <t>mtr</t>
  </si>
  <si>
    <t>nos</t>
  </si>
  <si>
    <t>External Water Supply, Sewerage and pumps &amp; Equipments  Price</t>
  </si>
  <si>
    <t>Road Work for Residential complex price</t>
  </si>
  <si>
    <t>TOTAL SCHEDULE NO. 3</t>
  </si>
  <si>
    <t>TOTAL SCHEDULE NO.4</t>
  </si>
  <si>
    <t>TOTAL SCHEDULE NO. 5</t>
  </si>
  <si>
    <t>TOTAL SCHEDULE NO.6</t>
  </si>
  <si>
    <t>Total GST on Price</t>
  </si>
  <si>
    <t>1.10.1</t>
  </si>
  <si>
    <t>Wiring for light point / fan point / exhaust fan point/call bell point with 1.5 sqmm FRLS PVC insulated copper conductor single core cable in surface/ recessed medium class PVC conduit, with modular switch, modular plate, suitable GI box and earthing the point with 1.5 Sq.mm. FRLS PVC insulated copper conductor single core cable etc as required.:Group A</t>
  </si>
  <si>
    <t>Wiring for light point / fan point / exhaust fan point/call bell point with 1.5 sqmm FRLS PVC insulated copper conductor single core cable in surface/ recessed medium class PVC conduit, with modular switch, modular plate, suitable GI box and earthing the point with 1.5 Sq.mm. FRLS PVC insulated copper conductor single core cable etc as required.:Group B</t>
  </si>
  <si>
    <t>Wiring for light/power plug with 4X4 Sq. mm FRLS PVC insulated copper conductor single core cable in surface/ recessed medium class PVC conduit alongwith 2 Nos 4 Sq. mm FRLS PVC insulated copper conductor single core cable for loop earthing as required.</t>
  </si>
  <si>
    <t>Wiring for circuit/submain wiring alongwith earth wire with the following sizes of PVC insulated copper conductor, single core cable in surface/recessed PVC conduit as required.: 2 X 1.5 sq. mm + 1 X 1.5 sq. mm earth wire</t>
  </si>
  <si>
    <t>Wiring for circuit/submain wiring alongwith earth wire with the following sizes of PVC insulated copper conductor, single core cable in surface/recessed PVC conduit as required.: 2 X 6 sq. mm + 1 X 6 sq. mm earth wire (For MCB Socket)</t>
  </si>
  <si>
    <t>Wiring for circuit/submain wiring alongwith earth wire with the following sizes of PVC insulated copper conductor, single core cable in surface/recessed PVC conduit as required.:  2x10 sqmm +1x10 sq. mm earth wire (For submain)</t>
  </si>
  <si>
    <t>Wiring for circuit/submain wiring alongwith earth wire with the following sizes of PVC insulated copper conductor, single core cable in surface/recessed PVC conduit as required.:  2 X 16 sq. mm + 1 X 6 sq. mm earth wire</t>
  </si>
  <si>
    <t>Wiring for circuit/submain wiring alongwith earth wire with the following sizes of PVC insulated copper conductor, single core cable in surface/recessed PVC conduit as required.:  4 X 16 sq. mm + 2 X 6 sq. mm earth wire</t>
  </si>
  <si>
    <t>Supplying and drawing following pair, 0.5 Sq. mm FR PVC insulated copper conductor, unarmoured telephone cable in the existing surface/ recessed steel/ PVC conduit as required.: 2 Pair</t>
  </si>
  <si>
    <t>1.21.2</t>
  </si>
  <si>
    <t>Supplying and fixing of following sizes of PVC conduit along with accessories in surface/recess including cutting the wall and making good the same incase of recessed conduit as required for telephone and TV Points: 25 mm</t>
  </si>
  <si>
    <t>Supplying and fixing metal box of following sizes (nominal size) on surface or in recess with suitable size of phenolic laminated seet cover in front including painting etc as required.: 100 mm X 100 mm X 60 mm deep</t>
  </si>
  <si>
    <t>Supplying and fixing following modular switch/ socket on the existing modular plate &amp; switch box including connections but excluding modular plate etc. as required. : 5/6 amps switch</t>
  </si>
  <si>
    <t>Supplying and fixing following modular switch/ socket on the existing modular plate &amp; switch box including connections but excluding modular plate etc. as required.: 3 pin5/6 amp socket outlet</t>
  </si>
  <si>
    <t>Supplying and fixing following modular switch/ socket on the existing modular plate &amp; switch box including connections but excluding modular plate etc. as required.: Telephone socket outlet</t>
  </si>
  <si>
    <t>Supplying and fixing following modular switch/ socket on the existing modular plate &amp; switch box including connections but excluding modular plate etc. as required.: T.V. antenna socket outlet</t>
  </si>
  <si>
    <t>Supplying and fixing following modular switch/ socket on the existing modular plate &amp; switch box including connections but excluding modular plate etc. as required.: Bell Push</t>
  </si>
  <si>
    <t xml:space="preserve">   1.27.1</t>
  </si>
  <si>
    <t>Supplying and fixing following size/ modules, GI box along with modular base &amp; cover plate for modular plate as required (for telephone and T.V. socket) : 1 or 2 Module (75 mm X 75 mm)</t>
  </si>
  <si>
    <t>Supplying and fixing following size/ modules, GI box along with modular base &amp; cover plate for modular plate as required (for telephone and T.V. socket) : 3 Module (100 mmX75 mm)</t>
  </si>
  <si>
    <t>Installation, testing and commissioning of pre-wired, fluorescent fitting/LED/ compact fluorescent fitting of all types, comlete with all accessories and tube etc. directly on celing/ wall, including connection with 1.5 Sq. mm FRLS PVC insulated, copper conductor, sigle core cable and earthing etc; as required.</t>
  </si>
  <si>
    <t>Erection of wall bracket/ceiling fittings of all sizes and shapes containing LED  lamps per fitting, complete with all accessories including connection etc. as required.</t>
  </si>
  <si>
    <t>Installation, testing and commissioning of ceiling fan, including wiring the down rods of standard length (upto 30 cm) with 1.5 Sq. mm FR PVC insulated, copper conductor, single core cable, including providing and fixing phenolic laminated sheet cover on the fan box etc. as required.</t>
  </si>
  <si>
    <t>1.50.1</t>
  </si>
  <si>
    <t>Installation of exhaust fan in the existng opening, including making good the damage, connection, testing , commissioning etc. as required. : Up to 450 mm sweep</t>
  </si>
  <si>
    <t>Supplying &amp; fixing suitable size GI box wih modular plate and cover in front on surface or in recess including providing and fixing 25 A modular socket outlet and 25 A modular SP MCB, “C” curve including connections, painting etc. as required.</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</si>
  <si>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 8 way , Double door</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</si>
  <si>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 16 way, Double door</t>
  </si>
  <si>
    <t>2.4.3</t>
  </si>
  <si>
    <t>Supplying and fixing following way, horizontal type three pole and neutral, sheet steel, MCB distribution board, 415V, on surface/ recess, complete with tinned copper bus bar, neutral bus bar, earth bar, din bar, interconnections, powder painted including earthing etc. as required. (But without MCB/RCCB/Isolator) :8 way (4+24), Double door</t>
  </si>
  <si>
    <t>Supplying and fixing 5 amps to 32 amps rating, 240 volts, 'C' series, miniature circuit brealer suitable for inductive load of following poles in the existing MCB DB complete with connections, testing and commissioning etc. as required. :Single pole</t>
  </si>
  <si>
    <t>Supplying and fixing following rating, double pole, (single phase and neutral ), 240 volts, residual current circuit breaker (RCCB), having a sensitivity current upto 300 miliamperes in the sxisting MCB DB complete with connections, testing and commissioning etc. as required. : 40A</t>
  </si>
  <si>
    <t>Supplying and fixing following rating, double pole, (single phase and neutral ), 240 volts, residual current circuit breaker (RCCB), having a sensitivity current upto 300 miliamperes in the sxisting MCB DB complete with connections, testing and commissioning etc. as required. : 63A</t>
  </si>
  <si>
    <t>Supplying and fixing DP sheet steel enclosure on surface/ recess along with 25/32amps 240 volts''C'' curve DP MCB complete with connections , testing and commissioning etc. as required. ( For Common Lights &amp; Stairs)</t>
  </si>
  <si>
    <t>Supplying and laying of following size DWC HDPE pipe ISI marked along with all accessories like socket, bend, couplers etc. conforming to IS 14930, Part II complete with fitting and cutting, jointing etc..direct in ground (75 cm below ground level) including excavation and refilling the trench but excluding sand cushioning and protective covering etc., complete as required. : 200 mm dia (OD-200 mm &amp; ID-175 mm nominal)</t>
  </si>
  <si>
    <t xml:space="preserve">  DSR 10.18</t>
  </si>
  <si>
    <t>Supply installation, testing and commissioning of Krone type tag block of 10 pair complete with back mount frame, modules, etc in a lockable metal box including connection etc, as required</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</si>
  <si>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18W LED tube essential on batten</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</si>
  <si>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10W LED surface down lighter round </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</si>
  <si>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Bracket Light fitting complete with 7W LED Lamp Complete</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</si>
  <si>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Bulk Head 9W </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</si>
  <si>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Surface mounted 1x11W CFL mirror Lights </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</si>
  <si>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Chandeliar Suspended (Antique design with 5 lamps)</t>
  </si>
  <si>
    <t>Supplying of white colour blades ceiling fans of following sizes capacitor type complete with down rod canopies, hanging  shackles, blades, without requlator suitable for use on 220/240 volts 50 Hz. Single Phase A.C. supply conforming to 15-374/1979 class I as desired                   
1200 mm sweep</t>
  </si>
  <si>
    <t>Supplying of white colour blades ceiling fans of following sizes capacitor type complete with down rod canopies, hanging  shackles, blades, without requlator suitable for use on 220/240 volts 50 Hz. Single Phase A.C. supply conforming to 15-374/1979 class I as desired 
1400 mm sweep</t>
  </si>
  <si>
    <t>Supply of metal type exhaust fans suitable for 220/240 Volts 50 Hz. Ac supply of 900 RPM single Phase AC supply complete with ,shutter etc; as required.
300 mm ventilating Fan</t>
  </si>
  <si>
    <t>Supply and installation of wall bracket fan of 300mm , sweep complete with fan motor, blades etc. with all accessories etc. of approved make as required.(Make : Bajaj / Crompton / Havells)</t>
  </si>
  <si>
    <t>Supply installation testing and commissioning of cubical type compartmentalized meter board for 4 meters, made of 1.6mm thick sheet steel, duly powder coated, integral loose wire box complete with 1 no 63 Amp 4 Pole 25 KA MCCB, insulated copper bus bars, 200 amps capacity. Each meter having one No. 40 Amp DP MCB, with single phase 10/40 amp energy meter, prewired from bus bar upto connector block (for each quarter) in loose wire box/cable alloy, locking/ceiling arrangement for each compartment ) bus bar chamber etc., as required.</t>
  </si>
  <si>
    <t>NSE-14</t>
  </si>
  <si>
    <t>NSE-15</t>
  </si>
  <si>
    <t>Supply, installation, testing and commissioning water meter (made of primary material-Brass) consisting of accessories complete in all respects as required:50 mm nominal bore</t>
  </si>
  <si>
    <t>S.H.-III Cable &amp; Pipes</t>
  </si>
  <si>
    <t>63 mm dia (OD-63 mm &amp; ID-51 mm nominal)</t>
  </si>
  <si>
    <t>90 mm dia (OD-90 mm &amp; ID-76 mm nominal)</t>
  </si>
  <si>
    <t>200 mm dia (OD-200 mm &amp; ID-175 mm nominal)</t>
  </si>
  <si>
    <t>CIVIL DSR            19.7.1.1</t>
  </si>
  <si>
    <t>Constructing brick masonry  manhole in cement mortar 1:4 ( 1 cement :4 coarse sand) RCC top slab with 1:2:4 mix ( 1 cement :2 coarse sand:4 graded stone aggregate 20 mm nominal size), foundation concrete 1:4:8 mix ( 1 cement :4 coarse sand:8 graded stone aggregate 40 mm nominal size) inside plastering 12 mm thick with cement mortar 1:3 (1 cement :3 coarse sand) finished with floating coat of neat cement and making channels in cement concrete 1:2:4 (1 cement : coarse sand :4 graaded stone aggregate 20 mm nominal size) finished with a floating coat of neat cement complete as per stnadard design:
Inside size 30x30 cm and and 45 cm deep including C.I. cover with frame (light  duty) 500 mm internal diameter , total weight of cover and frame to be not less than 116 kg (weight of cover 58 kg and weight of frame 58 kg)
With common burnt clay FPS ( non modular) bricks of class designation 7.5</t>
  </si>
  <si>
    <t>Supplying and making indoor cable end jointing with cast resin compound, including lugs and other jointing materials, for following size of 3 core, XLPE aluminium conductor cable of 11 kV grade as required.</t>
  </si>
  <si>
    <t>120 sq. mm</t>
  </si>
  <si>
    <t>Supplying and making end termination with brass compression gland and aluminium lugs for following size of PVC insulated and PVC sheathed / XLPE aluminium conductor cable of 1.1 KV grade as required.</t>
  </si>
  <si>
    <t>2x6 sq. mm</t>
  </si>
  <si>
    <t>4x10 sq. mm</t>
  </si>
  <si>
    <t>3.5x25 sq.mm (28 mm)</t>
  </si>
  <si>
    <t>3½ X 35 sq. mm (32 mm)</t>
  </si>
  <si>
    <t>3.5 x 70 sq. mm</t>
  </si>
  <si>
    <t>4x16 sq. mm</t>
  </si>
  <si>
    <t>Laying of one number PVC insulated and PVC sheathed / XLPE power cable of 1.1 KV grade of following size direct in ground including excavation, sand cushioning, protective covering and refilling the trench etc as required.</t>
  </si>
  <si>
    <t>Upto 35 sq. mm</t>
  </si>
  <si>
    <t>Above 35 sq. mm and up to 95 sq. mm</t>
  </si>
  <si>
    <t>Above 185 sq. mm and up to 400 sq. mm</t>
  </si>
  <si>
    <t>Laying of one number additional PVC insulated and PVC sheathed/XLPE power cable of 1.1 KV grade of following size direct in ground in the same trench in one tier horizontal formation inclucing excavation, sand cushioning, protective covering and refilling the trench etc. as required.</t>
  </si>
  <si>
    <t>Up to 35 sq. mm</t>
  </si>
  <si>
    <t>Laying of one number PVC insulated and PVC sheathed /XLPE power cable of 1.1 KV grade of following size in the existing RCC/HUME/METAL pipe as required.</t>
  </si>
  <si>
    <t>Laying of one number PVC insulated and PVC sheathed /XLPE power cable of 1.1KV  grade of following size in the existing masonry open duct as required.</t>
  </si>
  <si>
    <t>Laying and fixing of one number PVC insulated and PVC sheathed /XLPE power cable of 1.1 kV grade of following size on wall surface as requred.</t>
  </si>
  <si>
    <t>Upto 35 Sq. mm (clamped with 1 mm thick saddle)</t>
  </si>
  <si>
    <t>Laying of one number PVC insulated and PVC sheathed / XLPE power cable of 11 kV grade of following size direct in ground including excavation, sand cushioning, protective covering and refilling the trench etc. as required.</t>
  </si>
  <si>
    <t>Upto 120 sq. mm</t>
  </si>
  <si>
    <t>Laying of one number PVC insulated and PVC sheathed / XLPE power cable of 11 kV grade of following size in the existing RCC/ HUME/ METAL pipe as required.</t>
  </si>
  <si>
    <t>S.H.- V Earthing</t>
  </si>
  <si>
    <t>Sub Head I - 11 KV H.T. Out door items :-</t>
  </si>
  <si>
    <t>Supply and fixing of following sizes of Angle/channel/flat iron in the pole structure for mounting of lighting arrestors, A.B. switches, D.O. fuse assembles, Disc insulators, pin and post insulators.P.T. &amp; cable end box etc. complete with G.I. Nuts, bolts, washers making of holes and other required materials painting with one coat of red oxide etc. as required.
1. M.S. channel (100 x 50mm)
2.M.S. angle iron ( 50x50x6mm)
3.M.S. flat iron (80x6mm) for clamps
4.M.S. plate 7mm thick (for mounting of lightning arrestors).
Note: Cost of lightning arrestors AB switches etc. not to be included in this item. They are covered under item No. 1.6 and 1.7</t>
  </si>
  <si>
    <t>Supplying, spreading and dressing of 40mm (nominal) graded stone broken from boulders of hard quartz and sand stone upto a depth of 150mm (nominal) in the existing H.T. yard etc. as required.</t>
  </si>
  <si>
    <t>Sub Head-II  L.T Panel &amp; Feeder Pillar</t>
  </si>
  <si>
    <t xml:space="preserve">Supplying, installation, testing and commissioning of cubicle type LT panel suitable for 415 V, 3 Phase, 4 wire 50 HZ AC supply system fabricated in comparmentalized ( preferable) design from CRCA sheet steel of 2 mm thick for frame work and covers, 3 mm thick fro gland, plates i/c cleaning and finishing complete with 7 tank process for powder coating in approved shade, having 3000Amp capacity extensible type TPN aluminium alloy bus bars of high conductivity, DMC/SMC bus bars of high conductivity, DMC/SMC bus bar supports, with short circuit withstand capacity of 31 MVA for 1 sec, bottom base channel of MS section not less than 100 mm x 50 mm x5 mm at the rear with 2 nos. earth stud, solid connectons from main bus bar to switch gears with required size of Al. bus bars and control wiring with 2.5 sq. mm. PVC insulated copper conductor S/C cable, cable alleys, cable gland plated in two hald, i/c providing following switch gears:-
Incoming:2 Nos. four pole MCCB of fault breaking capacity 50 KA (Ics=Icu up to 433V) , fitted with interlocked door,complete with following accessories for each MCCB.
(a) 800A 4P MCCB- 1 no. for normal supply
(b) 630A 4P MCCB - 1 no. for DG supply
</t>
  </si>
  <si>
    <t>(a)</t>
  </si>
  <si>
    <t>800A 4P MCCB- 1 no. for normal supply</t>
  </si>
  <si>
    <t>(b)</t>
  </si>
  <si>
    <t>630A 4P MCCB - 1 no. for DG supply</t>
  </si>
  <si>
    <t>©</t>
  </si>
  <si>
    <t>Analog 96 mm square /Digital* type volmeter (0-500V), with selector switch and back up / MCBs- 1 set.</t>
  </si>
  <si>
    <t>(d)</t>
  </si>
  <si>
    <t>Analog 96 mm. square /Digital* type Ammeter (0- 800Amp), with selector switch and one set of 3 nos. CT's of ratio 800 /5A Class I accuracy and 15 VA burden- 1 set .</t>
  </si>
  <si>
    <t>(e)</t>
  </si>
  <si>
    <t>3 Nos. Phase indication LED lamps with 2 Amp back up HRC fuse, breaker 'ON' indicated light with 2 A HRC fuse, test terminal block set, fuses, circuits as per standard practice, auxiliary contacts for positive interlocking of the breakers as required.</t>
  </si>
  <si>
    <t>(II)  Bus Couplers:</t>
  </si>
  <si>
    <t>1 No. 800 Amps 4 Pole MCCB of fault breaking capacity 50 KA (Ics-Icu up to 433 V)  complete.</t>
  </si>
  <si>
    <t>(III) Bus Bars:</t>
  </si>
  <si>
    <t>TPN aluminium bus bars of minimum of 1000 Amps capacity with heat shrinkabel coloured sleeves and i/c DMC/SMC bus bar cross section, size supports &amp; their spacing etc. for withstanding fault level of 31 MVA for 1 sec.</t>
  </si>
  <si>
    <t xml:space="preserve"> (IV)  Interlocking:</t>
  </si>
  <si>
    <t>Electrical throuth advance contacts in MCCBs (incomers &amp; bus coupler) and mechanical ( castel key) interloking should be provided to ensure that only one supply is available at a time on each section of bus and to eliminated any possibility of accidentally approaching two supplies at one bus section.</t>
  </si>
  <si>
    <t>(V) Outgoing:</t>
  </si>
  <si>
    <t>200A 4 P MCCB 35 KA - 5 nos.</t>
  </si>
  <si>
    <t>100 A 4 P MCCB - 25 KA - 5 nos.</t>
  </si>
  <si>
    <t>63A 4P MCCB 25 KA 1 no.</t>
  </si>
  <si>
    <t>Supply, installation, testing and commissioning of cubicle type feeder pillar (out -door type) suitable for 415 V. 3 ph. 4 wire 50 Hz AC Supply system fabricated in compartmentalizer (preferably) design from CRCA sheet steel 2 mm thick for frame work and covers 3 mm thick for gland plates i/c cleaning &amp; finishing complete with 7 tank process for powder coating in approved shade having 200amps capacity extensible type TPN aluminium alloy bus bars, bottom base channel of MS section not less than 100 mm x 50mmx5 mm thick complete with 2 nos. earth stud the control wiring shall be with 2.5 sq. mm PVCinsulated copper conductor s/c cable complete with cable alloys, cable gland plates in two half i/c providing following switch gears.</t>
  </si>
  <si>
    <t>Incomer</t>
  </si>
  <si>
    <t>(i) 63 Amp 4P MCCB 25 KA- 1 no</t>
  </si>
  <si>
    <t>(ii) 40 Amps astronomical time switch for automatic switching On &amp; OFF of compound Lights (Auto ON, Auto OFF, Auto modes) with manual over ride facility with 12/24 hrs. display format with suitable battery and indications for relay status i/c programming at site complete as required.</t>
  </si>
  <si>
    <t>Outgoing</t>
  </si>
  <si>
    <t>6-15 Amp DP MCB 10 KA - 15 nos.</t>
  </si>
  <si>
    <t>Supply, installation, testing and commissioning of cubicle type feeder pillar (out -door type) suitable for 415 V. 3 ph. 4 wire 50 Hz AC Supply system fabricated in compartmentalizer (preferably) design from CRCA sheet steel 2 mm thick for frame work and covers 3 mm thick for gland plates i/c cleaning &amp; finishing complete with 7 tank process for powder coating in approved shade having 400amps capacity extensible type TPN aluminium alloy bus bars, bottom base channel of MS section not less than 100 mm x 50mmx5 mm thick complete with 2 nos. earth stud the control wiring shall be with 2.5 sq. mm PVC insulated copper conductor s/c cable complete with cable alloys, cable gland plates in two half i/c providing following switch gears.</t>
  </si>
  <si>
    <t>A</t>
  </si>
  <si>
    <t>200A 4P MCCB 35KA-1 no</t>
  </si>
  <si>
    <t>B</t>
  </si>
  <si>
    <t>100A 4P MCCB 25 KA- 2 nos.</t>
  </si>
  <si>
    <t>63A 4P MCCB 25KA - 6 nos</t>
  </si>
  <si>
    <t>Supply of ISI marked aluminium conductor XLPE insulated cable as per IS 7098 armored secured Sheathed 1100 volts grade as required.</t>
  </si>
  <si>
    <t>3.5x300 sq. mm</t>
  </si>
  <si>
    <t>3.5x70 sq. mm</t>
  </si>
  <si>
    <t>3.5x35 sq. mm</t>
  </si>
  <si>
    <t>3.5x25 sq. mm</t>
  </si>
  <si>
    <t>(viii)</t>
  </si>
  <si>
    <t>Supplying and making end termination with brass compression gland and aluminium lugs for following size of PVC insulated and PVC sheathed / XLPE aluminium conductor cable of 1.1 KV grade as required.
3.5 x 300 sq. mm</t>
  </si>
  <si>
    <t>S.H.-IV (Compound Light Fittings)</t>
  </si>
  <si>
    <t>Supply, installation, testing and commissioning of 40 watt LED street light fitting IP 66 suitable for installation on 6 mtr high existing pole complete with IP 66 control gear in separate compartment , extruded aluminium painted housing, a toughened glass protector etc., as required (POWERGRID approved make)</t>
  </si>
  <si>
    <t>Supply, installation, testing and commissioning of 150 W LED street light fitting IP 66 suitable for installation street light fitting IP 66 suitable for installation on 6 mtr high existing pole complete with IP 66 control gear in separate compartment , extruded aluminium painted housing, a toughened glass protector etc., as required  (POWERGRID approved make)</t>
  </si>
  <si>
    <t>Supply, installation, testing and commissioning of 40W LED Post top luminaire sealed to IP 66 and impact resistance complete with aluminium housing a canopy and high impact polycarbonate protector etc., complete as required (POWERGRID approved make)</t>
  </si>
  <si>
    <t>Supply, installation, testing and commissioning of 14 Watt LED prewired Bollard Lights complete with protector etc., as required to cat No. Bollard LED 14w-NW-Monichromatic. (POWERGRID approved make)</t>
  </si>
  <si>
    <t>Supply, installation, testing and commissioning of base mounted above ground 6 meter long tubular G.I. pole along with single side 500 mm bracket suitable for installing 40/150 watt LED street light fitting. Bottom of the pole shall be 127 mm dia till 1 meter and 76 mm dia for 5 meter along with 16 mm thick base plate of size 300 mm x 300 mm. The column shall also be provided with flush door at the bottom with junction /looping box along with heavy duty connector etc., complete as required (POWERGRID approved make)</t>
  </si>
  <si>
    <t xml:space="preserve">Supply, installation, testing and commissioning of base mounted above ground 4 meter long tubular G.I. Pole of 114mm dia throughout &amp; baseplate of size 300 mm x300 mm complete with flush door at the bottom with junction /laying box with H.D. connector etc., complete as required </t>
  </si>
  <si>
    <t>40 W HP LED fixture solar street lighting system complete with electrical &amp; electronic accessories and 6.0 mtr light G.I. painted pole complete with 200W solar panel 150 Ah Battery, charging and converter kit and battery box etc/, having back up for more than 10 hrs. as day once fully charged (POWERGRID approved make)</t>
  </si>
  <si>
    <t>Supplying and laying of following size DWC HDPE pipe ISI marked along with all accessories like socket, bend, couplers etc. conforming to IS 14930, Part II complete with fitting and cutting, jointing etc..direct in ground (75 cm below ground level) including excavation and refilling the trench but excluding sand cushioning and protective covering etc., complete as required.</t>
  </si>
  <si>
    <t>GST</t>
  </si>
  <si>
    <t>Supplying and erection of 11 kV pin insulator complete with large steel head G.I. pin, nuts, washers etc. as required.</t>
  </si>
  <si>
    <t>Supplying and erection of three piece nonlinear resistor type lightning arrestor suitable for 3 wire, 11 kV overhead lines with rated voltage 9 kV (rms) with a nominal discharge current rating of 5 kA and complete with galvanised clamping arrangement, G.I. bolts, nuts, washers etc. as required.</t>
  </si>
  <si>
    <t>Price included above</t>
  </si>
  <si>
    <t xml:space="preserve">( c) </t>
  </si>
  <si>
    <t>Prices included above</t>
  </si>
  <si>
    <t>Total GST for Supply of Goods/ Services between the Contractor and the Employer (identified in Schedule 2) which are not included in the Unit price as per the provision of the Bidding Documents, as applicable.</t>
  </si>
  <si>
    <t xml:space="preserve">Total GST for Schedule-2  </t>
  </si>
  <si>
    <t>GRAND TOTAL [1+2]</t>
  </si>
  <si>
    <t xml:space="preserve">Total GST for Schedule-2 </t>
  </si>
  <si>
    <t>Total GST</t>
  </si>
  <si>
    <t>Sched-6 Discount</t>
  </si>
  <si>
    <t>Discount</t>
  </si>
  <si>
    <t>Total (schedule 2 and 3)  without discount</t>
  </si>
  <si>
    <t>Total (schedule 2 and 3) with Discount</t>
  </si>
  <si>
    <t xml:space="preserve">Civil &amp; Electrical Works price </t>
  </si>
  <si>
    <r>
      <t>Bid Form 2</t>
    </r>
    <r>
      <rPr>
        <b/>
        <vertAlign val="superscript"/>
        <sz val="12"/>
        <rFont val="Book Antiqua"/>
        <family val="1"/>
      </rPr>
      <t>nd</t>
    </r>
    <r>
      <rPr>
        <b/>
        <sz val="12"/>
        <rFont val="Book Antiqua"/>
        <family val="1"/>
      </rPr>
      <t xml:space="preserve"> Envelope (Price Bid)</t>
    </r>
  </si>
  <si>
    <r>
      <t xml:space="preserve">100% of applicable Taxes and Duties i.e </t>
    </r>
    <r>
      <rPr>
        <b/>
        <sz val="12"/>
        <rFont val="Book Antiqua"/>
        <family val="1"/>
      </rPr>
      <t>GST</t>
    </r>
    <r>
      <rPr>
        <sz val="12"/>
        <color indexed="8"/>
        <rFont val="Book Antiqua"/>
        <family val="1"/>
      </rPr>
      <t>, which are payable by the Employer under the Contract, shall be reimbursed by the Employer on production of satisfactory documentary evidence by the Contractor in accordance with the provisions of the Bidding Documents.</t>
    </r>
  </si>
  <si>
    <t xml:space="preserve">Civil Works price </t>
  </si>
  <si>
    <t>Cum</t>
  </si>
  <si>
    <t>Nos</t>
  </si>
  <si>
    <t>2.6.1</t>
  </si>
  <si>
    <t>4.1.3</t>
  </si>
  <si>
    <t>4.1.8</t>
  </si>
  <si>
    <t>4.3.1</t>
  </si>
  <si>
    <t>Sqm</t>
  </si>
  <si>
    <t>5.9.1</t>
  </si>
  <si>
    <t>5.9.3</t>
  </si>
  <si>
    <t>5.9.5</t>
  </si>
  <si>
    <t>5.9.6</t>
  </si>
  <si>
    <t>6.1.2</t>
  </si>
  <si>
    <t>6.4.2</t>
  </si>
  <si>
    <t>10.25.2</t>
  </si>
  <si>
    <t>12.21.1</t>
  </si>
  <si>
    <t>12.41.2</t>
  </si>
  <si>
    <t>12.43.2</t>
  </si>
  <si>
    <t>13.1.2</t>
  </si>
  <si>
    <t>21.3.1</t>
  </si>
  <si>
    <t>21.8.1</t>
  </si>
  <si>
    <t>NS-2</t>
  </si>
  <si>
    <t>NS-3</t>
  </si>
  <si>
    <t>POINT</t>
  </si>
  <si>
    <t>METER</t>
  </si>
  <si>
    <t>meter</t>
  </si>
  <si>
    <t>Meter</t>
  </si>
  <si>
    <t xml:space="preserve">Rajasthan Projects Office, </t>
  </si>
  <si>
    <t xml:space="preserve">4th Floor, REIL House, Shipra Path, </t>
  </si>
  <si>
    <t xml:space="preserve">Mansarovar, Jaipur-302020 Rajasthan </t>
  </si>
  <si>
    <t>Construction of Transit Camp/Field Hostel at 765/400 kV Sikar II New Substation</t>
  </si>
  <si>
    <t>NR1/T/W-CIVIL/DOM/I00/25/03282 - SRM RFX 5002004325</t>
  </si>
  <si>
    <t>HSN / SAC Code as per POWERGRID</t>
  </si>
  <si>
    <t>GST RATE as per POWERGRID</t>
  </si>
  <si>
    <t>HSN / SAC Code as per Bidder</t>
  </si>
  <si>
    <t>GST RATE as per Bidder</t>
  </si>
  <si>
    <t>DSR 2023</t>
  </si>
  <si>
    <t>CIVIL Scheduled Items (I)</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</si>
  <si>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Engineer-in-charge.:All kinds of soil</t>
  </si>
  <si>
    <t>2.8.1</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</si>
  <si>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</si>
  <si>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2.10.1.1</t>
  </si>
  <si>
    <t xml:space="preserve">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:All kinds of soil
Pipes, cables etc, not exceeding 80 mm dia. metre </t>
  </si>
  <si>
    <t>2.10.1.2</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</si>
  <si>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:All kinds of soil
Pipes, cables etc. exceeding 80 mm dia. but not exceeding 300 mm dia</t>
  </si>
  <si>
    <t>Filling available excavated earth (excluding rock) in trenches, plinth, sides of foundations etc. in layers not exceeding 20cm in depth, consolidating each deposited layer by ramming and watering, lead upto 50 m and lift upto 1.5 m.</t>
  </si>
  <si>
    <t>2.34.1</t>
  </si>
  <si>
    <r>
      <t>Supplying chemical emulsion in sealed containers including delivery as specified.:</t>
    </r>
    <r>
      <rPr>
        <sz val="12"/>
        <color indexed="8"/>
        <rFont val="Book Antiqua"/>
        <family val="1"/>
      </rPr>
      <t xml:space="preserve"> Chlorpyriphos/ Lindane emulsifiable concentrate of 20%</t>
    </r>
  </si>
  <si>
    <t>2.35.2.1</t>
  </si>
  <si>
    <t>Diluting and injecting chemical emulsion for POST-CONSTRUCTIONAL anti-termite treatment (excluding the cost of chemical emulsion): Along the external wall below concrete or masonry apron using chemical emulsion @ 2.25 litres per linear metre including drilling and plugging holes etc: With Chlorpyriphos/ Lindane E.C. 20% with 1% concentration</t>
  </si>
  <si>
    <t>2.35.3.1</t>
  </si>
  <si>
    <r>
      <t>Diluting and injecting chemical emulsion for POST-CONSTRUCTIONAL anti-termite treatment (excluding the cost of chemical emulsion) :Treatment of soil under existing floors using chemical emulsion @ one litre per hole, 300 mm apart including drilling 12 mm diameter holes and plugging with cement mortar 1 :2 (1 cement : 2 Coarse sand) to match the existing floo</t>
    </r>
    <r>
      <rPr>
        <sz val="12"/>
        <color indexed="8"/>
        <rFont val="Book Antiqua"/>
        <family val="1"/>
      </rPr>
      <t>r:With Chlorpyriphos/Lindane E.C. 20% with 1% concentration</t>
    </r>
  </si>
  <si>
    <r>
      <t>Providing and laying in position cement concrete of specified grade excluding the cost of centering and shuttering - All work up to plinth level :</t>
    </r>
    <r>
      <rPr>
        <sz val="12"/>
        <color indexed="8"/>
        <rFont val="Book Antiqua"/>
        <family val="1"/>
      </rPr>
      <t>1:2:4 (1 cement : 2 coarse sand (zone-III) : 4 graded stone aggregate 20 mm nominal size)</t>
    </r>
  </si>
  <si>
    <r>
      <t>Providing and laying in position cement concrete of specified grade excluding the cost of centering and shuttering - All work up to plinth level :</t>
    </r>
    <r>
      <rPr>
        <sz val="12"/>
        <color indexed="8"/>
        <rFont val="Book Antiqua"/>
        <family val="1"/>
      </rPr>
      <t>1:4:8 (1 Cement : 4 coarse sand (zone-III) : 8 graded stone aggregate 40 mm nominal size)</t>
    </r>
  </si>
  <si>
    <r>
      <t>Centering and shuttering including strutting, propping etc. and removal of form work for :</t>
    </r>
    <r>
      <rPr>
        <sz val="12"/>
        <color indexed="8"/>
        <rFont val="Book Antiqua"/>
        <family val="1"/>
      </rPr>
      <t>Foundations, footings, bases for columns</t>
    </r>
  </si>
  <si>
    <t>Extra for providing and mixing water proofing material in cement concrete per 50kg work in doses by weight of cement as per manufacturer's specification.</t>
  </si>
  <si>
    <t>Providing &amp; applying a coat of residual petroleum bitumen of grade of VG-10 of approved quality using 1.7kg per square metre on damp proof course after cleaning the surface with brushes and finally with apiece of cloth lightly soaked in kerosene oil</t>
  </si>
  <si>
    <t>Making plinth protection 50mm thick of cement concrete 1:3:6 (1 cement : 3 coarse sand (zone - III) : 6 graded stone aggregate 20 mm nominal size) over 75mm thick bed of dry brick ballast 40 mm nominal size,well rammed and consolidated and grouted with fine sand, including necessary excavation, levelling &amp; dressing &amp; finishing the top smooth.</t>
  </si>
  <si>
    <t>5.33.1.1</t>
  </si>
  <si>
    <r>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accelerate,retard setting of concrete, improve workability without impairing strength and durability as per direction of Engineer-in-charge. (Note :- Cement content considered in this item is @ 330 kg/cum. Excess/ less cement used as per design mix is payable/recoverable separately).:</t>
    </r>
    <r>
      <rPr>
        <sz val="12"/>
        <color indexed="8"/>
        <rFont val="Book Antiqua"/>
        <family val="1"/>
      </rPr>
      <t>All works upto plinth level</t>
    </r>
  </si>
  <si>
    <t>5.33.2.1</t>
  </si>
  <si>
    <r>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accelerate,retard setting of concrete, improve workability without impairing strength and durability as per direction of Engineer-in-charge. (Note :- Cement content considered in this item is @ 330 kg/cum. Excess/ less cement used as per design mix is payable/recoverable separately).:</t>
    </r>
    <r>
      <rPr>
        <sz val="12"/>
        <color indexed="8"/>
        <rFont val="Book Antiqua"/>
        <family val="1"/>
      </rPr>
      <t>All works above plinth level upto floor V level</t>
    </r>
  </si>
  <si>
    <t>Add for using extra cement in the items of design mix over and above the specified cement content therein.</t>
  </si>
  <si>
    <r>
      <t>Centering and shuttering including strutting, propping etc. and removal of form for :</t>
    </r>
    <r>
      <rPr>
        <sz val="12"/>
        <color indexed="8"/>
        <rFont val="Book Antiqua"/>
        <family val="1"/>
      </rPr>
      <t>Foundations, footings, bases of columns, etc. for mass concrete</t>
    </r>
  </si>
  <si>
    <t>5.9.2</t>
  </si>
  <si>
    <r>
      <t>Centering and shuttering including strutting, propping etc. and removal of form for:</t>
    </r>
    <r>
      <rPr>
        <sz val="12"/>
        <color indexed="8"/>
        <rFont val="Book Antiqua"/>
        <family val="1"/>
      </rPr>
      <t xml:space="preserve"> Walls (any thickness) including attached pilasters, butteresses, plinth and string courses etc.</t>
    </r>
  </si>
  <si>
    <r>
      <t>Centering and shuttering including strutting, propping etc. and removal of form for :</t>
    </r>
    <r>
      <rPr>
        <sz val="12"/>
        <color indexed="8"/>
        <rFont val="Book Antiqua"/>
        <family val="1"/>
      </rPr>
      <t>Suspended floors, roofs, landings, balconies and access platform</t>
    </r>
  </si>
  <si>
    <r>
      <t>Centering and shuttering including strutting, propping etc. and removal of form for :</t>
    </r>
    <r>
      <rPr>
        <sz val="12"/>
        <color indexed="8"/>
        <rFont val="Book Antiqua"/>
        <family val="1"/>
      </rPr>
      <t>Lintels, beams, plinth beams, girders, bressumers and cantilevers</t>
    </r>
  </si>
  <si>
    <r>
      <t>Centering and shuttering including strutting, propping etc. and removal of form for :</t>
    </r>
    <r>
      <rPr>
        <sz val="12"/>
        <color indexed="8"/>
        <rFont val="Book Antiqua"/>
        <family val="1"/>
      </rPr>
      <t>Columns, Pillars, Piers, Abutments, Posts and Struts</t>
    </r>
  </si>
  <si>
    <t>5.9.7</t>
  </si>
  <si>
    <r>
      <t>Centering and shuttering including strutting, propping etc. and removal of form for :</t>
    </r>
    <r>
      <rPr>
        <sz val="12"/>
        <color indexed="8"/>
        <rFont val="Book Antiqua"/>
        <family val="1"/>
      </rPr>
      <t xml:space="preserve"> Stairs, (excluding landings) except spiral-staircases</t>
    </r>
  </si>
  <si>
    <t>5.9.14</t>
  </si>
  <si>
    <r>
      <t>Centering and shuttering including strutting, propping etc. and removal of form for :</t>
    </r>
    <r>
      <rPr>
        <sz val="12"/>
        <color indexed="8"/>
        <rFont val="Book Antiqua"/>
        <family val="1"/>
      </rPr>
      <t xml:space="preserve"> Extra for shuttering in circular work (20% of respective centering and shuttering items)</t>
    </r>
  </si>
  <si>
    <t>5.9.15</t>
  </si>
  <si>
    <r>
      <t>Centering and shuttering including strutting, propping etc. and removal of form for :</t>
    </r>
    <r>
      <rPr>
        <sz val="12"/>
        <color indexed="8"/>
        <rFont val="Book Antiqua"/>
        <family val="1"/>
      </rPr>
      <t>Small lintels not exceeding 1.5 m clear span, moulding as in cornices, window sills, string courses, bands, copings, bed plates, anchor blocks and the like</t>
    </r>
  </si>
  <si>
    <t>5.9.16.1</t>
  </si>
  <si>
    <r>
      <t>Centering and shuttering including strutting, propping etc. and removal of form for :</t>
    </r>
    <r>
      <rPr>
        <sz val="12"/>
        <color indexed="8"/>
        <rFont val="Book Antiqua"/>
        <family val="1"/>
      </rPr>
      <t xml:space="preserve"> Edges of slabs and breaks in floors and walls Under 20 cm wide</t>
    </r>
  </si>
  <si>
    <t>5.9.19</t>
  </si>
  <si>
    <r>
      <t>Centering and shuttering including strutting, propping etc. and removal of form for :</t>
    </r>
    <r>
      <rPr>
        <sz val="12"/>
        <color indexed="8"/>
        <rFont val="Book Antiqua"/>
        <family val="1"/>
      </rPr>
      <t>Weather shade, Chajjas, corbels etc., including edges</t>
    </r>
  </si>
  <si>
    <t>5.18.1</t>
  </si>
  <si>
    <t>Providing precast cement concrete Jali 1:2:4 (1 cement : 2 coarse sand(zone-III) : 4 graded stone aggregate 6mm nominal size ), reinforced with 1.6 mm dia mild steel wire, including centering and shuttering, roughening cleaning, fixing and finishing in cement mortar 1:3 (1 cement: 3 fine sand) etc. complete, excluding plastering of the jambs, sills and soffits. 5.18.1 50 mm thick</t>
  </si>
  <si>
    <t>M5.22.6/M 5.22A.6</t>
  </si>
  <si>
    <t>Steel reinforcement for R.C.C. work including straightening, cutting, bending, placing in position and binding all complete upto plinth level and above plinth level</t>
  </si>
  <si>
    <t>Brick work with common burnt clay F.P.S. (non modular) bricks of class designation 7.5 in foundation and plinth in:Cement mortar 1:6 (1 cement : 6 coarse sand)</t>
  </si>
  <si>
    <t>6.2.2</t>
  </si>
  <si>
    <r>
      <t>Brick work with common burnt clay modular bricks of class designation 7.5 in foundation and plinth in:</t>
    </r>
    <r>
      <rPr>
        <sz val="12"/>
        <color indexed="8"/>
        <rFont val="Book Antiqua"/>
        <family val="1"/>
      </rPr>
      <t>Cement mortar 1:6 (1 cement : 6 coarse sand)</t>
    </r>
  </si>
  <si>
    <r>
      <t>Brick work with common burnt clay F.P.S. (non modular) bricks of class designation 7.5 in superstructure above plinth level up to floor V level in all shapes and sizes in :</t>
    </r>
    <r>
      <rPr>
        <sz val="12"/>
        <color indexed="8"/>
        <rFont val="Book Antiqua"/>
        <family val="1"/>
      </rPr>
      <t>Cement mortar 1:6 (1 cement : 6 coarse sand)</t>
    </r>
  </si>
  <si>
    <t>6.12.2</t>
  </si>
  <si>
    <t>Half brick masonry with common burnt clay F.P.S. (non modular) bricks of class designation 7.5 in foundations and plinth in :</t>
  </si>
  <si>
    <t>6.13.2</t>
  </si>
  <si>
    <r>
      <t>Half brick masonry with common burnt clay F.P.S. (non modular) bricks of class designation 7.5 in superstructure above plinth level up to floor
V level.:</t>
    </r>
    <r>
      <rPr>
        <sz val="12"/>
        <color indexed="8"/>
        <rFont val="Book Antiqua"/>
        <family val="1"/>
      </rPr>
      <t>Cement mortar 1:4 (1 cement :4 coarse sand)</t>
    </r>
  </si>
  <si>
    <t>Extra for providing and placing in position 2 Nos 6mm dia. M.S. bars at every third course of half brick masonry</t>
  </si>
  <si>
    <t>8.2.2.1</t>
  </si>
  <si>
    <r>
      <t>Providing and fixing 18 mm thick gang saw cut, mirror polished, premoulded and prepolished, machine cut for kitchen platforms, vanity,counters, window sills, facias and similar locations of required size,approved shade, colour and texture laid over 20 mm thick base cement mortar 1:4 (1 cement : 4 coarse sand), joints treated with white cement,mixed with matching pigment, epoxy touch ups, including rubbing, curing, moulding and polishing to edges to give high gloss finish etc. complete at all levels.:</t>
    </r>
    <r>
      <rPr>
        <sz val="12"/>
        <color indexed="8"/>
        <rFont val="Book Antiqua"/>
        <family val="1"/>
      </rPr>
      <t>Granite of any colour and shade: Area of slab upto 0.50 sqm</t>
    </r>
  </si>
  <si>
    <t>8.3.2</t>
  </si>
  <si>
    <r>
      <t>Providing edge moulding to 18 mm thick marble stone counters, Vanities etc., including machine polishing to edge to give high gloss finish etc.
complete as per design approved by Engineer-in-Charge.:</t>
    </r>
    <r>
      <rPr>
        <sz val="12"/>
        <color indexed="8"/>
        <rFont val="Book Antiqua"/>
        <family val="1"/>
      </rPr>
      <t>Granite work</t>
    </r>
  </si>
  <si>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</si>
  <si>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Extra for providing opening of required size &amp; shape for wash basin/kitchen sink in kitchen platform, vanity counter and similar location in marble/ Granite/ stone work, including necessary holes for pillar taps etc. including moulding, rubbing and polishing of cut edges etc. complete</t>
  </si>
  <si>
    <t>9.7.5.1</t>
  </si>
  <si>
    <t>Particle Board 12 mm thick Plain particle board flat pressed, 3 layer or graded wood particle board medium density Grade I, IS : 3087 marked</t>
  </si>
  <si>
    <t>9.47.1</t>
  </si>
  <si>
    <r>
      <t>Providing and fixing nickel plated M.S. pipe curtain rods with nickel plated bracket:</t>
    </r>
    <r>
      <rPr>
        <sz val="12"/>
        <color indexed="8"/>
        <rFont val="Book Antiqua"/>
        <family val="1"/>
      </rPr>
      <t xml:space="preserve"> 20 mm dia (heavy type)</t>
    </r>
  </si>
  <si>
    <t>9.96.2</t>
  </si>
  <si>
    <r>
      <t>Providing and fixing aluminium sliding door bolts, ISI marked anodised (anodic coating not less than grade AC 10 as per IS : 1868), transparent or dyed to required colour or shade, with nuts and screws etc. complete :</t>
    </r>
    <r>
      <rPr>
        <sz val="12"/>
        <color indexed="8"/>
        <rFont val="Book Antiqua"/>
        <family val="1"/>
      </rPr>
      <t>250x16 mm</t>
    </r>
  </si>
  <si>
    <t>9.97.1</t>
  </si>
  <si>
    <r>
      <t>Providing and fixing aluminium tower bolts, ISI marked, anodised (anodic coating not less than grade AC 10 as per IS : 1868 ) transparent or dyed to required colour or shade, with necessary screws etc. complete :</t>
    </r>
    <r>
      <rPr>
        <sz val="12"/>
        <color indexed="8"/>
        <rFont val="Book Antiqua"/>
        <family val="1"/>
      </rPr>
      <t>300x10 mm</t>
    </r>
  </si>
  <si>
    <t>9.97.2</t>
  </si>
  <si>
    <r>
      <t>Providing and fixing aluminium tower bolts, ISI marked, anodised (anodic coating not less than grade AC 10 as per IS : 1868 ) transparent or dyed to required colour or shade, with necessary screws etc. complete :</t>
    </r>
    <r>
      <rPr>
        <sz val="12"/>
        <color indexed="8"/>
        <rFont val="Book Antiqua"/>
        <family val="1"/>
      </rPr>
      <t>250x10 mm</t>
    </r>
  </si>
  <si>
    <t xml:space="preserve">9.100.1 </t>
  </si>
  <si>
    <t>Providing and fixing aluminium handles, ISI marked, anodised (anodic coating not less than grade AC 10 as per IS : 1868) transparent or dyed to required colour or shade, with necessary screws etc. complete : 125 mm</t>
  </si>
  <si>
    <t>9.101.2</t>
  </si>
  <si>
    <t>Providing and fixing aluminium hanging floor door stopper, ISI marked,
anodised (anodic coating not less than grade AC 10 as per IS : 1868)
transparent or dyed to required colour and shade, with necessary screws
etc. complete.:Twin rubber stopper</t>
  </si>
  <si>
    <t>Providing and fixing powder coated telescopic drawer channels 300 mm
long with necessary screws etc. complete as per directions of Engineerin-
charge.</t>
  </si>
  <si>
    <t>Providing and fixing cup board shutters 25 mm thick, with Pre-laminated flat pressed three layer particle board or graded wood particle board IS:
12823 marked, exterior grade (Grade l Type ll), having one side decorative lamination and other side balancing lamination, including IInd class teak wood lipping of 25 mm wide x12 mm thick with necessary screws and bright finished stainless steel piano hinges, complete as per direction of the Engineer-in-Charge</t>
  </si>
  <si>
    <t>9.147C.2 
(DSR 2021)</t>
  </si>
  <si>
    <t>Providing and fixing factory made uPVC white colour casement/ Casement cum fixed glazed door comprising of uPVC multi-chambered frame, sash and mullion (where ever required) extruded profiles duly reinforced with 1.60 ± 0.2 mm thick galvanized mild steel section made from roll forming process of required length (shape &amp; size according to uPVC profile), uPVC extruded glazing beads of appropriate dimension, EPDM gasket, zinc alloy (white powder coated) 3D hinges and one handle on each side of panels along with zinc plated mild steel multi point locking having transmission gear, cylinder with keeps and one side key, G.I fasteners 100 x 8 mm size for fixing frame to finished wall and necessary stainless steel screws, etc. Profile of frame &amp; sash shall be mitred cut and fusion welded at all corners, mullion (if required) shall be also fusion welded including drilling of holes for fixing hardware's and drainage of water etc. After fixing frame the gap between frame and adjacent finished wall shall be filled with weather proof silicon sealent over backer rod of required size and of approved quality, all complete as per approved drawing &amp; direction of Engineer-in-Charge. (Single / double glass panes and silicon sealent shall be paid separately).                                                                                            Note: For uPVC frame, sash and mullion extruded profiles minus 5% tolerance in dimension i.e. in depth &amp; width of profile shall be acceptable. Variation in profile dimension in higher side shall be accepted but no extra payment on this account shall be made.
Casement door with top hung ventilator with 3D and S.S.
friction hinges (400 x 19 x 1.9 mm) made of (big series)
frame 67 x 64 mm, sash 67 x 110 mm &amp; mullion 67 x 80
mm all having wall thickness of 2.3 ±. 0.2 mm and
single glazing bead / double glazing bead of appropriate
dimension.(Area of door upto 2.50 sqm)</t>
  </si>
  <si>
    <t>9.147D.4
(DSR 2021)</t>
  </si>
  <si>
    <t>Providing and fixing factory made uPVC white colour sliding glazed window upto 1.50 m in height dimension comprising of uPVC multi-chambered frame with in-built roller track and sash extruded profiles duly reinforced
with 1.60 ± 0.2 mm thick galvanized mild steel section made from roll forming process of required length (shape &amp; size according to uPVC profile), appropriate dimension of uPVC extruded glazing beads and uPVC extruded interlocks, EPDM gasket, wool pile, zinc alloy (white powder coated) touch locks with hook, zinc alloy body with single nylon rollers (weight bearing capacity to be 40 kg), G.I fasteners 100 x 8 mm size for fixing frame to finished wall and necessary stainless steel screws etc. Profile of frame &amp; sash shall be mitred cut and fusion welded at all corners, including drilling of holes for fixing hardware's and drainage of water etc. After fixing frame the gap between frame and adjacent finished wall shall be filled with weather proof silicon sealent over backer rod of required size and of approved quality, all complete as per approved drawing &amp; direction of Engineer-in-Charge. (Single / double glass panes, wire mesh and silicon sealent shall be paid separately) Note: For uPVC frame and sash extruded profiles minus 5% tolerance in dimension i.e. in depth &amp; width of profile shall be acceptable. Variation in profile dimension in higher side shall be accepted but no extra payment on this account shall be made.
Three track three panels sliding window with fly proof S.S wire mesh (Two nos. glazed &amp; one no. wire mesh panels) made of (big series) frame 116 x 45 mm &amp; sash 46 x 62 mm
both having wall thickness of 2.3 ± 0.2 mm and single glazing bead / double glazing bead of appropriate dimension. (Area of window above 1.75 sqm).</t>
  </si>
  <si>
    <t>9.147D.5
(DSR 2021)</t>
  </si>
  <si>
    <t>Three track three panels sliding window made of (big series) frame 116 x 45 mm &amp; sash 46 x 62 mm both having wall thickness of 2.3 ± 0.2 mm and single glazing bead / double glazing bead of appropriate dimension. (Area of window above 1.75 sqm)</t>
  </si>
  <si>
    <t>9.147A.1
(DSR 2021)</t>
  </si>
  <si>
    <t>Providing and fixing factory made uPVC white colour casement/casement cum
fixed glazed windows comprising of uPVC multi-chambered frame, sash and
mullion (where ever required) extruded profiles duly reinforced with 1.60 ± 0.2 mm
thick galvanized mild steel section made from roll forming process of required
length (shape &amp; size according to uPVC profile), uPVC extruded glazing beads of
appropriate dimension, EPDM gasket, stainless steel (SS 304 grade) friction hinges, zinc alloy (white powder coated) casement handles, G.I fasteners 100 x 8 mm size for fixing frame to finished wall, plastic packers, plastic caps and necessary stainless steel screws etc. Profile of frame &amp; sash shall be mitred cut and fusion welded at all corners, mullion (if required) shall be also fusion welded including drilling of holes for fixing hardware's and drainage of water etc. After fixing frame the gap between frame and adjacent finished wall shall be filled with weather proof silicon sealant over backer rod of required size and of approved quality, all complete as per approved drawing &amp; direction of Engineer-in-Charge. (Single / double glass panes and silicon sealant shall be paid separately) Note: For uPVC frame, sash and mullion extruded profiles minus 5% tolerancein
dimension i.e. in depth &amp; width of profile shall be acceptable. Variation in profile
dimension in higher side shall be accepted but no extra payment on this account
shall be made.
Casement window single panel with S.S. friction hinges (300 x 19 x 1.9 mm), made of (small series) frame 47 x 50 mm &amp; sash 47 x 68 mm both having wall thickness of 1.9 ± 0.2 mm and single glass pane glazing bead of appropriate
dimension. (Area of window upto 0.75 sqm.)</t>
  </si>
  <si>
    <t>9.156.1</t>
  </si>
  <si>
    <t>Pre-laminated with decorative lamination on both side exterior
Grade - I MDF Board 12 mm thick confirming to IS:14587</t>
  </si>
  <si>
    <t>Structural Steel work riveted, bolted or welded in built up sections, trusses &amp; framed work including cutting, hoisting, fixing in position and applying a priming coat of approved steel primer all complete</t>
  </si>
  <si>
    <t>10.5.1</t>
  </si>
  <si>
    <t>Providing and fixing 1mm thick M.S. sheet door with frame of 40x40x6 mm angle iron and 3 mm M.S. gusset plates at the junctions and corners,
all necessary fittings complete, including applying a priming coat of approved steel primer.:Using M.S. angels 40x40x6 mm for diagonal braces</t>
  </si>
  <si>
    <t>Providing and fixing circular/ Hexagonal cast iron or M.S. sheet box for ceiling fan clamp, of internal dia 140 mm, 73 mm height, top lid of 1.5 mm thick M.S. sheet with its top surface hacked for proper bonding, top lid shall be screwed into the cast iron/ M.S. sheet box by means of 3.3 mm dia round headed screws, one lock at the corners. Clamp shall
be made of 12 mm dia M.S. bar bent to shape as per standard drawing.</t>
  </si>
  <si>
    <t>Steel work welded in built up sections/ framed work, including cutting, hoisting, fixing in position and applying a priming coat of approved steel primer using structural steel etc. as required.:In gratings, frames, guard bar, ladder, railings, brackets, gates
and similar works</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</si>
  <si>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</si>
  <si>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11.23.5</t>
  </si>
  <si>
    <r>
      <t>Marble stone flooring with 18 mm thick marble stone, as per sample of marble approved by Engineer-in-charge, over 20 mm (average) thick base of cement mortar 1:4 (1 cement : 4 coarse sand) laid and jointed with grey cement slurry, including rubbing and polishing complete with :</t>
    </r>
    <r>
      <rPr>
        <sz val="12"/>
        <color indexed="8"/>
        <rFont val="Book Antiqua"/>
        <family val="1"/>
      </rPr>
      <t>Udaipur green marble</t>
    </r>
  </si>
  <si>
    <t>Extra for pre finished nosing to treads of steps of marble stone.</t>
  </si>
  <si>
    <t>Extra for marble stone flooring in treads of steps and risers using single length up to 2.00 metre.</t>
  </si>
  <si>
    <t>Providing and laying Ceramic glazed floor tiles of size 300x300 mm (thickness to be specified by the manufacturer) of 1st quality conforming to IS : 15622 of approved make in colours such as White, Ivory, Grey, Fume Red Brown, laid on 20 mm thick cement mortar 1:4 (1 Cement :4 Coarse sand), Jointing with grey cement slurry @ 3.3 kg/sqm including pointing the joints with white cement and matching pigment etc.,complete.</t>
  </si>
  <si>
    <t>11.41.2</t>
  </si>
  <si>
    <r>
      <t>Providing and laying vitrified floor tiles in different sizes (thickness to be specified by the manufacturer) with water absorption less than 0.08% and conforming to IS: 15622, of approved make, in all colours and shades,
laid on 20mm thick cement mortar 1:4 (1 cement : 4 coarse sand), jointing with grey cement slurry @ 3.3 kg/ sqm including grouting the joints with white cement and matching pigments etc., complete.:</t>
    </r>
    <r>
      <rPr>
        <sz val="12"/>
        <color indexed="8"/>
        <rFont val="Book Antiqua"/>
        <family val="1"/>
      </rPr>
      <t>Size of Tile 600x600 mm</t>
    </r>
  </si>
  <si>
    <t>11.46.2</t>
  </si>
  <si>
    <r>
      <t xml:space="preserve">Providing and laying Vitrified tiles in different sizes (thickness to be specified by manufacturer), with water absorption less than 0.08 % and conforming to I.S. 15622, of approved make, in all colours &amp; shade, inskirting, riser of steps, over 12 mm thick bed of cement mortar 1:3 (1 cement: 3 coarse sand), jointing with grey cement slurry @ 3.3 kg/ sqm including grouting the joint with white cement &amp; matching pigments etc. complete: </t>
    </r>
    <r>
      <rPr>
        <sz val="12"/>
        <color indexed="8"/>
        <rFont val="Book Antiqua"/>
        <family val="1"/>
      </rPr>
      <t>Size of Tile 600x600 mm</t>
    </r>
  </si>
  <si>
    <t>12.1.1</t>
  </si>
  <si>
    <t>Providing corrugated G.S. sheet roofing including vertical / curved
surface fixed with polymer coated J or L hooks, bolts and nuts 8
mm diameter with bitumen and G.I. limpet washers or with G.I. limpet washers filled with white lead, including a coat of approved steel primer and two coats of approved paint on overlapping of sheets complete (up to any pitch in horizontal/ vertical or curved surfaces), excluding the cost of purlins, rafters and trusses and including cutting to size and shape wherever required
1.00 mm thick with zinc coating not less than 275 gm/m²</t>
  </si>
  <si>
    <t>Providing gola 75x75 mm in cement concrete 1:2:4 (1 cement : 2 coarse sand : 4 stone aggregate 10 mm and down gauge), including finishing with cement mortar 1:3 (1 cement : 3 fine sand) as per standard design : In 75x75 deep chase</t>
  </si>
  <si>
    <t>Making khurras 45x45 cm with average minimum thickness of 5 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</si>
  <si>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r>
      <t>Providing and fixing on wall face unplasticised Rigid PVC rain water pipes conforming to IS : 13592 Type A, including jointing with seal ring conforming to IS : 5382, leaving 10 mm gap for thermal expansion, (i) Single socketed pipes.:</t>
    </r>
    <r>
      <rPr>
        <sz val="12"/>
        <color indexed="8"/>
        <rFont val="Book Antiqua"/>
        <family val="1"/>
      </rPr>
      <t>110 mm diameter</t>
    </r>
  </si>
  <si>
    <t>12.42.5.2</t>
  </si>
  <si>
    <r>
      <t xml:space="preserve">Providing and fixing on wall face unplasticised - PVC moulded fittings/
accessories for unplasticised Rigid PVC rain water pipes conforming
to IS : 13592 Type A, including jointing with seal ring conforming to
IS : 5382, leaving 10 mm gap for thermal expansion.:Bend 87.5°: </t>
    </r>
    <r>
      <rPr>
        <sz val="12"/>
        <color indexed="8"/>
        <rFont val="Book Antiqua"/>
        <family val="1"/>
      </rPr>
      <t>110 mm bend</t>
    </r>
  </si>
  <si>
    <r>
      <t>Providing and fixing unplasticised -PVC pipe clips of approved design to unplasticised - PVC rain water pipes by means of 50x50x50 mm hard wood plugs, screwed with M.S. screws of required length,
including cutting brick work and fixing in cement mortar 1:4 (1 cement : 4 coarse sand) and making good the wall etc. complete.:</t>
    </r>
    <r>
      <rPr>
        <sz val="12"/>
        <color indexed="8"/>
        <rFont val="Book Antiqua"/>
        <family val="1"/>
      </rPr>
      <t>110mm</t>
    </r>
  </si>
  <si>
    <t>Providing and fixing to the inlet mouth of rain water pipe cast iron grating 15 cm diameter and weighing not less than 440 grams.</t>
  </si>
  <si>
    <t>12mm cement plaster of mix: 1:6 (1 cement: 6 fine sand)</t>
  </si>
  <si>
    <t>13.2.2</t>
  </si>
  <si>
    <t>15mm cement plaster on the rough side of single or half brick wall of mix 1:6 (1 cement: 6 fine sand)</t>
  </si>
  <si>
    <t>18 mm cement plaster in two coats under layer 12 mm thick cement plaster 1:5 (1 cement : 5 coarse sand) finished with a top layer 6 mm thick cement plaster 1:6 (1 cement : 6 fine sand). sqm</t>
  </si>
  <si>
    <t>13.16.1</t>
  </si>
  <si>
    <r>
      <t>6 mm cement plaster of mix :</t>
    </r>
    <r>
      <rPr>
        <sz val="12"/>
        <color indexed="8"/>
        <rFont val="Book Antiqua"/>
        <family val="1"/>
      </rPr>
      <t>1:3 (1 cement : 3 fine sand)</t>
    </r>
  </si>
  <si>
    <t>13.62.1</t>
  </si>
  <si>
    <t>Painting with synthetic enamel paint of approved brand and manufacture of required colour to given an even shade: Two or more coats on new work over an under coat of suitable shade with ordinary paint of approved brand and manufacture.</t>
  </si>
  <si>
    <t>13.80</t>
  </si>
  <si>
    <t>Providing and applying white cement based putty of average thickness 1 mm, of approved brand and manufacturer, over the plastered wall
surface to prepare the surface even and smooth complete.</t>
  </si>
  <si>
    <t>13.41.1</t>
  </si>
  <si>
    <r>
      <t>Distempering with 1st quality acrylic distemper, having VOC (Volatile Organic Compound ) content less than 50 grams/ litre, of approved
brand and manufacture, including applying additional coats wherever required, to achieve even shade and colour.:</t>
    </r>
    <r>
      <rPr>
        <sz val="12"/>
        <color indexed="8"/>
        <rFont val="Book Antiqua"/>
        <family val="1"/>
      </rPr>
      <t>Two coats</t>
    </r>
  </si>
  <si>
    <t>13.82.2</t>
  </si>
  <si>
    <r>
      <t>Wall painting with acrylic emulsion paint, having VOC (Volatile Organic Compound ) content less than 50 grams/ litre, of approved brand and
manufacture, including applying additional coats wherever required, to achieve even shade and colour.:</t>
    </r>
    <r>
      <rPr>
        <sz val="12"/>
        <color indexed="8"/>
        <rFont val="Book Antiqua"/>
        <family val="1"/>
      </rPr>
      <t xml:space="preserve"> Two Coats</t>
    </r>
  </si>
  <si>
    <t>13.85.3</t>
  </si>
  <si>
    <t>Applying priming coats with primer of approved brand and manufacture, having low VOC (Volatile Organic Compound ) content.:With water thinnable cement primer on wall surface
having VOC content less than 50 grams/litre</t>
  </si>
  <si>
    <t>17.2.1</t>
  </si>
  <si>
    <r>
      <t>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t>
    </r>
    <r>
      <rPr>
        <sz val="12"/>
        <color indexed="8"/>
        <rFont val="Book Antiqua"/>
        <family val="1"/>
      </rPr>
      <t>W.C. pan with ISI marked white solid plastic seat and lid</t>
    </r>
  </si>
  <si>
    <t>17.3.1</t>
  </si>
  <si>
    <r>
      <t>Providing and fixing white vitreous china pedestal type water closet (European type) with seat and lid, 10 litre low level white vitreous china flushing cistern &amp; C.P. flush bend with fittings &amp; C.I. brackets, 40 mm flush bend, overflow arrangement with specials of standard make and mosquito proof coupling of approved municipal design complete, including painting of fittings and brackets, cutting and making good the walls and floors wherever required :</t>
    </r>
    <r>
      <rPr>
        <sz val="12"/>
        <color indexed="8"/>
        <rFont val="Book Antiqua"/>
        <family val="1"/>
      </rPr>
      <t>W.C. pan with ISI marked white solid plastic seat and lid</t>
    </r>
  </si>
  <si>
    <t>17.7.4</t>
  </si>
  <si>
    <t>Providing and fixing wash basin with C.I. brackets, 15 mm dia CP Brass single hole basin mixer of approved quality and make, including painting of fittings and brackets, cutting and making good the walls wherever required:- (a) White Vitreous China Wash basin size 550x400 mm with a 15 mm CP Brass single hole basin mixer</t>
  </si>
  <si>
    <t>17.7.3</t>
  </si>
  <si>
    <t>Providing and fixing wash basin with C.I./M.S. brackets, 15mm C.P. brass pillar taps, Kingston/ Gem/ Techno/ Parko, 32mm C.P. brass waste of standard pattern, including painting of fitting and brackets, cutting and making good the walls wherever required: White Vitreous China: Flat back wash basin size 550x400mm with a single 15mm C.P. brass pillar tap.</t>
  </si>
  <si>
    <t>Providing and fixing white vitreous china pedestal for wash basin completely recessed at the back for the reception of pipes and fittings</t>
  </si>
  <si>
    <t>17.10.1.1</t>
  </si>
  <si>
    <r>
      <t>Providing and fixing Stainless Steel A ISI 304 (18/8) kitchen sink as per IS:13983 with C.I. brackets and stainless steel plug 40 mm, including painting of fittings and brackets, cutting and making good the walls wherever required :</t>
    </r>
    <r>
      <rPr>
        <sz val="12"/>
        <color indexed="8"/>
        <rFont val="Book Antiqua"/>
        <family val="1"/>
      </rPr>
      <t>Kitchen sink with drain board:510x1040 mm bowl depth 250 mm</t>
    </r>
  </si>
  <si>
    <t>17.22A</t>
  </si>
  <si>
    <t>Providing and fixing CP Brass 32mm size Bottle Trap of approved quality &amp; make and as per the direction of Engineer-in-charge.</t>
  </si>
  <si>
    <t>17.28.1.1</t>
  </si>
  <si>
    <t>Providing and fixing PVC waste pipe for sink or wash basin including PVC waste fittings complete: Semi rigid pipe: 32mm dia</t>
  </si>
  <si>
    <t>Providing and fixing 100 mm sand cast Iron grating for gully trap.</t>
  </si>
  <si>
    <t>17.32.2</t>
  </si>
  <si>
    <t>Providing and fixing mirror of superior quality thickness of required shape and size with plastic moulded frame of approved make and shade with 6mm thick hard board backing. Rectangular shape 453x357mm</t>
  </si>
  <si>
    <t>Providing and fixing 600x120x5 mm glass shelf with edges round off, supported on anodised aluminium angle frame with C.P. brass brackets and guard rail complete fixed with 40 mm long screws, rawl
plugs etc., complete.</t>
  </si>
  <si>
    <t>17.34.1</t>
  </si>
  <si>
    <r>
      <t>Providing and fixing toilet paper holder :</t>
    </r>
    <r>
      <rPr>
        <sz val="12"/>
        <color indexed="8"/>
        <rFont val="Book Antiqua"/>
        <family val="1"/>
      </rPr>
      <t>C.P. brass</t>
    </r>
  </si>
  <si>
    <t>Providing and fixing 600x450 mm beveled edge mirror of superior glass (of approved quality) complete with 6 mm thick hard board ground fixed to wooden cleats with C.P. brass screws and washers complete.</t>
  </si>
  <si>
    <t>18.7.3</t>
  </si>
  <si>
    <r>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t>
    </r>
    <r>
      <rPr>
        <sz val="12"/>
        <color indexed="8"/>
        <rFont val="Book Antiqua"/>
        <family val="1"/>
      </rPr>
      <t>Internal work - Exposed on wall:25 mm nominal outer dia Pipes</t>
    </r>
  </si>
  <si>
    <t>18.8.2</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</si>
  <si>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20 mm nominal outer dia Pipes</t>
  </si>
  <si>
    <t>18.12.3</t>
  </si>
  <si>
    <t>Providing and fixing G.I. Pipes complete with G.I. fittings including trenching and refilling etc. (external work): 25mm dia. nominal bore</t>
  </si>
  <si>
    <t>18.12.6</t>
  </si>
  <si>
    <r>
      <t xml:space="preserve">Providing and fixing G.I. pipes complete with G.I. fittings including trenching and refilling etc.:External work: </t>
    </r>
    <r>
      <rPr>
        <sz val="12"/>
        <color indexed="8"/>
        <rFont val="Book Antiqua"/>
        <family val="1"/>
      </rPr>
      <t>50mm dia nminal bore</t>
    </r>
  </si>
  <si>
    <t>18.12.8</t>
  </si>
  <si>
    <r>
      <t>Providing and fixing G.I. pipes complete with G.I. fittings including trenching and refilling etc.</t>
    </r>
    <r>
      <rPr>
        <sz val="12"/>
        <color indexed="8"/>
        <rFont val="Book Antiqua"/>
        <family val="1"/>
      </rPr>
      <t>External work: 80 mm dia nominal bore</t>
    </r>
  </si>
  <si>
    <t>18.13.1</t>
  </si>
  <si>
    <t>Making connection of G.I. distribution branch with G.I. main of sizes by providing and fixing tee including cutting and threading the pipe etc. complete: 25 to 40mm dia. nominal bore</t>
  </si>
  <si>
    <t>18.13.2</t>
  </si>
  <si>
    <r>
      <t>Making connection of G.I. distribution branch with G.I. main of following sizes by providing and fixing tee, including cutting and threading the pipe etc. complete :</t>
    </r>
    <r>
      <rPr>
        <sz val="12"/>
        <color indexed="8"/>
        <rFont val="Book Antiqua"/>
        <family val="1"/>
      </rPr>
      <t>50 to 80 mm nominal bore</t>
    </r>
  </si>
  <si>
    <t>18.17.1</t>
  </si>
  <si>
    <t>Providing and fixing gun metal gate valve with C.I. wheel of approved quality (screwed end): 25mm nominal bore</t>
  </si>
  <si>
    <t>18.17.4</t>
  </si>
  <si>
    <r>
      <t>Providing and fixing gun metal gate valve with C.I. wheel of approved quality (screwed end) :</t>
    </r>
    <r>
      <rPr>
        <sz val="12"/>
        <color indexed="8"/>
        <rFont val="Book Antiqua"/>
        <family val="1"/>
      </rPr>
      <t>50 mm nominal bore</t>
    </r>
  </si>
  <si>
    <t>18.19.4.1</t>
  </si>
  <si>
    <r>
      <t>Providing and fixing gun metal non- return valve of approved quality (screwed end) :</t>
    </r>
    <r>
      <rPr>
        <sz val="12"/>
        <color indexed="8"/>
        <rFont val="Book Antiqua"/>
        <family val="1"/>
      </rPr>
      <t>50 mm nominal bore:Horizontal</t>
    </r>
  </si>
  <si>
    <t>18.19.6.1</t>
  </si>
  <si>
    <r>
      <t>Providing and fixing gun metal non- return valve of approved quality (screwed end) :</t>
    </r>
    <r>
      <rPr>
        <sz val="12"/>
        <color indexed="8"/>
        <rFont val="Book Antiqua"/>
        <family val="1"/>
      </rPr>
      <t>80 mm nominal bore: Horizontal</t>
    </r>
  </si>
  <si>
    <t>18.21.2.1</t>
  </si>
  <si>
    <r>
      <t>Providing and fixing uplasticised PVC connection pipe with brass unions :</t>
    </r>
    <r>
      <rPr>
        <sz val="12"/>
        <color indexed="8"/>
        <rFont val="Book Antiqua"/>
        <family val="1"/>
      </rPr>
      <t>45 cm length:15 mm nominal bore</t>
    </r>
  </si>
  <si>
    <t>18.32.1</t>
  </si>
  <si>
    <t>Constructing masonry chamber 30x30x50cm inside with 75 class designation brick work in cement mortar 1:4 (1 cement: 4coarse sand) for stop cock, with C.I. surface box 100x100x75mm (inside) with hinged cover fixed in cement concrete slab 1:2:4 mix (1 cement: 2 course sand: 4 graded stone aggregate 20mm nominal size) necessary excavation, foundation concrete 1:5:10 (1 cement: 5 fine sand: 10 graded stone aggregate 40mm nominal size) and inside plastering with cement mortar 1:3 (1 cement: 3 coarse sand) 12mm thick finished with a floating coat of neat cement complete as per standard design: With F.P.S. bricks.</t>
  </si>
  <si>
    <t>18.34.1</t>
  </si>
  <si>
    <t>Constructing masonry Chamber 90x90x100 cm inside, in brick work in cement mortar 1:4 (1 cement : 4 coarse sand) for sluice valve, with C.I. surface box 100 mm top diameter, 160 mm bottom diameter and 180 mm deep (inside) with chained lid and RCC top slab 1:2:4 mix (1 cement : 2 coarse sand : 4 graded stone aggregate 20 mm nominal size ), i/c necessary excavation, foundation concrete 1:5:10 1 cement : 5 fine sand : 10 graded stone aggregate 40 mm nominal size ) and inside plastering with cement mortar 1:3 (1 cement : 3 coarse sand) 12 mm thick, finished with a floating coat of neat cement complete as per standard design : 18.34.1 With common burnt clay F.P.S.(non modular) bricks of class designation 7.5</t>
  </si>
  <si>
    <t>18.31.1.2</t>
  </si>
  <si>
    <r>
      <t xml:space="preserve"> Providing and fixing C.I. sluice valves (with cap) complete with bolts, nuts, rubber insertions etc. (the tail pieces if required will be paid separately) ::</t>
    </r>
    <r>
      <rPr>
        <sz val="12"/>
        <color indexed="8"/>
        <rFont val="Book Antiqua"/>
        <family val="1"/>
      </rPr>
      <t>100 mm diameter:Class II</t>
    </r>
  </si>
  <si>
    <t>18.38.6</t>
  </si>
  <si>
    <r>
      <t>Painting G.I. pipes and fittings with synthetic enamel white paint with two coats over a ready mixed priming coat, both of approved quality for new work :</t>
    </r>
    <r>
      <rPr>
        <sz val="12"/>
        <color indexed="8"/>
        <rFont val="Book Antiqua"/>
        <family val="1"/>
      </rPr>
      <t>50 mm diameter pipe</t>
    </r>
  </si>
  <si>
    <t>18.40.8</t>
  </si>
  <si>
    <r>
      <t>Painting G.I. pipes and fittings with two coats of anti-corrosive bitumastic paint of approved quality :</t>
    </r>
    <r>
      <rPr>
        <sz val="12"/>
        <color indexed="8"/>
        <rFont val="Book Antiqua"/>
        <family val="1"/>
      </rPr>
      <t>80 mm diameter pipe</t>
    </r>
  </si>
  <si>
    <t>18.46.3</t>
  </si>
  <si>
    <t>Providing and fixing G.I. Union in G.I. pipe including cutting and threading the pipe and making long screws etc. complete (New work) :
25 mm nominal bore</t>
  </si>
  <si>
    <t>18.46.6</t>
  </si>
  <si>
    <t>Providing and fixing G.I. Union in G.I. pipe including cutting and threading the pipe and making long screws etc. complete (New work) :
50 mm nominal bore</t>
  </si>
  <si>
    <t>18.46.8</t>
  </si>
  <si>
    <t>Providing and fixing G.I. Union in G.I. pipe including cutting and threading the pipe and making long screws etc. complete (New work) :
80 mm nominal bore</t>
  </si>
  <si>
    <t>Providing and placing on terrace (at all floor levels) polyethylene water storage tank, IS : 12701 marked, with cover and suitable locking arrangement and making necessary holes for inlet, outlet and overflow pipes but without fittings and the base support for tank(TRIPPLE LAYER).</t>
  </si>
  <si>
    <t>18.51.1</t>
  </si>
  <si>
    <r>
      <t>Providing and fixing C.P. brass long body bib cock of approved quality conforming to IS standards and weighing not less than 690 gms.:</t>
    </r>
    <r>
      <rPr>
        <sz val="12"/>
        <color indexed="8"/>
        <rFont val="Book Antiqua"/>
        <family val="1"/>
      </rPr>
      <t>15 mm nominal bore</t>
    </r>
  </si>
  <si>
    <t>18.53.1</t>
  </si>
  <si>
    <t>Providing and fixing C.P. brass angle valve for basin mixer and geyser points of approved quality conforming to IS:8931:15mm nominal bore(Hindware Addons Economy Model Angular Stop Cock (Chrome)</t>
  </si>
  <si>
    <t>19.6.1</t>
  </si>
  <si>
    <t>Providing and laying non-pressure NP2 class (light duty) R.C.C.pipes with collars jointed with stiff mixture of cement mortar in the proportion of 1:2 (1 cement : 2 fine sand) including testing of joints
etc. complete :</t>
  </si>
  <si>
    <t>19.7.1.1</t>
  </si>
  <si>
    <r>
      <t xml:space="preserve">
Constructing brick masonry manhole in cement mortar 1:4 ( 1 cement : 4 coarse sand ) with R.C.C. top slab with 1:1.5:3 mix (1 cement : 1.5 coarse sand (zone- III) : 3 graded stone aggregate 20 mm nominal size), foundation concrete 1:4:8 mix (1 cement : 4 coarse sand (zone- 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90x80 cm and 45 cm deep including C.I. cover with frame (light duty) 455x610 mm internal dimensions, total weight of cover and frame to be not less than 38 kg (weight of cover 23 kg and weight of frame 15 kg) : </t>
    </r>
    <r>
      <rPr>
        <sz val="12"/>
        <color indexed="8"/>
        <rFont val="Book Antiqua"/>
        <family val="1"/>
      </rPr>
      <t xml:space="preserve"> With common burnt clay F.P.S. (non modular) bricks of class designation 7.5</t>
    </r>
  </si>
  <si>
    <t>19.7.2.1</t>
  </si>
  <si>
    <r>
      <t>Constructing brick masonry manhole in cement mortar 1:4 ( 1 cement : 4 coarse sand ) with R.C.C. top slab with 1:1.5:3 mix (1 cement : 1.5 coarse sand (zone- III) : 3 graded stone aggregate 20 mm nominal size), foundation concrete 1:4:8 mix (1 cement : 4 coarse sand (zone- 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120x90 cm and 90 cm deep including C.I. cover with frame (medium duty) 500 mm internal diameter, total weight of cover and frame to be not less than 116 kg (weight of cover 58 kg and weight of frame 58 kg) :</t>
    </r>
    <r>
      <rPr>
        <sz val="12"/>
        <color indexed="8"/>
        <rFont val="Book Antiqua"/>
        <family val="1"/>
      </rPr>
      <t>With common burnt clay F.P.S. (non modular) bricks of class designation 7.5</t>
    </r>
  </si>
  <si>
    <t>19.32.1</t>
  </si>
  <si>
    <t xml:space="preserve">Making soak pit 2.5 m diameter 3.0 metre deep with 45 x 45 cm dry brick honey comb shaft with bricks and S.W. drain pipe 100 mm diameter, 1.8 m long complete as per standard design. 19.32.1 With common burnt clay F.P.S. (non modular) bricks of class designation 7.5 </t>
  </si>
  <si>
    <t>21.1.1.1.</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</si>
  <si>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For fixed portion: Anodised aluminium (anodised transparent or dyed to required shade according to IS: 1868, Minimum anodic coating of grade AC 15)</t>
  </si>
  <si>
    <t>21.1.2.1</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</si>
  <si>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For shutters of doors, windows &amp; ventilators including providing and fixing hinges/ pivots and making provision for fixing of fittings wherever required including the cost of EPDM rubber / neoprene gasket required (Fittings shall be paid for separately): Anodised aluminium (anodised transparent or dyed to required shade according to IS: 1868, Minimum anodic coating of grade AC 15)</t>
  </si>
  <si>
    <t>Providing and fixing glazing in aluminium door, window, ventilator shutters and partitions etc with EPDM rubber / neoprene gasket etc complete as per the architectural drawings and the directions of engineer-in-charge. (Cost of aluminium snap beading shall be paid in basic item): With float glass panes of 4.0 mm thickness</t>
  </si>
  <si>
    <t>Filling the gap in between aluminium frame &amp; adjacent RCC/ Brick/ Stone work by providing weather silicon sealant over backer rod of approved quality as per architectural drawings and direction of Engineer-in-charge complete: Upto 5mm depth and 5 mm width</t>
  </si>
  <si>
    <t>Providing and fixing 12 mm thick frameless toughened glass door shutter of approved brand and manufacture, including providing and
fixing top &amp; bottom pivot &amp; double action hydraulic floor spring type fixing arrangement and making necessary holes etc. for fixing required door fittings, all complete as per direction of Engineer-incharge (Door handle, lock and stopper etc.to be paid separately).</t>
  </si>
  <si>
    <t xml:space="preserve">22.3 Providing and laying water proofing treatment to vertical and horizontal surfaces of depressed portions of W.C., kitchen and the like consisting of: (i) Ist course of applying cement slurry @ 4.4 kg/sqm mixed with water proofing compound conforming to IS 2645 in recommended proportions including rounding off junction of vertical and horizontal surface. (ii) IInd course of 20 mm cement plaster 1:3 (1 cement : 3 coarse sand) mixed with water proofing compound in recommended proportion including rounding off junction of vertical and horizontal surface. (iii) IIIrd course of applying blown or residual bitumen applied hot at 1.7 kg. per sqm of area. (iv) IVth course of 400 micron thick PVC sheet. (Overlaps at joints of PVC sheet should be 100 mm wide and pasted to each other with bitumen @ 1.7 kg/sqm). </t>
  </si>
  <si>
    <t>Providing and laying water proofing treatment in sunken portion of WCs, bathroom etc., by applying cement slurry mixed with water proofing cement compound consisting of applying :
(a) First layer of slurry of cement @ 0.488 kg/sqm mixed with water proofing cement compound @ 0.253 kg/ 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</si>
  <si>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22.7.1</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</si>
  <si>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 charge.
(d) Finishing the surface with 20 mm thick jointless cement mortar of mix 1:4 (1 cement :4 coarse sand) admixed with water proofing compound conforming to IS : 2645 and approved by Engineerin- 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test.“All above operations to be done in order and as directed and specified by the Engineer-in-Charge :
With average thickness of 120 mm and minimum thickness at khurra as 65 mm.</t>
  </si>
  <si>
    <t>26.22.1</t>
  </si>
  <si>
    <t>Providing and fixing false ceiling at all heights with integral densified calcium silicate reinforced with fibre and natural filler false ceiling tiles of Size 595x595mm of approved texture, design and patterns as per CPWD Specification 2019, to be laid in true horizontal level suspended on inter-locking metal T-Grid of hot dipped galvanised iron section of 0.33mmthick (galvanized @ 120 grams per sqmincluding both sides)comprising of main-T runners of size 24x38 mm of length 3000 mm,cross - T of size 24x32 mm of length1200 mm and secondaryintermediate cross-T of size 24x32 mmof length 600mm to formgrid module of size 600 x 600 mm, suspended from ceiling usinggalvanised mild steel items (galvanizing@ 80 grams per sqm) i.e. 12x50 mm long dash fasteners, 6 mm dia fully threaded hanger rod upto 1000 mm length and L-shape level adjuster of size 76x25x25x1.6 mm fixed with grid and Z cleat of size 25x37x25x1.6mm thick with precut hole on both 25mm flange to pierce into 12x50mm or even bigger size dash fastener if require,fixed with Glavanised iron perimeter wall angle or size 24x24x0.40mm of length 3000 mm to be fixed on periphey wall / partition withthe help of plastic rawl plugs at 450mm center to center and 40 mmlong dry wall S.S screws. The workshall be carried out as perspecifications, drawing and as per directionsof the Engineer-in-Charge:With 15 mm thick Tegular edged light weight calcium
sliciate false ceiling tiles</t>
  </si>
  <si>
    <t>Supply of Water stops Serrated with central bulb (225 mm wide, 8-11 mm thick)</t>
  </si>
  <si>
    <t>CUM</t>
  </si>
  <si>
    <t>M</t>
  </si>
  <si>
    <t>Liter</t>
  </si>
  <si>
    <t>sq.m</t>
  </si>
  <si>
    <t>per 50kg cement</t>
  </si>
  <si>
    <t>Quintal</t>
  </si>
  <si>
    <t>SQ.M</t>
  </si>
  <si>
    <t>SQm.</t>
  </si>
  <si>
    <t>Sqm.</t>
  </si>
  <si>
    <t>EACH</t>
  </si>
  <si>
    <t>One set</t>
  </si>
  <si>
    <t>Kg</t>
  </si>
  <si>
    <t>Sq.m</t>
  </si>
  <si>
    <t>m</t>
  </si>
  <si>
    <t>per litre</t>
  </si>
  <si>
    <t>11 = 10 X 5</t>
  </si>
  <si>
    <t>CIVIL Non Scheduled Items (II)</t>
  </si>
  <si>
    <t>NS1</t>
  </si>
  <si>
    <t>Providing and fixing C.P. brass shower rose with 15 or 20 mm inlet :(Mode Hindware F160039CP Overhead Shower )</t>
  </si>
  <si>
    <t>NS2</t>
  </si>
  <si>
    <t>Providing and fixing C.P. brass TWO BAY BIB cock WITH HEALTH FAUCET (Hindware F330004CP Bib Cock 2 in 1 (Contessa Plus) With Chrome Finish and Hindware Soft ABS Plastic Toilet Hand Spray Complete Set (Multicolour)</t>
  </si>
  <si>
    <t>NS3</t>
  </si>
  <si>
    <t>Providing and fixing C.P. SINK cock MODEL Hindware F330024CP Sink Cock with Swivel Casted Spout (Wall Mounted) (Contessa Plus) with Chrome Finish</t>
  </si>
  <si>
    <t>NS4</t>
  </si>
  <si>
    <t>Providing and fixing uPVC SWR pipe (Type B) as per IS13592 :75mm dia pipe</t>
  </si>
  <si>
    <t>NS5</t>
  </si>
  <si>
    <t>Providing and fixing uPVC SWR pipe (Type B) as per IS13592 :110mm dia pipe</t>
  </si>
  <si>
    <t>NS6</t>
  </si>
  <si>
    <t>Providing and fixing bend of required degree with access door complete :100mmPVC -U SWR AS PER IS 14735</t>
  </si>
  <si>
    <t>NS7</t>
  </si>
  <si>
    <t>Providing and fixing bend of required degree with access door complete :75mmPVC -U SWR AS PER IS 14735</t>
  </si>
  <si>
    <t>NS8</t>
  </si>
  <si>
    <t>Providing and fixing plain bend of required degree/heel rest bend :100 mmPVC -U SWR AS PER IS 14735</t>
  </si>
  <si>
    <t>NS9</t>
  </si>
  <si>
    <t>Providing and fixing plain bend of required degree/heel rest bend :75 mmPVC -U SWR AS PER IS 14735</t>
  </si>
  <si>
    <t>NS10</t>
  </si>
  <si>
    <t>Providing and fixing terminal guard 100mm PVC -U SWR AS PER IS 14735</t>
  </si>
  <si>
    <t>NS11</t>
  </si>
  <si>
    <t>Providing and fixing PVC Clips for SWR PIPES :100MM</t>
  </si>
  <si>
    <t>NS12</t>
  </si>
  <si>
    <t>Providing and fixing PVC Clips for SWR PIPES :75MM</t>
  </si>
  <si>
    <t>NS13</t>
  </si>
  <si>
    <t>P/F OF STAINLESS STEEL H HANDLE FOR FRAMELESS DOOR (32MMX457MM) SS202 grade or better</t>
  </si>
  <si>
    <t xml:space="preserve">set </t>
  </si>
  <si>
    <t>NS14</t>
  </si>
  <si>
    <t>Provoding LOCK FOR frameless door Ozone OPL-1 Steel Corner Patch Lock with Strike Plate (Silver) or equivalent</t>
  </si>
  <si>
    <t>NS15</t>
  </si>
  <si>
    <t>Providing and fixing C.I Manhole Cover of size 455X610mm</t>
  </si>
  <si>
    <t>Nos.</t>
  </si>
  <si>
    <t>NS16</t>
  </si>
  <si>
    <t>Supply and fillimg of Brickbats  in sunken portion of toilets</t>
  </si>
  <si>
    <t>NS17</t>
  </si>
  <si>
    <t>Supply and fixing of  Wall Mixer  in toilet of make : Jaguar,Hindware ,cera or equivalent as per direction of engineer -in-charge</t>
  </si>
  <si>
    <t>NS18</t>
  </si>
  <si>
    <t>Providing and fixing CP Brass soap dish 109 mm wide, 125 mm high and 112 mm distance from wall of standard shape with bracket of the same materials with snap fittings of approved quality and colour, weighing not less than 105 gms.</t>
  </si>
  <si>
    <t>NS19</t>
  </si>
  <si>
    <t>Providing and fixing CP brass towel ring trapezoidal shape 215 mm long, 200 mm wide with minimum distances of 37 mm from wall face with concealed fittings arrangement of approved quality and colour, weighing not less than 88 gms.</t>
  </si>
  <si>
    <t>NS20</t>
  </si>
  <si>
    <t>Providing and fixing CP Brass towel rail complete with brackets fixed to wooden cleats with CP brass screws with concealed fittings arrangement of approved quality and colour:600 mm long towel rail with total length of 645 mm, width 78 mm and effective height of 88 mm, weighing not less than 190 gms.</t>
  </si>
  <si>
    <t>ELECTRICAL Scheduled Items (III)</t>
  </si>
  <si>
    <t>1.8.1</t>
  </si>
  <si>
    <t>Wiring for light point/ fan point/ exhaust fan point/ call bell point with 1.5 sq.mm FRLS PVC insulated copper conductor single core cable in surface / recessed medium class PVC conduit, with piano type switch, phenolic laminated sheet, suitable size M.S. box and earthing the point with 1.5 sq.mm.FRLS PVC insulated copper conductor single core cable etc. as required.
Group A</t>
  </si>
  <si>
    <t>Wiring for twin control light point with 1.5 sq.mm FRLS PVC insulated copper conductor single core cable in surface / recessed medium class PVC conduit, 2 way piano type switch,phenolic laminated sheet, suitable size MS box and earthing the point with 1.5 sq.mm. FRLS PVC insulated copper conductor
single core cable etc. as required.</t>
  </si>
  <si>
    <t>1.10.3</t>
  </si>
  <si>
    <t xml:space="preserve"> Wiring for light point / fan point / exhaust fan point / call bell point with 1.5 sq mm FR LS PVC insulated copper conductor single core cable in surface / recessed PVC conduit, with modular switch, modular plate, suitable G.I. box and earthing the point with 1.5 sq mm FRLS  PVC insulated copper conductor single core cable etc. as required.:Group C</t>
  </si>
  <si>
    <t xml:space="preserve"> Wiring for twin control light point with 1.5 sq mm FR LS PVC insulated copper conductor single core cable in surface / recessed PVC conduit, with 2-way modular switch, modular plate, suitable G.I. box and earthing the point with 1.5 sq mm FRLS  PVC insulated copper conductor single core cable etc. as required.</t>
  </si>
  <si>
    <t>Wiring for circuit/ submain wiring alongwith earth wire with the following sizes of FRLS PVC insulated copper conductor, single core cable in surface/ recessed medium class PVC conduit as required.: 2 X 1.5 sq. mm + 1 X 1.5 sq. mm earth wire</t>
  </si>
  <si>
    <t>1.14.2</t>
  </si>
  <si>
    <t>Wiring for circuit/ submain wiring alongwith earth wire with the following sizes of FRLS PVC insulated copper conductor, single core cable in surface/ recessed medium class PVC conduit as required..:2 X 2.5 sq. mm + 1 X 2.5 sq. mm earth wire</t>
  </si>
  <si>
    <t>1.14.3</t>
  </si>
  <si>
    <t>Wiring for circuit/ submain wiring alongwith earth wire with the following sizes of FRLS PVC insulated copper conductor, single core cable in surface/ recessed medium class PVC conduit as required
2 X 4 sq. mm + 1 X 4 sq. mm earth wire</t>
  </si>
  <si>
    <t>Supplying and fixing of following sizes of medium class PVC conduit along with accessories in surface/recess including
cutting the wall and making good the same in case of recessed conduit as required.:25MM</t>
  </si>
  <si>
    <t>Supplying and fixing following modular switch/ socket on the existing modular plate &amp; switch box including connections but excluding modular plate etc. as required.:5/6 A switch</t>
  </si>
  <si>
    <t>Supplying and fixing following modular switch/ socket on the existing modular plate &amp; switch box including connections but excluding modular plate etc. as required.:3 pin 5/6 A socket outlet</t>
  </si>
  <si>
    <t>Supplying and fixing following modular switch/ socket on the existing modular plate &amp; switch box including connections but excluding modular plate etc. as required.:Telephone socket outlet</t>
  </si>
  <si>
    <t>Supplying and fixing following modular switch/ socket on the existing modular plate &amp; switch box including connections but excluding modular plate etc. as required.:TV antena socket outlet</t>
  </si>
  <si>
    <t>Supplying and fixing two module stepped type electronic fan regulator on the existing modular plate switch box including connections but excluding modular plate etc. as required.</t>
  </si>
  <si>
    <t>S/F modular boxes, base &amp; cover plate: Supplying and fixing following size/ modules, GI box along with modular base &amp; cover plate for modular switches in recess as required.:3 Module ( 100 mm x 75 mm)</t>
  </si>
  <si>
    <t>1.27.4</t>
  </si>
  <si>
    <t>S/F modular boxes, base &amp; cover plate: Supplying and fixing following size/ modules, GI box along with modular base &amp; cover plate for modular switches in recess as required.:6 Module ( 200 mm x 75 mm)</t>
  </si>
  <si>
    <t>1.27.6</t>
  </si>
  <si>
    <t>Supply and fixing of 12 Module (200mmX150mm) GI Box</t>
  </si>
  <si>
    <t>Supplying and fixing suitable size GI box with modular plate and cover in front on surface or in recess, including providing and fixing 3 pin 5/6 A modular socket outlet and 5/6 A Modular switch, connections etc. as required</t>
  </si>
  <si>
    <t>Supplying and fixing suitable size GI box with modular plate and cover in front on surface or in recess, including providing and fixing 6 pin 5/6 &amp; 15/16 A modular socket outlet and 15/16 A Modular switch, connections etc. as required</t>
  </si>
  <si>
    <t>Installation, testing and commissioning of pre-wired, fluorescent fitting / compact fluorescent fitting of all types/LED battens, complete with all accessories and tube/lamp etc. directly on ceiling/ wall, including connections with 1.5 sq. mm FRLS PVC insulated, copper conductor, single core cable and earthing etc.
as required.</t>
  </si>
  <si>
    <t>Installation, testing and commissioning of ceiling fan, including wiring the down rods of standard length (upto 30 cm) with 1.5 sq. mm FRLS PVC insulated, copper conductor, single core cable,including providing and fixing phenolic laminated sheet cover on the fan box etc. as required.</t>
  </si>
  <si>
    <t>Installation of exhaust fan in the existing opening, including making good the damage, connection, testing, commissioning
etc. as required.:Upto 450 mm sweep</t>
  </si>
  <si>
    <t>Supplying and drawing following pair 0.5 mm dia FRLS PVC insulated annealed copper conductor, unarmored telephone cable in the existing surface/ recessed steel/ PVC conduit as required.:2 Pair</t>
  </si>
  <si>
    <t xml:space="preserve"> Supplying and drawing co-axial TV cable RG-6 grade, 0.7 mm solid core copper conductor PE insulated, shielded with fine tinned copper braid and protected with PVC sheath in the existing surface / recessed steel / PVC conduit as required.</t>
  </si>
  <si>
    <t>2.4.1</t>
  </si>
  <si>
    <t xml:space="preserve"> Supplying and fixing following way,horizontal type three pole and neutral, sheet steel, MCB distribution board, 415 volts, on surface/ recess, complete with tinned copper busbar, neutral busbar, earth bar, din bar, detachable gland plate, interconnections, phosphatized and powder painted including earthing etc. as required. (But without MCB/RCCB/Isolator)  (HAvells/L&amp;T/Schneider/Equivalent makes): 4 way (4 + 12), Double door, horizontal  TPN DB.</t>
  </si>
  <si>
    <t>2.5.1</t>
  </si>
  <si>
    <t>Supplying and fixing of following ways surface/ recess mounting, vertical type, 415 V, TPN MCB distribution board of sheet steel, dust protected, duly powder painted, inclusive of 200 A tinned copper bus bar, common neutral link, earth bar, din bar for mounting MCBs (but without MCBs and incomer ) as required . (Note : Vertical type MCB TPDB is normally used where 3 phase outlets are required.):4 way (4 + 12), Double door</t>
  </si>
  <si>
    <t>Supplying and fixing 5 A to 32 A rating, 240/415 V, 10 kA, "C" curve, miniature circuit breaker suitable for inductive load of following poles in the existing MCB DB complete with onnections, testing and commissioning etc. as required.: Single pole</t>
  </si>
  <si>
    <t>2.10.5</t>
  </si>
  <si>
    <t>Supplying and fixing 5 A to 32 A rating, 240/415 V, 10 kA, "C" curve, miniature circuit breaker suitable for inductive load of following poles in the existing MCB DB complete with Connections, testing and commissioning etc. as required.:Triple pole and neutral</t>
  </si>
  <si>
    <t>Supply and fixing following rating, double pole, (single phase and neutral), 240 V, residual current circuit breaker (RCCB), having a sensitivity current 30 mA in the existing MCB DB complete with connections, testing and commissioning etc. as required.
63A</t>
  </si>
  <si>
    <t>2.13.1</t>
  </si>
  <si>
    <t>Supply and fixing following rating, four pole, 415V, isolator in the existing MCB DB complete with connections, testing and commissioning etc. as required – 40A</t>
  </si>
  <si>
    <t>2.13.2</t>
  </si>
  <si>
    <t>Supplying and fixing following rating, four pole, 415 V, isolator in the existing MCB DB complete with connections, testing and commissioning etc. as required : 63A</t>
  </si>
  <si>
    <t>S/F 20A SPN MCB industrial socket outlet:Supplying and fixing 20 amps, 240 volts, SPN industrial type, socket outlet, with 2 pole and earth, metal enclosed plug top along with 20 amps 'C' series, SP, MCB, in sheet steel inclosure, on surface or in recess, with chained metal cover for the socket out let and complete with connections, testing and commissioning etc. as required.</t>
  </si>
  <si>
    <t>Earthing with G.I. earth pipe 4.5 metre long, 40 mm dia including accessories, and providing masonry enclosure with cover plate having locking arrangement and watering pipe etc. with charcoal/ coke and salt as required.</t>
  </si>
  <si>
    <t>Earthing with G.I earth plate 600 mm X 600mmX6mm thick including accessories and providing mansonry enclosure with cover plate having  locking arrangement and watering pipe of 2.7 meter long etc . With charcorl /cock and salt as required. .</t>
  </si>
  <si>
    <t>Earthing with copper earth plate 600 mm X 600 mm X 3 mm thick including accessories, and providing masonry enclosure with cover plate having locking arrangement and watering pipe of 2.7 metre long etc. with charcoal/ coke and salt as required.</t>
  </si>
  <si>
    <t>Supply and laying 25x5 copper strip at 0.50m below ground as strip earth electrode, including connection, / terminating with G.I. nut, bolt, spring, washer etc. as required. (Jointing shall be done by overlapping and with 2 sets of GI nuts and bolts and spring washer spaced at 50mm)</t>
  </si>
  <si>
    <t>5.10</t>
  </si>
  <si>
    <t>Supplying and fixing25x5mmG.I. strip in 40mm dia G.i. pipe  from earth electrod  all complete as per specification and direction of E/I.</t>
  </si>
  <si>
    <t>Providing and fixing 25 mm X 5 mm G.I. strip on surface or in recess for connections etc. as required.</t>
  </si>
  <si>
    <t xml:space="preserve">Providing and fixing 4.00 mm dia copper wire on surface or in recess for loop earthing alongwith existing surface /recessed conduit/ submain wiring/ cable as required </t>
  </si>
  <si>
    <t>6.2</t>
  </si>
  <si>
    <t>Providing and fixing of lightning conductor finial, made of 25mm dia 300 mm long, G.I. tube, having single prong at top, with 85 mm dia 6 mm thick G.I. base plate including holes etc. complete as required.</t>
  </si>
  <si>
    <t>6.4</t>
  </si>
  <si>
    <t>Jointing copper / G.I. tape (with another copper/ G I tape, base of the finial or any other metallic object) by riveting / nut bolting/ sweating and soldering etc as required</t>
  </si>
  <si>
    <t>6.7</t>
  </si>
  <si>
    <t>Providing and fixing G.I. tape 20 mm X 3 mm thick on parapet or surface of wall for lightning conductor complete as required.(For horizontal run)</t>
  </si>
  <si>
    <t>6.8</t>
  </si>
  <si>
    <t>Providing and fixing G.I. tape 20 mm X 3 mm thick on parapet or surface of wall for lightning conductor complete as required.(For vertical run)</t>
  </si>
  <si>
    <t>7.10</t>
  </si>
  <si>
    <t>Supplying and fixing cable route marker with 10 cm X 10 cm X 5 mm thick G.I. plate with inscription there on, bolted /welded to 35 mm X 35 mm X 6 mm angle iron, 60 cm long and fixing the same in ground as required.</t>
  </si>
  <si>
    <t>ELECTRICAL Non Scheduled Items (IV)</t>
  </si>
  <si>
    <t>NS-1</t>
  </si>
  <si>
    <t>Supply, installation, testing and commissioning of LED tubelight 20W (Philips Astra Line 20-Watt LED Battern (Cool Day Light or equivalent))  complete with all accessories as required -  of POWERGRID approved makes</t>
  </si>
  <si>
    <t>Supply, installation, testing and commissioning of LED tubelight 11W (PHILIPS 31167 11W Adjustable Mirror Light) or equivalent) complete with all accessories as required -  of POWERGRID approved makes</t>
  </si>
  <si>
    <t>Supply, installation, testing and commissioning of bulk head fitting Complete with all accessories 10 Watt LED lamp as required ; make as per TS</t>
  </si>
  <si>
    <t>NS-4</t>
  </si>
  <si>
    <t>Supplying fitting and fixing 250 mm dia exhaust fan with plastic body and blade, self closing louvers in the fan, to provide off mode protection against birds etc. inclusive of all taxes royalty etc. all complete as per specification and direction of E/I. (WITH CEILING ROSE)</t>
  </si>
  <si>
    <t>NS-5</t>
  </si>
  <si>
    <t>Supplying fitting and fixing 1400 mm sweep ceilling fan  high quality &amp; high speed,  heavy duty ,(approved make) inclusive of all taxes royalty etc. all complete as per specification and direction of E/I.  Crompton/CGL/Bajaj/ Havells/ Usha/Philips makes</t>
  </si>
  <si>
    <t>NS-6</t>
  </si>
  <si>
    <t>Supplying fitting and fixing 1200 mm sweep ceilling fan  high quality &amp; high speed,  heavy duty ,(approved make) inclusive of all taxes royalty etc. all complete as per specification and direction of E/I. 
Crompton/CGL/BAjaj/Havells/Usha/Philips makes</t>
  </si>
  <si>
    <t>NS-7</t>
  </si>
  <si>
    <t>2mm CRCA Indoor Panel alongwith 1 No. 250A MCCB 4P 36kA with Extended Handle &amp; Spreader for Incoming and 3 Nos. 125A MCCB 4P 36kA with Extended Handle,Spreader forr outgoing consisting of suitable rating of Alu Busbar. This also includes supply and installation of 3-phase energy meter</t>
  </si>
  <si>
    <t>EAch</t>
  </si>
  <si>
    <t>NS-8</t>
  </si>
  <si>
    <t>Supply &amp; Installation of Geyser of minimum 3star and above with 15llts capacity of approved make by engineer-in-charge</t>
  </si>
  <si>
    <t>NS-9</t>
  </si>
  <si>
    <t>Supply &amp; Installation of 1500 m³/hr Auto-Clean curved glass Kitchen Chimney of approved make as per the Engineer-in-charge</t>
  </si>
  <si>
    <t>NS-10</t>
  </si>
  <si>
    <t>Supplying, installation, testing and commissioning of following sizes and core PVC /XLPE insulated PVC sheathed ,heavy duty, armoured electrical cable with aluminium conductor for working voltage upto and including 1100 volts (Powergrid Approved make cables)
70sq. mm , 3.5 core</t>
  </si>
  <si>
    <t>NS-11</t>
  </si>
  <si>
    <t>Supplying, installation, testing and commissioning of following sizes and core PVC /XLPE insulated PVC sheathed ,heavy duty, armoured electrical cable with aluminium conductor for working voltage upto and including 1100 volts (Powergrid Approved make cables)
 4Cx16 Sq-mm</t>
  </si>
  <si>
    <t>NS-12</t>
  </si>
  <si>
    <t>Supply, Installation, testing and commissioning of 1.5 Ton Invertor model All weather (Hot &amp; cold)  Split AC(copper condensor ) with minimum 3 star rating and above. Scope of work including installation of indoor and outdoor units, laying of AC pipes in wall/PVC conduit upto outdoor unit and drain pipe. Fixing of Outdoor unit with suitable support fixure/frame etc all in complete respect as per directions of Engineer In-Charge.</t>
  </si>
  <si>
    <t>NS-13</t>
  </si>
  <si>
    <t>Supply and laying/installation of Additional AC duct pipes and drain pipe in wall /Recessed PVC conduit as per the instructions of Engineer-in-charge</t>
  </si>
  <si>
    <t>Ft</t>
  </si>
  <si>
    <t>NS-14</t>
  </si>
  <si>
    <t>Supply and installation of decorative wall mounted LED Night lamp fitting with lamp Philips make Philips 31434 Muziris Laminar Wall Lamp or equivalant as approved by the Engineer-in-charge</t>
  </si>
  <si>
    <t>NS-15</t>
  </si>
  <si>
    <t>Supply installation, testing and commissioning of Lighting Fixture: Type SL-D1 as per TS (30W) Post Top Lighting Fixture (With all required accessories for fixing, termination and earthing) as per TS (Phillips, Bajaj, Havells, Insta, equivalent)</t>
  </si>
  <si>
    <t xml:space="preserve">Each </t>
  </si>
  <si>
    <t>NS-16</t>
  </si>
  <si>
    <t>Supply installation, testing and commissioning of Supply of D1 Pole 4 Mtr (With all required accessories for fixing and earthing) as per TS</t>
  </si>
  <si>
    <t>NS-17</t>
  </si>
  <si>
    <t>Supply Installation testing and commissioning of Sub Lighting Panel  Incomers: 4 pole 32A TPN MCB suitable for 415V AC supply Outgoings: 8 nos. terminal blocks suitable for cable upto 16 sq. mm cable. Mounting: Suitable for Outdoor applications with Loop in and Loop out facility.</t>
  </si>
  <si>
    <t>NS-18</t>
  </si>
  <si>
    <t xml:space="preserve">Supply, installation, testing and commissioning of 1.1kV 2C x 6 Sq-mm PVC cable </t>
  </si>
  <si>
    <t>Mtrs</t>
  </si>
  <si>
    <t>NS-19</t>
  </si>
  <si>
    <t>Supply of 20w LED batten complete with all accessories of make philips/havells/syska or equivalent</t>
  </si>
  <si>
    <t>NS-20</t>
  </si>
  <si>
    <t>Supply 380-450 mm, 1400 RPM exhaust fans complete with brackets,blades and all other accessories and fittings,confirming to relevant IS and suitable for operation on 230 V single phase AC supply</t>
  </si>
  <si>
    <t>NS-21</t>
  </si>
  <si>
    <t>SUPPLY AND INSTALLATION of 100Watt(waterproof) LED flood light of make Philps/Bajaj or equivalent as approved by Engg in charge</t>
  </si>
  <si>
    <t>NS-22</t>
  </si>
  <si>
    <t xml:space="preserve">Supply &amp; installation of 5 HP, 3 phase open well submercible pumpset with minimum head of 20 m and above  suction 80/65mm &amp; Delivery 65/50 mm of Kirloskar/CRI/ any ISI make as approved by Engineer-in-charge </t>
  </si>
  <si>
    <t>NS-23</t>
  </si>
  <si>
    <t>Supply and installation of DOL starter with overload protection rating 11-18A suitable for operation of 5HP, 3ph monoblock pumpset complete</t>
  </si>
  <si>
    <t>NS-24</t>
  </si>
  <si>
    <t>Supply of 10/12W  water proof LED cool white underwater light fitting suitable for installation on wall/ceiling of underground water sump/tank</t>
  </si>
  <si>
    <t>NS-25</t>
  </si>
  <si>
    <t>Supply and fixing of 200 mm dia  circular LED Lights in ceiling  make :philips,anchor,Crompton  etc</t>
  </si>
  <si>
    <t>995421</t>
  </si>
  <si>
    <t>995453</t>
  </si>
  <si>
    <t>995461</t>
  </si>
  <si>
    <t>995424</t>
  </si>
  <si>
    <t>998736</t>
  </si>
  <si>
    <t>995468</t>
  </si>
  <si>
    <t>998739</t>
  </si>
  <si>
    <t>998731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</si>
</sst>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quot;$&quot;* #,##0.00_);_(&quot;$&quot;* \(#,##0.00\);_(&quot;$&quot;* &quot;-&quot;??_);_(@_)"/>
    <numFmt numFmtId="165" formatCode="_(* #,##0.00_);_(* \(#,##0.00\);_(* &quot;-&quot;??_);_(@_)"/>
    <numFmt numFmtId="166" formatCode="0.0"/>
    <numFmt numFmtId="167" formatCode="0.000"/>
    <numFmt numFmtId="168" formatCode="#,##0.0"/>
    <numFmt numFmtId="169" formatCode="_-&quot;£&quot;* #,##0.00_-;\-&quot;£&quot;* #,##0.00_-;_-&quot;£&quot;* &quot;-&quot;??_-;_-@_-"/>
    <numFmt numFmtId="170" formatCode="&quot;\&quot;#,##0.00;[Red]\-&quot;\&quot;#,##0.00"/>
    <numFmt numFmtId="171" formatCode="#,##0.000_);\(#,##0.000\)"/>
    <numFmt numFmtId="172" formatCode="0.0_)"/>
    <numFmt numFmtId="173" formatCode=";;"/>
    <numFmt numFmtId="174" formatCode="&quot; &quot;@"/>
    <numFmt numFmtId="175" formatCode="[$-409]dd\-mmm\-yy;@"/>
    <numFmt numFmtId="176" formatCode="0.0000000000%"/>
    <numFmt numFmtId="177" formatCode="0.00_)"/>
    <numFmt numFmtId="178" formatCode="0_)"/>
    <numFmt numFmtId="179" formatCode="0.000000"/>
  </numFmts>
  <fonts count="75">
    <font>
      <sz val="11"/>
      <name val="Book Antiqua"/>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sz val="10"/>
      <name val="Book Antiqua"/>
      <family val="1"/>
    </font>
    <font>
      <sz val="8"/>
      <name val="Book Antiqua"/>
      <family val="1"/>
    </font>
    <font>
      <sz val="12"/>
      <name val="Arial"/>
      <family val="2"/>
    </font>
    <font>
      <sz val="10"/>
      <name val="Arial"/>
      <family val="2"/>
    </font>
    <font>
      <b/>
      <sz val="11"/>
      <color indexed="12"/>
      <name val="Book Antiqua"/>
      <family val="1"/>
    </font>
    <font>
      <sz val="10"/>
      <color indexed="9"/>
      <name val="Book Antiqua"/>
      <family val="1"/>
    </font>
    <font>
      <sz val="11"/>
      <color indexed="9"/>
      <name val="Book Antiqua"/>
      <family val="1"/>
    </font>
    <font>
      <b/>
      <sz val="14"/>
      <name val="Book Antiqua"/>
      <family val="1"/>
    </font>
    <font>
      <b/>
      <sz val="12"/>
      <color indexed="9"/>
      <name val="Book Antiqua"/>
      <family val="1"/>
    </font>
    <font>
      <b/>
      <sz val="12"/>
      <color indexed="16"/>
      <name val="Book Antiqua"/>
      <family val="1"/>
    </font>
    <font>
      <sz val="18"/>
      <color indexed="10"/>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b/>
      <sz val="10"/>
      <name val="Arial"/>
      <family val="2"/>
    </font>
    <font>
      <sz val="12"/>
      <color indexed="9"/>
      <name val="Arial"/>
      <family val="2"/>
    </font>
    <font>
      <b/>
      <sz val="11"/>
      <name val="Arial"/>
      <family val="2"/>
    </font>
    <font>
      <sz val="11"/>
      <color indexed="9"/>
      <name val="Arial"/>
      <family val="2"/>
    </font>
    <font>
      <b/>
      <sz val="11"/>
      <color indexed="9"/>
      <name val="Arial"/>
      <family val="2"/>
    </font>
    <font>
      <sz val="10"/>
      <name val="Courier"/>
      <family val="3"/>
    </font>
    <font>
      <b/>
      <sz val="12"/>
      <color indexed="10"/>
      <name val="Arial"/>
      <family val="2"/>
    </font>
    <font>
      <b/>
      <sz val="12"/>
      <color indexed="9"/>
      <name val="Arial"/>
      <family val="2"/>
    </font>
    <font>
      <b/>
      <u/>
      <sz val="12"/>
      <color rgb="FFFF0000"/>
      <name val="Book Antiqua"/>
      <family val="1"/>
    </font>
    <font>
      <sz val="11"/>
      <color rgb="FF000000"/>
      <name val="Arial"/>
      <family val="2"/>
    </font>
    <font>
      <sz val="12"/>
      <color rgb="FF000000"/>
      <name val="Arial"/>
      <family val="2"/>
    </font>
    <font>
      <sz val="12"/>
      <color theme="1"/>
      <name val="Arial"/>
      <family val="2"/>
    </font>
    <font>
      <u/>
      <sz val="12"/>
      <name val="Arial"/>
      <family val="2"/>
    </font>
    <font>
      <sz val="11"/>
      <name val="Calibri"/>
      <family val="2"/>
    </font>
    <font>
      <sz val="10"/>
      <name val="Times New Roman"/>
      <family val="1"/>
    </font>
    <font>
      <sz val="10"/>
      <name val="Helv"/>
      <charset val="204"/>
    </font>
    <font>
      <sz val="12"/>
      <color indexed="9"/>
      <name val="Book Antiqua"/>
      <family val="1"/>
    </font>
    <font>
      <sz val="12"/>
      <color theme="1"/>
      <name val="Book Antiqua"/>
      <family val="1"/>
    </font>
    <font>
      <b/>
      <vertAlign val="superscript"/>
      <sz val="12"/>
      <name val="Book Antiqua"/>
      <family val="1"/>
    </font>
    <font>
      <sz val="12"/>
      <color indexed="8"/>
      <name val="Book Antiqua"/>
      <family val="1"/>
    </font>
    <font>
      <b/>
      <sz val="12"/>
      <color theme="1"/>
      <name val="Book Antiqua"/>
      <family val="1"/>
    </font>
    <font>
      <sz val="11"/>
      <color theme="1"/>
      <name val="Book Antiqua"/>
      <family val="1"/>
    </font>
    <font>
      <sz val="14"/>
      <color theme="1"/>
      <name val="Book Antiqua"/>
      <family val="1"/>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2"/>
        <bgColor indexed="64"/>
      </patternFill>
    </fill>
    <fill>
      <patternFill patternType="solid">
        <fgColor indexed="4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s>
  <cellStyleXfs count="88">
    <xf numFmtId="0" fontId="0" fillId="0" borderId="0"/>
    <xf numFmtId="9" fontId="9" fillId="0" borderId="0"/>
    <xf numFmtId="169" fontId="4" fillId="0" borderId="0" applyFont="0" applyFill="0" applyBorder="0" applyAlignment="0" applyProtection="0"/>
    <xf numFmtId="172" fontId="4" fillId="0" borderId="0" applyFont="0" applyFill="0" applyBorder="0" applyAlignment="0" applyProtection="0"/>
    <xf numFmtId="171" fontId="4" fillId="0" borderId="0" applyFont="0" applyFill="0" applyBorder="0" applyAlignment="0" applyProtection="0"/>
    <xf numFmtId="173" fontId="4" fillId="0" borderId="0" applyFont="0" applyFill="0" applyBorder="0" applyAlignment="0" applyProtection="0"/>
    <xf numFmtId="0" fontId="10"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65" fontId="33" fillId="0" borderId="0" applyFont="0" applyFill="0" applyBorder="0" applyAlignment="0" applyProtection="0"/>
    <xf numFmtId="168" fontId="11"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2" fillId="0" borderId="0" applyNumberFormat="0" applyFill="0" applyBorder="0" applyAlignment="0" applyProtection="0">
      <alignment vertical="top"/>
      <protection locked="0"/>
    </xf>
    <xf numFmtId="37" fontId="13" fillId="0" borderId="0"/>
    <xf numFmtId="167" fontId="4" fillId="0" borderId="0"/>
    <xf numFmtId="0" fontId="18" fillId="0" borderId="0"/>
    <xf numFmtId="0" fontId="57" fillId="0" borderId="0"/>
    <xf numFmtId="0" fontId="30" fillId="0" borderId="0"/>
    <xf numFmtId="0" fontId="19" fillId="0" borderId="0"/>
    <xf numFmtId="0" fontId="18" fillId="0" borderId="0"/>
    <xf numFmtId="0" fontId="30" fillId="0" borderId="0"/>
    <xf numFmtId="0" fontId="4" fillId="0" borderId="0"/>
    <xf numFmtId="0" fontId="18" fillId="0" borderId="0" applyNumberFormat="0" applyFill="0" applyBorder="0" applyProtection="0">
      <alignment vertical="top"/>
    </xf>
    <xf numFmtId="0" fontId="33" fillId="0" borderId="0" applyNumberFormat="0" applyFont="0" applyFill="0" applyBorder="0" applyAlignment="0" applyProtection="0">
      <alignment vertical="top"/>
    </xf>
    <xf numFmtId="0" fontId="4" fillId="0" borderId="0"/>
    <xf numFmtId="0" fontId="18" fillId="0" borderId="0"/>
    <xf numFmtId="0" fontId="18" fillId="0" borderId="0"/>
    <xf numFmtId="0" fontId="4" fillId="0" borderId="0"/>
    <xf numFmtId="0" fontId="4" fillId="0" borderId="0" applyNumberFormat="0" applyFont="0" applyFill="0" applyBorder="0" applyAlignment="0" applyProtection="0">
      <alignment vertical="top"/>
    </xf>
    <xf numFmtId="0" fontId="4" fillId="0" borderId="0"/>
    <xf numFmtId="0" fontId="14" fillId="0" borderId="0" applyFont="0"/>
    <xf numFmtId="0" fontId="15" fillId="0" borderId="0" applyNumberFormat="0" applyFill="0" applyBorder="0" applyAlignment="0" applyProtection="0">
      <alignment vertical="top"/>
      <protection locked="0"/>
    </xf>
    <xf numFmtId="0" fontId="16" fillId="0" borderId="0"/>
    <xf numFmtId="0" fontId="4" fillId="0" borderId="0"/>
    <xf numFmtId="0" fontId="3" fillId="0" borderId="0"/>
    <xf numFmtId="0" fontId="65"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lignment vertical="top"/>
    </xf>
    <xf numFmtId="0" fontId="4" fillId="0" borderId="0">
      <alignment vertical="top"/>
    </xf>
    <xf numFmtId="0" fontId="66"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7" fillId="0" borderId="0"/>
    <xf numFmtId="43" fontId="3" fillId="0" borderId="0" applyFont="0" applyFill="0" applyBorder="0" applyAlignment="0" applyProtection="0"/>
    <xf numFmtId="165" fontId="3" fillId="0" borderId="0" applyFont="0" applyFill="0" applyBorder="0" applyAlignment="0" applyProtection="0"/>
    <xf numFmtId="164" fontId="4" fillId="0" borderId="0" applyFont="0" applyFill="0" applyBorder="0" applyAlignment="0" applyProtection="0"/>
    <xf numFmtId="0" fontId="4" fillId="0" borderId="0"/>
    <xf numFmtId="43" fontId="18"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43" fontId="18" fillId="0" borderId="0" applyFont="0" applyFill="0" applyBorder="0" applyAlignment="0" applyProtection="0"/>
    <xf numFmtId="0" fontId="1" fillId="0" borderId="0"/>
    <xf numFmtId="0" fontId="1" fillId="0" borderId="0"/>
    <xf numFmtId="0" fontId="1" fillId="0" borderId="0"/>
    <xf numFmtId="0" fontId="1" fillId="0" borderId="0"/>
    <xf numFmtId="9" fontId="18" fillId="0" borderId="0" applyFont="0" applyFill="0" applyBorder="0" applyAlignment="0" applyProtection="0"/>
  </cellStyleXfs>
  <cellXfs count="773">
    <xf numFmtId="0" fontId="0" fillId="0" borderId="0" xfId="0"/>
    <xf numFmtId="0" fontId="18" fillId="0" borderId="0" xfId="0" applyFont="1" applyAlignment="1">
      <alignment vertical="center"/>
    </xf>
    <xf numFmtId="0" fontId="20" fillId="0" borderId="0" xfId="31" applyFont="1" applyAlignment="1" applyProtection="1">
      <alignment vertical="center"/>
      <protection hidden="1"/>
    </xf>
    <xf numFmtId="0" fontId="20" fillId="0" borderId="0" xfId="31" applyFont="1" applyProtection="1">
      <protection hidden="1"/>
    </xf>
    <xf numFmtId="0" fontId="4" fillId="0" borderId="0" xfId="31" applyProtection="1">
      <protection hidden="1"/>
    </xf>
    <xf numFmtId="0" fontId="7" fillId="0" borderId="0" xfId="31" applyFont="1" applyAlignment="1" applyProtection="1">
      <alignment vertical="center"/>
      <protection hidden="1"/>
    </xf>
    <xf numFmtId="0" fontId="7" fillId="0" borderId="4" xfId="31" applyFont="1" applyBorder="1" applyAlignment="1" applyProtection="1">
      <alignment vertical="center"/>
      <protection hidden="1"/>
    </xf>
    <xf numFmtId="0" fontId="7" fillId="0" borderId="5" xfId="31" applyFont="1" applyBorder="1" applyAlignment="1" applyProtection="1">
      <alignment vertical="center"/>
      <protection hidden="1"/>
    </xf>
    <xf numFmtId="0" fontId="4" fillId="0" borderId="0" xfId="31"/>
    <xf numFmtId="0" fontId="7" fillId="0" borderId="6" xfId="31" applyFont="1" applyBorder="1" applyAlignment="1" applyProtection="1">
      <alignment vertical="center"/>
      <protection hidden="1"/>
    </xf>
    <xf numFmtId="0" fontId="7" fillId="0" borderId="7" xfId="31" applyFont="1" applyBorder="1" applyAlignment="1" applyProtection="1">
      <alignment vertical="center"/>
      <protection hidden="1"/>
    </xf>
    <xf numFmtId="0" fontId="7" fillId="0" borderId="8" xfId="31" applyFont="1" applyBorder="1" applyAlignment="1" applyProtection="1">
      <alignment vertical="center"/>
      <protection hidden="1"/>
    </xf>
    <xf numFmtId="0" fontId="24" fillId="0" borderId="5" xfId="31" applyFont="1" applyBorder="1" applyAlignment="1" applyProtection="1">
      <alignment vertical="center"/>
      <protection hidden="1"/>
    </xf>
    <xf numFmtId="0" fontId="4" fillId="0" borderId="0" xfId="31" applyAlignment="1" applyProtection="1">
      <alignment vertical="center"/>
      <protection hidden="1"/>
    </xf>
    <xf numFmtId="0" fontId="19" fillId="0" borderId="5" xfId="31" applyFont="1" applyBorder="1" applyAlignment="1" applyProtection="1">
      <alignment vertical="center"/>
      <protection hidden="1"/>
    </xf>
    <xf numFmtId="0" fontId="26" fillId="0" borderId="0" xfId="31" applyFont="1" applyAlignment="1" applyProtection="1">
      <alignment vertical="center"/>
      <protection hidden="1"/>
    </xf>
    <xf numFmtId="0" fontId="19" fillId="0" borderId="8" xfId="31" applyFont="1" applyBorder="1" applyAlignment="1" applyProtection="1">
      <alignment vertical="center"/>
      <protection hidden="1"/>
    </xf>
    <xf numFmtId="0" fontId="7" fillId="0" borderId="9" xfId="31" applyFont="1" applyBorder="1" applyAlignment="1" applyProtection="1">
      <alignment vertical="center"/>
      <protection hidden="1"/>
    </xf>
    <xf numFmtId="0" fontId="19" fillId="0" borderId="0" xfId="31" applyFont="1" applyAlignment="1" applyProtection="1">
      <alignment vertical="center"/>
      <protection hidden="1"/>
    </xf>
    <xf numFmtId="0" fontId="17" fillId="0" borderId="0" xfId="32" applyFont="1" applyAlignment="1" applyProtection="1">
      <alignment vertical="center"/>
      <protection hidden="1"/>
    </xf>
    <xf numFmtId="0" fontId="18" fillId="0" borderId="0" xfId="32" applyAlignment="1" applyProtection="1">
      <alignment vertical="center"/>
      <protection hidden="1"/>
    </xf>
    <xf numFmtId="0" fontId="7" fillId="0" borderId="0" xfId="31" applyFont="1" applyAlignment="1" applyProtection="1">
      <alignment vertical="top"/>
      <protection hidden="1"/>
    </xf>
    <xf numFmtId="0" fontId="17" fillId="0" borderId="0" xfId="31" applyFont="1" applyAlignment="1" applyProtection="1">
      <alignment vertical="center"/>
      <protection hidden="1"/>
    </xf>
    <xf numFmtId="0" fontId="18" fillId="0" borderId="0" xfId="31" applyFont="1" applyAlignment="1" applyProtection="1">
      <alignment vertical="center"/>
      <protection hidden="1"/>
    </xf>
    <xf numFmtId="0" fontId="17" fillId="0" borderId="0" xfId="34" applyFont="1" applyAlignment="1" applyProtection="1">
      <alignment vertical="top"/>
      <protection hidden="1"/>
    </xf>
    <xf numFmtId="0" fontId="18" fillId="0" borderId="0" xfId="31" applyFont="1" applyAlignment="1" applyProtection="1">
      <alignment vertical="top"/>
      <protection hidden="1"/>
    </xf>
    <xf numFmtId="0" fontId="18" fillId="0" borderId="10" xfId="31" applyFont="1" applyBorder="1" applyAlignment="1" applyProtection="1">
      <alignment vertical="center"/>
      <protection hidden="1"/>
    </xf>
    <xf numFmtId="0" fontId="18" fillId="0" borderId="0" xfId="31" applyFont="1" applyAlignment="1" applyProtection="1">
      <alignment horizontal="right" vertical="center"/>
      <protection hidden="1"/>
    </xf>
    <xf numFmtId="0" fontId="8" fillId="0" borderId="0" xfId="31" applyFont="1" applyAlignment="1" applyProtection="1">
      <alignment horizontal="center" vertical="top"/>
      <protection hidden="1"/>
    </xf>
    <xf numFmtId="0" fontId="17" fillId="0" borderId="7" xfId="31" applyFont="1" applyBorder="1" applyAlignment="1" applyProtection="1">
      <alignment vertical="top"/>
      <protection hidden="1"/>
    </xf>
    <xf numFmtId="0" fontId="17" fillId="0" borderId="11" xfId="31" applyFont="1" applyBorder="1" applyAlignment="1" applyProtection="1">
      <alignment horizontal="justify" vertical="top" wrapText="1"/>
      <protection hidden="1"/>
    </xf>
    <xf numFmtId="0" fontId="17" fillId="0" borderId="11" xfId="31" applyFont="1" applyBorder="1" applyAlignment="1" applyProtection="1">
      <alignment horizontal="right" vertical="center" wrapText="1" indent="5"/>
      <protection hidden="1"/>
    </xf>
    <xf numFmtId="0" fontId="18" fillId="0" borderId="0" xfId="31" applyFont="1" applyAlignment="1" applyProtection="1">
      <alignment horizontal="left" vertical="center"/>
      <protection hidden="1"/>
    </xf>
    <xf numFmtId="0" fontId="7" fillId="0" borderId="0" xfId="31" applyFont="1" applyAlignment="1" applyProtection="1">
      <alignment horizontal="right"/>
      <protection hidden="1"/>
    </xf>
    <xf numFmtId="0" fontId="18" fillId="0" borderId="0" xfId="32"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8" fillId="0" borderId="0" xfId="31" applyFont="1" applyAlignment="1" applyProtection="1">
      <alignment horizontal="left" vertical="center" indent="1"/>
      <protection hidden="1"/>
    </xf>
    <xf numFmtId="0" fontId="18" fillId="0" borderId="0" xfId="0" applyFont="1" applyAlignment="1" applyProtection="1">
      <alignment horizontal="left" vertical="center"/>
      <protection hidden="1"/>
    </xf>
    <xf numFmtId="4" fontId="17" fillId="0" borderId="11" xfId="31" applyNumberFormat="1" applyFont="1" applyBorder="1" applyAlignment="1" applyProtection="1">
      <alignment vertical="center"/>
      <protection hidden="1"/>
    </xf>
    <xf numFmtId="4" fontId="17" fillId="0" borderId="11" xfId="31" applyNumberFormat="1" applyFont="1" applyBorder="1" applyAlignment="1" applyProtection="1">
      <alignment vertical="center" wrapText="1"/>
      <protection hidden="1"/>
    </xf>
    <xf numFmtId="0" fontId="18" fillId="0" borderId="0" xfId="31" applyFont="1" applyAlignment="1" applyProtection="1">
      <alignment horizontal="center" vertical="center"/>
      <protection hidden="1"/>
    </xf>
    <xf numFmtId="0" fontId="17" fillId="0" borderId="0" xfId="31" applyFont="1" applyAlignment="1" applyProtection="1">
      <alignment horizontal="left" vertical="center" wrapText="1"/>
      <protection hidden="1"/>
    </xf>
    <xf numFmtId="0" fontId="17" fillId="0" borderId="0" xfId="31" applyFont="1" applyAlignment="1" applyProtection="1">
      <alignment horizontal="right" vertical="center" wrapText="1"/>
      <protection hidden="1"/>
    </xf>
    <xf numFmtId="0" fontId="17" fillId="0" borderId="7" xfId="0" applyFont="1" applyBorder="1" applyAlignment="1" applyProtection="1">
      <alignment horizontal="left" vertical="center"/>
      <protection hidden="1"/>
    </xf>
    <xf numFmtId="0" fontId="17" fillId="0" borderId="7" xfId="0" applyFont="1" applyBorder="1" applyAlignment="1" applyProtection="1">
      <alignment horizontal="justify" vertical="center"/>
      <protection hidden="1"/>
    </xf>
    <xf numFmtId="0" fontId="17" fillId="0" borderId="7" xfId="0" applyFont="1" applyBorder="1" applyAlignment="1" applyProtection="1">
      <alignment horizontal="center" vertical="center"/>
      <protection hidden="1"/>
    </xf>
    <xf numFmtId="0" fontId="17" fillId="0" borderId="7" xfId="0" applyFont="1" applyBorder="1" applyAlignment="1" applyProtection="1">
      <alignment vertical="center"/>
      <protection hidden="1"/>
    </xf>
    <xf numFmtId="0" fontId="17" fillId="0" borderId="7" xfId="0" applyFont="1" applyBorder="1" applyAlignment="1" applyProtection="1">
      <alignment horizontal="right" vertical="center"/>
      <protection hidden="1"/>
    </xf>
    <xf numFmtId="0" fontId="18" fillId="0" borderId="0" xfId="0" applyFont="1" applyAlignment="1" applyProtection="1">
      <alignment horizontal="justify"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vertical="center"/>
      <protection hidden="1"/>
    </xf>
    <xf numFmtId="0" fontId="17" fillId="0" borderId="0" xfId="0" applyFont="1" applyAlignment="1" applyProtection="1">
      <alignment horizontal="justify"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175" fontId="17" fillId="0" borderId="0" xfId="0" applyNumberFormat="1" applyFont="1" applyAlignment="1" applyProtection="1">
      <alignment horizontal="left" vertical="center" indent="1"/>
      <protection hidden="1"/>
    </xf>
    <xf numFmtId="0" fontId="33" fillId="0" borderId="0" xfId="28" applyFont="1" applyAlignment="1" applyProtection="1">
      <alignment horizontal="left" vertical="center"/>
      <protection hidden="1"/>
    </xf>
    <xf numFmtId="0" fontId="4" fillId="0" borderId="0" xfId="28" applyAlignment="1" applyProtection="1">
      <alignment vertical="center"/>
      <protection hidden="1"/>
    </xf>
    <xf numFmtId="0" fontId="33" fillId="0" borderId="0" xfId="28" applyFont="1" applyAlignment="1" applyProtection="1">
      <alignment vertical="center"/>
      <protection hidden="1"/>
    </xf>
    <xf numFmtId="0" fontId="4" fillId="0" borderId="0" xfId="28" applyProtection="1">
      <protection hidden="1"/>
    </xf>
    <xf numFmtId="0" fontId="30" fillId="0" borderId="0" xfId="27" applyProtection="1">
      <protection hidden="1"/>
    </xf>
    <xf numFmtId="0" fontId="34" fillId="0" borderId="0" xfId="27" applyFont="1" applyAlignment="1" applyProtection="1">
      <alignment horizontal="center" vertical="center" wrapText="1"/>
      <protection hidden="1"/>
    </xf>
    <xf numFmtId="0" fontId="18" fillId="0" borderId="0" xfId="27" applyFont="1" applyAlignment="1" applyProtection="1">
      <alignment vertical="center"/>
      <protection hidden="1"/>
    </xf>
    <xf numFmtId="0" fontId="17" fillId="0" borderId="0" xfId="27" applyFont="1" applyAlignment="1" applyProtection="1">
      <alignment horizontal="center" vertical="center"/>
      <protection hidden="1"/>
    </xf>
    <xf numFmtId="0" fontId="18" fillId="0" borderId="0" xfId="27" applyFont="1" applyAlignment="1" applyProtection="1">
      <alignment horizontal="justify" vertical="center"/>
      <protection hidden="1"/>
    </xf>
    <xf numFmtId="0" fontId="30" fillId="0" borderId="0" xfId="27" applyAlignment="1" applyProtection="1">
      <alignment vertical="center"/>
      <protection hidden="1"/>
    </xf>
    <xf numFmtId="0" fontId="18" fillId="0" borderId="12" xfId="27" applyFont="1" applyBorder="1" applyAlignment="1" applyProtection="1">
      <alignment vertical="center" wrapText="1"/>
      <protection hidden="1"/>
    </xf>
    <xf numFmtId="0" fontId="18" fillId="0" borderId="13" xfId="27" applyFont="1" applyBorder="1" applyAlignment="1" applyProtection="1">
      <alignment vertical="center" wrapText="1"/>
      <protection hidden="1"/>
    </xf>
    <xf numFmtId="0" fontId="18" fillId="0" borderId="0" xfId="27" applyFont="1" applyAlignment="1" applyProtection="1">
      <alignment horizontal="center" vertical="center"/>
      <protection hidden="1"/>
    </xf>
    <xf numFmtId="0" fontId="18" fillId="0" borderId="3" xfId="27" applyFont="1" applyBorder="1" applyAlignment="1" applyProtection="1">
      <alignment vertical="center" wrapText="1"/>
      <protection hidden="1"/>
    </xf>
    <xf numFmtId="0" fontId="18" fillId="0" borderId="0" xfId="27" applyFont="1" applyProtection="1">
      <protection hidden="1"/>
    </xf>
    <xf numFmtId="0" fontId="18" fillId="0" borderId="0" xfId="27" applyFont="1" applyAlignment="1" applyProtection="1">
      <alignment vertical="center" wrapText="1"/>
      <protection hidden="1"/>
    </xf>
    <xf numFmtId="0" fontId="18" fillId="0" borderId="14" xfId="27" applyFont="1" applyBorder="1" applyAlignment="1" applyProtection="1">
      <alignment vertical="center"/>
      <protection hidden="1"/>
    </xf>
    <xf numFmtId="0" fontId="18" fillId="0" borderId="15" xfId="27" applyFont="1" applyBorder="1" applyAlignment="1" applyProtection="1">
      <alignment vertical="center"/>
      <protection hidden="1"/>
    </xf>
    <xf numFmtId="0" fontId="18" fillId="0" borderId="16" xfId="27" applyFont="1" applyBorder="1" applyAlignment="1" applyProtection="1">
      <alignment vertical="center"/>
      <protection hidden="1"/>
    </xf>
    <xf numFmtId="0" fontId="18" fillId="0" borderId="17" xfId="27" applyFont="1" applyBorder="1" applyAlignment="1" applyProtection="1">
      <alignment vertical="center"/>
      <protection hidden="1"/>
    </xf>
    <xf numFmtId="0" fontId="18" fillId="0" borderId="18" xfId="27" applyFont="1" applyBorder="1" applyAlignment="1" applyProtection="1">
      <alignment vertical="center"/>
      <protection hidden="1"/>
    </xf>
    <xf numFmtId="0" fontId="18" fillId="0" borderId="19" xfId="27" applyFont="1" applyBorder="1" applyAlignment="1" applyProtection="1">
      <alignment vertical="center"/>
      <protection hidden="1"/>
    </xf>
    <xf numFmtId="0" fontId="18" fillId="0" borderId="6" xfId="27" applyFont="1" applyBorder="1" applyAlignment="1" applyProtection="1">
      <alignment vertical="center"/>
      <protection hidden="1"/>
    </xf>
    <xf numFmtId="0" fontId="18" fillId="0" borderId="8" xfId="27" applyFont="1" applyBorder="1" applyAlignment="1" applyProtection="1">
      <alignment vertical="center"/>
      <protection hidden="1"/>
    </xf>
    <xf numFmtId="0" fontId="18" fillId="0" borderId="12" xfId="27" applyFont="1" applyBorder="1" applyAlignment="1" applyProtection="1">
      <alignment horizontal="left" vertical="center"/>
      <protection hidden="1"/>
    </xf>
    <xf numFmtId="0" fontId="18" fillId="0" borderId="13" xfId="27" applyFont="1" applyBorder="1" applyAlignment="1" applyProtection="1">
      <alignment horizontal="left" vertical="center"/>
      <protection hidden="1"/>
    </xf>
    <xf numFmtId="0" fontId="18" fillId="0" borderId="0" xfId="27" applyFont="1" applyAlignment="1" applyProtection="1">
      <alignment horizontal="left" vertical="center"/>
      <protection hidden="1"/>
    </xf>
    <xf numFmtId="0" fontId="35" fillId="0" borderId="0" xfId="27" applyFont="1" applyAlignment="1" applyProtection="1">
      <alignment vertical="center"/>
      <protection hidden="1"/>
    </xf>
    <xf numFmtId="0" fontId="35" fillId="0" borderId="0" xfId="27" applyFont="1" applyProtection="1">
      <protection hidden="1"/>
    </xf>
    <xf numFmtId="0" fontId="36" fillId="0" borderId="0" xfId="27" applyFont="1" applyAlignment="1" applyProtection="1">
      <alignment horizontal="center" vertical="center"/>
      <protection hidden="1"/>
    </xf>
    <xf numFmtId="3" fontId="24" fillId="0" borderId="10" xfId="31" applyNumberFormat="1" applyFont="1" applyBorder="1" applyAlignment="1" applyProtection="1">
      <alignment horizontal="justify" vertical="center" wrapText="1"/>
      <protection hidden="1"/>
    </xf>
    <xf numFmtId="4" fontId="17" fillId="0" borderId="11" xfId="31" applyNumberFormat="1" applyFont="1" applyBorder="1" applyAlignment="1" applyProtection="1">
      <alignment horizontal="right" vertical="center"/>
      <protection hidden="1"/>
    </xf>
    <xf numFmtId="0" fontId="21" fillId="0" borderId="16" xfId="31" applyFont="1" applyBorder="1" applyAlignment="1" applyProtection="1">
      <alignment horizontal="center" vertical="center"/>
      <protection hidden="1"/>
    </xf>
    <xf numFmtId="0" fontId="6" fillId="0" borderId="20" xfId="31" applyFont="1" applyBorder="1" applyAlignment="1" applyProtection="1">
      <alignment vertical="center"/>
      <protection hidden="1"/>
    </xf>
    <xf numFmtId="0" fontId="19" fillId="0" borderId="20" xfId="31" applyFont="1" applyBorder="1" applyAlignment="1" applyProtection="1">
      <alignment vertical="center"/>
      <protection hidden="1"/>
    </xf>
    <xf numFmtId="0" fontId="41"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7" fillId="0" borderId="0" xfId="0" applyFont="1" applyAlignment="1" applyProtection="1">
      <alignment vertical="top"/>
      <protection hidden="1"/>
    </xf>
    <xf numFmtId="0" fontId="7" fillId="0" borderId="0" xfId="0" applyFont="1" applyAlignment="1" applyProtection="1">
      <alignment vertical="center"/>
      <protection hidden="1"/>
    </xf>
    <xf numFmtId="0" fontId="20" fillId="0" borderId="0" xfId="0" applyFont="1" applyProtection="1">
      <protection hidden="1"/>
    </xf>
    <xf numFmtId="0" fontId="17" fillId="0" borderId="0" xfId="0" applyFont="1" applyAlignment="1" applyProtection="1">
      <alignment horizontal="center" vertical="top"/>
      <protection hidden="1"/>
    </xf>
    <xf numFmtId="0" fontId="7" fillId="0" borderId="0" xfId="0" applyFont="1" applyAlignment="1" applyProtection="1">
      <alignment horizontal="justify" vertical="center"/>
      <protection hidden="1"/>
    </xf>
    <xf numFmtId="0" fontId="20" fillId="0" borderId="0" xfId="0" applyFont="1" applyAlignment="1" applyProtection="1">
      <alignment vertical="top" wrapText="1"/>
      <protection hidden="1"/>
    </xf>
    <xf numFmtId="166" fontId="8" fillId="0" borderId="0" xfId="0" quotePrefix="1" applyNumberFormat="1" applyFont="1" applyAlignment="1" applyProtection="1">
      <alignment horizontal="left" vertical="top" wrapText="1" indent="1"/>
      <protection hidden="1"/>
    </xf>
    <xf numFmtId="0" fontId="7" fillId="0" borderId="0" xfId="0" applyFont="1" applyAlignment="1" applyProtection="1">
      <alignment horizontal="justify" vertical="top"/>
      <protection hidden="1"/>
    </xf>
    <xf numFmtId="166" fontId="8" fillId="0" borderId="0" xfId="0" quotePrefix="1" applyNumberFormat="1" applyFont="1" applyAlignment="1" applyProtection="1">
      <alignment horizontal="left" vertical="top" wrapText="1"/>
      <protection hidden="1"/>
    </xf>
    <xf numFmtId="0" fontId="21" fillId="0" borderId="0" xfId="0" applyFont="1" applyAlignment="1" applyProtection="1">
      <alignment horizontal="justify" vertical="center"/>
      <protection hidden="1"/>
    </xf>
    <xf numFmtId="0" fontId="7" fillId="0" borderId="0" xfId="0" applyFont="1" applyAlignment="1" applyProtection="1">
      <alignment horizontal="right" vertical="top" wrapText="1"/>
      <protection hidden="1"/>
    </xf>
    <xf numFmtId="0" fontId="7" fillId="0" borderId="0" xfId="0" applyFont="1" applyAlignment="1" applyProtection="1">
      <alignment horizontal="center" vertical="top" wrapText="1"/>
      <protection hidden="1"/>
    </xf>
    <xf numFmtId="0" fontId="18" fillId="0" borderId="0" xfId="0" applyFont="1" applyAlignment="1" applyProtection="1">
      <alignment vertical="top"/>
      <protection hidden="1"/>
    </xf>
    <xf numFmtId="0" fontId="7" fillId="0" borderId="0" xfId="0" applyFont="1" applyAlignment="1" applyProtection="1">
      <alignment horizontal="justify"/>
      <protection hidden="1"/>
    </xf>
    <xf numFmtId="0" fontId="7" fillId="0" borderId="0" xfId="0" applyFont="1" applyProtection="1">
      <protection hidden="1"/>
    </xf>
    <xf numFmtId="0" fontId="21" fillId="0" borderId="0" xfId="0" applyFont="1" applyAlignment="1" applyProtection="1">
      <alignment horizontal="center" vertical="top"/>
      <protection hidden="1"/>
    </xf>
    <xf numFmtId="0" fontId="43" fillId="0" borderId="0" xfId="0" applyFont="1" applyAlignment="1">
      <alignment vertical="center"/>
    </xf>
    <xf numFmtId="0" fontId="43" fillId="0" borderId="0" xfId="32" applyFont="1" applyAlignment="1" applyProtection="1">
      <alignment vertical="center"/>
      <protection hidden="1"/>
    </xf>
    <xf numFmtId="0" fontId="44" fillId="0" borderId="0" xfId="36" applyFont="1" applyAlignment="1" applyProtection="1">
      <alignment horizontal="center"/>
      <protection hidden="1"/>
    </xf>
    <xf numFmtId="0" fontId="44" fillId="0" borderId="0" xfId="36" applyFont="1" applyProtection="1">
      <protection hidden="1"/>
    </xf>
    <xf numFmtId="0" fontId="44" fillId="0" borderId="0" xfId="28" applyFont="1" applyAlignment="1" applyProtection="1">
      <alignment horizontal="left" vertical="center"/>
      <protection hidden="1"/>
    </xf>
    <xf numFmtId="0" fontId="44" fillId="0" borderId="0" xfId="28" applyFont="1" applyProtection="1">
      <protection hidden="1"/>
    </xf>
    <xf numFmtId="0" fontId="44" fillId="0" borderId="0" xfId="28" applyFont="1" applyAlignment="1" applyProtection="1">
      <alignment vertical="center"/>
      <protection hidden="1"/>
    </xf>
    <xf numFmtId="0" fontId="44" fillId="0" borderId="0" xfId="28" applyFont="1" applyAlignment="1" applyProtection="1">
      <alignment horizontal="center" vertical="center"/>
      <protection hidden="1"/>
    </xf>
    <xf numFmtId="0" fontId="44" fillId="0" borderId="0" xfId="28" applyFont="1" applyAlignment="1" applyProtection="1">
      <alignment horizontal="left"/>
      <protection hidden="1"/>
    </xf>
    <xf numFmtId="0" fontId="44" fillId="0" borderId="0" xfId="28" applyFont="1" applyAlignment="1" applyProtection="1">
      <alignment horizontal="center"/>
      <protection hidden="1"/>
    </xf>
    <xf numFmtId="1" fontId="18" fillId="2" borderId="11" xfId="27" applyNumberFormat="1" applyFont="1" applyFill="1" applyBorder="1" applyAlignment="1" applyProtection="1">
      <alignment horizontal="center" vertical="center"/>
      <protection locked="0"/>
    </xf>
    <xf numFmtId="175" fontId="18" fillId="2" borderId="11" xfId="27" applyNumberFormat="1" applyFont="1" applyFill="1" applyBorder="1" applyAlignment="1" applyProtection="1">
      <alignment horizontal="center" vertical="center"/>
      <protection locked="0"/>
    </xf>
    <xf numFmtId="0" fontId="28" fillId="0" borderId="0" xfId="27" applyFont="1" applyAlignment="1" applyProtection="1">
      <alignment horizontal="center" vertical="center"/>
      <protection hidden="1"/>
    </xf>
    <xf numFmtId="0" fontId="45" fillId="0" borderId="0" xfId="27" applyFont="1" applyAlignment="1" applyProtection="1">
      <alignment vertical="center"/>
      <protection hidden="1"/>
    </xf>
    <xf numFmtId="0" fontId="30" fillId="0" borderId="0" xfId="27" applyAlignment="1" applyProtection="1">
      <alignment horizontal="center"/>
      <protection hidden="1"/>
    </xf>
    <xf numFmtId="0" fontId="48" fillId="0" borderId="0" xfId="30" applyNumberFormat="1" applyFont="1" applyFill="1" applyBorder="1" applyAlignment="1" applyProtection="1">
      <alignment horizontal="center" vertical="center"/>
      <protection hidden="1"/>
    </xf>
    <xf numFmtId="0" fontId="49" fillId="0" borderId="0" xfId="30" applyNumberFormat="1" applyFont="1" applyFill="1" applyBorder="1" applyAlignment="1" applyProtection="1">
      <alignment horizontal="center" vertical="center"/>
      <protection hidden="1"/>
    </xf>
    <xf numFmtId="0" fontId="49" fillId="0" borderId="0" xfId="30" applyNumberFormat="1" applyFont="1" applyFill="1" applyBorder="1" applyAlignment="1" applyProtection="1">
      <alignment horizontal="center" vertical="top"/>
      <protection hidden="1"/>
    </xf>
    <xf numFmtId="0" fontId="6" fillId="0" borderId="0" xfId="30" applyNumberFormat="1" applyFont="1" applyFill="1" applyBorder="1" applyAlignment="1" applyProtection="1">
      <alignment horizontal="center" vertical="top"/>
      <protection hidden="1"/>
    </xf>
    <xf numFmtId="0" fontId="50" fillId="0" borderId="0" xfId="30" applyNumberFormat="1" applyFont="1" applyFill="1" applyBorder="1" applyAlignment="1" applyProtection="1">
      <alignment vertical="center"/>
      <protection hidden="1"/>
    </xf>
    <xf numFmtId="0" fontId="51" fillId="0" borderId="0" xfId="30" applyNumberFormat="1" applyFont="1" applyFill="1" applyBorder="1" applyAlignment="1" applyProtection="1">
      <alignment vertical="center"/>
      <protection hidden="1"/>
    </xf>
    <xf numFmtId="0" fontId="51" fillId="0" borderId="0" xfId="30" applyNumberFormat="1" applyFont="1" applyFill="1" applyBorder="1" applyAlignment="1" applyProtection="1">
      <alignment vertical="top"/>
      <protection hidden="1"/>
    </xf>
    <xf numFmtId="0" fontId="33" fillId="0" borderId="0" xfId="30" applyNumberFormat="1" applyFont="1" applyFill="1" applyBorder="1" applyAlignment="1" applyProtection="1">
      <alignment vertical="top"/>
      <protection hidden="1"/>
    </xf>
    <xf numFmtId="0" fontId="17" fillId="0" borderId="0" xfId="0" applyFont="1" applyAlignment="1" applyProtection="1">
      <alignment horizontal="center" vertical="center"/>
      <protection hidden="1"/>
    </xf>
    <xf numFmtId="0" fontId="18" fillId="0" borderId="0" xfId="30" applyFont="1" applyAlignment="1" applyProtection="1">
      <alignment vertical="top"/>
      <protection hidden="1"/>
    </xf>
    <xf numFmtId="0" fontId="18" fillId="0" borderId="0" xfId="30" applyFont="1" applyAlignment="1" applyProtection="1">
      <alignment vertical="center"/>
      <protection hidden="1"/>
    </xf>
    <xf numFmtId="0" fontId="18" fillId="0" borderId="0" xfId="30" applyFont="1" applyAlignment="1" applyProtection="1">
      <alignment vertical="center" wrapText="1"/>
      <protection hidden="1"/>
    </xf>
    <xf numFmtId="0" fontId="18" fillId="0" borderId="0" xfId="30" applyNumberFormat="1" applyFont="1" applyFill="1" applyBorder="1" applyAlignment="1" applyProtection="1">
      <alignment vertical="center"/>
      <protection hidden="1"/>
    </xf>
    <xf numFmtId="0" fontId="18" fillId="0" borderId="20" xfId="30" applyFont="1" applyBorder="1" applyAlignment="1" applyProtection="1">
      <alignment horizontal="center" vertical="top"/>
      <protection hidden="1"/>
    </xf>
    <xf numFmtId="4" fontId="18" fillId="2" borderId="20" xfId="30" applyNumberFormat="1" applyFont="1" applyFill="1" applyBorder="1" applyAlignment="1" applyProtection="1">
      <alignment horizontal="right" vertical="center"/>
      <protection locked="0"/>
    </xf>
    <xf numFmtId="10" fontId="18" fillId="2" borderId="20" xfId="30" applyNumberFormat="1" applyFont="1" applyFill="1" applyBorder="1" applyAlignment="1" applyProtection="1">
      <alignment horizontal="right" vertical="center"/>
      <protection locked="0"/>
    </xf>
    <xf numFmtId="0" fontId="47" fillId="0" borderId="0" xfId="30" applyNumberFormat="1" applyFont="1" applyFill="1" applyBorder="1" applyAlignment="1" applyProtection="1">
      <alignment vertical="top"/>
      <protection hidden="1"/>
    </xf>
    <xf numFmtId="0" fontId="18" fillId="0" borderId="11" xfId="30" applyFont="1" applyBorder="1" applyAlignment="1" applyProtection="1">
      <alignment horizontal="center" vertical="top"/>
      <protection hidden="1"/>
    </xf>
    <xf numFmtId="0" fontId="47" fillId="0" borderId="21" xfId="30" applyNumberFormat="1" applyFont="1" applyFill="1" applyBorder="1" applyAlignment="1" applyProtection="1">
      <alignment horizontal="right" vertical="top"/>
      <protection hidden="1"/>
    </xf>
    <xf numFmtId="0" fontId="50" fillId="0" borderId="0" xfId="30" applyNumberFormat="1" applyFont="1" applyFill="1" applyBorder="1" applyAlignment="1" applyProtection="1">
      <alignment vertical="top"/>
      <protection hidden="1"/>
    </xf>
    <xf numFmtId="0" fontId="17" fillId="0" borderId="22" xfId="30" applyFont="1" applyBorder="1" applyAlignment="1" applyProtection="1">
      <alignment horizontal="center" vertical="center" wrapText="1"/>
      <protection hidden="1"/>
    </xf>
    <xf numFmtId="0" fontId="18" fillId="0" borderId="16" xfId="30" applyNumberFormat="1" applyFont="1" applyFill="1" applyBorder="1" applyAlignment="1" applyProtection="1">
      <alignment horizontal="left" vertical="center" indent="3"/>
      <protection hidden="1"/>
    </xf>
    <xf numFmtId="0" fontId="47" fillId="0" borderId="23" xfId="30" applyNumberFormat="1" applyFont="1" applyFill="1" applyBorder="1" applyAlignment="1" applyProtection="1">
      <alignment vertical="top"/>
      <protection hidden="1"/>
    </xf>
    <xf numFmtId="0" fontId="18" fillId="0" borderId="23" xfId="30" applyFont="1" applyBorder="1" applyAlignment="1" applyProtection="1">
      <alignment horizontal="center" vertical="center"/>
      <protection hidden="1"/>
    </xf>
    <xf numFmtId="0" fontId="18" fillId="0" borderId="17" xfId="30" applyFont="1" applyBorder="1" applyAlignment="1" applyProtection="1">
      <alignment horizontal="right" vertical="center"/>
      <protection hidden="1"/>
    </xf>
    <xf numFmtId="4" fontId="18" fillId="2" borderId="24" xfId="30" applyNumberFormat="1" applyFont="1" applyFill="1" applyBorder="1" applyAlignment="1" applyProtection="1">
      <alignment horizontal="right" vertical="center" wrapText="1"/>
      <protection locked="0"/>
    </xf>
    <xf numFmtId="2" fontId="50" fillId="0" borderId="0" xfId="30" applyNumberFormat="1" applyFont="1" applyFill="1" applyBorder="1" applyAlignment="1" applyProtection="1">
      <alignment vertical="center"/>
      <protection hidden="1"/>
    </xf>
    <xf numFmtId="0" fontId="17" fillId="0" borderId="10" xfId="30" applyFont="1" applyBorder="1" applyAlignment="1" applyProtection="1">
      <alignment horizontal="center" vertical="center" wrapText="1"/>
      <protection hidden="1"/>
    </xf>
    <xf numFmtId="0" fontId="0" fillId="0" borderId="25" xfId="30" applyNumberFormat="1" applyFont="1" applyFill="1" applyBorder="1" applyAlignment="1" applyProtection="1">
      <alignment horizontal="left" vertical="center" indent="3"/>
      <protection hidden="1"/>
    </xf>
    <xf numFmtId="0" fontId="47" fillId="0" borderId="26" xfId="30" applyNumberFormat="1" applyFont="1" applyFill="1" applyBorder="1" applyAlignment="1" applyProtection="1">
      <alignment vertical="top"/>
      <protection hidden="1"/>
    </xf>
    <xf numFmtId="0" fontId="18" fillId="0" borderId="27" xfId="30" applyFont="1" applyBorder="1" applyAlignment="1" applyProtection="1">
      <alignment horizontal="right" vertical="center"/>
      <protection hidden="1"/>
    </xf>
    <xf numFmtId="4" fontId="18" fillId="2" borderId="28" xfId="30" applyNumberFormat="1" applyFont="1" applyFill="1" applyBorder="1" applyAlignment="1" applyProtection="1">
      <alignment horizontal="right" vertical="center" wrapText="1"/>
      <protection locked="0"/>
    </xf>
    <xf numFmtId="0" fontId="17" fillId="0" borderId="0" xfId="30" applyFont="1" applyAlignment="1" applyProtection="1">
      <alignment horizontal="center" vertical="center" wrapText="1"/>
      <protection hidden="1"/>
    </xf>
    <xf numFmtId="0" fontId="18" fillId="0" borderId="23" xfId="30" applyFont="1" applyBorder="1" applyAlignment="1" applyProtection="1">
      <alignment horizontal="right" vertical="center"/>
      <protection hidden="1"/>
    </xf>
    <xf numFmtId="10" fontId="18" fillId="2" borderId="24" xfId="30" applyNumberFormat="1" applyFont="1" applyFill="1" applyBorder="1" applyAlignment="1" applyProtection="1">
      <alignment horizontal="right" vertical="center" wrapText="1"/>
      <protection locked="0"/>
    </xf>
    <xf numFmtId="0" fontId="18" fillId="0" borderId="26" xfId="30" applyFont="1" applyBorder="1" applyAlignment="1" applyProtection="1">
      <alignment horizontal="right" vertical="center"/>
      <protection hidden="1"/>
    </xf>
    <xf numFmtId="10" fontId="18" fillId="2" borderId="28" xfId="30" applyNumberFormat="1" applyFont="1" applyFill="1" applyBorder="1" applyAlignment="1" applyProtection="1">
      <alignment horizontal="right" vertical="center" wrapText="1"/>
      <protection locked="0"/>
    </xf>
    <xf numFmtId="0" fontId="18" fillId="0" borderId="9" xfId="30" applyFont="1" applyBorder="1" applyAlignment="1" applyProtection="1">
      <alignment vertical="center"/>
      <protection hidden="1"/>
    </xf>
    <xf numFmtId="0" fontId="17" fillId="0" borderId="0" xfId="30" applyFont="1" applyBorder="1" applyAlignment="1" applyProtection="1">
      <alignment horizontal="center" vertical="center" wrapText="1"/>
      <protection hidden="1"/>
    </xf>
    <xf numFmtId="0" fontId="18" fillId="0" borderId="0" xfId="30" applyNumberFormat="1" applyFont="1" applyFill="1" applyBorder="1" applyAlignment="1" applyProtection="1">
      <alignment horizontal="left" vertical="center" indent="6"/>
      <protection hidden="1"/>
    </xf>
    <xf numFmtId="0" fontId="18" fillId="0" borderId="0" xfId="30" applyFont="1" applyBorder="1" applyAlignment="1" applyProtection="1">
      <alignment horizontal="justify" vertical="center"/>
      <protection hidden="1"/>
    </xf>
    <xf numFmtId="0" fontId="18" fillId="0" borderId="0" xfId="30" applyNumberFormat="1" applyFont="1" applyFill="1" applyBorder="1" applyAlignment="1" applyProtection="1">
      <alignment vertical="center" wrapText="1"/>
      <protection hidden="1"/>
    </xf>
    <xf numFmtId="0" fontId="18" fillId="0" borderId="0" xfId="25" applyFont="1" applyAlignment="1" applyProtection="1">
      <alignment vertical="center"/>
      <protection hidden="1"/>
    </xf>
    <xf numFmtId="166" fontId="18" fillId="0" borderId="0" xfId="0" applyNumberFormat="1" applyFont="1" applyAlignment="1" applyProtection="1">
      <alignment horizontal="center" vertical="center"/>
      <protection hidden="1"/>
    </xf>
    <xf numFmtId="175" fontId="17" fillId="0" borderId="0" xfId="25" applyNumberFormat="1" applyFont="1" applyAlignment="1" applyProtection="1">
      <alignment vertical="center"/>
      <protection hidden="1"/>
    </xf>
    <xf numFmtId="0" fontId="17" fillId="0" borderId="0" xfId="25" applyFont="1" applyAlignment="1" applyProtection="1">
      <alignment horizontal="right" vertical="center"/>
      <protection hidden="1"/>
    </xf>
    <xf numFmtId="0" fontId="17" fillId="0" borderId="0" xfId="25" applyFont="1" applyAlignment="1" applyProtection="1">
      <alignment horizontal="left" vertical="center" indent="2"/>
      <protection hidden="1"/>
    </xf>
    <xf numFmtId="0" fontId="18" fillId="0" borderId="0" xfId="25" applyFont="1" applyAlignment="1" applyProtection="1">
      <alignment horizontal="left" vertical="center" indent="1"/>
      <protection hidden="1"/>
    </xf>
    <xf numFmtId="0" fontId="6" fillId="0" borderId="0" xfId="0" applyFont="1" applyProtection="1">
      <protection hidden="1"/>
    </xf>
    <xf numFmtId="0" fontId="18" fillId="0" borderId="0" xfId="30" applyFont="1" applyBorder="1" applyAlignment="1" applyProtection="1">
      <alignment horizontal="center" vertical="center"/>
      <protection hidden="1"/>
    </xf>
    <xf numFmtId="0" fontId="0" fillId="0" borderId="0" xfId="32" applyFont="1" applyAlignment="1" applyProtection="1">
      <alignment horizontal="left" vertical="center" indent="1"/>
      <protection hidden="1"/>
    </xf>
    <xf numFmtId="0" fontId="51" fillId="0" borderId="0" xfId="30" applyNumberFormat="1" applyFont="1" applyFill="1" applyBorder="1" applyAlignment="1" applyProtection="1">
      <alignment vertical="center"/>
      <protection locked="0" hidden="1"/>
    </xf>
    <xf numFmtId="0" fontId="51" fillId="0" borderId="0" xfId="30" applyNumberFormat="1" applyFont="1" applyFill="1" applyBorder="1" applyAlignment="1" applyProtection="1">
      <alignment vertical="top" wrapText="1"/>
      <protection locked="0" hidden="1"/>
    </xf>
    <xf numFmtId="0" fontId="51" fillId="0" borderId="0" xfId="30" applyNumberFormat="1" applyFont="1" applyFill="1" applyBorder="1" applyAlignment="1" applyProtection="1">
      <alignment vertical="top"/>
      <protection locked="0" hidden="1"/>
    </xf>
    <xf numFmtId="2" fontId="51" fillId="0" borderId="0" xfId="30" applyNumberFormat="1" applyFont="1" applyFill="1" applyBorder="1" applyAlignment="1" applyProtection="1">
      <alignment vertical="center"/>
      <protection locked="0" hidden="1"/>
    </xf>
    <xf numFmtId="0" fontId="50" fillId="0" borderId="0" xfId="30" applyNumberFormat="1" applyFont="1" applyFill="1" applyBorder="1" applyAlignment="1" applyProtection="1">
      <alignment vertical="center"/>
      <protection locked="0" hidden="1"/>
    </xf>
    <xf numFmtId="0" fontId="50" fillId="0" borderId="0" xfId="30" applyNumberFormat="1" applyFont="1" applyFill="1" applyBorder="1" applyAlignment="1" applyProtection="1">
      <alignment vertical="top"/>
      <protection locked="0" hidden="1"/>
    </xf>
    <xf numFmtId="2" fontId="50" fillId="0" borderId="0" xfId="30" applyNumberFormat="1" applyFont="1" applyFill="1" applyBorder="1" applyAlignment="1" applyProtection="1">
      <alignment vertical="center"/>
      <protection locked="0" hidden="1"/>
    </xf>
    <xf numFmtId="0" fontId="0" fillId="0" borderId="16" xfId="30" applyNumberFormat="1" applyFont="1" applyFill="1" applyBorder="1" applyAlignment="1" applyProtection="1">
      <alignment horizontal="left" vertical="center" indent="3"/>
      <protection locked="0" hidden="1"/>
    </xf>
    <xf numFmtId="10" fontId="50" fillId="0" borderId="0" xfId="30" applyNumberFormat="1" applyFont="1" applyFill="1" applyBorder="1" applyAlignment="1" applyProtection="1">
      <alignment vertical="top"/>
      <protection locked="0" hidden="1"/>
    </xf>
    <xf numFmtId="0" fontId="18" fillId="0" borderId="16" xfId="30" applyNumberFormat="1" applyFont="1" applyFill="1" applyBorder="1" applyAlignment="1" applyProtection="1">
      <alignment horizontal="left" vertical="center" indent="3"/>
      <protection locked="0" hidden="1"/>
    </xf>
    <xf numFmtId="176" fontId="50" fillId="0" borderId="0" xfId="30" applyNumberFormat="1" applyFont="1" applyFill="1" applyBorder="1" applyAlignment="1" applyProtection="1">
      <alignment vertical="top"/>
      <protection locked="0" hidden="1"/>
    </xf>
    <xf numFmtId="0" fontId="0" fillId="0" borderId="25" xfId="30" applyNumberFormat="1" applyFont="1" applyFill="1" applyBorder="1" applyAlignment="1" applyProtection="1">
      <alignment horizontal="left" vertical="center" indent="3"/>
      <protection locked="0" hidden="1"/>
    </xf>
    <xf numFmtId="10" fontId="51" fillId="0" borderId="0" xfId="30" applyNumberFormat="1" applyFont="1" applyFill="1" applyBorder="1" applyAlignment="1" applyProtection="1">
      <alignment horizontal="center" vertical="center"/>
      <protection locked="0" hidden="1"/>
    </xf>
    <xf numFmtId="0" fontId="50" fillId="0" borderId="0" xfId="30" applyNumberFormat="1" applyFont="1" applyFill="1" applyBorder="1" applyAlignment="1" applyProtection="1">
      <alignment horizontal="center" vertical="center"/>
      <protection locked="0" hidden="1"/>
    </xf>
    <xf numFmtId="10" fontId="50" fillId="0" borderId="0" xfId="30" applyNumberFormat="1" applyFont="1" applyFill="1" applyBorder="1" applyAlignment="1" applyProtection="1">
      <alignment horizontal="center" vertical="center"/>
      <protection hidden="1"/>
    </xf>
    <xf numFmtId="0" fontId="60" fillId="0" borderId="0" xfId="0" applyFont="1" applyAlignment="1" applyProtection="1">
      <alignment horizontal="justify" vertical="top"/>
      <protection hidden="1"/>
    </xf>
    <xf numFmtId="0" fontId="0" fillId="0" borderId="17" xfId="30" applyFont="1" applyBorder="1" applyAlignment="1" applyProtection="1">
      <alignment horizontal="right" vertical="center"/>
      <protection hidden="1"/>
    </xf>
    <xf numFmtId="10" fontId="50" fillId="0" borderId="0" xfId="30" applyNumberFormat="1" applyFont="1" applyFill="1" applyBorder="1" applyAlignment="1" applyProtection="1">
      <alignment vertical="top"/>
      <protection hidden="1"/>
    </xf>
    <xf numFmtId="0" fontId="0" fillId="0" borderId="16" xfId="30" applyNumberFormat="1" applyFont="1" applyFill="1" applyBorder="1" applyAlignment="1" applyProtection="1">
      <alignment horizontal="left" vertical="center" indent="3"/>
      <protection hidden="1"/>
    </xf>
    <xf numFmtId="0" fontId="0" fillId="0" borderId="14" xfId="27" applyFont="1" applyBorder="1" applyAlignment="1" applyProtection="1">
      <alignment vertical="center"/>
      <protection hidden="1"/>
    </xf>
    <xf numFmtId="0" fontId="0" fillId="0" borderId="16" xfId="27" applyFont="1" applyBorder="1" applyAlignment="1" applyProtection="1">
      <alignment vertical="center"/>
      <protection hidden="1"/>
    </xf>
    <xf numFmtId="0" fontId="52" fillId="0" borderId="0" xfId="0" applyFont="1" applyAlignment="1" applyProtection="1">
      <alignment vertical="center"/>
      <protection hidden="1"/>
    </xf>
    <xf numFmtId="0" fontId="17" fillId="0" borderId="20" xfId="31" applyFont="1" applyBorder="1" applyAlignment="1" applyProtection="1">
      <alignment horizontal="center" vertical="center"/>
      <protection hidden="1"/>
    </xf>
    <xf numFmtId="4" fontId="17" fillId="0" borderId="20" xfId="31" applyNumberFormat="1" applyFont="1" applyBorder="1" applyAlignment="1" applyProtection="1">
      <alignment vertical="center" wrapText="1"/>
      <protection hidden="1"/>
    </xf>
    <xf numFmtId="0" fontId="20" fillId="0" borderId="20" xfId="0" applyFont="1" applyBorder="1" applyAlignment="1">
      <alignment horizontal="center" vertical="top"/>
    </xf>
    <xf numFmtId="0" fontId="6" fillId="7" borderId="20" xfId="35" applyFont="1" applyFill="1" applyBorder="1" applyAlignment="1">
      <alignment horizontal="center" vertical="center" wrapText="1"/>
    </xf>
    <xf numFmtId="0" fontId="6" fillId="0" borderId="7" xfId="0" applyFont="1" applyBorder="1" applyAlignment="1">
      <alignment horizontal="left" vertical="center"/>
    </xf>
    <xf numFmtId="0" fontId="6" fillId="0" borderId="7" xfId="0" applyFont="1" applyBorder="1" applyAlignment="1">
      <alignment horizontal="justify"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horizontal="right" vertical="center"/>
    </xf>
    <xf numFmtId="0" fontId="53" fillId="0" borderId="0" xfId="0" applyFont="1" applyAlignment="1">
      <alignment vertical="center"/>
    </xf>
    <xf numFmtId="0" fontId="20" fillId="0" borderId="0" xfId="0" applyFont="1" applyAlignment="1">
      <alignment vertical="center"/>
    </xf>
    <xf numFmtId="0" fontId="6" fillId="0" borderId="20" xfId="0" applyFont="1" applyBorder="1" applyAlignment="1">
      <alignment horizontal="center" vertical="top"/>
    </xf>
    <xf numFmtId="0" fontId="20" fillId="0" borderId="0" xfId="29" applyNumberFormat="1" applyFont="1" applyFill="1" applyBorder="1" applyProtection="1">
      <alignment vertical="top"/>
    </xf>
    <xf numFmtId="0" fontId="54" fillId="0" borderId="7" xfId="0" applyFont="1" applyBorder="1" applyAlignment="1">
      <alignment horizontal="left" vertical="center"/>
    </xf>
    <xf numFmtId="0" fontId="54" fillId="0" borderId="7" xfId="0" applyFont="1" applyBorder="1" applyAlignment="1">
      <alignment horizontal="center" vertical="center"/>
    </xf>
    <xf numFmtId="0" fontId="54" fillId="0" borderId="7" xfId="0" applyFont="1" applyBorder="1" applyAlignment="1">
      <alignment horizontal="right" vertical="center"/>
    </xf>
    <xf numFmtId="0" fontId="55" fillId="0" borderId="0" xfId="0" applyFont="1" applyAlignment="1">
      <alignment vertical="center"/>
    </xf>
    <xf numFmtId="0" fontId="47" fillId="0" borderId="0" xfId="0" applyFont="1" applyAlignment="1">
      <alignment horizontal="left" vertical="center"/>
    </xf>
    <xf numFmtId="0" fontId="47" fillId="0" borderId="0" xfId="0" applyFont="1" applyAlignment="1">
      <alignment horizontal="center" vertical="center"/>
    </xf>
    <xf numFmtId="0" fontId="54" fillId="0" borderId="0" xfId="0" applyFont="1" applyAlignment="1">
      <alignment horizontal="center" vertical="center" wrapText="1"/>
    </xf>
    <xf numFmtId="0" fontId="47" fillId="0" borderId="0" xfId="29" applyNumberFormat="1" applyFont="1" applyFill="1" applyBorder="1" applyAlignment="1" applyProtection="1">
      <alignment horizontal="center" vertical="center"/>
    </xf>
    <xf numFmtId="0" fontId="47" fillId="0" borderId="0" xfId="29" applyNumberFormat="1" applyFont="1" applyFill="1" applyBorder="1" applyAlignment="1" applyProtection="1">
      <alignment vertical="center"/>
    </xf>
    <xf numFmtId="0" fontId="54" fillId="0" borderId="0" xfId="32" applyFont="1" applyAlignment="1" applyProtection="1">
      <alignment vertical="center"/>
      <protection hidden="1"/>
    </xf>
    <xf numFmtId="0" fontId="47" fillId="0" borderId="0" xfId="32" applyFont="1" applyAlignment="1" applyProtection="1">
      <alignment vertical="center"/>
      <protection hidden="1"/>
    </xf>
    <xf numFmtId="0" fontId="55" fillId="0" borderId="0" xfId="0" applyFont="1" applyAlignment="1" applyProtection="1">
      <alignment vertical="center"/>
      <protection hidden="1"/>
    </xf>
    <xf numFmtId="0" fontId="54" fillId="0" borderId="20" xfId="29" applyNumberFormat="1" applyFont="1" applyFill="1" applyBorder="1" applyAlignment="1" applyProtection="1">
      <alignment vertical="top" wrapText="1"/>
    </xf>
    <xf numFmtId="0" fontId="54" fillId="0" borderId="20" xfId="29" applyNumberFormat="1" applyFont="1" applyFill="1" applyBorder="1" applyAlignment="1" applyProtection="1">
      <alignment horizontal="center" vertical="top"/>
    </xf>
    <xf numFmtId="0" fontId="54" fillId="0" borderId="20" xfId="0" applyFont="1" applyBorder="1" applyAlignment="1">
      <alignment horizontal="center" vertical="top" wrapText="1"/>
    </xf>
    <xf numFmtId="0" fontId="54" fillId="0" borderId="13" xfId="29" applyNumberFormat="1" applyFont="1" applyFill="1" applyBorder="1" applyAlignment="1" applyProtection="1">
      <alignment horizontal="center" vertical="top" wrapText="1"/>
    </xf>
    <xf numFmtId="0" fontId="54" fillId="0" borderId="20" xfId="29" applyNumberFormat="1" applyFont="1" applyFill="1" applyBorder="1" applyAlignment="1" applyProtection="1">
      <alignment horizontal="center" vertical="top" wrapText="1"/>
    </xf>
    <xf numFmtId="0" fontId="54" fillId="0" borderId="20" xfId="0" applyFont="1" applyBorder="1" applyAlignment="1">
      <alignment horizontal="center" vertical="top"/>
    </xf>
    <xf numFmtId="0" fontId="54" fillId="0" borderId="13" xfId="0" applyFont="1" applyBorder="1" applyAlignment="1">
      <alignment horizontal="center" vertical="top"/>
    </xf>
    <xf numFmtId="0" fontId="56" fillId="0" borderId="0" xfId="0" applyFont="1" applyAlignment="1">
      <alignment horizontal="center" vertical="center"/>
    </xf>
    <xf numFmtId="2" fontId="47" fillId="8" borderId="20" xfId="29" applyNumberFormat="1" applyFont="1" applyFill="1" applyBorder="1" applyAlignment="1" applyProtection="1">
      <alignment horizontal="right" vertical="top"/>
      <protection locked="0" hidden="1"/>
    </xf>
    <xf numFmtId="2" fontId="47" fillId="0" borderId="20" xfId="29" applyNumberFormat="1" applyFont="1" applyFill="1" applyBorder="1" applyAlignment="1" applyProtection="1">
      <alignment horizontal="right" vertical="top"/>
      <protection hidden="1"/>
    </xf>
    <xf numFmtId="0" fontId="47" fillId="0" borderId="0" xfId="29" applyNumberFormat="1" applyFont="1" applyFill="1" applyBorder="1" applyProtection="1">
      <alignment vertical="top"/>
    </xf>
    <xf numFmtId="0" fontId="54" fillId="6" borderId="20" xfId="35" applyFont="1" applyFill="1" applyBorder="1" applyAlignment="1">
      <alignment horizontal="left" vertical="top" wrapText="1"/>
    </xf>
    <xf numFmtId="0" fontId="54" fillId="6" borderId="20" xfId="35" applyFont="1" applyFill="1" applyBorder="1" applyAlignment="1">
      <alignment vertical="top" wrapText="1"/>
    </xf>
    <xf numFmtId="2" fontId="47" fillId="6" borderId="20" xfId="0" applyNumberFormat="1" applyFont="1" applyFill="1" applyBorder="1" applyAlignment="1">
      <alignment horizontal="right" vertical="top"/>
    </xf>
    <xf numFmtId="0" fontId="61" fillId="6" borderId="20" xfId="0" applyFont="1" applyFill="1" applyBorder="1" applyAlignment="1">
      <alignment horizontal="center" vertical="top" wrapText="1"/>
    </xf>
    <xf numFmtId="0" fontId="47" fillId="6" borderId="20" xfId="29" applyNumberFormat="1" applyFont="1" applyFill="1" applyBorder="1" applyProtection="1">
      <alignment vertical="top"/>
    </xf>
    <xf numFmtId="2" fontId="47" fillId="6" borderId="20" xfId="29" applyNumberFormat="1" applyFont="1" applyFill="1" applyBorder="1" applyProtection="1">
      <alignment vertical="top"/>
    </xf>
    <xf numFmtId="0" fontId="54" fillId="0" borderId="0" xfId="0" applyFont="1" applyAlignment="1">
      <alignment horizontal="justify" vertical="center"/>
    </xf>
    <xf numFmtId="0" fontId="47" fillId="0" borderId="0" xfId="29" applyNumberFormat="1" applyFont="1" applyFill="1" applyBorder="1" applyAlignment="1" applyProtection="1">
      <alignment horizontal="center" vertical="center"/>
      <protection hidden="1"/>
    </xf>
    <xf numFmtId="0" fontId="47" fillId="0" borderId="0" xfId="29" applyNumberFormat="1" applyFont="1" applyFill="1" applyBorder="1" applyAlignment="1" applyProtection="1">
      <alignment vertical="center"/>
      <protection hidden="1"/>
    </xf>
    <xf numFmtId="0" fontId="20" fillId="0" borderId="0" xfId="31" applyFont="1" applyAlignment="1" applyProtection="1">
      <alignment vertical="top"/>
      <protection hidden="1"/>
    </xf>
    <xf numFmtId="0" fontId="6" fillId="0" borderId="0" xfId="31" applyFont="1" applyAlignment="1" applyProtection="1">
      <alignment horizontal="center" vertical="top"/>
      <protection hidden="1"/>
    </xf>
    <xf numFmtId="0" fontId="47" fillId="0" borderId="0" xfId="31" applyFont="1" applyAlignment="1" applyProtection="1">
      <alignment vertical="center"/>
      <protection hidden="1"/>
    </xf>
    <xf numFmtId="174" fontId="54" fillId="0" borderId="11" xfId="31" applyNumberFormat="1" applyFont="1" applyBorder="1" applyAlignment="1" applyProtection="1">
      <alignment horizontal="center" vertical="center"/>
      <protection hidden="1"/>
    </xf>
    <xf numFmtId="0" fontId="47" fillId="0" borderId="10" xfId="31" applyFont="1" applyBorder="1" applyAlignment="1" applyProtection="1">
      <alignment horizontal="center" vertical="center"/>
      <protection hidden="1"/>
    </xf>
    <xf numFmtId="0" fontId="47" fillId="0" borderId="0" xfId="0" applyFont="1" applyAlignment="1" applyProtection="1">
      <alignment horizontal="right" vertical="center"/>
      <protection hidden="1"/>
    </xf>
    <xf numFmtId="0" fontId="47" fillId="0" borderId="0" xfId="0" applyFont="1" applyAlignment="1" applyProtection="1">
      <alignment horizontal="left" vertical="center"/>
      <protection hidden="1"/>
    </xf>
    <xf numFmtId="0" fontId="47" fillId="0" borderId="0" xfId="31" applyFont="1" applyAlignment="1" applyProtection="1">
      <alignment horizontal="right" vertical="center"/>
      <protection hidden="1"/>
    </xf>
    <xf numFmtId="0" fontId="47" fillId="0" borderId="0" xfId="31" applyFont="1" applyAlignment="1" applyProtection="1">
      <alignment horizontal="left" vertical="center"/>
      <protection hidden="1"/>
    </xf>
    <xf numFmtId="0" fontId="20" fillId="0" borderId="0" xfId="31" applyFont="1" applyAlignment="1" applyProtection="1">
      <alignment horizontal="right"/>
      <protection hidden="1"/>
    </xf>
    <xf numFmtId="0" fontId="20" fillId="0" borderId="0" xfId="0" applyFont="1" applyAlignment="1">
      <alignment vertical="top"/>
    </xf>
    <xf numFmtId="10" fontId="20" fillId="0" borderId="0" xfId="0" applyNumberFormat="1" applyFont="1" applyAlignment="1">
      <alignment vertical="top"/>
    </xf>
    <xf numFmtId="0" fontId="6" fillId="0" borderId="0" xfId="0" applyFont="1" applyAlignment="1" applyProtection="1">
      <alignment horizontal="center" vertical="top"/>
      <protection hidden="1"/>
    </xf>
    <xf numFmtId="0" fontId="20" fillId="0" borderId="0" xfId="0" applyFont="1" applyAlignment="1">
      <alignment horizontal="center" vertical="top"/>
    </xf>
    <xf numFmtId="0" fontId="53" fillId="0" borderId="0" xfId="0" applyFont="1" applyAlignment="1">
      <alignment vertical="top"/>
    </xf>
    <xf numFmtId="0" fontId="20" fillId="0" borderId="0" xfId="0" applyFont="1" applyAlignment="1">
      <alignment horizontal="left" vertical="top"/>
    </xf>
    <xf numFmtId="10" fontId="20" fillId="0" borderId="0" xfId="0" applyNumberFormat="1" applyFont="1" applyAlignment="1">
      <alignment horizontal="left" vertical="top"/>
    </xf>
    <xf numFmtId="0" fontId="6" fillId="0" borderId="0" xfId="0" applyFont="1" applyAlignment="1" applyProtection="1">
      <alignment horizontal="left" vertical="top"/>
      <protection hidden="1"/>
    </xf>
    <xf numFmtId="0" fontId="53" fillId="0" borderId="0" xfId="0" applyFont="1" applyAlignment="1">
      <alignment horizontal="left" vertical="top"/>
    </xf>
    <xf numFmtId="0" fontId="20" fillId="0" borderId="0" xfId="0" applyFont="1" applyAlignment="1" applyProtection="1">
      <alignment horizontal="left" vertical="top"/>
      <protection hidden="1"/>
    </xf>
    <xf numFmtId="0" fontId="20" fillId="0" borderId="20" xfId="0" applyFont="1" applyBorder="1" applyAlignment="1">
      <alignment horizontal="justify" vertical="top" wrapText="1"/>
    </xf>
    <xf numFmtId="0" fontId="6" fillId="0" borderId="0" xfId="0" applyFont="1" applyAlignment="1">
      <alignment horizontal="center" vertical="center" wrapText="1"/>
    </xf>
    <xf numFmtId="0" fontId="6" fillId="0" borderId="20" xfId="0" applyFont="1" applyBorder="1" applyAlignment="1">
      <alignment horizontal="center" vertical="top" wrapText="1"/>
    </xf>
    <xf numFmtId="0" fontId="6" fillId="0" borderId="13" xfId="0" applyFont="1" applyBorder="1" applyAlignment="1">
      <alignment horizontal="center" vertical="top"/>
    </xf>
    <xf numFmtId="4" fontId="18" fillId="2" borderId="11" xfId="30" applyNumberFormat="1" applyFont="1" applyFill="1" applyBorder="1" applyAlignment="1" applyProtection="1">
      <alignment horizontal="right" vertical="center"/>
      <protection locked="0"/>
    </xf>
    <xf numFmtId="0" fontId="18" fillId="0" borderId="22" xfId="30" applyFont="1" applyBorder="1" applyAlignment="1" applyProtection="1">
      <alignment horizontal="center" vertical="top"/>
      <protection hidden="1"/>
    </xf>
    <xf numFmtId="0" fontId="47" fillId="0" borderId="1" xfId="30" applyNumberFormat="1" applyFont="1" applyFill="1" applyBorder="1" applyAlignment="1" applyProtection="1">
      <alignment horizontal="right" vertical="top"/>
      <protection hidden="1"/>
    </xf>
    <xf numFmtId="0" fontId="20" fillId="0" borderId="0" xfId="0" applyFont="1" applyAlignment="1">
      <alignment horizontal="left" vertical="center"/>
    </xf>
    <xf numFmtId="0" fontId="20" fillId="0" borderId="0" xfId="0" applyFont="1" applyAlignment="1">
      <alignment horizontal="justify" vertical="center"/>
    </xf>
    <xf numFmtId="0" fontId="20" fillId="0" borderId="0" xfId="0" applyFont="1" applyAlignment="1">
      <alignment horizontal="center" vertical="center"/>
    </xf>
    <xf numFmtId="0" fontId="6" fillId="0" borderId="0" xfId="0" applyFont="1" applyAlignment="1">
      <alignment vertical="center" wrapText="1"/>
    </xf>
    <xf numFmtId="0" fontId="58" fillId="0" borderId="0" xfId="0" applyFont="1" applyAlignment="1">
      <alignment vertical="center"/>
    </xf>
    <xf numFmtId="0" fontId="53" fillId="0" borderId="0" xfId="0" applyFont="1" applyAlignment="1">
      <alignment horizontal="center" vertical="center"/>
    </xf>
    <xf numFmtId="0" fontId="53" fillId="0" borderId="0" xfId="0" applyFont="1" applyAlignment="1">
      <alignment horizontal="left" vertical="center"/>
    </xf>
    <xf numFmtId="10" fontId="53" fillId="0" borderId="0" xfId="0" applyNumberFormat="1" applyFont="1" applyAlignment="1">
      <alignment horizontal="center" vertical="center"/>
    </xf>
    <xf numFmtId="0" fontId="59" fillId="0" borderId="0" xfId="0" applyFont="1" applyAlignment="1">
      <alignment vertical="center"/>
    </xf>
    <xf numFmtId="10" fontId="20" fillId="0" borderId="0" xfId="0" applyNumberFormat="1" applyFont="1" applyAlignment="1">
      <alignment horizontal="center" vertical="center"/>
    </xf>
    <xf numFmtId="0" fontId="20" fillId="0" borderId="0" xfId="29" applyNumberFormat="1" applyFont="1" applyFill="1" applyBorder="1" applyAlignment="1" applyProtection="1">
      <alignment horizontal="center" vertical="center"/>
    </xf>
    <xf numFmtId="0" fontId="20" fillId="0" borderId="0" xfId="29" applyNumberFormat="1" applyFont="1" applyFill="1" applyBorder="1" applyAlignment="1" applyProtection="1">
      <alignment vertical="center" wrapText="1"/>
    </xf>
    <xf numFmtId="0" fontId="20" fillId="0" borderId="0" xfId="29" applyNumberFormat="1" applyFont="1" applyFill="1" applyBorder="1" applyAlignment="1" applyProtection="1">
      <alignment vertical="center"/>
    </xf>
    <xf numFmtId="0" fontId="6" fillId="0" borderId="0" xfId="32" applyFont="1" applyAlignment="1" applyProtection="1">
      <alignment vertical="center"/>
      <protection hidden="1"/>
    </xf>
    <xf numFmtId="0" fontId="20" fillId="0" borderId="0" xfId="32" applyFont="1" applyAlignment="1" applyProtection="1">
      <alignment vertical="center"/>
      <protection hidden="1"/>
    </xf>
    <xf numFmtId="0" fontId="20" fillId="0" borderId="0" xfId="0" applyFont="1" applyAlignment="1" applyProtection="1">
      <alignment horizontal="left" vertical="center"/>
      <protection hidden="1"/>
    </xf>
    <xf numFmtId="0" fontId="53" fillId="0" borderId="0" xfId="32" applyFont="1" applyAlignment="1" applyProtection="1">
      <alignment vertical="center"/>
      <protection hidden="1"/>
    </xf>
    <xf numFmtId="0" fontId="6" fillId="0" borderId="0" xfId="29" applyNumberFormat="1" applyFont="1" applyFill="1" applyBorder="1" applyAlignment="1" applyProtection="1">
      <alignment horizontal="justify" vertical="center" wrapText="1"/>
    </xf>
    <xf numFmtId="0" fontId="20" fillId="0" borderId="0" xfId="32" applyFont="1" applyAlignment="1" applyProtection="1">
      <alignment horizontal="left" vertical="center"/>
      <protection hidden="1"/>
    </xf>
    <xf numFmtId="0" fontId="20" fillId="0" borderId="0" xfId="32" applyFont="1" applyAlignment="1">
      <alignment horizontal="left" vertical="center"/>
    </xf>
    <xf numFmtId="0" fontId="20" fillId="0" borderId="0" xfId="34" applyFont="1" applyAlignment="1" applyProtection="1">
      <alignment horizontal="left" vertical="center" indent="1"/>
      <protection hidden="1"/>
    </xf>
    <xf numFmtId="0" fontId="53" fillId="0" borderId="0" xfId="0" applyFont="1" applyAlignment="1" applyProtection="1">
      <alignment vertical="center"/>
      <protection hidden="1"/>
    </xf>
    <xf numFmtId="0" fontId="6" fillId="0" borderId="20" xfId="29" applyNumberFormat="1" applyFont="1" applyFill="1" applyBorder="1" applyAlignment="1" applyProtection="1">
      <alignment vertical="top" wrapText="1"/>
    </xf>
    <xf numFmtId="0" fontId="6" fillId="0" borderId="20" xfId="29" applyNumberFormat="1" applyFont="1" applyFill="1" applyBorder="1" applyAlignment="1" applyProtection="1">
      <alignment horizontal="center" vertical="top" wrapText="1"/>
    </xf>
    <xf numFmtId="0" fontId="6" fillId="0" borderId="20" xfId="29" applyNumberFormat="1" applyFont="1" applyFill="1" applyBorder="1" applyAlignment="1" applyProtection="1">
      <alignment horizontal="center" vertical="top"/>
    </xf>
    <xf numFmtId="0" fontId="6" fillId="0" borderId="20" xfId="0" applyFont="1" applyBorder="1" applyAlignment="1">
      <alignment vertical="top" wrapText="1"/>
    </xf>
    <xf numFmtId="0" fontId="6" fillId="0" borderId="0" xfId="29" applyNumberFormat="1" applyFont="1" applyFill="1" applyBorder="1" applyAlignment="1" applyProtection="1">
      <alignment horizontal="center" vertical="center" wrapText="1"/>
      <protection hidden="1"/>
    </xf>
    <xf numFmtId="0" fontId="59" fillId="0" borderId="0" xfId="0" applyFont="1" applyAlignment="1">
      <alignment horizontal="center" vertical="center"/>
    </xf>
    <xf numFmtId="10" fontId="20" fillId="0" borderId="0" xfId="0" applyNumberFormat="1" applyFont="1" applyAlignment="1">
      <alignment vertical="center"/>
    </xf>
    <xf numFmtId="0" fontId="6" fillId="0" borderId="0" xfId="0" applyFont="1" applyAlignment="1" applyProtection="1">
      <alignment horizontal="center" vertical="center"/>
      <protection hidden="1"/>
    </xf>
    <xf numFmtId="0" fontId="20" fillId="7" borderId="20" xfId="0" applyFont="1" applyFill="1" applyBorder="1" applyAlignment="1">
      <alignment horizontal="center" vertical="center"/>
    </xf>
    <xf numFmtId="2" fontId="20" fillId="7" borderId="20" xfId="0" applyNumberFormat="1" applyFont="1" applyFill="1" applyBorder="1" applyAlignment="1">
      <alignment horizontal="right" vertical="center"/>
    </xf>
    <xf numFmtId="0" fontId="20" fillId="0" borderId="20" xfId="0" applyFont="1" applyBorder="1" applyAlignment="1">
      <alignment horizontal="center" vertical="center"/>
    </xf>
    <xf numFmtId="0" fontId="62" fillId="6" borderId="20" xfId="0" applyFont="1" applyFill="1" applyBorder="1" applyAlignment="1">
      <alignment horizontal="center" vertical="top" wrapText="1"/>
    </xf>
    <xf numFmtId="0" fontId="20" fillId="0" borderId="0" xfId="0" applyFont="1"/>
    <xf numFmtId="0" fontId="53" fillId="0" borderId="0" xfId="0" applyFont="1"/>
    <xf numFmtId="0" fontId="20" fillId="6" borderId="20" xfId="29" applyNumberFormat="1" applyFont="1" applyFill="1" applyBorder="1" applyProtection="1">
      <alignment vertical="top"/>
    </xf>
    <xf numFmtId="0" fontId="6" fillId="0" borderId="0" xfId="0" applyFont="1" applyAlignment="1">
      <alignment horizontal="justify" vertical="center"/>
    </xf>
    <xf numFmtId="175" fontId="6" fillId="0" borderId="0" xfId="0" applyNumberFormat="1" applyFont="1" applyAlignment="1" applyProtection="1">
      <alignment horizontal="justify" vertical="center"/>
      <protection hidden="1"/>
    </xf>
    <xf numFmtId="14" fontId="20" fillId="0" borderId="0" xfId="0" applyNumberFormat="1" applyFont="1" applyAlignment="1">
      <alignment horizontal="left" vertical="center"/>
    </xf>
    <xf numFmtId="0" fontId="6" fillId="0" borderId="0" xfId="0" applyFont="1" applyAlignment="1">
      <alignment horizontal="right" vertical="center"/>
    </xf>
    <xf numFmtId="0" fontId="6" fillId="0" borderId="0" xfId="0" applyFont="1" applyAlignment="1" applyProtection="1">
      <alignment vertical="center"/>
      <protection hidden="1"/>
    </xf>
    <xf numFmtId="0" fontId="53" fillId="0" borderId="0" xfId="0" applyFont="1" applyAlignment="1" applyProtection="1">
      <alignment horizontal="center" vertical="center"/>
      <protection hidden="1"/>
    </xf>
    <xf numFmtId="0" fontId="53" fillId="0" borderId="0" xfId="0" applyFont="1" applyAlignment="1" applyProtection="1">
      <alignment horizontal="justify" vertical="center"/>
      <protection hidden="1"/>
    </xf>
    <xf numFmtId="0" fontId="20" fillId="0" borderId="0" xfId="29" applyNumberFormat="1" applyFont="1" applyFill="1" applyBorder="1" applyAlignment="1" applyProtection="1">
      <alignment horizontal="center" vertical="center"/>
      <protection hidden="1"/>
    </xf>
    <xf numFmtId="0" fontId="20" fillId="0" borderId="0" xfId="29" applyNumberFormat="1" applyFont="1" applyFill="1" applyBorder="1" applyAlignment="1" applyProtection="1">
      <alignment vertical="center" wrapText="1"/>
      <protection hidden="1"/>
    </xf>
    <xf numFmtId="0" fontId="20" fillId="0" borderId="0" xfId="29" applyNumberFormat="1" applyFont="1" applyFill="1" applyBorder="1" applyAlignment="1" applyProtection="1">
      <alignment vertical="center"/>
      <protection hidden="1"/>
    </xf>
    <xf numFmtId="0" fontId="6" fillId="0" borderId="20" xfId="0" applyFont="1" applyBorder="1" applyAlignment="1">
      <alignment horizontal="justify" vertical="top" wrapText="1"/>
    </xf>
    <xf numFmtId="2" fontId="20" fillId="0" borderId="20" xfId="0" applyNumberFormat="1" applyFont="1" applyBorder="1" applyAlignment="1">
      <alignment horizontal="center" vertical="center"/>
    </xf>
    <xf numFmtId="1" fontId="20" fillId="0" borderId="20" xfId="23" applyNumberFormat="1" applyFont="1" applyBorder="1" applyAlignment="1">
      <alignment horizontal="justify" vertical="top" wrapText="1"/>
    </xf>
    <xf numFmtId="177" fontId="20" fillId="0" borderId="20" xfId="23" applyNumberFormat="1" applyFont="1" applyBorder="1" applyAlignment="1">
      <alignment horizontal="center" vertical="center" wrapText="1"/>
    </xf>
    <xf numFmtId="177" fontId="20" fillId="0" borderId="20" xfId="23" applyNumberFormat="1" applyFont="1" applyBorder="1" applyAlignment="1">
      <alignment horizontal="justify" vertical="top" wrapText="1"/>
    </xf>
    <xf numFmtId="0" fontId="63" fillId="0" borderId="20" xfId="0" applyFont="1" applyBorder="1" applyAlignment="1">
      <alignment horizontal="justify" vertical="top" wrapText="1"/>
    </xf>
    <xf numFmtId="177" fontId="47" fillId="0" borderId="20" xfId="23" applyNumberFormat="1" applyFont="1" applyBorder="1" applyAlignment="1">
      <alignment horizontal="center" vertical="top" wrapText="1"/>
    </xf>
    <xf numFmtId="2" fontId="47" fillId="0" borderId="20" xfId="0" applyNumberFormat="1" applyFont="1" applyBorder="1" applyAlignment="1">
      <alignment horizontal="center" vertical="top" wrapText="1"/>
    </xf>
    <xf numFmtId="2" fontId="54" fillId="0" borderId="20" xfId="0" applyNumberFormat="1" applyFont="1" applyBorder="1" applyAlignment="1">
      <alignment horizontal="center" vertical="top" wrapText="1"/>
    </xf>
    <xf numFmtId="0" fontId="54" fillId="0" borderId="12" xfId="0" applyFont="1" applyBorder="1" applyAlignment="1">
      <alignment horizontal="center" vertical="top" wrapText="1"/>
    </xf>
    <xf numFmtId="177" fontId="54" fillId="10" borderId="20" xfId="23" applyNumberFormat="1" applyFont="1" applyFill="1" applyBorder="1" applyAlignment="1">
      <alignment horizontal="center" vertical="top" wrapText="1"/>
    </xf>
    <xf numFmtId="0" fontId="47" fillId="10" borderId="20" xfId="40" applyFont="1" applyFill="1" applyBorder="1" applyAlignment="1">
      <alignment horizontal="justify" vertical="top" wrapText="1"/>
    </xf>
    <xf numFmtId="177" fontId="54" fillId="11" borderId="20" xfId="23" applyNumberFormat="1" applyFont="1" applyFill="1" applyBorder="1" applyAlignment="1">
      <alignment horizontal="center" vertical="center" wrapText="1"/>
    </xf>
    <xf numFmtId="2" fontId="47" fillId="11" borderId="20" xfId="0" applyNumberFormat="1" applyFont="1" applyFill="1" applyBorder="1" applyAlignment="1">
      <alignment horizontal="justify" vertical="center" wrapText="1"/>
    </xf>
    <xf numFmtId="0" fontId="47" fillId="11" borderId="20" xfId="0" applyFont="1" applyFill="1" applyBorder="1" applyAlignment="1">
      <alignment horizontal="center" vertical="center" wrapText="1"/>
    </xf>
    <xf numFmtId="177" fontId="54" fillId="12" borderId="20" xfId="23" applyNumberFormat="1" applyFont="1" applyFill="1" applyBorder="1" applyAlignment="1">
      <alignment horizontal="center" vertical="center" wrapText="1"/>
    </xf>
    <xf numFmtId="0" fontId="54" fillId="0" borderId="20" xfId="0" applyFont="1" applyBorder="1" applyAlignment="1">
      <alignment vertical="top" wrapText="1"/>
    </xf>
    <xf numFmtId="0" fontId="47" fillId="0" borderId="20" xfId="40" applyFont="1" applyBorder="1" applyAlignment="1">
      <alignment horizontal="center" vertical="center"/>
    </xf>
    <xf numFmtId="0" fontId="47" fillId="0" borderId="20" xfId="40" applyFont="1" applyBorder="1" applyAlignment="1">
      <alignment horizontal="center" vertical="center" wrapText="1"/>
    </xf>
    <xf numFmtId="0" fontId="47" fillId="0" borderId="20" xfId="40" applyFont="1" applyBorder="1" applyAlignment="1">
      <alignment horizontal="justify" vertical="center" wrapText="1"/>
    </xf>
    <xf numFmtId="178" fontId="47" fillId="0" borderId="20" xfId="23" applyNumberFormat="1" applyFont="1" applyBorder="1" applyAlignment="1">
      <alignment horizontal="center" vertical="top" wrapText="1"/>
    </xf>
    <xf numFmtId="2" fontId="47" fillId="8" borderId="20" xfId="29" applyNumberFormat="1" applyFont="1" applyFill="1" applyBorder="1" applyProtection="1">
      <alignment vertical="top"/>
      <protection locked="0" hidden="1"/>
    </xf>
    <xf numFmtId="0" fontId="47" fillId="0" borderId="20" xfId="40" applyFont="1" applyBorder="1" applyAlignment="1">
      <alignment horizontal="center" vertical="top" wrapText="1"/>
    </xf>
    <xf numFmtId="0" fontId="47" fillId="0" borderId="20" xfId="40" applyFont="1" applyBorder="1" applyAlignment="1">
      <alignment horizontal="justify" vertical="top" wrapText="1"/>
    </xf>
    <xf numFmtId="0" fontId="47" fillId="0" borderId="20" xfId="0" applyFont="1" applyBorder="1" applyAlignment="1">
      <alignment vertical="center"/>
    </xf>
    <xf numFmtId="2" fontId="47" fillId="0" borderId="20" xfId="40" applyNumberFormat="1" applyFont="1" applyBorder="1" applyAlignment="1">
      <alignment horizontal="center" vertical="top" wrapText="1"/>
    </xf>
    <xf numFmtId="179" fontId="47" fillId="0" borderId="20" xfId="40" applyNumberFormat="1" applyFont="1" applyBorder="1" applyAlignment="1">
      <alignment horizontal="center" vertical="top" wrapText="1"/>
    </xf>
    <xf numFmtId="0" fontId="47" fillId="10" borderId="20" xfId="40" applyFont="1" applyFill="1" applyBorder="1" applyAlignment="1">
      <alignment horizontal="center" vertical="center"/>
    </xf>
    <xf numFmtId="0" fontId="47" fillId="0" borderId="20" xfId="0" applyFont="1" applyBorder="1" applyAlignment="1">
      <alignment horizontal="left" vertical="top"/>
    </xf>
    <xf numFmtId="0" fontId="47" fillId="11" borderId="20" xfId="40" applyFont="1" applyFill="1" applyBorder="1" applyAlignment="1">
      <alignment horizontal="center" vertical="center"/>
    </xf>
    <xf numFmtId="0" fontId="47" fillId="12" borderId="20" xfId="40" applyFont="1" applyFill="1" applyBorder="1" applyAlignment="1">
      <alignment horizontal="justify" vertical="center" wrapText="1"/>
    </xf>
    <xf numFmtId="0" fontId="47" fillId="12" borderId="20" xfId="40" applyFont="1" applyFill="1" applyBorder="1" applyAlignment="1">
      <alignment horizontal="center" vertical="center"/>
    </xf>
    <xf numFmtId="0" fontId="47" fillId="0" borderId="20" xfId="0" applyFont="1" applyBorder="1" applyAlignment="1">
      <alignment horizontal="center" vertical="top" wrapText="1"/>
    </xf>
    <xf numFmtId="0" fontId="47" fillId="12" borderId="20" xfId="40" applyFont="1" applyFill="1" applyBorder="1" applyAlignment="1">
      <alignment horizontal="center" vertical="center" wrapText="1"/>
    </xf>
    <xf numFmtId="0" fontId="47" fillId="7" borderId="20" xfId="0" applyFont="1" applyFill="1" applyBorder="1" applyAlignment="1">
      <alignment horizontal="center" vertical="center"/>
    </xf>
    <xf numFmtId="0" fontId="54" fillId="7" borderId="20" xfId="35" applyFont="1" applyFill="1" applyBorder="1" applyAlignment="1">
      <alignment horizontal="center" vertical="center" wrapText="1"/>
    </xf>
    <xf numFmtId="0" fontId="54" fillId="7" borderId="20" xfId="35" applyFont="1" applyFill="1" applyBorder="1" applyAlignment="1">
      <alignment vertical="center" wrapText="1"/>
    </xf>
    <xf numFmtId="2" fontId="47" fillId="7" borderId="20" xfId="0" applyNumberFormat="1" applyFont="1" applyFill="1" applyBorder="1" applyAlignment="1">
      <alignment horizontal="right" vertical="center"/>
    </xf>
    <xf numFmtId="2" fontId="54" fillId="7" borderId="12" xfId="0" applyNumberFormat="1" applyFont="1" applyFill="1" applyBorder="1" applyAlignment="1">
      <alignment horizontal="right" vertical="center"/>
    </xf>
    <xf numFmtId="0" fontId="47" fillId="0" borderId="20" xfId="0" applyFont="1" applyBorder="1" applyAlignment="1">
      <alignment horizontal="center" vertical="center"/>
    </xf>
    <xf numFmtId="9" fontId="20" fillId="0" borderId="20" xfId="0" applyNumberFormat="1" applyFont="1" applyBorder="1" applyAlignment="1">
      <alignment vertical="center" wrapText="1"/>
    </xf>
    <xf numFmtId="10" fontId="20" fillId="9" borderId="20" xfId="29" applyNumberFormat="1" applyFont="1" applyFill="1" applyBorder="1" applyAlignment="1" applyProtection="1">
      <alignment vertical="center"/>
      <protection locked="0" hidden="1"/>
    </xf>
    <xf numFmtId="0" fontId="20" fillId="0" borderId="20" xfId="0" applyFont="1" applyBorder="1" applyAlignment="1">
      <alignment vertical="center"/>
    </xf>
    <xf numFmtId="2" fontId="6" fillId="0" borderId="20" xfId="0" applyNumberFormat="1" applyFont="1" applyBorder="1" applyAlignment="1">
      <alignment horizontal="center" vertical="center" wrapText="1"/>
    </xf>
    <xf numFmtId="177" fontId="6" fillId="0" borderId="20" xfId="23" applyNumberFormat="1" applyFont="1" applyBorder="1" applyAlignment="1">
      <alignment horizontal="center" vertical="center" wrapText="1"/>
    </xf>
    <xf numFmtId="1" fontId="6" fillId="0" borderId="20" xfId="23" applyNumberFormat="1" applyFont="1" applyBorder="1" applyAlignment="1">
      <alignment horizontal="center" vertical="center" wrapText="1"/>
    </xf>
    <xf numFmtId="10" fontId="20" fillId="9" borderId="20" xfId="29" applyNumberFormat="1" applyFont="1" applyFill="1" applyBorder="1" applyAlignment="1" applyProtection="1">
      <alignment horizontal="center" vertical="center"/>
      <protection locked="0" hidden="1"/>
    </xf>
    <xf numFmtId="0" fontId="20" fillId="0" borderId="7" xfId="0" applyFont="1" applyBorder="1" applyAlignment="1">
      <alignment horizontal="justify" vertical="center"/>
    </xf>
    <xf numFmtId="0" fontId="20" fillId="0" borderId="0" xfId="0" applyFont="1" applyAlignment="1">
      <alignment horizontal="center" vertical="center" wrapText="1"/>
    </xf>
    <xf numFmtId="0" fontId="20" fillId="0" borderId="20" xfId="29" applyNumberFormat="1" applyFont="1" applyFill="1" applyBorder="1" applyAlignment="1" applyProtection="1">
      <alignment horizontal="center" vertical="top" wrapText="1"/>
    </xf>
    <xf numFmtId="0" fontId="64" fillId="0" borderId="20" xfId="0" applyFont="1" applyBorder="1" applyAlignment="1">
      <alignment horizontal="justify" vertical="top" wrapText="1"/>
    </xf>
    <xf numFmtId="2" fontId="20" fillId="0" borderId="20" xfId="0" applyNumberFormat="1" applyFont="1" applyBorder="1" applyAlignment="1">
      <alignment horizontal="justify" vertical="top" wrapText="1"/>
    </xf>
    <xf numFmtId="0" fontId="20" fillId="6" borderId="20" xfId="35" applyFont="1" applyFill="1" applyBorder="1" applyAlignment="1">
      <alignment horizontal="left" vertical="top" wrapText="1"/>
    </xf>
    <xf numFmtId="175" fontId="20" fillId="0" borderId="0" xfId="0" applyNumberFormat="1" applyFont="1" applyAlignment="1" applyProtection="1">
      <alignment horizontal="justify" vertical="center"/>
      <protection hidden="1"/>
    </xf>
    <xf numFmtId="0" fontId="20" fillId="0" borderId="20" xfId="0" applyFont="1" applyBorder="1" applyAlignment="1">
      <alignment horizontal="center" vertical="top" wrapText="1"/>
    </xf>
    <xf numFmtId="0" fontId="20" fillId="6" borderId="20" xfId="29" applyNumberFormat="1" applyFont="1" applyFill="1" applyBorder="1" applyAlignment="1" applyProtection="1">
      <alignment horizontal="center" vertical="top"/>
    </xf>
    <xf numFmtId="0" fontId="54" fillId="0" borderId="0" xfId="29" applyNumberFormat="1" applyFont="1" applyFill="1" applyBorder="1" applyAlignment="1" applyProtection="1">
      <alignment horizontal="justify" vertical="center" wrapText="1"/>
    </xf>
    <xf numFmtId="0" fontId="47" fillId="0" borderId="12" xfId="0" applyFont="1" applyBorder="1" applyAlignment="1">
      <alignment horizontal="center" vertical="top" wrapText="1"/>
    </xf>
    <xf numFmtId="43" fontId="6" fillId="7" borderId="12" xfId="62" applyFont="1" applyFill="1" applyBorder="1" applyAlignment="1">
      <alignment horizontal="right" vertical="center"/>
    </xf>
    <xf numFmtId="43" fontId="20" fillId="6" borderId="20" xfId="62" applyFont="1" applyFill="1" applyBorder="1" applyAlignment="1" applyProtection="1">
      <alignment horizontal="right" vertical="top"/>
    </xf>
    <xf numFmtId="43" fontId="20" fillId="0" borderId="0" xfId="62" applyFont="1" applyAlignment="1" applyProtection="1">
      <alignment vertical="top"/>
      <protection hidden="1"/>
    </xf>
    <xf numFmtId="0" fontId="47" fillId="0" borderId="20" xfId="0" applyFont="1" applyBorder="1" applyAlignment="1">
      <alignment horizontal="justify" vertical="top" wrapText="1"/>
    </xf>
    <xf numFmtId="2" fontId="20" fillId="0" borderId="20" xfId="23" applyNumberFormat="1" applyFont="1" applyBorder="1" applyAlignment="1">
      <alignment horizontal="center" vertical="top" wrapText="1"/>
    </xf>
    <xf numFmtId="2" fontId="20" fillId="8" borderId="20" xfId="29" applyNumberFormat="1" applyFont="1" applyFill="1" applyBorder="1" applyAlignment="1" applyProtection="1">
      <alignment horizontal="center" vertical="top"/>
      <protection locked="0" hidden="1"/>
    </xf>
    <xf numFmtId="177" fontId="20" fillId="0" borderId="20" xfId="23" applyNumberFormat="1" applyFont="1" applyBorder="1" applyAlignment="1">
      <alignment horizontal="center" vertical="top" wrapText="1"/>
    </xf>
    <xf numFmtId="2" fontId="20" fillId="0" borderId="20" xfId="0" applyNumberFormat="1" applyFont="1" applyBorder="1" applyAlignment="1">
      <alignment horizontal="center" vertical="top"/>
    </xf>
    <xf numFmtId="177" fontId="20" fillId="0" borderId="20" xfId="0" applyNumberFormat="1" applyFont="1" applyBorder="1" applyAlignment="1">
      <alignment horizontal="center" vertical="top" wrapText="1"/>
    </xf>
    <xf numFmtId="2" fontId="20" fillId="0" borderId="20" xfId="0" applyNumberFormat="1" applyFont="1" applyBorder="1" applyAlignment="1">
      <alignment horizontal="center" vertical="top" wrapText="1"/>
    </xf>
    <xf numFmtId="0" fontId="6" fillId="7" borderId="20" xfId="35" applyFont="1" applyFill="1" applyBorder="1" applyAlignment="1">
      <alignment horizontal="center" vertical="top" wrapText="1"/>
    </xf>
    <xf numFmtId="2" fontId="6" fillId="7" borderId="12" xfId="0" applyNumberFormat="1" applyFont="1" applyFill="1" applyBorder="1" applyAlignment="1">
      <alignment horizontal="center" vertical="top"/>
    </xf>
    <xf numFmtId="2" fontId="20" fillId="7" borderId="20" xfId="0" applyNumberFormat="1" applyFont="1" applyFill="1" applyBorder="1" applyAlignment="1">
      <alignment horizontal="center" vertical="top"/>
    </xf>
    <xf numFmtId="0" fontId="6" fillId="6" borderId="20" xfId="35" applyFont="1" applyFill="1" applyBorder="1" applyAlignment="1">
      <alignment horizontal="center" vertical="top" wrapText="1"/>
    </xf>
    <xf numFmtId="0" fontId="20" fillId="0" borderId="0" xfId="29" applyNumberFormat="1" applyFont="1" applyFill="1" applyBorder="1" applyAlignment="1" applyProtection="1">
      <alignment horizontal="center" vertical="top"/>
    </xf>
    <xf numFmtId="14" fontId="20" fillId="0" borderId="0" xfId="0" applyNumberFormat="1" applyFont="1" applyAlignment="1">
      <alignment horizontal="center" vertical="top"/>
    </xf>
    <xf numFmtId="0" fontId="6" fillId="0" borderId="0" xfId="0" applyFont="1" applyAlignment="1">
      <alignment horizontal="center" vertical="top"/>
    </xf>
    <xf numFmtId="0" fontId="53" fillId="0" borderId="0" xfId="0" applyFont="1" applyAlignment="1" applyProtection="1">
      <alignment horizontal="center" vertical="top"/>
      <protection hidden="1"/>
    </xf>
    <xf numFmtId="0" fontId="20" fillId="0" borderId="0" xfId="29" applyNumberFormat="1" applyFont="1" applyFill="1" applyBorder="1" applyAlignment="1" applyProtection="1">
      <alignment horizontal="center" vertical="top"/>
      <protection hidden="1"/>
    </xf>
    <xf numFmtId="0" fontId="47" fillId="0" borderId="0" xfId="32" applyFont="1" applyAlignment="1">
      <alignment horizontal="left" vertical="center"/>
    </xf>
    <xf numFmtId="1" fontId="0" fillId="9" borderId="20" xfId="0" applyNumberFormat="1" applyFill="1" applyBorder="1" applyAlignment="1">
      <alignment horizontal="center" vertical="top"/>
    </xf>
    <xf numFmtId="1" fontId="47" fillId="9" borderId="20" xfId="23" applyNumberFormat="1" applyFont="1" applyFill="1" applyBorder="1" applyAlignment="1">
      <alignment horizontal="center" vertical="top" wrapText="1"/>
    </xf>
    <xf numFmtId="1" fontId="47" fillId="9" borderId="20" xfId="43" applyNumberFormat="1" applyFont="1" applyFill="1" applyBorder="1" applyAlignment="1" applyProtection="1">
      <alignment horizontal="center" vertical="top" wrapText="1"/>
    </xf>
    <xf numFmtId="1" fontId="54" fillId="9" borderId="20" xfId="43" applyNumberFormat="1" applyFont="1" applyFill="1" applyBorder="1" applyAlignment="1" applyProtection="1">
      <alignment horizontal="center" vertical="top" wrapText="1"/>
    </xf>
    <xf numFmtId="1" fontId="47" fillId="9" borderId="20" xfId="43" applyNumberFormat="1" applyFont="1" applyFill="1" applyBorder="1" applyAlignment="1">
      <alignment horizontal="center" vertical="top"/>
    </xf>
    <xf numFmtId="1" fontId="47" fillId="9" borderId="0" xfId="0" applyNumberFormat="1" applyFont="1" applyFill="1" applyAlignment="1">
      <alignment horizontal="center" vertical="top"/>
    </xf>
    <xf numFmtId="0" fontId="47" fillId="0" borderId="0" xfId="29" applyNumberFormat="1" applyFont="1" applyFill="1" applyBorder="1" applyAlignment="1" applyProtection="1">
      <alignment horizontal="center" vertical="top"/>
    </xf>
    <xf numFmtId="0" fontId="47" fillId="0" borderId="0" xfId="29" applyNumberFormat="1" applyFont="1" applyFill="1" applyBorder="1" applyAlignment="1" applyProtection="1">
      <alignment horizontal="center" vertical="top"/>
      <protection hidden="1"/>
    </xf>
    <xf numFmtId="2" fontId="4" fillId="9" borderId="20" xfId="23" applyNumberFormat="1" applyFont="1" applyFill="1" applyBorder="1" applyAlignment="1">
      <alignment horizontal="center" vertical="top" wrapText="1"/>
    </xf>
    <xf numFmtId="1" fontId="6" fillId="0" borderId="20" xfId="23" applyNumberFormat="1" applyFont="1" applyBorder="1" applyAlignment="1">
      <alignment horizontal="justify" vertical="top" wrapText="1"/>
    </xf>
    <xf numFmtId="43" fontId="6" fillId="0" borderId="7" xfId="62" applyFont="1" applyFill="1" applyBorder="1" applyAlignment="1" applyProtection="1">
      <alignment vertical="center"/>
    </xf>
    <xf numFmtId="43" fontId="6" fillId="0" borderId="7" xfId="62" applyFont="1" applyFill="1" applyBorder="1" applyAlignment="1" applyProtection="1">
      <alignment horizontal="right" vertical="center"/>
    </xf>
    <xf numFmtId="43" fontId="20" fillId="0" borderId="0" xfId="62" applyFont="1" applyFill="1" applyBorder="1" applyAlignment="1" applyProtection="1">
      <alignment vertical="center"/>
    </xf>
    <xf numFmtId="43" fontId="6" fillId="0" borderId="0" xfId="62" applyFont="1" applyFill="1" applyBorder="1" applyAlignment="1" applyProtection="1">
      <alignment horizontal="center" vertical="center" wrapText="1"/>
    </xf>
    <xf numFmtId="43" fontId="20" fillId="0" borderId="0" xfId="62" applyFont="1" applyFill="1" applyBorder="1" applyAlignment="1" applyProtection="1">
      <alignment horizontal="left" vertical="center"/>
      <protection hidden="1"/>
    </xf>
    <xf numFmtId="43" fontId="20" fillId="0" borderId="0" xfId="62" applyFont="1" applyBorder="1" applyAlignment="1" applyProtection="1">
      <alignment horizontal="left" vertical="center"/>
      <protection hidden="1"/>
    </xf>
    <xf numFmtId="43" fontId="20" fillId="0" borderId="0" xfId="62" applyFont="1" applyAlignment="1" applyProtection="1">
      <alignment horizontal="left" vertical="center" indent="1"/>
      <protection hidden="1"/>
    </xf>
    <xf numFmtId="43" fontId="6" fillId="0" borderId="0" xfId="62" applyFont="1" applyFill="1" applyBorder="1" applyAlignment="1" applyProtection="1">
      <alignment vertical="center"/>
      <protection hidden="1"/>
    </xf>
    <xf numFmtId="43" fontId="6" fillId="0" borderId="13" xfId="62" applyFont="1" applyFill="1" applyBorder="1" applyAlignment="1" applyProtection="1">
      <alignment horizontal="center" vertical="top" wrapText="1"/>
    </xf>
    <xf numFmtId="43" fontId="6" fillId="0" borderId="20" xfId="62" applyFont="1" applyFill="1" applyBorder="1" applyAlignment="1" applyProtection="1">
      <alignment horizontal="center" vertical="top" wrapText="1"/>
    </xf>
    <xf numFmtId="43" fontId="6" fillId="0" borderId="20" xfId="62" applyFont="1" applyFill="1" applyBorder="1" applyAlignment="1" applyProtection="1">
      <alignment horizontal="center" vertical="top"/>
    </xf>
    <xf numFmtId="43" fontId="20" fillId="0" borderId="20" xfId="62" applyFont="1" applyFill="1" applyBorder="1" applyAlignment="1">
      <alignment horizontal="center" vertical="center"/>
    </xf>
    <xf numFmtId="43" fontId="20" fillId="8" borderId="20" xfId="62" applyFont="1" applyFill="1" applyBorder="1" applyAlignment="1" applyProtection="1">
      <alignment vertical="center"/>
      <protection locked="0" hidden="1"/>
    </xf>
    <xf numFmtId="43" fontId="20" fillId="0" borderId="20" xfId="62" applyFont="1" applyFill="1" applyBorder="1" applyAlignment="1" applyProtection="1">
      <alignment horizontal="right" vertical="top"/>
      <protection hidden="1"/>
    </xf>
    <xf numFmtId="43" fontId="20" fillId="0" borderId="20" xfId="62" applyFont="1" applyFill="1" applyBorder="1" applyAlignment="1" applyProtection="1">
      <alignment horizontal="center" vertical="top" wrapText="1"/>
    </xf>
    <xf numFmtId="43" fontId="20" fillId="0" borderId="20" xfId="62" applyFont="1" applyFill="1" applyBorder="1" applyAlignment="1">
      <alignment horizontal="justify" vertical="top" wrapText="1"/>
    </xf>
    <xf numFmtId="43" fontId="20" fillId="0" borderId="20" xfId="62" applyFont="1" applyBorder="1" applyAlignment="1">
      <alignment horizontal="center" vertical="top"/>
    </xf>
    <xf numFmtId="43" fontId="20" fillId="0" borderId="20" xfId="62" applyFont="1" applyFill="1" applyBorder="1" applyAlignment="1">
      <alignment horizontal="center" vertical="top"/>
    </xf>
    <xf numFmtId="43" fontId="20" fillId="0" borderId="20" xfId="62" applyFont="1" applyFill="1" applyBorder="1" applyAlignment="1" applyProtection="1">
      <alignment horizontal="center" vertical="top"/>
    </xf>
    <xf numFmtId="43" fontId="20" fillId="7" borderId="20" xfId="62" applyFont="1" applyFill="1" applyBorder="1" applyAlignment="1" applyProtection="1">
      <alignment horizontal="right" vertical="center"/>
    </xf>
    <xf numFmtId="43" fontId="20" fillId="6" borderId="20" xfId="62" applyFont="1" applyFill="1" applyBorder="1" applyAlignment="1" applyProtection="1">
      <alignment vertical="top"/>
    </xf>
    <xf numFmtId="43" fontId="53" fillId="0" borderId="0" xfId="62" applyFont="1" applyFill="1" applyBorder="1" applyAlignment="1" applyProtection="1">
      <alignment vertical="center"/>
      <protection hidden="1"/>
    </xf>
    <xf numFmtId="43" fontId="20" fillId="0" borderId="0" xfId="62" applyFont="1" applyFill="1" applyBorder="1" applyAlignment="1" applyProtection="1">
      <alignment horizontal="center" vertical="center"/>
      <protection hidden="1"/>
    </xf>
    <xf numFmtId="43" fontId="20" fillId="0" borderId="0" xfId="62" applyFont="1" applyFill="1" applyBorder="1" applyAlignment="1" applyProtection="1">
      <alignment vertical="center"/>
      <protection hidden="1"/>
    </xf>
    <xf numFmtId="0" fontId="47" fillId="0" borderId="20" xfId="40" applyFont="1" applyBorder="1" applyAlignment="1">
      <alignment wrapText="1"/>
    </xf>
    <xf numFmtId="43" fontId="20" fillId="0" borderId="0" xfId="0" applyNumberFormat="1" applyFont="1"/>
    <xf numFmtId="4" fontId="20" fillId="0" borderId="0" xfId="31" applyNumberFormat="1" applyFont="1" applyAlignment="1" applyProtection="1">
      <alignment vertical="top"/>
      <protection hidden="1"/>
    </xf>
    <xf numFmtId="43" fontId="54" fillId="7" borderId="12" xfId="62" applyFont="1" applyFill="1" applyBorder="1" applyAlignment="1">
      <alignment horizontal="right" vertical="center"/>
    </xf>
    <xf numFmtId="43" fontId="20" fillId="0" borderId="0" xfId="0" applyNumberFormat="1" applyFont="1" applyAlignment="1">
      <alignment vertical="center"/>
    </xf>
    <xf numFmtId="43" fontId="7" fillId="0" borderId="0" xfId="31" applyNumberFormat="1" applyFont="1" applyAlignment="1" applyProtection="1">
      <alignment vertical="top"/>
      <protection hidden="1"/>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0" xfId="32" applyFont="1" applyAlignment="1" applyProtection="1">
      <alignment vertical="center"/>
      <protection hidden="1"/>
    </xf>
    <xf numFmtId="0" fontId="7" fillId="0" borderId="0" xfId="32" applyFont="1" applyAlignment="1" applyProtection="1">
      <alignment vertical="center"/>
      <protection hidden="1"/>
    </xf>
    <xf numFmtId="0" fontId="7" fillId="0" borderId="0" xfId="0" applyFont="1" applyAlignment="1" applyProtection="1">
      <alignment horizontal="left" vertical="center"/>
      <protection hidden="1"/>
    </xf>
    <xf numFmtId="0" fontId="68" fillId="0" borderId="0" xfId="32" applyFont="1" applyAlignment="1" applyProtection="1">
      <alignment vertical="center"/>
      <protection hidden="1"/>
    </xf>
    <xf numFmtId="0" fontId="7" fillId="0" borderId="0" xfId="34" applyFont="1" applyAlignment="1" applyProtection="1">
      <alignment horizontal="left" vertical="center"/>
      <protection hidden="1"/>
    </xf>
    <xf numFmtId="0" fontId="68" fillId="0" borderId="0" xfId="0" applyFont="1" applyAlignment="1" applyProtection="1">
      <alignment vertical="center"/>
      <protection hidden="1"/>
    </xf>
    <xf numFmtId="0" fontId="8" fillId="0" borderId="0" xfId="29" applyNumberFormat="1" applyFont="1" applyFill="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2" fontId="7" fillId="0" borderId="20" xfId="29" applyNumberFormat="1" applyFont="1" applyFill="1" applyBorder="1" applyAlignment="1" applyProtection="1">
      <alignment horizontal="right" vertical="center"/>
      <protection hidden="1"/>
    </xf>
    <xf numFmtId="175" fontId="8" fillId="0" borderId="0" xfId="0" applyNumberFormat="1" applyFont="1" applyAlignment="1" applyProtection="1">
      <alignment horizontal="justify" vertical="center"/>
      <protection hidden="1"/>
    </xf>
    <xf numFmtId="0" fontId="8" fillId="0" borderId="0" xfId="0" applyFont="1" applyAlignment="1" applyProtection="1">
      <alignment vertical="center"/>
      <protection hidden="1"/>
    </xf>
    <xf numFmtId="0" fontId="68" fillId="0" borderId="0" xfId="0" applyFont="1" applyAlignment="1" applyProtection="1">
      <alignment horizontal="center" vertical="center"/>
      <protection hidden="1"/>
    </xf>
    <xf numFmtId="0" fontId="68" fillId="0" borderId="0" xfId="0" applyFont="1" applyAlignment="1" applyProtection="1">
      <alignment horizontal="justify" vertical="center"/>
      <protection hidden="1"/>
    </xf>
    <xf numFmtId="0" fontId="7" fillId="0" borderId="0" xfId="29" applyNumberFormat="1" applyFont="1" applyFill="1" applyBorder="1" applyAlignment="1" applyProtection="1">
      <alignment horizontal="center" vertical="center"/>
      <protection hidden="1"/>
    </xf>
    <xf numFmtId="0" fontId="7" fillId="0" borderId="0" xfId="29" applyNumberFormat="1" applyFont="1" applyFill="1" applyBorder="1" applyAlignment="1" applyProtection="1">
      <alignment vertical="center" wrapText="1"/>
      <protection hidden="1"/>
    </xf>
    <xf numFmtId="0" fontId="7" fillId="0" borderId="0" xfId="29" applyNumberFormat="1" applyFont="1" applyFill="1" applyBorder="1" applyAlignment="1" applyProtection="1">
      <alignment vertical="center"/>
      <protection hidden="1"/>
    </xf>
    <xf numFmtId="0" fontId="8" fillId="0" borderId="0" xfId="31" applyFont="1" applyAlignment="1" applyProtection="1">
      <alignment horizontal="center" vertical="center"/>
      <protection hidden="1"/>
    </xf>
    <xf numFmtId="0" fontId="18" fillId="0" borderId="0" xfId="34" applyFont="1" applyAlignment="1" applyProtection="1">
      <alignment horizontal="left" vertical="center"/>
      <protection hidden="1"/>
    </xf>
    <xf numFmtId="0" fontId="17" fillId="0" borderId="0" xfId="34" applyFont="1" applyAlignment="1" applyProtection="1">
      <alignment vertical="center"/>
      <protection hidden="1"/>
    </xf>
    <xf numFmtId="0" fontId="17" fillId="0" borderId="7" xfId="31" applyFont="1" applyBorder="1" applyAlignment="1" applyProtection="1">
      <alignment vertical="center"/>
      <protection hidden="1"/>
    </xf>
    <xf numFmtId="0" fontId="17" fillId="0" borderId="11" xfId="31" applyFont="1" applyBorder="1" applyAlignment="1" applyProtection="1">
      <alignment horizontal="justify" vertical="center" wrapText="1"/>
      <protection hidden="1"/>
    </xf>
    <xf numFmtId="0" fontId="17" fillId="0" borderId="11" xfId="31" applyFont="1" applyBorder="1" applyAlignment="1" applyProtection="1">
      <alignment horizontal="right" vertical="center" wrapText="1"/>
      <protection hidden="1"/>
    </xf>
    <xf numFmtId="4" fontId="7" fillId="0" borderId="0" xfId="31" applyNumberFormat="1" applyFont="1" applyAlignment="1" applyProtection="1">
      <alignment vertical="center"/>
      <protection hidden="1"/>
    </xf>
    <xf numFmtId="2" fontId="7" fillId="0" borderId="0" xfId="31" applyNumberFormat="1" applyFont="1" applyAlignment="1" applyProtection="1">
      <alignment vertical="center"/>
      <protection hidden="1"/>
    </xf>
    <xf numFmtId="175"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7" fillId="0" borderId="0" xfId="31" applyFont="1" applyAlignment="1" applyProtection="1">
      <alignment horizontal="right" vertical="center"/>
      <protection hidden="1"/>
    </xf>
    <xf numFmtId="0" fontId="8" fillId="0" borderId="7" xfId="24" applyFont="1" applyBorder="1" applyAlignment="1">
      <alignment vertical="center"/>
    </xf>
    <xf numFmtId="0" fontId="8" fillId="0" borderId="7" xfId="24" applyFont="1" applyBorder="1" applyAlignment="1">
      <alignment horizontal="right" vertical="center"/>
    </xf>
    <xf numFmtId="0" fontId="8" fillId="0" borderId="0" xfId="24" applyFont="1" applyAlignment="1">
      <alignment vertical="center"/>
    </xf>
    <xf numFmtId="0" fontId="38" fillId="0" borderId="0" xfId="24" applyFont="1" applyAlignment="1">
      <alignment vertical="center"/>
    </xf>
    <xf numFmtId="0" fontId="38" fillId="0" borderId="0" xfId="24" applyFont="1" applyAlignment="1">
      <alignment horizontal="center" vertical="center"/>
    </xf>
    <xf numFmtId="0" fontId="8" fillId="0" borderId="0" xfId="24" applyFont="1" applyAlignment="1">
      <alignment horizontal="center" vertical="center"/>
    </xf>
    <xf numFmtId="0" fontId="8" fillId="0" borderId="0" xfId="24" applyFont="1" applyAlignment="1">
      <alignment horizontal="left" vertical="center"/>
    </xf>
    <xf numFmtId="175" fontId="8" fillId="0" borderId="0" xfId="24" applyNumberFormat="1" applyFont="1" applyAlignment="1">
      <alignment horizontal="left" vertical="center"/>
    </xf>
    <xf numFmtId="0" fontId="8" fillId="0" borderId="0" xfId="26" applyFont="1" applyAlignment="1">
      <alignment horizontal="left" vertical="center"/>
    </xf>
    <xf numFmtId="0" fontId="8" fillId="0" borderId="0" xfId="24" applyFont="1" applyAlignment="1">
      <alignment horizontal="justify" vertical="center"/>
    </xf>
    <xf numFmtId="0" fontId="8" fillId="0" borderId="0" xfId="34" applyFont="1" applyAlignment="1" applyProtection="1">
      <alignment horizontal="left" vertical="center"/>
      <protection hidden="1"/>
    </xf>
    <xf numFmtId="0" fontId="8" fillId="0" borderId="0" xfId="33" applyFont="1" applyAlignment="1">
      <alignment horizontal="left" vertical="center"/>
    </xf>
    <xf numFmtId="166" fontId="8" fillId="0" borderId="0" xfId="24" applyNumberFormat="1" applyFont="1" applyAlignment="1">
      <alignment horizontal="center" vertical="center"/>
    </xf>
    <xf numFmtId="0" fontId="8" fillId="0" borderId="0" xfId="25" applyFont="1" applyAlignment="1">
      <alignment vertical="center"/>
    </xf>
    <xf numFmtId="0" fontId="8" fillId="0" borderId="0" xfId="25" applyFont="1" applyAlignment="1">
      <alignment horizontal="justify" vertical="center"/>
    </xf>
    <xf numFmtId="166" fontId="7" fillId="0" borderId="0" xfId="25" applyNumberFormat="1" applyFont="1" applyAlignment="1">
      <alignment horizontal="center" vertical="center"/>
    </xf>
    <xf numFmtId="0" fontId="7" fillId="0" borderId="0" xfId="24" applyFont="1" applyAlignment="1">
      <alignment vertical="center"/>
    </xf>
    <xf numFmtId="0" fontId="7" fillId="0" borderId="0" xfId="24" applyFont="1" applyAlignment="1">
      <alignment horizontal="justify" vertical="center"/>
    </xf>
    <xf numFmtId="0" fontId="7" fillId="0" borderId="0" xfId="24" quotePrefix="1" applyFont="1" applyAlignment="1">
      <alignment horizontal="justify" vertical="center"/>
    </xf>
    <xf numFmtId="4" fontId="8" fillId="0" borderId="0" xfId="24" applyNumberFormat="1" applyFont="1" applyAlignment="1">
      <alignment vertical="center"/>
    </xf>
    <xf numFmtId="0" fontId="68" fillId="0" borderId="0" xfId="24" applyFont="1" applyAlignment="1">
      <alignment vertical="center"/>
    </xf>
    <xf numFmtId="0" fontId="68" fillId="0" borderId="0" xfId="24" applyFont="1" applyAlignment="1">
      <alignment horizontal="center" vertical="center"/>
    </xf>
    <xf numFmtId="0" fontId="7" fillId="0" borderId="0" xfId="25" applyFont="1" applyAlignment="1">
      <alignment vertical="center"/>
    </xf>
    <xf numFmtId="0" fontId="69" fillId="0" borderId="0" xfId="25" applyFont="1" applyAlignment="1">
      <alignment vertical="center"/>
    </xf>
    <xf numFmtId="0" fontId="7" fillId="0" borderId="0" xfId="25" applyFont="1" applyAlignment="1">
      <alignment horizontal="center" vertical="center"/>
    </xf>
    <xf numFmtId="0" fontId="7" fillId="0" borderId="0" xfId="25" applyFont="1" applyAlignment="1">
      <alignment horizontal="left" vertical="center"/>
    </xf>
    <xf numFmtId="0" fontId="7" fillId="0" borderId="0" xfId="24" applyFont="1" applyAlignment="1">
      <alignment horizontal="left" vertical="center"/>
    </xf>
    <xf numFmtId="0" fontId="68" fillId="0" borderId="0" xfId="24" applyFont="1" applyAlignment="1">
      <alignment horizontal="left" vertical="center"/>
    </xf>
    <xf numFmtId="0" fontId="7" fillId="0" borderId="0" xfId="22" applyFont="1" applyAlignment="1">
      <alignment vertical="center"/>
    </xf>
    <xf numFmtId="0" fontId="7" fillId="0" borderId="0" xfId="22" applyFont="1" applyAlignment="1">
      <alignment horizontal="center" vertical="center" wrapText="1"/>
    </xf>
    <xf numFmtId="0" fontId="7" fillId="0" borderId="0" xfId="22" applyFont="1" applyAlignment="1">
      <alignment horizontal="justify" vertical="center"/>
    </xf>
    <xf numFmtId="175" fontId="8" fillId="0" borderId="0" xfId="24" applyNumberFormat="1" applyFont="1" applyAlignment="1">
      <alignment vertical="center"/>
    </xf>
    <xf numFmtId="0" fontId="8" fillId="0" borderId="0" xfId="24" applyFont="1" applyAlignment="1">
      <alignment horizontal="righ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right" vertical="center"/>
    </xf>
    <xf numFmtId="175" fontId="8" fillId="0" borderId="0" xfId="0" applyNumberFormat="1" applyFont="1" applyAlignment="1">
      <alignment horizontal="left" vertical="center"/>
    </xf>
    <xf numFmtId="0" fontId="7" fillId="2" borderId="0" xfId="0" applyFont="1" applyFill="1" applyAlignment="1">
      <alignment vertical="center"/>
    </xf>
    <xf numFmtId="0" fontId="8" fillId="0" borderId="0" xfId="0" applyFont="1" applyAlignment="1">
      <alignment horizontal="left" vertical="center"/>
    </xf>
    <xf numFmtId="0" fontId="8" fillId="0" borderId="7" xfId="0" applyFont="1" applyBorder="1" applyAlignment="1" applyProtection="1">
      <alignment horizontal="left" vertical="center"/>
      <protection hidden="1"/>
    </xf>
    <xf numFmtId="0" fontId="8" fillId="0" borderId="7" xfId="0" applyFont="1" applyBorder="1" applyAlignment="1" applyProtection="1">
      <alignment horizontal="justify" vertical="center"/>
      <protection hidden="1"/>
    </xf>
    <xf numFmtId="0" fontId="8" fillId="0" borderId="7" xfId="0" applyFont="1" applyBorder="1" applyAlignment="1" applyProtection="1">
      <alignment vertical="center"/>
      <protection hidden="1"/>
    </xf>
    <xf numFmtId="0" fontId="8" fillId="0" borderId="7" xfId="0" applyFont="1" applyBorder="1" applyAlignment="1" applyProtection="1">
      <alignment horizontal="right" vertical="center"/>
      <protection hidden="1"/>
    </xf>
    <xf numFmtId="0" fontId="8" fillId="0" borderId="0" xfId="31" applyFont="1" applyAlignment="1" applyProtection="1">
      <alignment vertical="center"/>
      <protection hidden="1"/>
    </xf>
    <xf numFmtId="0" fontId="7" fillId="0" borderId="0" xfId="31" applyFont="1" applyAlignment="1" applyProtection="1">
      <alignment horizontal="left" vertical="center" indent="1"/>
      <protection hidden="1"/>
    </xf>
    <xf numFmtId="0" fontId="7" fillId="0" borderId="0" xfId="34" applyFont="1" applyAlignment="1" applyProtection="1">
      <alignment horizontal="left" vertical="center" indent="1"/>
      <protection hidden="1"/>
    </xf>
    <xf numFmtId="0" fontId="8" fillId="0" borderId="0" xfId="34" applyFont="1" applyAlignment="1" applyProtection="1">
      <alignment vertical="top"/>
      <protection hidden="1"/>
    </xf>
    <xf numFmtId="0" fontId="8" fillId="0" borderId="7" xfId="31" applyFont="1" applyBorder="1" applyAlignment="1" applyProtection="1">
      <alignment vertical="top"/>
      <protection hidden="1"/>
    </xf>
    <xf numFmtId="0" fontId="8" fillId="0" borderId="11" xfId="31" applyFont="1" applyBorder="1" applyAlignment="1" applyProtection="1">
      <alignment horizontal="justify" vertical="top" wrapText="1"/>
      <protection hidden="1"/>
    </xf>
    <xf numFmtId="0" fontId="8" fillId="0" borderId="11" xfId="31" applyFont="1" applyBorder="1" applyAlignment="1" applyProtection="1">
      <alignment horizontal="right" vertical="center" wrapText="1" indent="5"/>
      <protection hidden="1"/>
    </xf>
    <xf numFmtId="174" fontId="8" fillId="0" borderId="11" xfId="31" applyNumberFormat="1" applyFont="1" applyBorder="1" applyAlignment="1" applyProtection="1">
      <alignment horizontal="center" vertical="center"/>
      <protection hidden="1"/>
    </xf>
    <xf numFmtId="4" fontId="8" fillId="0" borderId="11" xfId="31" applyNumberFormat="1" applyFont="1" applyBorder="1" applyAlignment="1" applyProtection="1">
      <alignment vertical="center"/>
      <protection hidden="1"/>
    </xf>
    <xf numFmtId="0" fontId="7" fillId="0" borderId="10" xfId="31" applyFont="1" applyBorder="1" applyAlignment="1" applyProtection="1">
      <alignment horizontal="center" vertical="center"/>
      <protection hidden="1"/>
    </xf>
    <xf numFmtId="0" fontId="7" fillId="0" borderId="10" xfId="31" applyFont="1" applyBorder="1" applyAlignment="1" applyProtection="1">
      <alignment vertical="center"/>
      <protection hidden="1"/>
    </xf>
    <xf numFmtId="4" fontId="8" fillId="0" borderId="11" xfId="31" applyNumberFormat="1" applyFont="1" applyBorder="1" applyAlignment="1" applyProtection="1">
      <alignment horizontal="right" vertical="center"/>
      <protection hidden="1"/>
    </xf>
    <xf numFmtId="4" fontId="8" fillId="0" borderId="11" xfId="31" applyNumberFormat="1" applyFont="1" applyBorder="1" applyAlignment="1" applyProtection="1">
      <alignment vertical="center" wrapText="1"/>
      <protection hidden="1"/>
    </xf>
    <xf numFmtId="3" fontId="8" fillId="0" borderId="10" xfId="31" applyNumberFormat="1" applyFont="1" applyBorder="1" applyAlignment="1" applyProtection="1">
      <alignment horizontal="justify" vertical="center" wrapText="1"/>
      <protection hidden="1"/>
    </xf>
    <xf numFmtId="0" fontId="7" fillId="0" borderId="0" xfId="31" applyFont="1" applyAlignment="1" applyProtection="1">
      <alignment horizontal="center" vertical="center"/>
      <protection hidden="1"/>
    </xf>
    <xf numFmtId="0" fontId="8" fillId="0" borderId="0" xfId="31" applyFont="1" applyAlignment="1" applyProtection="1">
      <alignment horizontal="left" vertical="center" wrapText="1"/>
      <protection hidden="1"/>
    </xf>
    <xf numFmtId="0" fontId="8" fillId="0" borderId="0" xfId="31" applyFont="1" applyAlignment="1" applyProtection="1">
      <alignment horizontal="right" vertical="center" wrapText="1"/>
      <protection hidden="1"/>
    </xf>
    <xf numFmtId="0" fontId="8" fillId="0" borderId="0" xfId="0" applyFont="1" applyAlignment="1" applyProtection="1">
      <alignment horizontal="right" vertical="center"/>
      <protection hidden="1"/>
    </xf>
    <xf numFmtId="0" fontId="8" fillId="0" borderId="0" xfId="0" applyFont="1" applyAlignment="1" applyProtection="1">
      <alignment horizontal="justify" vertical="center"/>
      <protection hidden="1"/>
    </xf>
    <xf numFmtId="175" fontId="8"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7" fillId="0" borderId="0" xfId="0" applyFont="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0" xfId="0" applyFont="1" applyAlignment="1" applyProtection="1">
      <alignment vertical="center" wrapText="1"/>
      <protection hidden="1"/>
    </xf>
    <xf numFmtId="0" fontId="68" fillId="0" borderId="0" xfId="0" applyFont="1" applyAlignment="1" applyProtection="1">
      <alignment horizontal="left" vertical="center"/>
      <protection hidden="1"/>
    </xf>
    <xf numFmtId="10" fontId="68" fillId="0" borderId="0" xfId="0" applyNumberFormat="1" applyFont="1" applyAlignment="1" applyProtection="1">
      <alignment horizontal="center" vertical="center"/>
      <protection hidden="1"/>
    </xf>
    <xf numFmtId="0" fontId="38" fillId="0" borderId="0" xfId="0" applyFont="1" applyAlignment="1" applyProtection="1">
      <alignment vertical="center"/>
      <protection hidden="1"/>
    </xf>
    <xf numFmtId="10" fontId="7" fillId="0" borderId="0" xfId="0" applyNumberFormat="1" applyFont="1" applyAlignment="1" applyProtection="1">
      <alignment horizontal="center" vertical="center"/>
      <protection hidden="1"/>
    </xf>
    <xf numFmtId="0" fontId="8" fillId="0" borderId="20" xfId="29" applyNumberFormat="1" applyFont="1" applyFill="1" applyBorder="1" applyAlignment="1" applyProtection="1">
      <alignment vertical="center" wrapText="1"/>
      <protection hidden="1"/>
    </xf>
    <xf numFmtId="0" fontId="8" fillId="0" borderId="20" xfId="29" applyNumberFormat="1" applyFont="1" applyFill="1" applyBorder="1" applyAlignment="1" applyProtection="1">
      <alignment horizontal="center" vertical="center" wrapText="1"/>
      <protection hidden="1"/>
    </xf>
    <xf numFmtId="0" fontId="8" fillId="0" borderId="20" xfId="29" applyNumberFormat="1" applyFont="1" applyFill="1" applyBorder="1" applyAlignment="1" applyProtection="1">
      <alignment horizontal="center" vertical="center"/>
      <protection hidden="1"/>
    </xf>
    <xf numFmtId="0" fontId="8" fillId="0" borderId="13" xfId="29" applyNumberFormat="1" applyFont="1" applyFill="1" applyBorder="1" applyAlignment="1" applyProtection="1">
      <alignment horizontal="center" vertical="center" wrapText="1"/>
      <protection hidden="1"/>
    </xf>
    <xf numFmtId="0" fontId="8" fillId="0" borderId="20" xfId="0" applyFont="1" applyBorder="1" applyAlignment="1" applyProtection="1">
      <alignment horizontal="center" vertical="center"/>
      <protection hidden="1"/>
    </xf>
    <xf numFmtId="0" fontId="38" fillId="0" borderId="0" xfId="0" applyFont="1" applyAlignment="1" applyProtection="1">
      <alignment horizontal="center" vertical="center"/>
      <protection hidden="1"/>
    </xf>
    <xf numFmtId="0" fontId="8" fillId="0" borderId="20" xfId="0" applyFont="1" applyBorder="1" applyAlignment="1" applyProtection="1">
      <alignment horizontal="center" vertical="center" wrapText="1"/>
      <protection hidden="1"/>
    </xf>
    <xf numFmtId="10" fontId="7" fillId="0" borderId="0" xfId="0" applyNumberFormat="1" applyFont="1" applyAlignment="1" applyProtection="1">
      <alignment horizontal="left" vertical="center"/>
      <protection hidden="1"/>
    </xf>
    <xf numFmtId="2" fontId="7" fillId="0" borderId="0" xfId="0" applyNumberFormat="1" applyFont="1" applyAlignment="1" applyProtection="1">
      <alignment vertical="center"/>
      <protection hidden="1"/>
    </xf>
    <xf numFmtId="0" fontId="7" fillId="0" borderId="20" xfId="0" applyFont="1" applyBorder="1" applyAlignment="1" applyProtection="1">
      <alignment horizontal="left" vertical="center"/>
      <protection hidden="1"/>
    </xf>
    <xf numFmtId="14" fontId="7" fillId="0" borderId="0" xfId="0" applyNumberFormat="1" applyFont="1" applyAlignment="1" applyProtection="1">
      <alignment horizontal="left" vertical="center"/>
      <protection hidden="1"/>
    </xf>
    <xf numFmtId="10" fontId="7" fillId="0" borderId="0" xfId="0" applyNumberFormat="1" applyFont="1" applyAlignment="1" applyProtection="1">
      <alignment vertical="center"/>
      <protection hidden="1"/>
    </xf>
    <xf numFmtId="9" fontId="69" fillId="0" borderId="10" xfId="87" applyFont="1" applyFill="1" applyBorder="1" applyAlignment="1" applyProtection="1">
      <alignment horizontal="center" vertical="center"/>
      <protection hidden="1"/>
    </xf>
    <xf numFmtId="0" fontId="8" fillId="0" borderId="20" xfId="35" applyFont="1" applyFill="1" applyBorder="1" applyAlignment="1" applyProtection="1">
      <alignment horizontal="left" vertical="center" wrapText="1"/>
      <protection hidden="1"/>
    </xf>
    <xf numFmtId="2" fontId="8" fillId="0" borderId="12" xfId="0" applyNumberFormat="1" applyFont="1" applyBorder="1" applyAlignment="1" applyProtection="1">
      <alignment horizontal="left" vertical="center"/>
      <protection hidden="1"/>
    </xf>
    <xf numFmtId="2" fontId="7" fillId="0" borderId="20" xfId="0" applyNumberFormat="1" applyFont="1" applyBorder="1" applyAlignment="1" applyProtection="1">
      <alignment horizontal="left" vertical="center"/>
      <protection hidden="1"/>
    </xf>
    <xf numFmtId="43" fontId="8" fillId="0" borderId="12" xfId="62" applyFont="1" applyFill="1" applyBorder="1" applyAlignment="1" applyProtection="1">
      <alignment horizontal="left" vertical="center"/>
      <protection hidden="1"/>
    </xf>
    <xf numFmtId="2" fontId="7" fillId="0" borderId="0" xfId="0" applyNumberFormat="1" applyFont="1" applyAlignment="1" applyProtection="1">
      <alignment horizontal="left" vertical="center"/>
      <protection hidden="1"/>
    </xf>
    <xf numFmtId="0" fontId="7" fillId="0" borderId="20" xfId="29" applyNumberFormat="1" applyFont="1" applyFill="1" applyBorder="1" applyAlignment="1" applyProtection="1">
      <alignment horizontal="left" vertical="center"/>
      <protection hidden="1"/>
    </xf>
    <xf numFmtId="43" fontId="7" fillId="0" borderId="20" xfId="62" applyFont="1" applyFill="1" applyBorder="1" applyAlignment="1" applyProtection="1">
      <alignment horizontal="left" vertical="center"/>
      <protection hidden="1"/>
    </xf>
    <xf numFmtId="0" fontId="7" fillId="0" borderId="0" xfId="32" applyFont="1" applyAlignment="1" applyProtection="1">
      <alignment horizontal="left" vertical="center"/>
      <protection hidden="1"/>
    </xf>
    <xf numFmtId="0" fontId="8" fillId="0" borderId="0" xfId="29" applyNumberFormat="1" applyFont="1" applyFill="1" applyBorder="1" applyAlignment="1" applyProtection="1">
      <alignment horizontal="justify" vertical="center" wrapText="1"/>
      <protection hidden="1"/>
    </xf>
    <xf numFmtId="0" fontId="8" fillId="0" borderId="0" xfId="0" applyFont="1" applyAlignment="1" applyProtection="1">
      <alignment horizontal="center" vertical="center" wrapText="1"/>
      <protection hidden="1"/>
    </xf>
    <xf numFmtId="0" fontId="0" fillId="9" borderId="20" xfId="0" applyFill="1" applyBorder="1" applyAlignment="1" applyProtection="1">
      <alignment horizontal="center" vertical="center" wrapText="1"/>
      <protection hidden="1"/>
    </xf>
    <xf numFmtId="0" fontId="0" fillId="9" borderId="10" xfId="0" applyFill="1" applyBorder="1" applyAlignment="1" applyProtection="1">
      <alignment horizontal="center" vertical="center" wrapText="1"/>
      <protection hidden="1"/>
    </xf>
    <xf numFmtId="0" fontId="0" fillId="9" borderId="20" xfId="0" applyFill="1" applyBorder="1" applyAlignment="1" applyProtection="1">
      <alignment vertical="center" wrapText="1"/>
      <protection hidden="1"/>
    </xf>
    <xf numFmtId="2" fontId="7" fillId="0" borderId="20" xfId="0" applyNumberFormat="1" applyFont="1" applyBorder="1" applyAlignment="1" applyProtection="1">
      <alignment horizontal="center" vertical="center" wrapText="1"/>
      <protection hidden="1"/>
    </xf>
    <xf numFmtId="167" fontId="7" fillId="0" borderId="20" xfId="0" applyNumberFormat="1" applyFont="1" applyBorder="1" applyAlignment="1" applyProtection="1">
      <alignment horizontal="center" vertical="center" wrapText="1"/>
      <protection hidden="1"/>
    </xf>
    <xf numFmtId="0" fontId="8" fillId="13" borderId="20" xfId="0" applyFont="1" applyFill="1" applyBorder="1" applyAlignment="1" applyProtection="1">
      <alignment horizontal="center" vertical="center"/>
      <protection hidden="1"/>
    </xf>
    <xf numFmtId="0" fontId="8" fillId="13" borderId="20" xfId="0" applyFont="1" applyFill="1" applyBorder="1" applyAlignment="1" applyProtection="1">
      <alignment horizontal="center" vertical="center" wrapText="1"/>
      <protection hidden="1"/>
    </xf>
    <xf numFmtId="0" fontId="8" fillId="13" borderId="13" xfId="0" applyFont="1" applyFill="1" applyBorder="1" applyAlignment="1" applyProtection="1">
      <alignment horizontal="center" vertical="center"/>
      <protection hidden="1"/>
    </xf>
    <xf numFmtId="0" fontId="38" fillId="13" borderId="0" xfId="0" applyFont="1" applyFill="1" applyAlignment="1" applyProtection="1">
      <alignment horizontal="center" vertical="center"/>
      <protection hidden="1"/>
    </xf>
    <xf numFmtId="0" fontId="8" fillId="13" borderId="0" xfId="0" applyFont="1" applyFill="1" applyAlignment="1" applyProtection="1">
      <alignment horizontal="center" vertical="center"/>
      <protection hidden="1"/>
    </xf>
    <xf numFmtId="0" fontId="17" fillId="13" borderId="10" xfId="0" applyFont="1" applyFill="1" applyBorder="1" applyAlignment="1" applyProtection="1">
      <alignment horizontal="center" vertical="center" wrapText="1"/>
      <protection hidden="1"/>
    </xf>
    <xf numFmtId="0" fontId="17" fillId="13" borderId="20" xfId="0" applyFont="1" applyFill="1" applyBorder="1" applyAlignment="1" applyProtection="1">
      <alignment horizontal="center" vertical="center" wrapText="1"/>
      <protection hidden="1"/>
    </xf>
    <xf numFmtId="0" fontId="17" fillId="13" borderId="20" xfId="0" applyFont="1" applyFill="1" applyBorder="1" applyAlignment="1" applyProtection="1">
      <alignment vertical="center" wrapText="1"/>
      <protection hidden="1"/>
    </xf>
    <xf numFmtId="167" fontId="8" fillId="13" borderId="20" xfId="0" applyNumberFormat="1" applyFont="1" applyFill="1" applyBorder="1" applyAlignment="1" applyProtection="1">
      <alignment horizontal="center" vertical="center" wrapText="1"/>
      <protection hidden="1"/>
    </xf>
    <xf numFmtId="9" fontId="72" fillId="13" borderId="10" xfId="87" applyFont="1" applyFill="1" applyBorder="1" applyAlignment="1" applyProtection="1">
      <alignment horizontal="center" vertical="center"/>
      <protection hidden="1"/>
    </xf>
    <xf numFmtId="2" fontId="8" fillId="13" borderId="20" xfId="29" applyNumberFormat="1" applyFont="1" applyFill="1" applyBorder="1" applyAlignment="1" applyProtection="1">
      <alignment horizontal="right" vertical="center"/>
      <protection hidden="1"/>
    </xf>
    <xf numFmtId="0" fontId="8" fillId="13" borderId="0" xfId="29" applyNumberFormat="1" applyFont="1" applyFill="1" applyBorder="1" applyAlignment="1" applyProtection="1">
      <alignment vertical="center"/>
      <protection hidden="1"/>
    </xf>
    <xf numFmtId="10" fontId="8" fillId="13" borderId="0" xfId="0" applyNumberFormat="1" applyFont="1" applyFill="1" applyAlignment="1" applyProtection="1">
      <alignment horizontal="left" vertical="center"/>
      <protection hidden="1"/>
    </xf>
    <xf numFmtId="0" fontId="8" fillId="13" borderId="0" xfId="0" applyFont="1" applyFill="1" applyAlignment="1" applyProtection="1">
      <alignment horizontal="left" vertical="center"/>
      <protection hidden="1"/>
    </xf>
    <xf numFmtId="0" fontId="38" fillId="13" borderId="0" xfId="0" applyFont="1" applyFill="1" applyAlignment="1" applyProtection="1">
      <alignment horizontal="left" vertical="center"/>
      <protection hidden="1"/>
    </xf>
    <xf numFmtId="2" fontId="8" fillId="13" borderId="0" xfId="0" applyNumberFormat="1" applyFont="1" applyFill="1" applyAlignment="1" applyProtection="1">
      <alignment vertical="center"/>
      <protection hidden="1"/>
    </xf>
    <xf numFmtId="0" fontId="8" fillId="0" borderId="0" xfId="34" applyFont="1" applyAlignment="1" applyProtection="1">
      <alignment horizontal="left" vertical="center" wrapText="1"/>
      <protection hidden="1"/>
    </xf>
    <xf numFmtId="43" fontId="7" fillId="0" borderId="0" xfId="0" applyNumberFormat="1" applyFont="1" applyAlignment="1" applyProtection="1">
      <alignment horizontal="left" vertical="center"/>
      <protection hidden="1"/>
    </xf>
    <xf numFmtId="10" fontId="8" fillId="13" borderId="0" xfId="0" applyNumberFormat="1" applyFont="1" applyFill="1" applyAlignment="1" applyProtection="1">
      <alignment vertical="center"/>
      <protection hidden="1"/>
    </xf>
    <xf numFmtId="0" fontId="8" fillId="13" borderId="0" xfId="0" applyFont="1" applyFill="1" applyAlignment="1" applyProtection="1">
      <alignment vertical="center"/>
      <protection hidden="1"/>
    </xf>
    <xf numFmtId="0" fontId="38" fillId="13" borderId="0" xfId="0" applyFont="1" applyFill="1" applyAlignment="1" applyProtection="1">
      <alignment vertical="center"/>
      <protection hidden="1"/>
    </xf>
    <xf numFmtId="0" fontId="69" fillId="0" borderId="20" xfId="0" applyFont="1" applyBorder="1" applyAlignment="1" applyProtection="1">
      <alignment horizontal="center" vertical="center" wrapText="1"/>
      <protection hidden="1"/>
    </xf>
    <xf numFmtId="0" fontId="69" fillId="0" borderId="20" xfId="0" applyFont="1" applyBorder="1" applyAlignment="1" applyProtection="1">
      <alignment horizontal="left" vertical="center" wrapText="1"/>
      <protection hidden="1"/>
    </xf>
    <xf numFmtId="0" fontId="69" fillId="0" borderId="20" xfId="0" quotePrefix="1" applyFont="1" applyBorder="1" applyAlignment="1" applyProtection="1">
      <alignment horizontal="center" vertical="center" wrapText="1"/>
      <protection hidden="1"/>
    </xf>
    <xf numFmtId="0" fontId="73" fillId="0" borderId="20" xfId="0" applyFont="1" applyBorder="1" applyAlignment="1" applyProtection="1">
      <alignment horizontal="center" vertical="center" wrapText="1"/>
      <protection hidden="1"/>
    </xf>
    <xf numFmtId="0" fontId="74" fillId="0" borderId="20" xfId="0" applyFont="1" applyBorder="1" applyAlignment="1" applyProtection="1">
      <alignment horizontal="left" vertical="center" wrapText="1"/>
      <protection hidden="1"/>
    </xf>
    <xf numFmtId="0" fontId="25" fillId="0" borderId="4" xfId="31" applyFont="1" applyBorder="1" applyAlignment="1" applyProtection="1">
      <alignment horizontal="right" vertical="center"/>
      <protection hidden="1"/>
    </xf>
    <xf numFmtId="0" fontId="25" fillId="0" borderId="0" xfId="31" applyFont="1" applyAlignment="1" applyProtection="1">
      <alignment horizontal="right" vertical="center"/>
      <protection hidden="1"/>
    </xf>
    <xf numFmtId="0" fontId="23" fillId="0" borderId="4" xfId="31" applyFont="1" applyBorder="1" applyAlignment="1" applyProtection="1">
      <alignment horizontal="right" vertical="center"/>
      <protection hidden="1"/>
    </xf>
    <xf numFmtId="0" fontId="23" fillId="0" borderId="0" xfId="31" applyFont="1" applyAlignment="1" applyProtection="1">
      <alignment horizontal="right" vertical="center"/>
      <protection hidden="1"/>
    </xf>
    <xf numFmtId="0" fontId="26" fillId="0" borderId="20" xfId="31" applyFont="1" applyBorder="1" applyAlignment="1" applyProtection="1">
      <alignment horizontal="center" vertical="center"/>
      <protection hidden="1"/>
    </xf>
    <xf numFmtId="0" fontId="19" fillId="0" borderId="20" xfId="31" applyFont="1" applyBorder="1" applyAlignment="1" applyProtection="1">
      <alignment horizontal="center" vertical="center"/>
      <protection hidden="1"/>
    </xf>
    <xf numFmtId="0" fontId="40" fillId="0" borderId="11" xfId="31" applyFont="1" applyBorder="1" applyAlignment="1" applyProtection="1">
      <alignment horizontal="center" vertical="center" textRotation="180"/>
      <protection hidden="1"/>
    </xf>
    <xf numFmtId="0" fontId="40" fillId="0" borderId="22" xfId="31" applyFont="1" applyBorder="1" applyAlignment="1" applyProtection="1">
      <alignment horizontal="center" vertical="center" textRotation="180"/>
      <protection hidden="1"/>
    </xf>
    <xf numFmtId="0" fontId="40" fillId="0" borderId="10" xfId="31" applyFont="1" applyBorder="1" applyAlignment="1" applyProtection="1">
      <alignment horizontal="center" vertical="center" textRotation="180"/>
      <protection hidden="1"/>
    </xf>
    <xf numFmtId="0" fontId="40" fillId="0" borderId="11" xfId="31" applyFont="1" applyBorder="1" applyAlignment="1" applyProtection="1">
      <alignment horizontal="center" vertical="center" textRotation="90"/>
      <protection hidden="1"/>
    </xf>
    <xf numFmtId="0" fontId="40" fillId="0" borderId="22" xfId="31" applyFont="1" applyBorder="1" applyAlignment="1" applyProtection="1">
      <alignment horizontal="center" vertical="center" textRotation="90"/>
      <protection hidden="1"/>
    </xf>
    <xf numFmtId="0" fontId="40" fillId="0" borderId="10" xfId="31" applyFont="1" applyBorder="1" applyAlignment="1" applyProtection="1">
      <alignment horizontal="center" vertical="center" textRotation="90"/>
      <protection hidden="1"/>
    </xf>
    <xf numFmtId="0" fontId="25" fillId="0" borderId="6" xfId="31" applyFont="1" applyBorder="1" applyAlignment="1" applyProtection="1">
      <alignment horizontal="right" vertical="center"/>
      <protection hidden="1"/>
    </xf>
    <xf numFmtId="0" fontId="25" fillId="0" borderId="7" xfId="31" applyFont="1" applyBorder="1" applyAlignment="1" applyProtection="1">
      <alignment horizontal="right" vertical="center"/>
      <protection hidden="1"/>
    </xf>
    <xf numFmtId="0" fontId="23" fillId="0" borderId="29" xfId="31" applyFont="1" applyBorder="1" applyAlignment="1" applyProtection="1">
      <alignment horizontal="right" vertical="center"/>
      <protection hidden="1"/>
    </xf>
    <xf numFmtId="0" fontId="23" fillId="0" borderId="9" xfId="31" applyFont="1" applyBorder="1" applyAlignment="1" applyProtection="1">
      <alignment horizontal="right" vertical="center"/>
      <protection hidden="1"/>
    </xf>
    <xf numFmtId="0" fontId="21" fillId="0" borderId="23" xfId="31" applyFont="1" applyBorder="1" applyAlignment="1" applyProtection="1">
      <alignment horizontal="justify" vertical="center"/>
      <protection hidden="1"/>
    </xf>
    <xf numFmtId="0" fontId="21" fillId="0" borderId="17" xfId="31" applyFont="1" applyBorder="1" applyAlignment="1" applyProtection="1">
      <alignment horizontal="justify" vertical="center"/>
      <protection hidden="1"/>
    </xf>
    <xf numFmtId="0" fontId="4" fillId="0" borderId="4" xfId="31" applyBorder="1"/>
    <xf numFmtId="0" fontId="4" fillId="0" borderId="0" xfId="31"/>
    <xf numFmtId="0" fontId="4" fillId="0" borderId="5" xfId="31" applyBorder="1"/>
    <xf numFmtId="0" fontId="8" fillId="0" borderId="12" xfId="31" applyFont="1" applyBorder="1" applyAlignment="1" applyProtection="1">
      <alignment horizontal="center" vertical="center"/>
      <protection hidden="1"/>
    </xf>
    <xf numFmtId="0" fontId="8" fillId="0" borderId="3" xfId="31" applyFont="1" applyBorder="1" applyAlignment="1" applyProtection="1">
      <alignment horizontal="center" vertical="center"/>
      <protection hidden="1"/>
    </xf>
    <xf numFmtId="0" fontId="8" fillId="0" borderId="13" xfId="31" applyFont="1" applyBorder="1" applyAlignment="1" applyProtection="1">
      <alignment horizontal="center" vertical="center"/>
      <protection hidden="1"/>
    </xf>
    <xf numFmtId="0" fontId="39" fillId="0" borderId="14" xfId="31" applyFont="1" applyBorder="1" applyAlignment="1" applyProtection="1">
      <alignment horizontal="center" vertical="center" wrapText="1"/>
      <protection hidden="1"/>
    </xf>
    <xf numFmtId="0" fontId="39" fillId="0" borderId="30" xfId="31" applyFont="1" applyBorder="1" applyAlignment="1" applyProtection="1">
      <alignment horizontal="center" vertical="center" wrapText="1"/>
      <protection hidden="1"/>
    </xf>
    <xf numFmtId="0" fontId="39" fillId="0" borderId="15" xfId="31" applyFont="1" applyBorder="1" applyAlignment="1" applyProtection="1">
      <alignment horizontal="center" vertical="center" wrapText="1"/>
      <protection hidden="1"/>
    </xf>
    <xf numFmtId="0" fontId="22" fillId="0" borderId="16" xfId="31" applyFont="1" applyBorder="1" applyAlignment="1" applyProtection="1">
      <alignment horizontal="center" vertical="center"/>
      <protection hidden="1"/>
    </xf>
    <xf numFmtId="0" fontId="22" fillId="0" borderId="23" xfId="31" applyFont="1" applyBorder="1" applyAlignment="1" applyProtection="1">
      <alignment horizontal="center" vertical="center"/>
      <protection hidden="1"/>
    </xf>
    <xf numFmtId="0" fontId="22" fillId="0" borderId="17" xfId="31" applyFont="1" applyBorder="1" applyAlignment="1" applyProtection="1">
      <alignment horizontal="center" vertical="center"/>
      <protection hidden="1"/>
    </xf>
    <xf numFmtId="0" fontId="37" fillId="0" borderId="0" xfId="0" applyFont="1" applyAlignment="1" applyProtection="1">
      <alignment horizontal="center" vertical="top"/>
      <protection hidden="1"/>
    </xf>
    <xf numFmtId="0" fontId="37" fillId="0" borderId="31" xfId="0" applyFont="1" applyBorder="1" applyAlignment="1" applyProtection="1">
      <alignment horizontal="center" vertical="top"/>
      <protection hidden="1"/>
    </xf>
    <xf numFmtId="0" fontId="21" fillId="0" borderId="23" xfId="0" applyFont="1" applyBorder="1" applyAlignment="1" applyProtection="1">
      <alignment horizontal="center" vertical="center"/>
      <protection hidden="1"/>
    </xf>
    <xf numFmtId="0" fontId="21" fillId="0" borderId="0" xfId="0" applyFont="1" applyAlignment="1" applyProtection="1">
      <alignment horizontal="left" vertical="top"/>
      <protection hidden="1"/>
    </xf>
    <xf numFmtId="0" fontId="38" fillId="4" borderId="0" xfId="0" applyFont="1" applyFill="1" applyAlignment="1" applyProtection="1">
      <alignment horizontal="center" vertical="top" wrapText="1"/>
      <protection hidden="1"/>
    </xf>
    <xf numFmtId="0" fontId="0" fillId="2" borderId="14" xfId="27" applyFont="1" applyFill="1" applyBorder="1" applyAlignment="1" applyProtection="1">
      <alignment horizontal="left" vertical="top" wrapText="1"/>
      <protection locked="0"/>
    </xf>
    <xf numFmtId="0" fontId="0" fillId="2" borderId="30" xfId="27" applyFont="1" applyFill="1" applyBorder="1" applyAlignment="1" applyProtection="1">
      <alignment horizontal="left" vertical="top" wrapText="1"/>
      <protection locked="0"/>
    </xf>
    <xf numFmtId="0" fontId="0" fillId="2" borderId="15" xfId="27" applyFont="1" applyFill="1" applyBorder="1" applyAlignment="1" applyProtection="1">
      <alignment horizontal="left" vertical="top" wrapText="1"/>
      <protection locked="0"/>
    </xf>
    <xf numFmtId="0" fontId="0" fillId="2" borderId="12" xfId="27" applyFont="1" applyFill="1" applyBorder="1" applyAlignment="1" applyProtection="1">
      <alignment vertical="top" wrapText="1"/>
      <protection locked="0"/>
    </xf>
    <xf numFmtId="0" fontId="18" fillId="2" borderId="3" xfId="27" applyFont="1" applyFill="1" applyBorder="1" applyAlignment="1" applyProtection="1">
      <alignment vertical="top" wrapText="1"/>
      <protection locked="0"/>
    </xf>
    <xf numFmtId="0" fontId="18" fillId="2" borderId="13" xfId="27" applyFont="1" applyFill="1" applyBorder="1" applyAlignment="1" applyProtection="1">
      <alignment vertical="top" wrapText="1"/>
      <protection locked="0"/>
    </xf>
    <xf numFmtId="0" fontId="0" fillId="2" borderId="14" xfId="27" applyFont="1" applyFill="1" applyBorder="1" applyAlignment="1" applyProtection="1">
      <alignment vertical="top"/>
      <protection locked="0"/>
    </xf>
    <xf numFmtId="0" fontId="18" fillId="2" borderId="30" xfId="27" applyFont="1" applyFill="1" applyBorder="1" applyAlignment="1" applyProtection="1">
      <alignment vertical="top"/>
      <protection locked="0"/>
    </xf>
    <xf numFmtId="0" fontId="18" fillId="2" borderId="15" xfId="27" applyFont="1" applyFill="1" applyBorder="1" applyAlignment="1" applyProtection="1">
      <alignment vertical="top"/>
      <protection locked="0"/>
    </xf>
    <xf numFmtId="0" fontId="0" fillId="2" borderId="14" xfId="27" applyFont="1" applyFill="1" applyBorder="1" applyAlignment="1" applyProtection="1">
      <alignment horizontal="left" vertical="center"/>
      <protection locked="0"/>
    </xf>
    <xf numFmtId="0" fontId="18" fillId="2" borderId="30" xfId="27" applyFont="1" applyFill="1" applyBorder="1" applyAlignment="1" applyProtection="1">
      <alignment horizontal="left" vertical="center"/>
      <protection locked="0"/>
    </xf>
    <xf numFmtId="0" fontId="18" fillId="2" borderId="15" xfId="27" applyFont="1" applyFill="1" applyBorder="1" applyAlignment="1" applyProtection="1">
      <alignment horizontal="left" vertical="center"/>
      <protection locked="0"/>
    </xf>
    <xf numFmtId="0" fontId="0" fillId="2" borderId="14" xfId="27" applyFont="1" applyFill="1" applyBorder="1" applyAlignment="1" applyProtection="1">
      <alignment vertical="top" wrapText="1"/>
      <protection locked="0"/>
    </xf>
    <xf numFmtId="0" fontId="18" fillId="2" borderId="30" xfId="27" applyFont="1" applyFill="1" applyBorder="1" applyAlignment="1" applyProtection="1">
      <alignment vertical="top" wrapText="1"/>
      <protection locked="0"/>
    </xf>
    <xf numFmtId="0" fontId="18" fillId="2" borderId="15" xfId="27" applyFont="1" applyFill="1" applyBorder="1" applyAlignment="1" applyProtection="1">
      <alignment vertical="top" wrapText="1"/>
      <protection locked="0"/>
    </xf>
    <xf numFmtId="0" fontId="34" fillId="0" borderId="7" xfId="27" applyFont="1" applyBorder="1" applyAlignment="1" applyProtection="1">
      <alignment horizontal="center" vertical="center" wrapText="1"/>
      <protection hidden="1"/>
    </xf>
    <xf numFmtId="0" fontId="17" fillId="0" borderId="0" xfId="27" applyFont="1" applyAlignment="1" applyProtection="1">
      <alignment horizontal="center" vertical="center"/>
      <protection hidden="1"/>
    </xf>
    <xf numFmtId="0" fontId="27" fillId="4" borderId="0" xfId="27" applyFont="1" applyFill="1" applyAlignment="1" applyProtection="1">
      <alignment horizontal="center" vertical="center"/>
      <protection hidden="1"/>
    </xf>
    <xf numFmtId="0" fontId="7" fillId="2" borderId="20" xfId="27" applyFont="1" applyFill="1" applyBorder="1" applyAlignment="1" applyProtection="1">
      <alignment horizontal="center" vertical="center"/>
      <protection locked="0"/>
    </xf>
    <xf numFmtId="0" fontId="18" fillId="2" borderId="12" xfId="27" applyFont="1" applyFill="1" applyBorder="1" applyAlignment="1" applyProtection="1">
      <alignment horizontal="center" vertical="center" wrapText="1"/>
      <protection locked="0"/>
    </xf>
    <xf numFmtId="0" fontId="18" fillId="2" borderId="3" xfId="27" applyFont="1" applyFill="1" applyBorder="1" applyAlignment="1" applyProtection="1">
      <alignment horizontal="center" vertical="center" wrapText="1"/>
      <protection locked="0"/>
    </xf>
    <xf numFmtId="0" fontId="18" fillId="2" borderId="13" xfId="27" applyFont="1" applyFill="1" applyBorder="1" applyAlignment="1" applyProtection="1">
      <alignment horizontal="center" vertical="center" wrapText="1"/>
      <protection locked="0"/>
    </xf>
    <xf numFmtId="0" fontId="8" fillId="13" borderId="12" xfId="0" applyFont="1" applyFill="1" applyBorder="1" applyAlignment="1" applyProtection="1">
      <alignment horizontal="center" vertical="center" wrapText="1"/>
      <protection hidden="1"/>
    </xf>
    <xf numFmtId="0" fontId="8" fillId="13" borderId="13" xfId="0" applyFont="1" applyFill="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7" fillId="0" borderId="0" xfId="32" applyFont="1" applyAlignment="1" applyProtection="1">
      <alignment horizontal="left" vertical="center"/>
      <protection hidden="1"/>
    </xf>
    <xf numFmtId="0" fontId="68"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8" fillId="0" borderId="0" xfId="29" applyNumberFormat="1" applyFont="1" applyFill="1" applyBorder="1" applyAlignment="1" applyProtection="1">
      <alignment horizontal="justify" vertical="center" wrapText="1"/>
      <protection hidden="1"/>
    </xf>
    <xf numFmtId="0" fontId="8" fillId="0" borderId="0" xfId="0" applyFont="1" applyAlignment="1" applyProtection="1">
      <alignment horizontal="center" vertical="center" wrapText="1"/>
      <protection hidden="1"/>
    </xf>
    <xf numFmtId="0" fontId="20" fillId="0" borderId="29" xfId="0" applyFont="1" applyBorder="1" applyAlignment="1">
      <alignment horizontal="center" vertical="top" wrapText="1"/>
    </xf>
    <xf numFmtId="0" fontId="20" fillId="0" borderId="9" xfId="0" applyFont="1" applyBorder="1" applyAlignment="1">
      <alignment horizontal="center" vertical="top" wrapText="1"/>
    </xf>
    <xf numFmtId="0" fontId="20" fillId="0" borderId="32" xfId="0" applyFont="1" applyBorder="1" applyAlignment="1">
      <alignment horizontal="center" vertical="top" wrapText="1"/>
    </xf>
    <xf numFmtId="0" fontId="20" fillId="0" borderId="4" xfId="0" applyFont="1" applyBorder="1" applyAlignment="1">
      <alignment horizontal="center" vertical="top" wrapText="1"/>
    </xf>
    <xf numFmtId="0" fontId="20" fillId="0" borderId="0" xfId="0" applyFont="1" applyAlignment="1">
      <alignment horizontal="center" vertical="top" wrapText="1"/>
    </xf>
    <xf numFmtId="0" fontId="20" fillId="0" borderId="5" xfId="0" applyFont="1" applyBorder="1" applyAlignment="1">
      <alignment horizontal="center" vertical="top" wrapText="1"/>
    </xf>
    <xf numFmtId="0" fontId="20" fillId="0" borderId="6" xfId="0" applyFont="1" applyBorder="1" applyAlignment="1">
      <alignment horizontal="center" vertical="top" wrapText="1"/>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xf numFmtId="0" fontId="20" fillId="0" borderId="29" xfId="0" applyFont="1" applyBorder="1" applyAlignment="1">
      <alignment horizontal="center" vertical="top"/>
    </xf>
    <xf numFmtId="0" fontId="20" fillId="0" borderId="9" xfId="0" applyFont="1" applyBorder="1" applyAlignment="1">
      <alignment horizontal="center" vertical="top"/>
    </xf>
    <xf numFmtId="0" fontId="20" fillId="0" borderId="32" xfId="0" applyFont="1" applyBorder="1" applyAlignment="1">
      <alignment horizontal="center" vertical="top"/>
    </xf>
    <xf numFmtId="0" fontId="20" fillId="0" borderId="4" xfId="0" applyFont="1" applyBorder="1" applyAlignment="1">
      <alignment horizontal="center" vertical="top"/>
    </xf>
    <xf numFmtId="0" fontId="20" fillId="0" borderId="0" xfId="0" applyFont="1" applyAlignment="1">
      <alignment horizontal="center" vertical="top"/>
    </xf>
    <xf numFmtId="0" fontId="20" fillId="0" borderId="5" xfId="0" applyFont="1" applyBorder="1" applyAlignment="1">
      <alignment horizontal="center" vertical="top"/>
    </xf>
    <xf numFmtId="0" fontId="20" fillId="0" borderId="6" xfId="0" applyFont="1" applyBorder="1" applyAlignment="1">
      <alignment horizontal="center" vertical="top"/>
    </xf>
    <xf numFmtId="0" fontId="20" fillId="0" borderId="7" xfId="0" applyFont="1" applyBorder="1" applyAlignment="1">
      <alignment horizontal="center" vertical="top"/>
    </xf>
    <xf numFmtId="0" fontId="20" fillId="0" borderId="8" xfId="0" applyFont="1" applyBorder="1" applyAlignment="1">
      <alignment horizontal="center" vertical="top"/>
    </xf>
    <xf numFmtId="0" fontId="20" fillId="0" borderId="0" xfId="32"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53" fillId="0" borderId="0" xfId="0" applyFont="1" applyAlignment="1">
      <alignment horizontal="center" vertical="center"/>
    </xf>
    <xf numFmtId="0" fontId="59" fillId="4" borderId="0" xfId="0" applyFont="1" applyFill="1" applyAlignment="1">
      <alignment horizontal="center" vertical="center"/>
    </xf>
    <xf numFmtId="0" fontId="6" fillId="0" borderId="0" xfId="29" applyNumberFormat="1" applyFont="1" applyFill="1" applyBorder="1" applyAlignment="1" applyProtection="1">
      <alignment horizontal="justify" vertical="center" wrapText="1"/>
    </xf>
    <xf numFmtId="0" fontId="17" fillId="0" borderId="12" xfId="31" applyFont="1" applyBorder="1" applyAlignment="1" applyProtection="1">
      <alignment horizontal="center" vertical="center" wrapText="1"/>
      <protection hidden="1"/>
    </xf>
    <xf numFmtId="0" fontId="17" fillId="0" borderId="13" xfId="31" applyFont="1" applyBorder="1" applyAlignment="1" applyProtection="1">
      <alignment horizontal="center" vertical="center" wrapText="1"/>
      <protection hidden="1"/>
    </xf>
    <xf numFmtId="174" fontId="17" fillId="0" borderId="11" xfId="31" applyNumberFormat="1" applyFont="1" applyBorder="1" applyAlignment="1" applyProtection="1">
      <alignment horizontal="center" vertical="center"/>
      <protection hidden="1"/>
    </xf>
    <xf numFmtId="174" fontId="17" fillId="0" borderId="10" xfId="31" applyNumberFormat="1" applyFont="1" applyBorder="1" applyAlignment="1" applyProtection="1">
      <alignment horizontal="center" vertical="center"/>
      <protection hidden="1"/>
    </xf>
    <xf numFmtId="0" fontId="7" fillId="0" borderId="20" xfId="31" applyFont="1" applyBorder="1" applyAlignment="1" applyProtection="1">
      <alignment horizontal="justify" vertical="center" wrapText="1"/>
      <protection hidden="1"/>
    </xf>
    <xf numFmtId="4" fontId="17" fillId="0" borderId="11" xfId="31" applyNumberFormat="1" applyFont="1" applyBorder="1" applyAlignment="1" applyProtection="1">
      <alignment horizontal="center" vertical="center"/>
      <protection hidden="1"/>
    </xf>
    <xf numFmtId="4" fontId="17" fillId="0" borderId="10" xfId="31" applyNumberFormat="1" applyFont="1" applyBorder="1" applyAlignment="1" applyProtection="1">
      <alignment horizontal="center" vertical="center"/>
      <protection hidden="1"/>
    </xf>
    <xf numFmtId="0" fontId="17" fillId="0" borderId="20" xfId="31" applyFont="1" applyBorder="1" applyAlignment="1" applyProtection="1">
      <alignment horizontal="left" vertical="center" wrapText="1"/>
      <protection hidden="1"/>
    </xf>
    <xf numFmtId="0" fontId="18" fillId="0" borderId="0" xfId="31" applyFont="1" applyAlignment="1" applyProtection="1">
      <alignment horizontal="left" vertical="top"/>
      <protection hidden="1"/>
    </xf>
    <xf numFmtId="0" fontId="17" fillId="0" borderId="0" xfId="31" applyFont="1" applyAlignment="1" applyProtection="1">
      <alignment horizontal="center" vertical="center" wrapText="1"/>
      <protection hidden="1"/>
    </xf>
    <xf numFmtId="0" fontId="27" fillId="4" borderId="0" xfId="31" applyFont="1" applyFill="1" applyAlignment="1" applyProtection="1">
      <alignment horizontal="center" vertical="center"/>
      <protection hidden="1"/>
    </xf>
    <xf numFmtId="0" fontId="17" fillId="0" borderId="0" xfId="29" applyNumberFormat="1" applyFont="1" applyFill="1" applyBorder="1" applyAlignment="1" applyProtection="1">
      <alignment horizontal="justify" vertical="center" wrapText="1"/>
      <protection hidden="1"/>
    </xf>
    <xf numFmtId="0" fontId="8" fillId="0" borderId="20" xfId="31" applyFont="1" applyBorder="1" applyAlignment="1" applyProtection="1">
      <alignment horizontal="center" vertical="center"/>
      <protection hidden="1"/>
    </xf>
    <xf numFmtId="0" fontId="7" fillId="0" borderId="25" xfId="31" applyFont="1" applyBorder="1" applyAlignment="1" applyProtection="1">
      <alignment horizontal="justify" vertical="center" wrapText="1"/>
      <protection hidden="1"/>
    </xf>
    <xf numFmtId="0" fontId="7" fillId="0" borderId="27" xfId="31" applyFont="1" applyBorder="1" applyAlignment="1" applyProtection="1">
      <alignment horizontal="justify" vertical="center" wrapText="1"/>
      <protection hidden="1"/>
    </xf>
    <xf numFmtId="0" fontId="8" fillId="0" borderId="29" xfId="31" applyFont="1" applyBorder="1" applyAlignment="1" applyProtection="1">
      <alignment horizontal="center" vertical="center" wrapText="1"/>
      <protection hidden="1"/>
    </xf>
    <xf numFmtId="0" fontId="8" fillId="0" borderId="32" xfId="31" applyFont="1" applyBorder="1" applyAlignment="1" applyProtection="1">
      <alignment horizontal="center" vertical="center" wrapText="1"/>
      <protection hidden="1"/>
    </xf>
    <xf numFmtId="0" fontId="8" fillId="0" borderId="6" xfId="31" applyFont="1" applyBorder="1" applyAlignment="1" applyProtection="1">
      <alignment horizontal="center" vertical="center" wrapText="1"/>
      <protection hidden="1"/>
    </xf>
    <xf numFmtId="0" fontId="8" fillId="0" borderId="8" xfId="31" applyFont="1" applyBorder="1" applyAlignment="1" applyProtection="1">
      <alignment horizontal="center" vertical="center" wrapText="1"/>
      <protection hidden="1"/>
    </xf>
    <xf numFmtId="0" fontId="8" fillId="3" borderId="21" xfId="31" applyFont="1" applyFill="1" applyBorder="1" applyAlignment="1" applyProtection="1">
      <alignment horizontal="left" vertical="center" wrapText="1"/>
      <protection hidden="1"/>
    </xf>
    <xf numFmtId="0" fontId="7" fillId="0" borderId="0" xfId="31" applyFont="1" applyAlignment="1" applyProtection="1">
      <alignment horizontal="left" vertical="top"/>
      <protection hidden="1"/>
    </xf>
    <xf numFmtId="0" fontId="8" fillId="0" borderId="12" xfId="31" applyFont="1" applyBorder="1" applyAlignment="1" applyProtection="1">
      <alignment horizontal="center" vertical="center" wrapText="1"/>
      <protection hidden="1"/>
    </xf>
    <xf numFmtId="0" fontId="8" fillId="0" borderId="13" xfId="31" applyFont="1" applyBorder="1" applyAlignment="1" applyProtection="1">
      <alignment horizontal="center" vertical="center" wrapText="1"/>
      <protection hidden="1"/>
    </xf>
    <xf numFmtId="0" fontId="8" fillId="0" borderId="0" xfId="31" applyFont="1" applyAlignment="1" applyProtection="1">
      <alignment horizontal="center" vertical="center" wrapText="1"/>
      <protection hidden="1"/>
    </xf>
    <xf numFmtId="0" fontId="38" fillId="4" borderId="0" xfId="31" applyFont="1" applyFill="1" applyAlignment="1" applyProtection="1">
      <alignment horizontal="center" vertical="center"/>
      <protection hidden="1"/>
    </xf>
    <xf numFmtId="0" fontId="17" fillId="0" borderId="20" xfId="30" applyFont="1" applyBorder="1" applyAlignment="1" applyProtection="1">
      <alignment horizontal="justify" vertical="top"/>
      <protection hidden="1"/>
    </xf>
    <xf numFmtId="0" fontId="18" fillId="0" borderId="12" xfId="30" applyFont="1" applyBorder="1" applyAlignment="1" applyProtection="1">
      <alignment horizontal="center" vertical="top"/>
      <protection hidden="1"/>
    </xf>
    <xf numFmtId="0" fontId="18" fillId="0" borderId="13" xfId="30" applyFont="1" applyBorder="1" applyAlignment="1" applyProtection="1">
      <alignment horizontal="center" vertical="top"/>
      <protection hidden="1"/>
    </xf>
    <xf numFmtId="0" fontId="17" fillId="5" borderId="0" xfId="30" applyNumberFormat="1"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7" fillId="0" borderId="0" xfId="0" applyFont="1" applyAlignment="1" applyProtection="1">
      <alignment horizontal="justify" vertical="top" wrapText="1"/>
      <protection hidden="1"/>
    </xf>
    <xf numFmtId="0" fontId="18" fillId="0" borderId="0" xfId="30" applyFont="1" applyAlignment="1" applyProtection="1">
      <alignment horizontal="justify" vertical="center"/>
      <protection hidden="1"/>
    </xf>
    <xf numFmtId="0" fontId="17" fillId="0" borderId="29" xfId="30" applyFont="1" applyBorder="1" applyAlignment="1" applyProtection="1">
      <alignment horizontal="justify" vertical="top"/>
      <protection hidden="1"/>
    </xf>
    <xf numFmtId="0" fontId="18" fillId="0" borderId="9" xfId="30" applyFont="1" applyBorder="1" applyAlignment="1" applyProtection="1">
      <alignment horizontal="justify" vertical="top"/>
      <protection hidden="1"/>
    </xf>
    <xf numFmtId="0" fontId="18" fillId="0" borderId="32" xfId="30" applyFont="1" applyBorder="1" applyAlignment="1" applyProtection="1">
      <alignment horizontal="justify" vertical="top"/>
      <protection hidden="1"/>
    </xf>
    <xf numFmtId="0" fontId="0" fillId="0" borderId="9" xfId="30" applyFont="1" applyBorder="1" applyAlignment="1" applyProtection="1">
      <alignment horizontal="justify" vertical="center"/>
      <protection hidden="1"/>
    </xf>
    <xf numFmtId="0" fontId="17" fillId="0" borderId="12" xfId="30" applyFont="1" applyBorder="1" applyAlignment="1" applyProtection="1">
      <alignment horizontal="justify" vertical="top"/>
      <protection hidden="1"/>
    </xf>
    <xf numFmtId="0" fontId="17" fillId="0" borderId="3" xfId="30" applyFont="1" applyBorder="1" applyAlignment="1" applyProtection="1">
      <alignment horizontal="justify" vertical="top"/>
      <protection hidden="1"/>
    </xf>
    <xf numFmtId="0" fontId="17" fillId="0" borderId="13" xfId="30" applyFont="1" applyBorder="1" applyAlignment="1" applyProtection="1">
      <alignment horizontal="justify" vertical="top"/>
      <protection hidden="1"/>
    </xf>
    <xf numFmtId="0" fontId="17" fillId="0" borderId="14" xfId="30" applyFont="1" applyBorder="1" applyAlignment="1" applyProtection="1">
      <alignment horizontal="justify" vertical="center"/>
      <protection hidden="1"/>
    </xf>
    <xf numFmtId="0" fontId="17" fillId="0" borderId="30" xfId="30" applyFont="1" applyBorder="1" applyAlignment="1" applyProtection="1">
      <alignment horizontal="justify" vertical="center"/>
      <protection hidden="1"/>
    </xf>
    <xf numFmtId="0" fontId="17" fillId="0" borderId="15" xfId="30" applyFont="1" applyBorder="1" applyAlignment="1" applyProtection="1">
      <alignment horizontal="justify" vertical="center"/>
      <protection hidden="1"/>
    </xf>
    <xf numFmtId="0" fontId="17" fillId="0" borderId="33" xfId="30" applyFont="1" applyBorder="1" applyAlignment="1" applyProtection="1">
      <alignment horizontal="justify" vertical="top"/>
      <protection hidden="1"/>
    </xf>
    <xf numFmtId="0" fontId="17" fillId="0" borderId="31" xfId="30" applyFont="1" applyBorder="1" applyAlignment="1" applyProtection="1">
      <alignment horizontal="justify" vertical="top"/>
      <protection hidden="1"/>
    </xf>
    <xf numFmtId="0" fontId="17" fillId="0" borderId="34" xfId="30" applyFont="1" applyBorder="1" applyAlignment="1" applyProtection="1">
      <alignment horizontal="justify" vertical="top"/>
      <protection hidden="1"/>
    </xf>
    <xf numFmtId="0" fontId="17" fillId="0" borderId="0" xfId="25" applyFont="1" applyAlignment="1" applyProtection="1">
      <alignment horizontal="left" vertical="center" indent="2"/>
      <protection hidden="1"/>
    </xf>
    <xf numFmtId="0" fontId="0" fillId="0" borderId="0" xfId="30" applyFont="1" applyBorder="1" applyAlignment="1" applyProtection="1">
      <alignment horizontal="justify" vertical="center"/>
      <protection hidden="1"/>
    </xf>
    <xf numFmtId="0" fontId="18" fillId="8" borderId="0" xfId="30" applyFont="1" applyFill="1" applyBorder="1" applyAlignment="1" applyProtection="1">
      <alignment horizontal="justify" vertical="top" wrapText="1"/>
      <protection locked="0" hidden="1"/>
    </xf>
    <xf numFmtId="0" fontId="18" fillId="0" borderId="0" xfId="30" applyFont="1" applyBorder="1" applyAlignment="1" applyProtection="1">
      <alignment horizontal="justify" vertical="center"/>
      <protection hidden="1"/>
    </xf>
    <xf numFmtId="0" fontId="54" fillId="3" borderId="21" xfId="31" applyFont="1" applyFill="1" applyBorder="1" applyAlignment="1" applyProtection="1">
      <alignment horizontal="left" vertical="center" wrapText="1"/>
      <protection hidden="1"/>
    </xf>
    <xf numFmtId="0" fontId="54" fillId="0" borderId="20" xfId="31" applyFont="1" applyBorder="1" applyAlignment="1" applyProtection="1">
      <alignment horizontal="center" vertical="center"/>
      <protection hidden="1"/>
    </xf>
    <xf numFmtId="0" fontId="54" fillId="0" borderId="29" xfId="31" applyFont="1" applyBorder="1" applyAlignment="1" applyProtection="1">
      <alignment horizontal="center" vertical="center" wrapText="1"/>
      <protection hidden="1"/>
    </xf>
    <xf numFmtId="0" fontId="54" fillId="0" borderId="32" xfId="31" applyFont="1" applyBorder="1" applyAlignment="1" applyProtection="1">
      <alignment horizontal="center" vertical="center" wrapText="1"/>
      <protection hidden="1"/>
    </xf>
    <xf numFmtId="0" fontId="54" fillId="0" borderId="6" xfId="31" applyFont="1" applyBorder="1" applyAlignment="1" applyProtection="1">
      <alignment horizontal="center" vertical="center" wrapText="1"/>
      <protection hidden="1"/>
    </xf>
    <xf numFmtId="0" fontId="54" fillId="0" borderId="8" xfId="31" applyFont="1" applyBorder="1" applyAlignment="1" applyProtection="1">
      <alignment horizontal="center" vertical="center" wrapText="1"/>
      <protection hidden="1"/>
    </xf>
    <xf numFmtId="0" fontId="47" fillId="0" borderId="25" xfId="31" applyFont="1" applyBorder="1" applyAlignment="1" applyProtection="1">
      <alignment horizontal="justify" vertical="center" wrapText="1"/>
      <protection hidden="1"/>
    </xf>
    <xf numFmtId="0" fontId="47" fillId="0" borderId="27" xfId="31" applyFont="1" applyBorder="1" applyAlignment="1" applyProtection="1">
      <alignment horizontal="justify" vertical="center" wrapText="1"/>
      <protection hidden="1"/>
    </xf>
    <xf numFmtId="0" fontId="20" fillId="0" borderId="25" xfId="31" applyFont="1" applyBorder="1" applyAlignment="1" applyProtection="1">
      <alignment horizontal="justify" vertical="center" wrapText="1"/>
      <protection hidden="1"/>
    </xf>
    <xf numFmtId="0" fontId="20" fillId="0" borderId="27" xfId="31" applyFont="1" applyBorder="1" applyAlignment="1" applyProtection="1">
      <alignment horizontal="justify" vertical="center" wrapText="1"/>
      <protection hidden="1"/>
    </xf>
    <xf numFmtId="0" fontId="18" fillId="0" borderId="0" xfId="31" applyFont="1" applyAlignment="1" applyProtection="1">
      <alignment horizontal="left" vertical="center"/>
      <protection hidden="1"/>
    </xf>
    <xf numFmtId="0" fontId="7" fillId="0" borderId="0" xfId="25" applyFont="1" applyAlignment="1">
      <alignment horizontal="justify" vertical="center"/>
    </xf>
    <xf numFmtId="0" fontId="7" fillId="0" borderId="0" xfId="25" applyFont="1" applyAlignment="1">
      <alignment horizontal="center" vertical="center"/>
    </xf>
    <xf numFmtId="0" fontId="7" fillId="0" borderId="0" xfId="25" applyFont="1" applyAlignment="1">
      <alignment horizontal="left" vertical="center"/>
    </xf>
    <xf numFmtId="0" fontId="7" fillId="0" borderId="35" xfId="0" applyFont="1" applyBorder="1" applyAlignment="1">
      <alignment horizontal="justify" vertical="center" wrapText="1"/>
    </xf>
    <xf numFmtId="0" fontId="7" fillId="0" borderId="23" xfId="0" applyFont="1" applyBorder="1" applyAlignment="1">
      <alignment horizontal="left" vertical="center"/>
    </xf>
    <xf numFmtId="0" fontId="7" fillId="2" borderId="23" xfId="0" applyFont="1" applyFill="1" applyBorder="1" applyAlignment="1" applyProtection="1">
      <alignment vertical="center" wrapText="1"/>
      <protection locked="0"/>
    </xf>
    <xf numFmtId="0" fontId="8" fillId="0" borderId="0" xfId="24" applyFont="1" applyAlignment="1">
      <alignment horizontal="center" vertical="center"/>
    </xf>
    <xf numFmtId="0" fontId="8" fillId="2" borderId="0" xfId="24" applyFont="1" applyFill="1" applyAlignment="1" applyProtection="1">
      <alignment horizontal="left" vertical="center"/>
      <protection locked="0"/>
    </xf>
    <xf numFmtId="175" fontId="8" fillId="0" borderId="0" xfId="24" applyNumberFormat="1" applyFont="1" applyAlignment="1">
      <alignment horizontal="left" vertical="center"/>
    </xf>
    <xf numFmtId="0" fontId="8" fillId="0" borderId="0" xfId="24" applyFont="1" applyAlignment="1">
      <alignment horizontal="justify" vertical="center"/>
    </xf>
    <xf numFmtId="0" fontId="8" fillId="0" borderId="0" xfId="25" applyFont="1" applyAlignment="1">
      <alignment horizontal="justify" vertical="center"/>
    </xf>
    <xf numFmtId="0" fontId="8" fillId="0" borderId="0" xfId="24" quotePrefix="1" applyFont="1" applyAlignment="1">
      <alignment horizontal="center" vertical="center"/>
    </xf>
    <xf numFmtId="0" fontId="7" fillId="0" borderId="0" xfId="0" applyFont="1" applyAlignment="1">
      <alignment horizontal="left" vertical="center"/>
    </xf>
    <xf numFmtId="0" fontId="7" fillId="0" borderId="31" xfId="0" applyFont="1" applyBorder="1" applyAlignment="1">
      <alignment horizontal="left" vertical="center"/>
    </xf>
    <xf numFmtId="0" fontId="7" fillId="0" borderId="35" xfId="0" applyFont="1" applyBorder="1" applyAlignment="1">
      <alignment horizontal="left" vertical="center"/>
    </xf>
    <xf numFmtId="0" fontId="7" fillId="0" borderId="0" xfId="22" applyFont="1" applyAlignment="1">
      <alignment horizontal="left" vertical="center" wrapText="1"/>
    </xf>
    <xf numFmtId="2" fontId="32" fillId="0" borderId="0" xfId="28" applyNumberFormat="1" applyFont="1" applyAlignment="1" applyProtection="1">
      <alignment horizontal="left" vertical="center"/>
      <protection hidden="1"/>
    </xf>
    <xf numFmtId="0" fontId="8" fillId="0" borderId="7"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8" fillId="0" borderId="0" xfId="0" applyFont="1" applyFill="1" applyAlignment="1" applyProtection="1">
      <alignment horizontal="center" vertical="center" wrapText="1"/>
      <protection hidden="1"/>
    </xf>
    <xf numFmtId="0" fontId="7" fillId="0" borderId="0" xfId="32" applyFont="1" applyFill="1" applyAlignment="1" applyProtection="1">
      <alignment vertical="center"/>
      <protection hidden="1"/>
    </xf>
    <xf numFmtId="0" fontId="7" fillId="0" borderId="0" xfId="32" applyFont="1" applyFill="1" applyAlignment="1" applyProtection="1">
      <alignment horizontal="left" vertical="center"/>
      <protection hidden="1"/>
    </xf>
    <xf numFmtId="0" fontId="8" fillId="0" borderId="0" xfId="32" applyFont="1" applyFill="1" applyAlignment="1" applyProtection="1">
      <alignment vertical="center"/>
      <protection hidden="1"/>
    </xf>
    <xf numFmtId="0" fontId="8" fillId="0" borderId="20" xfId="0" applyFont="1" applyFill="1" applyBorder="1" applyAlignment="1" applyProtection="1">
      <alignment horizontal="center" vertical="center" wrapText="1"/>
      <protection hidden="1"/>
    </xf>
    <xf numFmtId="0" fontId="8" fillId="0" borderId="20"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wrapText="1"/>
      <protection hidden="1"/>
    </xf>
    <xf numFmtId="2" fontId="7" fillId="0" borderId="20" xfId="0" applyNumberFormat="1" applyFont="1" applyFill="1" applyBorder="1" applyAlignment="1" applyProtection="1">
      <alignment horizontal="left" vertical="center"/>
      <protection hidden="1"/>
    </xf>
    <xf numFmtId="0" fontId="8" fillId="0" borderId="0" xfId="0" applyFont="1" applyFill="1" applyAlignment="1" applyProtection="1">
      <alignment horizontal="right" vertical="center"/>
      <protection hidden="1"/>
    </xf>
    <xf numFmtId="1" fontId="69" fillId="0" borderId="10" xfId="68" applyNumberFormat="1" applyFont="1" applyFill="1" applyBorder="1" applyAlignment="1" applyProtection="1">
      <alignment horizontal="center" vertical="center"/>
      <protection hidden="1"/>
    </xf>
    <xf numFmtId="1" fontId="72" fillId="0" borderId="10" xfId="68" applyNumberFormat="1" applyFont="1" applyFill="1" applyBorder="1" applyAlignment="1" applyProtection="1">
      <alignment horizontal="center" vertical="center"/>
      <protection hidden="1"/>
    </xf>
    <xf numFmtId="2" fontId="7" fillId="0" borderId="20" xfId="29" applyNumberFormat="1" applyFont="1" applyFill="1" applyBorder="1" applyAlignment="1" applyProtection="1">
      <alignment horizontal="right" vertical="center"/>
      <protection locked="0"/>
    </xf>
    <xf numFmtId="2" fontId="8" fillId="13" borderId="20" xfId="29" applyNumberFormat="1" applyFont="1" applyFill="1" applyBorder="1" applyAlignment="1" applyProtection="1">
      <alignment horizontal="right" vertical="center"/>
      <protection locked="0"/>
    </xf>
    <xf numFmtId="10" fontId="7" fillId="0" borderId="20" xfId="29" applyNumberFormat="1" applyFont="1" applyFill="1" applyBorder="1" applyAlignment="1" applyProtection="1">
      <alignment horizontal="right" vertical="center"/>
      <protection locked="0"/>
    </xf>
    <xf numFmtId="2" fontId="69" fillId="0" borderId="20" xfId="77" applyNumberFormat="1" applyFont="1" applyBorder="1" applyAlignment="1" applyProtection="1">
      <alignment vertical="center"/>
      <protection locked="0"/>
    </xf>
    <xf numFmtId="10" fontId="8" fillId="13" borderId="20" xfId="29" applyNumberFormat="1" applyFont="1" applyFill="1" applyBorder="1" applyAlignment="1" applyProtection="1">
      <alignment horizontal="right" vertical="center"/>
      <protection locked="0"/>
    </xf>
    <xf numFmtId="2" fontId="72" fillId="13" borderId="20" xfId="77" applyNumberFormat="1" applyFont="1" applyFill="1" applyBorder="1" applyAlignment="1" applyProtection="1">
      <alignment vertical="center"/>
      <protection locked="0"/>
    </xf>
  </cellXfs>
  <cellStyles count="88">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62" builtinId="3"/>
    <cellStyle name="Comma  - Style1" xfId="7" xr:uid="{00000000-0005-0000-0000-000007000000}"/>
    <cellStyle name="Comma  - Style2" xfId="8" xr:uid="{00000000-0005-0000-0000-000008000000}"/>
    <cellStyle name="Comma  - Style3" xfId="9" xr:uid="{00000000-0005-0000-0000-000009000000}"/>
    <cellStyle name="Comma  - Style4" xfId="10" xr:uid="{00000000-0005-0000-0000-00000A000000}"/>
    <cellStyle name="Comma  - Style5" xfId="11" xr:uid="{00000000-0005-0000-0000-00000B000000}"/>
    <cellStyle name="Comma  - Style6" xfId="12" xr:uid="{00000000-0005-0000-0000-00000C000000}"/>
    <cellStyle name="Comma  - Style7" xfId="13" xr:uid="{00000000-0005-0000-0000-00000D000000}"/>
    <cellStyle name="Comma  - Style8" xfId="14" xr:uid="{00000000-0005-0000-0000-00000E000000}"/>
    <cellStyle name="Comma 10" xfId="82" xr:uid="{00000000-0005-0000-0000-00000F000000}"/>
    <cellStyle name="Comma 2" xfId="15" xr:uid="{00000000-0005-0000-0000-000010000000}"/>
    <cellStyle name="Comma 2 2" xfId="43" xr:uid="{00000000-0005-0000-0000-000011000000}"/>
    <cellStyle name="Comma 3" xfId="44" xr:uid="{00000000-0005-0000-0000-000012000000}"/>
    <cellStyle name="Comma 4" xfId="45" xr:uid="{00000000-0005-0000-0000-000013000000}"/>
    <cellStyle name="Comma 5" xfId="46" xr:uid="{00000000-0005-0000-0000-000014000000}"/>
    <cellStyle name="Comma 6" xfId="47" xr:uid="{00000000-0005-0000-0000-000015000000}"/>
    <cellStyle name="Comma 7" xfId="48" xr:uid="{00000000-0005-0000-0000-000016000000}"/>
    <cellStyle name="Comma 8" xfId="58" xr:uid="{00000000-0005-0000-0000-000017000000}"/>
    <cellStyle name="Comma 8 2" xfId="80" xr:uid="{00000000-0005-0000-0000-000018000000}"/>
    <cellStyle name="Comma 9" xfId="59" xr:uid="{00000000-0005-0000-0000-000019000000}"/>
    <cellStyle name="Comma 9 2" xfId="81" xr:uid="{00000000-0005-0000-0000-00001A000000}"/>
    <cellStyle name="Currency 2" xfId="60" xr:uid="{00000000-0005-0000-0000-00001B000000}"/>
    <cellStyle name="Formula" xfId="16" xr:uid="{00000000-0005-0000-0000-00001C000000}"/>
    <cellStyle name="Header1" xfId="17" xr:uid="{00000000-0005-0000-0000-00001D000000}"/>
    <cellStyle name="Header2" xfId="18" xr:uid="{00000000-0005-0000-0000-00001E000000}"/>
    <cellStyle name="Hypertextový odkaz" xfId="19" xr:uid="{00000000-0005-0000-0000-00001F000000}"/>
    <cellStyle name="no dec" xfId="20" xr:uid="{00000000-0005-0000-0000-000020000000}"/>
    <cellStyle name="Normal" xfId="0" builtinId="0"/>
    <cellStyle name="Normal - Style1" xfId="21" xr:uid="{00000000-0005-0000-0000-000022000000}"/>
    <cellStyle name="Normal 10" xfId="67" xr:uid="{00000000-0005-0000-0000-000023000000}"/>
    <cellStyle name="Normal 11" xfId="68" xr:uid="{00000000-0005-0000-0000-000024000000}"/>
    <cellStyle name="Normal 12" xfId="69" xr:uid="{00000000-0005-0000-0000-000025000000}"/>
    <cellStyle name="Normal 13" xfId="70" xr:uid="{00000000-0005-0000-0000-000026000000}"/>
    <cellStyle name="Normal 14" xfId="71" xr:uid="{00000000-0005-0000-0000-000027000000}"/>
    <cellStyle name="Normal 15" xfId="72" xr:uid="{00000000-0005-0000-0000-000028000000}"/>
    <cellStyle name="Normal 16" xfId="73" xr:uid="{00000000-0005-0000-0000-000029000000}"/>
    <cellStyle name="Normal 17" xfId="74" xr:uid="{00000000-0005-0000-0000-00002A000000}"/>
    <cellStyle name="Normal 18" xfId="75" xr:uid="{00000000-0005-0000-0000-00002B000000}"/>
    <cellStyle name="Normal 19" xfId="76" xr:uid="{00000000-0005-0000-0000-00002C000000}"/>
    <cellStyle name="Normal 2" xfId="22" xr:uid="{00000000-0005-0000-0000-00002D000000}"/>
    <cellStyle name="Normal 2 2" xfId="49" xr:uid="{00000000-0005-0000-0000-00002E000000}"/>
    <cellStyle name="Normal 2 3" xfId="61" xr:uid="{00000000-0005-0000-0000-00002F000000}"/>
    <cellStyle name="Normal 2 4" xfId="42" xr:uid="{00000000-0005-0000-0000-000030000000}"/>
    <cellStyle name="Normal 2_latest ICED_PLUMBING_ACADMIC BLOCK" xfId="50" xr:uid="{00000000-0005-0000-0000-000031000000}"/>
    <cellStyle name="Normal 20" xfId="78" xr:uid="{00000000-0005-0000-0000-000032000000}"/>
    <cellStyle name="Normal 21" xfId="77" xr:uid="{00000000-0005-0000-0000-000033000000}"/>
    <cellStyle name="Normal 23" xfId="51" xr:uid="{00000000-0005-0000-0000-000034000000}"/>
    <cellStyle name="Normal 3" xfId="40" xr:uid="{00000000-0005-0000-0000-000035000000}"/>
    <cellStyle name="Normal 4" xfId="52" xr:uid="{00000000-0005-0000-0000-000036000000}"/>
    <cellStyle name="Normal 5" xfId="41" xr:uid="{00000000-0005-0000-0000-000037000000}"/>
    <cellStyle name="Normal 5 2" xfId="79" xr:uid="{00000000-0005-0000-0000-000038000000}"/>
    <cellStyle name="Normal 6" xfId="63" xr:uid="{00000000-0005-0000-0000-000039000000}"/>
    <cellStyle name="Normal 6 2" xfId="83" xr:uid="{00000000-0005-0000-0000-00003A000000}"/>
    <cellStyle name="Normal 7" xfId="64" xr:uid="{00000000-0005-0000-0000-00003B000000}"/>
    <cellStyle name="Normal 7 2" xfId="84" xr:uid="{00000000-0005-0000-0000-00003C000000}"/>
    <cellStyle name="Normal 8" xfId="65" xr:uid="{00000000-0005-0000-0000-00003D000000}"/>
    <cellStyle name="Normal 8 2" xfId="85" xr:uid="{00000000-0005-0000-0000-00003E000000}"/>
    <cellStyle name="Normal 9" xfId="66" xr:uid="{00000000-0005-0000-0000-00003F000000}"/>
    <cellStyle name="Normal 9 2" xfId="86" xr:uid="{00000000-0005-0000-0000-000040000000}"/>
    <cellStyle name="Normal_0-FIRE-EST-2004" xfId="23" xr:uid="{00000000-0005-0000-0000-000041000000}"/>
    <cellStyle name="Normal_Annexures TW 04" xfId="24" xr:uid="{00000000-0005-0000-0000-000042000000}"/>
    <cellStyle name="Normal_Annexures TW 04 2" xfId="25" xr:uid="{00000000-0005-0000-0000-000043000000}"/>
    <cellStyle name="Normal_Attach 3(JV)" xfId="26" xr:uid="{00000000-0005-0000-0000-000044000000}"/>
    <cellStyle name="Normal_Attacments TW 04" xfId="27" xr:uid="{00000000-0005-0000-0000-000045000000}"/>
    <cellStyle name="Normal_Entertainment Form" xfId="28" xr:uid="{00000000-0005-0000-0000-000046000000}"/>
    <cellStyle name="Normal_pgcil-tivim-pricesched" xfId="29" xr:uid="{00000000-0005-0000-0000-000047000000}"/>
    <cellStyle name="Normal_PRICE SCHEDULE-4 to 6-A4 2" xfId="30" xr:uid="{00000000-0005-0000-0000-000048000000}"/>
    <cellStyle name="Normal_Price_Schedules for Insulator Package Rev-01" xfId="31" xr:uid="{00000000-0005-0000-0000-000049000000}"/>
    <cellStyle name="Normal_PRICE-SCHE Bihar-Rev-2-corrections" xfId="32" xr:uid="{00000000-0005-0000-0000-00004A000000}"/>
    <cellStyle name="Normal_PRICE-SCHE Bihar-Rev-2-corrections_Annexures TW 04" xfId="33" xr:uid="{00000000-0005-0000-0000-00004B000000}"/>
    <cellStyle name="Normal_PRICE-SCHE Bihar-Rev-2-corrections_Price_Schedules for Insulator Package Rev-01" xfId="34" xr:uid="{00000000-0005-0000-0000-00004C000000}"/>
    <cellStyle name="Normal_Sch-1" xfId="35" xr:uid="{00000000-0005-0000-0000-00004D000000}"/>
    <cellStyle name="Normal_Sheet1" xfId="36" xr:uid="{00000000-0005-0000-0000-00004E000000}"/>
    <cellStyle name="Percent" xfId="87" builtinId="5"/>
    <cellStyle name="Percent 2" xfId="53" xr:uid="{00000000-0005-0000-0000-00004F000000}"/>
    <cellStyle name="Percent 2 2" xfId="54" xr:uid="{00000000-0005-0000-0000-000050000000}"/>
    <cellStyle name="Percent 2 2 2" xfId="55" xr:uid="{00000000-0005-0000-0000-000051000000}"/>
    <cellStyle name="Percent 3" xfId="56" xr:uid="{00000000-0005-0000-0000-000052000000}"/>
    <cellStyle name="Popis" xfId="37" xr:uid="{00000000-0005-0000-0000-000053000000}"/>
    <cellStyle name="Sledovaný hypertextový odkaz" xfId="38" xr:uid="{00000000-0005-0000-0000-000054000000}"/>
    <cellStyle name="Standard_BS14" xfId="39" xr:uid="{00000000-0005-0000-0000-000055000000}"/>
    <cellStyle name="Style 1" xfId="57" xr:uid="{00000000-0005-0000-0000-000056000000}"/>
  </cellStyles>
  <dxfs count="25">
    <dxf>
      <font>
        <condense val="0"/>
        <extend val="0"/>
        <color indexed="9"/>
      </font>
      <fill>
        <patternFill patternType="none">
          <bgColor indexed="65"/>
        </patternFill>
      </fill>
    </dxf>
    <dxf>
      <fill>
        <patternFill patternType="none">
          <bgColor indexed="65"/>
        </patternFill>
      </fill>
    </dxf>
    <dxf>
      <font>
        <strike/>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5.xml.rels><?xml version="1.0" encoding="UTF-8" standalone="yes"?>
<Relationships xmlns="http://schemas.openxmlformats.org/package/2006/relationships"><Relationship Id="rId2" Type="http://schemas.openxmlformats.org/officeDocument/2006/relationships/hyperlink" Target="#Discount!A1"/><Relationship Id="rId1" Type="http://schemas.openxmlformats.org/officeDocument/2006/relationships/hyperlink" Target="#'Sch-7'!A1"/></Relationships>
</file>

<file path=xl/drawings/_rels/drawing6.xml.rels><?xml version="1.0" encoding="UTF-8" standalone="yes"?>
<Relationships xmlns="http://schemas.openxmlformats.org/package/2006/relationships"><Relationship Id="rId1" Type="http://schemas.openxmlformats.org/officeDocument/2006/relationships/hyperlink" Target="#'Bid Form 2nd Envelope'!A1"/></Relationships>
</file>

<file path=xl/drawings/drawing1.xml><?xml version="1.0" encoding="utf-8"?>
<xdr:wsDr xmlns:xdr="http://schemas.openxmlformats.org/drawingml/2006/spreadsheetDrawing" xmlns:a="http://schemas.openxmlformats.org/drawingml/2006/main">
  <xdr:twoCellAnchor>
    <xdr:from>
      <xdr:col>3</xdr:col>
      <xdr:colOff>2590800</xdr:colOff>
      <xdr:row>0</xdr:row>
      <xdr:rowOff>304800</xdr:rowOff>
    </xdr:from>
    <xdr:to>
      <xdr:col>4</xdr:col>
      <xdr:colOff>266700</xdr:colOff>
      <xdr:row>1</xdr:row>
      <xdr:rowOff>638175</xdr:rowOff>
    </xdr:to>
    <xdr:pic>
      <xdr:nvPicPr>
        <xdr:cNvPr id="2665" name="Picture 1">
          <a:extLst>
            <a:ext uri="{FF2B5EF4-FFF2-40B4-BE49-F238E27FC236}">
              <a16:creationId xmlns:a16="http://schemas.microsoft.com/office/drawing/2014/main" id="{00000000-0008-0000-0100-0000690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38975" y="304800"/>
          <a:ext cx="619125" cy="723900"/>
        </a:xfrm>
        <a:prstGeom prst="rect">
          <a:avLst/>
        </a:prstGeom>
        <a:noFill/>
        <a:ln w="9525">
          <a:noFill/>
          <a:miter lim="800000"/>
          <a:headEnd/>
          <a:tailEnd/>
        </a:ln>
      </xdr:spPr>
    </xdr:pic>
    <xdr:clientData/>
  </xdr:twoCellAnchor>
  <xdr:twoCellAnchor>
    <xdr:from>
      <xdr:col>3</xdr:col>
      <xdr:colOff>9525</xdr:colOff>
      <xdr:row>8</xdr:row>
      <xdr:rowOff>208990</xdr:rowOff>
    </xdr:from>
    <xdr:to>
      <xdr:col>4</xdr:col>
      <xdr:colOff>527237</xdr:colOff>
      <xdr:row>9</xdr:row>
      <xdr:rowOff>117662</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69466" y="3133725"/>
          <a:ext cx="3464859" cy="2000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2667" name="AutoShape 6">
          <a:extLst>
            <a:ext uri="{FF2B5EF4-FFF2-40B4-BE49-F238E27FC236}">
              <a16:creationId xmlns:a16="http://schemas.microsoft.com/office/drawing/2014/main" id="{00000000-0008-0000-0100-00006B0A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2668" name="AutoShape 7">
          <a:extLst>
            <a:ext uri="{FF2B5EF4-FFF2-40B4-BE49-F238E27FC236}">
              <a16:creationId xmlns:a16="http://schemas.microsoft.com/office/drawing/2014/main" id="{00000000-0008-0000-0100-00006C0A0000}"/>
            </a:ext>
          </a:extLst>
        </xdr:cNvPr>
        <xdr:cNvSpPr>
          <a:spLocks noChangeArrowheads="1"/>
        </xdr:cNvSpPr>
      </xdr:nvSpPr>
      <xdr:spPr bwMode="auto">
        <a:xfrm>
          <a:off x="8362950" y="391477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2669" name="AutoShape 8">
          <a:extLst>
            <a:ext uri="{FF2B5EF4-FFF2-40B4-BE49-F238E27FC236}">
              <a16:creationId xmlns:a16="http://schemas.microsoft.com/office/drawing/2014/main" id="{00000000-0008-0000-0100-00006D0A0000}"/>
            </a:ext>
          </a:extLst>
        </xdr:cNvPr>
        <xdr:cNvSpPr>
          <a:spLocks noChangeArrowheads="1"/>
        </xdr:cNvSpPr>
      </xdr:nvSpPr>
      <xdr:spPr bwMode="auto">
        <a:xfrm>
          <a:off x="104775" y="391477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2670" name="AutoShape 9">
          <a:extLst>
            <a:ext uri="{FF2B5EF4-FFF2-40B4-BE49-F238E27FC236}">
              <a16:creationId xmlns:a16="http://schemas.microsoft.com/office/drawing/2014/main" id="{00000000-0008-0000-0100-00006E0A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177054</xdr:colOff>
      <xdr:row>8</xdr:row>
      <xdr:rowOff>151840</xdr:rowOff>
    </xdr:from>
    <xdr:to>
      <xdr:col>2</xdr:col>
      <xdr:colOff>2335306</xdr:colOff>
      <xdr:row>9</xdr:row>
      <xdr:rowOff>117662</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838201" y="3076575"/>
          <a:ext cx="3009899" cy="25717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3381" name="Group 1">
          <a:hlinkClick xmlns:r="http://schemas.openxmlformats.org/officeDocument/2006/relationships" r:id="rId1" tooltip="Click to Proceed"/>
          <a:extLst>
            <a:ext uri="{FF2B5EF4-FFF2-40B4-BE49-F238E27FC236}">
              <a16:creationId xmlns:a16="http://schemas.microsoft.com/office/drawing/2014/main" id="{00000000-0008-0000-0200-0000350D0000}"/>
            </a:ext>
          </a:extLst>
        </xdr:cNvPr>
        <xdr:cNvGrpSpPr>
          <a:grpSpLocks/>
        </xdr:cNvGrpSpPr>
      </xdr:nvGrpSpPr>
      <xdr:grpSpPr bwMode="auto">
        <a:xfrm>
          <a:off x="7210425" y="57150"/>
          <a:ext cx="1209675" cy="657225"/>
          <a:chOff x="804" y="5"/>
          <a:chExt cx="116" cy="73"/>
        </a:xfrm>
      </xdr:grpSpPr>
      <xdr:sp macro="" textlink="">
        <xdr:nvSpPr>
          <xdr:cNvPr id="3383" name="AutoShape 2">
            <a:extLst>
              <a:ext uri="{FF2B5EF4-FFF2-40B4-BE49-F238E27FC236}">
                <a16:creationId xmlns:a16="http://schemas.microsoft.com/office/drawing/2014/main" id="{00000000-0008-0000-0200-000037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3382" name="Picture 4">
          <a:extLst>
            <a:ext uri="{FF2B5EF4-FFF2-40B4-BE49-F238E27FC236}">
              <a16:creationId xmlns:a16="http://schemas.microsoft.com/office/drawing/2014/main" id="{00000000-0008-0000-0200-0000360D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829300" y="9410700"/>
          <a:ext cx="52387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4331" name="Group 6">
          <a:hlinkClick xmlns:r="http://schemas.openxmlformats.org/officeDocument/2006/relationships" r:id="rId1" tooltip="Click for Sch-1"/>
          <a:extLst>
            <a:ext uri="{FF2B5EF4-FFF2-40B4-BE49-F238E27FC236}">
              <a16:creationId xmlns:a16="http://schemas.microsoft.com/office/drawing/2014/main" id="{00000000-0008-0000-0300-0000EB100000}"/>
            </a:ext>
          </a:extLst>
        </xdr:cNvPr>
        <xdr:cNvGrpSpPr>
          <a:grpSpLocks/>
        </xdr:cNvGrpSpPr>
      </xdr:nvGrpSpPr>
      <xdr:grpSpPr bwMode="auto">
        <a:xfrm>
          <a:off x="7572375" y="47625"/>
          <a:ext cx="1266825" cy="809625"/>
          <a:chOff x="804" y="5"/>
          <a:chExt cx="116" cy="73"/>
        </a:xfrm>
      </xdr:grpSpPr>
      <xdr:sp macro="" textlink="">
        <xdr:nvSpPr>
          <xdr:cNvPr id="4332" name="AutoShape 2">
            <a:extLst>
              <a:ext uri="{FF2B5EF4-FFF2-40B4-BE49-F238E27FC236}">
                <a16:creationId xmlns:a16="http://schemas.microsoft.com/office/drawing/2014/main" id="{00000000-0008-0000-0300-0000EC1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0]!TextBox3_Click"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1266825</xdr:colOff>
      <xdr:row>76</xdr:row>
      <xdr:rowOff>0</xdr:rowOff>
    </xdr:from>
    <xdr:to>
      <xdr:col>2</xdr:col>
      <xdr:colOff>1343025</xdr:colOff>
      <xdr:row>76</xdr:row>
      <xdr:rowOff>0</xdr:rowOff>
    </xdr:to>
    <xdr:sp macro="" textlink="">
      <xdr:nvSpPr>
        <xdr:cNvPr id="3" name="Line 19">
          <a:extLst>
            <a:ext uri="{FF2B5EF4-FFF2-40B4-BE49-F238E27FC236}">
              <a16:creationId xmlns:a16="http://schemas.microsoft.com/office/drawing/2014/main" id="{547A70D9-24F2-401A-8BE6-846B894290E5}"/>
            </a:ext>
          </a:extLst>
        </xdr:cNvPr>
        <xdr:cNvSpPr>
          <a:spLocks noChangeShapeType="1"/>
        </xdr:cNvSpPr>
      </xdr:nvSpPr>
      <xdr:spPr bwMode="auto">
        <a:xfrm>
          <a:off x="3389539" y="65005857"/>
          <a:ext cx="76200" cy="0"/>
        </a:xfrm>
        <a:prstGeom prst="line">
          <a:avLst/>
        </a:prstGeom>
        <a:noFill/>
        <a:ln w="9525">
          <a:solidFill>
            <a:srgbClr val="000000"/>
          </a:solidFill>
          <a:round/>
          <a:headEnd/>
          <a:tailEnd/>
        </a:ln>
      </xdr:spPr>
    </xdr:sp>
    <xdr:clientData/>
  </xdr:twoCellAnchor>
  <xdr:twoCellAnchor>
    <xdr:from>
      <xdr:col>2</xdr:col>
      <xdr:colOff>1266825</xdr:colOff>
      <xdr:row>137</xdr:row>
      <xdr:rowOff>0</xdr:rowOff>
    </xdr:from>
    <xdr:to>
      <xdr:col>2</xdr:col>
      <xdr:colOff>1343025</xdr:colOff>
      <xdr:row>137</xdr:row>
      <xdr:rowOff>0</xdr:rowOff>
    </xdr:to>
    <xdr:sp macro="" textlink="">
      <xdr:nvSpPr>
        <xdr:cNvPr id="4" name="Line 19">
          <a:extLst>
            <a:ext uri="{FF2B5EF4-FFF2-40B4-BE49-F238E27FC236}">
              <a16:creationId xmlns:a16="http://schemas.microsoft.com/office/drawing/2014/main" id="{E7D6C62E-8301-4917-B473-D1BEF3751B72}"/>
            </a:ext>
          </a:extLst>
        </xdr:cNvPr>
        <xdr:cNvSpPr>
          <a:spLocks noChangeShapeType="1"/>
        </xdr:cNvSpPr>
      </xdr:nvSpPr>
      <xdr:spPr bwMode="auto">
        <a:xfrm>
          <a:off x="3389539" y="134937500"/>
          <a:ext cx="762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685800</xdr:colOff>
      <xdr:row>2</xdr:row>
      <xdr:rowOff>257175</xdr:rowOff>
    </xdr:to>
    <xdr:grpSp>
      <xdr:nvGrpSpPr>
        <xdr:cNvPr id="5352" name="Group 1">
          <a:hlinkClick xmlns:r="http://schemas.openxmlformats.org/officeDocument/2006/relationships" r:id="rId1" tooltip="Click for Sch-7"/>
          <a:extLst>
            <a:ext uri="{FF2B5EF4-FFF2-40B4-BE49-F238E27FC236}">
              <a16:creationId xmlns:a16="http://schemas.microsoft.com/office/drawing/2014/main" id="{00000000-0008-0000-0900-0000E8140000}"/>
            </a:ext>
          </a:extLst>
        </xdr:cNvPr>
        <xdr:cNvGrpSpPr>
          <a:grpSpLocks/>
        </xdr:cNvGrpSpPr>
      </xdr:nvGrpSpPr>
      <xdr:grpSpPr bwMode="auto">
        <a:xfrm>
          <a:off x="8048625" y="19050"/>
          <a:ext cx="1171575" cy="695325"/>
          <a:chOff x="804" y="5"/>
          <a:chExt cx="123" cy="73"/>
        </a:xfrm>
      </xdr:grpSpPr>
      <xdr:sp macro="" textlink="">
        <xdr:nvSpPr>
          <xdr:cNvPr id="5353" name="AutoShape 2">
            <a:extLst>
              <a:ext uri="{FF2B5EF4-FFF2-40B4-BE49-F238E27FC236}">
                <a16:creationId xmlns:a16="http://schemas.microsoft.com/office/drawing/2014/main" id="{00000000-0008-0000-0900-0000E914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819" y="23"/>
            <a:ext cx="10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Sch-Discount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11</xdr:col>
      <xdr:colOff>676275</xdr:colOff>
      <xdr:row>3</xdr:row>
      <xdr:rowOff>0</xdr:rowOff>
    </xdr:to>
    <xdr:grpSp>
      <xdr:nvGrpSpPr>
        <xdr:cNvPr id="6376" name="Group 4">
          <a:hlinkClick xmlns:r="http://schemas.openxmlformats.org/officeDocument/2006/relationships" r:id="rId1" tooltip="Click for Bid Form"/>
          <a:extLst>
            <a:ext uri="{FF2B5EF4-FFF2-40B4-BE49-F238E27FC236}">
              <a16:creationId xmlns:a16="http://schemas.microsoft.com/office/drawing/2014/main" id="{00000000-0008-0000-0B00-0000E8180000}"/>
            </a:ext>
          </a:extLst>
        </xdr:cNvPr>
        <xdr:cNvGrpSpPr>
          <a:grpSpLocks/>
        </xdr:cNvGrpSpPr>
      </xdr:nvGrpSpPr>
      <xdr:grpSpPr bwMode="auto">
        <a:xfrm>
          <a:off x="7477125" y="19050"/>
          <a:ext cx="676275" cy="942975"/>
          <a:chOff x="784" y="2"/>
          <a:chExt cx="116" cy="73"/>
        </a:xfrm>
      </xdr:grpSpPr>
      <xdr:sp macro="" textlink="">
        <xdr:nvSpPr>
          <xdr:cNvPr id="6377" name="AutoShape 2">
            <a:extLst>
              <a:ext uri="{FF2B5EF4-FFF2-40B4-BE49-F238E27FC236}">
                <a16:creationId xmlns:a16="http://schemas.microsoft.com/office/drawing/2014/main" id="{00000000-0008-0000-0B00-0000E91800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7477125" y="1033459293"/>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9.16\nr1-c&amp;m\O&amp;M\Tower%20Procurement\OT-Multiregion-2017\Bidding%20Document\Bid%20Documnet-Part-A\Vol-IB\Second%20Envelope-Price%20Schedule-Vol-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3 "/>
      <sheetName val="Sch-3 Dis"/>
      <sheetName val="Sch-4"/>
      <sheetName val="Sch-1A"/>
      <sheetName val="Sch-2A"/>
      <sheetName val="Sch-5 Dis"/>
      <sheetName val="Discount"/>
      <sheetName val="Sch-2A After Discount"/>
      <sheetName val="Sch-7"/>
      <sheetName val="Sch-7 Dis"/>
      <sheetName val="Other Taxes &amp; Duties"/>
      <sheetName val="Bid Form 2nd Envelope"/>
      <sheetName val="Q &amp; C"/>
      <sheetName val="T &amp; D"/>
      <sheetName val="N to W"/>
    </sheetNames>
    <sheetDataSet>
      <sheetData sheetId="0"/>
      <sheetData sheetId="1"/>
      <sheetData sheetId="2"/>
      <sheetData sheetId="3"/>
      <sheetData sheetId="4">
        <row r="6">
          <cell r="A6" t="str">
            <v xml:space="preserve">Bidder’s Name and Address </v>
          </cell>
        </row>
        <row r="7">
          <cell r="A7"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7.bin"/><Relationship Id="rId13" Type="http://schemas.openxmlformats.org/officeDocument/2006/relationships/printerSettings" Target="../printerSettings/printerSettings122.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12" Type="http://schemas.openxmlformats.org/officeDocument/2006/relationships/printerSettings" Target="../printerSettings/printerSettings121.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printerSettings" Target="../printerSettings/printerSettings120.bin"/><Relationship Id="rId5" Type="http://schemas.openxmlformats.org/officeDocument/2006/relationships/printerSettings" Target="../printerSettings/printerSettings114.bin"/><Relationship Id="rId15" Type="http://schemas.openxmlformats.org/officeDocument/2006/relationships/drawing" Target="../drawings/drawing6.xml"/><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 Id="rId14" Type="http://schemas.openxmlformats.org/officeDocument/2006/relationships/printerSettings" Target="../printerSettings/printerSettings12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3" Type="http://schemas.openxmlformats.org/officeDocument/2006/relationships/printerSettings" Target="../printerSettings/printerSettings126.bin"/><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5" Type="http://schemas.openxmlformats.org/officeDocument/2006/relationships/printerSettings" Target="../printerSettings/printerSettings128.bin"/><Relationship Id="rId10" Type="http://schemas.openxmlformats.org/officeDocument/2006/relationships/printerSettings" Target="../printerSettings/printerSettings133.bin"/><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45.bin"/><Relationship Id="rId13" Type="http://schemas.openxmlformats.org/officeDocument/2006/relationships/printerSettings" Target="../printerSettings/printerSettings150.bin"/><Relationship Id="rId3" Type="http://schemas.openxmlformats.org/officeDocument/2006/relationships/printerSettings" Target="../printerSettings/printerSettings140.bin"/><Relationship Id="rId7" Type="http://schemas.openxmlformats.org/officeDocument/2006/relationships/printerSettings" Target="../printerSettings/printerSettings144.bin"/><Relationship Id="rId12" Type="http://schemas.openxmlformats.org/officeDocument/2006/relationships/printerSettings" Target="../printerSettings/printerSettings149.bin"/><Relationship Id="rId17" Type="http://schemas.openxmlformats.org/officeDocument/2006/relationships/printerSettings" Target="../printerSettings/printerSettings154.bin"/><Relationship Id="rId2" Type="http://schemas.openxmlformats.org/officeDocument/2006/relationships/printerSettings" Target="../printerSettings/printerSettings139.bin"/><Relationship Id="rId16" Type="http://schemas.openxmlformats.org/officeDocument/2006/relationships/printerSettings" Target="../printerSettings/printerSettings153.bin"/><Relationship Id="rId1" Type="http://schemas.openxmlformats.org/officeDocument/2006/relationships/printerSettings" Target="../printerSettings/printerSettings138.bin"/><Relationship Id="rId6" Type="http://schemas.openxmlformats.org/officeDocument/2006/relationships/printerSettings" Target="../printerSettings/printerSettings143.bin"/><Relationship Id="rId11" Type="http://schemas.openxmlformats.org/officeDocument/2006/relationships/printerSettings" Target="../printerSettings/printerSettings148.bin"/><Relationship Id="rId5" Type="http://schemas.openxmlformats.org/officeDocument/2006/relationships/printerSettings" Target="../printerSettings/printerSettings142.bin"/><Relationship Id="rId15" Type="http://schemas.openxmlformats.org/officeDocument/2006/relationships/printerSettings" Target="../printerSettings/printerSettings152.bin"/><Relationship Id="rId10" Type="http://schemas.openxmlformats.org/officeDocument/2006/relationships/printerSettings" Target="../printerSettings/printerSettings147.bin"/><Relationship Id="rId4" Type="http://schemas.openxmlformats.org/officeDocument/2006/relationships/printerSettings" Target="../printerSettings/printerSettings141.bin"/><Relationship Id="rId9" Type="http://schemas.openxmlformats.org/officeDocument/2006/relationships/printerSettings" Target="../printerSettings/printerSettings146.bin"/><Relationship Id="rId14" Type="http://schemas.openxmlformats.org/officeDocument/2006/relationships/printerSettings" Target="../printerSettings/printerSettings15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2.bin"/><Relationship Id="rId13" Type="http://schemas.openxmlformats.org/officeDocument/2006/relationships/printerSettings" Target="../printerSettings/printerSettings167.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17" Type="http://schemas.openxmlformats.org/officeDocument/2006/relationships/printerSettings" Target="../printerSettings/printerSettings171.bin"/><Relationship Id="rId2" Type="http://schemas.openxmlformats.org/officeDocument/2006/relationships/printerSettings" Target="../printerSettings/printerSettings156.bin"/><Relationship Id="rId16" Type="http://schemas.openxmlformats.org/officeDocument/2006/relationships/printerSettings" Target="../printerSettings/printerSettings170.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5" Type="http://schemas.openxmlformats.org/officeDocument/2006/relationships/printerSettings" Target="../printerSettings/printerSettings16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 Id="rId14" Type="http://schemas.openxmlformats.org/officeDocument/2006/relationships/printerSettings" Target="../printerSettings/printerSettings16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0.bin"/><Relationship Id="rId13" Type="http://schemas.openxmlformats.org/officeDocument/2006/relationships/printerSettings" Target="../printerSettings/printerSettings15.bin"/><Relationship Id="rId18" Type="http://schemas.openxmlformats.org/officeDocument/2006/relationships/drawing" Target="../drawings/drawing1.xml"/><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12" Type="http://schemas.openxmlformats.org/officeDocument/2006/relationships/printerSettings" Target="../printerSettings/printerSettings14.bin"/><Relationship Id="rId17" Type="http://schemas.openxmlformats.org/officeDocument/2006/relationships/printerSettings" Target="../printerSettings/printerSettings19.bin"/><Relationship Id="rId2" Type="http://schemas.openxmlformats.org/officeDocument/2006/relationships/printerSettings" Target="../printerSettings/printerSettings4.bin"/><Relationship Id="rId16" Type="http://schemas.openxmlformats.org/officeDocument/2006/relationships/printerSettings" Target="../printerSettings/printerSettings18.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11" Type="http://schemas.openxmlformats.org/officeDocument/2006/relationships/printerSettings" Target="../printerSettings/printerSettings13.bin"/><Relationship Id="rId5" Type="http://schemas.openxmlformats.org/officeDocument/2006/relationships/printerSettings" Target="../printerSettings/printerSettings7.bin"/><Relationship Id="rId15" Type="http://schemas.openxmlformats.org/officeDocument/2006/relationships/printerSettings" Target="../printerSettings/printerSettings17.bin"/><Relationship Id="rId10" Type="http://schemas.openxmlformats.org/officeDocument/2006/relationships/printerSettings" Target="../printerSettings/printerSettings12.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 Id="rId14"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7.bin"/><Relationship Id="rId13" Type="http://schemas.openxmlformats.org/officeDocument/2006/relationships/printerSettings" Target="../printerSettings/printerSettings32.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12" Type="http://schemas.openxmlformats.org/officeDocument/2006/relationships/printerSettings" Target="../printerSettings/printerSettings31.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11" Type="http://schemas.openxmlformats.org/officeDocument/2006/relationships/printerSettings" Target="../printerSettings/printerSettings30.bin"/><Relationship Id="rId5" Type="http://schemas.openxmlformats.org/officeDocument/2006/relationships/printerSettings" Target="../printerSettings/printerSettings24.bin"/><Relationship Id="rId15" Type="http://schemas.openxmlformats.org/officeDocument/2006/relationships/drawing" Target="../drawings/drawing2.xml"/><Relationship Id="rId10" Type="http://schemas.openxmlformats.org/officeDocument/2006/relationships/printerSettings" Target="../printerSettings/printerSettings29.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 Id="rId14"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drawing" Target="../drawings/drawing3.xml"/><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8.bin"/><Relationship Id="rId13" Type="http://schemas.openxmlformats.org/officeDocument/2006/relationships/printerSettings" Target="../printerSettings/printerSettings63.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12" Type="http://schemas.openxmlformats.org/officeDocument/2006/relationships/printerSettings" Target="../printerSettings/printerSettings62.bin"/><Relationship Id="rId17" Type="http://schemas.openxmlformats.org/officeDocument/2006/relationships/printerSettings" Target="../printerSettings/printerSettings67.bin"/><Relationship Id="rId2" Type="http://schemas.openxmlformats.org/officeDocument/2006/relationships/printerSettings" Target="../printerSettings/printerSettings52.bin"/><Relationship Id="rId16" Type="http://schemas.openxmlformats.org/officeDocument/2006/relationships/printerSettings" Target="../printerSettings/printerSettings66.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11" Type="http://schemas.openxmlformats.org/officeDocument/2006/relationships/printerSettings" Target="../printerSettings/printerSettings61.bin"/><Relationship Id="rId5" Type="http://schemas.openxmlformats.org/officeDocument/2006/relationships/printerSettings" Target="../printerSettings/printerSettings55.bin"/><Relationship Id="rId15" Type="http://schemas.openxmlformats.org/officeDocument/2006/relationships/printerSettings" Target="../printerSettings/printerSettings65.bin"/><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 Id="rId14" Type="http://schemas.openxmlformats.org/officeDocument/2006/relationships/printerSettings" Target="../printerSettings/printerSettings6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5.bin"/><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 Id="rId9"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3.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1.bin"/><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10" Type="http://schemas.openxmlformats.org/officeDocument/2006/relationships/drawing" Target="../drawings/drawing5.xml"/><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0.bin"/><Relationship Id="rId13" Type="http://schemas.openxmlformats.org/officeDocument/2006/relationships/printerSettings" Target="../printerSettings/printerSettings105.bin"/><Relationship Id="rId3" Type="http://schemas.openxmlformats.org/officeDocument/2006/relationships/printerSettings" Target="../printerSettings/printerSettings95.bin"/><Relationship Id="rId7" Type="http://schemas.openxmlformats.org/officeDocument/2006/relationships/printerSettings" Target="../printerSettings/printerSettings99.bin"/><Relationship Id="rId12" Type="http://schemas.openxmlformats.org/officeDocument/2006/relationships/printerSettings" Target="../printerSettings/printerSettings104.bin"/><Relationship Id="rId17" Type="http://schemas.openxmlformats.org/officeDocument/2006/relationships/printerSettings" Target="../printerSettings/printerSettings109.bin"/><Relationship Id="rId2" Type="http://schemas.openxmlformats.org/officeDocument/2006/relationships/printerSettings" Target="../printerSettings/printerSettings94.bin"/><Relationship Id="rId16" Type="http://schemas.openxmlformats.org/officeDocument/2006/relationships/printerSettings" Target="../printerSettings/printerSettings108.bin"/><Relationship Id="rId1" Type="http://schemas.openxmlformats.org/officeDocument/2006/relationships/printerSettings" Target="../printerSettings/printerSettings93.bin"/><Relationship Id="rId6" Type="http://schemas.openxmlformats.org/officeDocument/2006/relationships/printerSettings" Target="../printerSettings/printerSettings98.bin"/><Relationship Id="rId11" Type="http://schemas.openxmlformats.org/officeDocument/2006/relationships/printerSettings" Target="../printerSettings/printerSettings103.bin"/><Relationship Id="rId5" Type="http://schemas.openxmlformats.org/officeDocument/2006/relationships/printerSettings" Target="../printerSettings/printerSettings97.bin"/><Relationship Id="rId15" Type="http://schemas.openxmlformats.org/officeDocument/2006/relationships/printerSettings" Target="../printerSettings/printerSettings107.bin"/><Relationship Id="rId10" Type="http://schemas.openxmlformats.org/officeDocument/2006/relationships/printerSettings" Target="../printerSettings/printerSettings102.bin"/><Relationship Id="rId4" Type="http://schemas.openxmlformats.org/officeDocument/2006/relationships/printerSettings" Target="../printerSettings/printerSettings96.bin"/><Relationship Id="rId9" Type="http://schemas.openxmlformats.org/officeDocument/2006/relationships/printerSettings" Target="../printerSettings/printerSettings101.bin"/><Relationship Id="rId14" Type="http://schemas.openxmlformats.org/officeDocument/2006/relationships/printerSettings" Target="../printerSettings/printerSettings10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B3"/>
  <sheetViews>
    <sheetView zoomScale="110" zoomScaleNormal="110" workbookViewId="0">
      <selection sqref="A1:XFD1048576"/>
    </sheetView>
  </sheetViews>
  <sheetFormatPr defaultRowHeight="15.75"/>
  <cols>
    <col min="1" max="1" width="24" style="434" bestFit="1" customWidth="1"/>
    <col min="2" max="2" width="78.25" style="434" bestFit="1" customWidth="1"/>
    <col min="3" max="16384" width="9" style="434"/>
  </cols>
  <sheetData>
    <row r="1" spans="1:2" ht="54.75" customHeight="1">
      <c r="A1" s="434" t="s">
        <v>174</v>
      </c>
      <c r="B1" s="435" t="s">
        <v>607</v>
      </c>
    </row>
    <row r="2" spans="1:2" ht="35.25" customHeight="1">
      <c r="A2" s="434" t="s">
        <v>288</v>
      </c>
      <c r="B2" s="435" t="s">
        <v>608</v>
      </c>
    </row>
    <row r="3" spans="1:2" ht="35.25" customHeight="1"/>
  </sheetData>
  <sheetProtection algorithmName="SHA-512" hashValue="VrPRtFvDBYfmcM8muhU9UzzpOuIMfHe4FNRkYCJ5OSk4h1rf0HWhHdUSxpvgYEgl4kQxE2fBjmh0R2gDoRBPsQ==" saltValue="Vr9ILcbqP3rDHdZuPoQBmA==" spinCount="100000" sheet="1" selectLockedCells="1"/>
  <customSheetViews>
    <customSheetView guid="{E5B10C1E-C091-4DA3-80AA-4DA7F5269B03}" scale="110" state="hidden">
      <selection sqref="A1:XFD1048576"/>
      <pageMargins left="0.75" right="0.75" top="1" bottom="1" header="0.5" footer="0.5"/>
      <pageSetup orientation="portrait" verticalDpi="0" r:id="rId1"/>
      <headerFooter alignWithMargins="0"/>
    </customSheetView>
    <customSheetView guid="{90C54587-629C-4404-A1A0-30EDF0AF3C61}" state="hidden">
      <selection activeCell="B6" sqref="B6"/>
      <pageMargins left="0.75" right="0.75" top="1" bottom="1" header="0.5" footer="0.5"/>
      <headerFooter alignWithMargins="0"/>
    </customSheetView>
    <customSheetView guid="{EE7031B4-7731-4AC9-8E26-723541638DB9}" state="hidden">
      <selection activeCell="B6" sqref="B6"/>
      <pageMargins left="0.75" right="0.75" top="1" bottom="1" header="0.5" footer="0.5"/>
      <headerFooter alignWithMargins="0"/>
    </customSheetView>
    <customSheetView guid="{BEB8DEA2-B246-4C83-A353-004ADAF8549F}" state="hidden">
      <selection activeCell="B6" sqref="B6"/>
      <pageMargins left="0.75" right="0.75" top="1" bottom="1" header="0.5" footer="0.5"/>
      <headerFooter alignWithMargins="0"/>
    </customSheetView>
    <customSheetView guid="{76EF76C6-407E-4B5E-855E-3AC1614CD1AB}" state="hidden">
      <selection activeCell="B2" sqref="B2"/>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27A45B7A-04F2-4516-B80B-5ED0825D4ED3}" state="hidden">
      <selection activeCell="B5" sqref="B5"/>
      <pageMargins left="0.75" right="0.75" top="1" bottom="1" header="0.5" footer="0.5"/>
      <headerFooter alignWithMargins="0"/>
    </customSheetView>
    <customSheetView guid="{F42F111F-1008-4984-B8EF-A2028972CD6B}">
      <selection activeCell="B3" sqref="B3"/>
      <pageMargins left="0.75" right="0.75" top="1" bottom="1" header="0.5" footer="0.5"/>
      <headerFooter alignWithMargins="0"/>
    </customSheetView>
    <customSheetView guid="{0DD8F97D-8C07-4CD0-8FF9-3A2505F13748}" state="hidden">
      <selection activeCell="B6" sqref="B6"/>
      <pageMargins left="0.75" right="0.75" top="1" bottom="1" header="0.5" footer="0.5"/>
      <headerFooter alignWithMargins="0"/>
    </customSheetView>
    <customSheetView guid="{6269FB24-FD69-4B06-B4F9-A51A4D37F8E4}" state="hidden">
      <selection activeCell="A17" sqref="A17"/>
      <pageMargins left="0.75" right="0.75" top="1" bottom="1" header="0.5" footer="0.5"/>
      <headerFooter alignWithMargins="0"/>
    </customSheetView>
    <customSheetView guid="{20CBBF41-A202-4892-A83D-52713C1F8A9E}" state="hidden">
      <selection activeCell="A17" sqref="A17"/>
      <pageMargins left="0.75" right="0.75" top="1" bottom="1" header="0.5" footer="0.5"/>
      <headerFooter alignWithMargins="0"/>
    </customSheetView>
    <customSheetView guid="{F9C63928-D54C-449A-864F-E2728613909C}" state="hidden">
      <selection activeCell="B14" sqref="B14"/>
      <pageMargins left="0.75" right="0.75" top="1" bottom="1" header="0.5" footer="0.5"/>
      <headerFooter alignWithMargins="0"/>
    </customSheetView>
    <customSheetView guid="{C933274C-A7B7-4AED-95BA-97A5593E65A9}" state="hidden">
      <selection activeCell="B6" sqref="B6"/>
      <pageMargins left="0.75" right="0.75" top="1" bottom="1" header="0.5" footer="0.5"/>
      <headerFooter alignWithMargins="0"/>
    </customSheetView>
    <customSheetView guid="{FABAE787-F37D-42D1-9450-0C61A36C2F64}" state="hidden">
      <selection activeCell="B6" sqref="B6"/>
      <pageMargins left="0.75" right="0.75" top="1" bottom="1" header="0.5" footer="0.5"/>
      <headerFooter alignWithMargins="0"/>
    </customSheetView>
  </customSheetViews>
  <phoneticPr fontId="29" type="noConversion"/>
  <pageMargins left="0.75" right="0.75" top="1" bottom="1" header="0.5" footer="0.5"/>
  <pageSetup orientation="portrait" verticalDpi="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11"/>
  </sheetPr>
  <dimension ref="A1:T39"/>
  <sheetViews>
    <sheetView showGridLines="0" showZeros="0" topLeftCell="A10" zoomScaleNormal="100" zoomScaleSheetLayoutView="100" workbookViewId="0">
      <selection activeCell="G15" sqref="G15"/>
    </sheetView>
  </sheetViews>
  <sheetFormatPr defaultColWidth="9" defaultRowHeight="16.5"/>
  <cols>
    <col min="1" max="2" width="6.625" style="136" customWidth="1"/>
    <col min="3" max="3" width="21.625" style="136" customWidth="1"/>
    <col min="4" max="4" width="13.375" style="136" customWidth="1"/>
    <col min="5" max="5" width="23.625" style="136" customWidth="1"/>
    <col min="6" max="6" width="11.875" style="136" customWidth="1"/>
    <col min="7" max="7" width="14.375" style="136" customWidth="1"/>
    <col min="8" max="8" width="9.625" style="128" hidden="1" customWidth="1"/>
    <col min="9" max="9" width="11.75" style="129" hidden="1" customWidth="1"/>
    <col min="10" max="10" width="8.625" style="130" hidden="1" customWidth="1"/>
    <col min="11" max="11" width="33.5" style="130" hidden="1" customWidth="1"/>
    <col min="12" max="12" width="11.875" style="130" customWidth="1"/>
    <col min="13" max="13" width="21.375" style="130" customWidth="1"/>
    <col min="14" max="14" width="14.25" style="130" customWidth="1"/>
    <col min="15" max="15" width="9" style="130" customWidth="1"/>
    <col min="16" max="20" width="9" style="130"/>
    <col min="21" max="16384" width="9" style="131"/>
  </cols>
  <sheetData>
    <row r="1" spans="1:20" s="127" customFormat="1" ht="39.950000000000003" customHeight="1">
      <c r="A1" s="705" t="s">
        <v>0</v>
      </c>
      <c r="B1" s="705"/>
      <c r="C1" s="705"/>
      <c r="D1" s="705"/>
      <c r="E1" s="705"/>
      <c r="F1" s="705"/>
      <c r="G1" s="705"/>
      <c r="H1" s="124"/>
      <c r="I1" s="125"/>
      <c r="J1" s="126"/>
      <c r="K1" s="126"/>
      <c r="L1" s="126"/>
      <c r="M1" s="126"/>
      <c r="N1" s="126"/>
      <c r="O1" s="126"/>
      <c r="P1" s="126"/>
      <c r="Q1" s="126"/>
      <c r="R1" s="126"/>
      <c r="S1" s="126"/>
      <c r="T1" s="126"/>
    </row>
    <row r="2" spans="1:20" ht="18" customHeight="1">
      <c r="A2" s="43" t="str">
        <f>Cover!B3</f>
        <v>NR1/T/W-CIVIL/DOM/I00/25/03282 - SRM RFX 5002004325</v>
      </c>
      <c r="B2" s="43"/>
      <c r="C2" s="44"/>
      <c r="D2" s="45"/>
      <c r="E2" s="45"/>
      <c r="F2" s="45"/>
      <c r="G2" s="47" t="s">
        <v>1</v>
      </c>
    </row>
    <row r="3" spans="1:20" ht="18" customHeight="1">
      <c r="A3" s="37"/>
      <c r="B3" s="37"/>
      <c r="C3" s="48"/>
      <c r="D3" s="49"/>
      <c r="E3" s="49"/>
      <c r="F3" s="49"/>
      <c r="G3" s="50"/>
    </row>
    <row r="4" spans="1:20" ht="18.95" customHeight="1">
      <c r="A4" s="706" t="s">
        <v>2</v>
      </c>
      <c r="B4" s="706"/>
      <c r="C4" s="706"/>
      <c r="D4" s="706"/>
      <c r="E4" s="706"/>
      <c r="F4" s="706"/>
      <c r="G4" s="706"/>
    </row>
    <row r="5" spans="1:20" ht="21" customHeight="1">
      <c r="A5" s="35" t="s">
        <v>220</v>
      </c>
      <c r="B5" s="35"/>
      <c r="C5" s="132"/>
      <c r="D5" s="132"/>
      <c r="E5" s="132"/>
      <c r="F5" s="132"/>
      <c r="G5" s="132"/>
    </row>
    <row r="6" spans="1:20">
      <c r="A6" s="174" t="s">
        <v>254</v>
      </c>
      <c r="B6" s="1"/>
      <c r="C6" s="20"/>
      <c r="D6" s="132"/>
      <c r="E6" s="132"/>
      <c r="F6" s="132"/>
      <c r="G6" s="132"/>
    </row>
    <row r="7" spans="1:20">
      <c r="A7" s="34" t="s">
        <v>223</v>
      </c>
      <c r="B7" s="1"/>
      <c r="C7" s="20"/>
      <c r="D7" s="132"/>
      <c r="E7" s="132"/>
      <c r="F7" s="132"/>
      <c r="G7" s="132"/>
    </row>
    <row r="8" spans="1:20">
      <c r="A8" s="174" t="s">
        <v>255</v>
      </c>
      <c r="B8" s="1"/>
      <c r="C8" s="20"/>
      <c r="D8" s="132"/>
      <c r="E8" s="132"/>
      <c r="F8" s="132"/>
      <c r="G8" s="132"/>
    </row>
    <row r="9" spans="1:20">
      <c r="A9" s="174" t="s">
        <v>256</v>
      </c>
      <c r="B9" s="109"/>
      <c r="C9" s="110"/>
      <c r="D9" s="132"/>
      <c r="E9" s="132"/>
      <c r="F9" s="132"/>
      <c r="G9" s="132"/>
    </row>
    <row r="10" spans="1:20" ht="21" customHeight="1">
      <c r="A10" s="174" t="s">
        <v>257</v>
      </c>
      <c r="B10" s="109"/>
      <c r="C10" s="110"/>
      <c r="D10" s="132"/>
      <c r="E10" s="132"/>
      <c r="F10" s="132"/>
      <c r="G10" s="132"/>
    </row>
    <row r="11" spans="1:20" ht="60" customHeight="1">
      <c r="A11" s="133" t="s">
        <v>3</v>
      </c>
      <c r="B11" s="133"/>
      <c r="C11" s="707" t="str">
        <f>Cover!$B$2</f>
        <v>Construction of Transit Camp/Field Hostel at 765/400 kV Sikar II New Substation</v>
      </c>
      <c r="D11" s="707"/>
      <c r="E11" s="707"/>
      <c r="F11" s="707"/>
      <c r="G11" s="707"/>
    </row>
    <row r="12" spans="1:20" ht="21" customHeight="1">
      <c r="A12" s="134" t="s">
        <v>4</v>
      </c>
      <c r="B12" s="134"/>
      <c r="C12" s="135"/>
      <c r="D12" s="134"/>
      <c r="E12" s="134"/>
      <c r="F12" s="134"/>
      <c r="G12" s="134"/>
    </row>
    <row r="13" spans="1:20" ht="42" customHeight="1">
      <c r="A13" s="708" t="s">
        <v>5</v>
      </c>
      <c r="B13" s="708"/>
      <c r="C13" s="708"/>
      <c r="D13" s="708"/>
      <c r="E13" s="708"/>
      <c r="F13" s="708"/>
      <c r="G13" s="708"/>
      <c r="I13" s="175"/>
      <c r="J13" s="176" t="s">
        <v>6</v>
      </c>
      <c r="K13" s="177"/>
      <c r="L13" s="177"/>
    </row>
    <row r="14" spans="1:20" ht="53.25" hidden="1" customHeight="1">
      <c r="B14" s="141">
        <v>1</v>
      </c>
      <c r="C14" s="709" t="s">
        <v>281</v>
      </c>
      <c r="D14" s="710"/>
      <c r="E14" s="710"/>
      <c r="F14" s="711"/>
      <c r="G14" s="266"/>
      <c r="I14" s="178" t="e">
        <f>+'CIVIL_ELECTRICAL-Sch-2'!K242+#REF!+#REF!</f>
        <v>#REF!</v>
      </c>
      <c r="J14" s="187" t="e">
        <f>IF(I14=0,0,G14/I14)</f>
        <v>#REF!</v>
      </c>
      <c r="K14" s="177"/>
      <c r="L14" s="177"/>
    </row>
    <row r="15" spans="1:20" ht="54" customHeight="1">
      <c r="A15" s="703">
        <v>1</v>
      </c>
      <c r="B15" s="704"/>
      <c r="C15" s="702" t="s">
        <v>314</v>
      </c>
      <c r="D15" s="702"/>
      <c r="E15" s="702"/>
      <c r="F15" s="702"/>
      <c r="G15" s="139"/>
      <c r="I15" s="178" t="e">
        <f>+'CIVIL_ELECTRICAL-Sch-2'!#REF!+#REF!+#REF!</f>
        <v>#REF!</v>
      </c>
      <c r="J15" s="187">
        <f>G15</f>
        <v>0</v>
      </c>
      <c r="K15" s="177"/>
      <c r="L15" s="177"/>
    </row>
    <row r="16" spans="1:20" s="140" customFormat="1" ht="54.95" hidden="1" customHeight="1">
      <c r="B16" s="267">
        <v>3</v>
      </c>
      <c r="C16" s="719" t="s">
        <v>7</v>
      </c>
      <c r="D16" s="720"/>
      <c r="E16" s="720"/>
      <c r="F16" s="721"/>
      <c r="G16" s="268"/>
      <c r="H16" s="128"/>
      <c r="I16" s="179"/>
      <c r="J16" s="188"/>
      <c r="K16" s="180"/>
      <c r="L16" s="180"/>
      <c r="M16" s="143"/>
      <c r="N16" s="143"/>
      <c r="O16" s="143"/>
      <c r="P16" s="143"/>
      <c r="Q16" s="143"/>
      <c r="R16" s="143"/>
      <c r="S16" s="143"/>
      <c r="T16" s="143"/>
    </row>
    <row r="17" spans="1:20" s="140" customFormat="1" ht="21" hidden="1" customHeight="1">
      <c r="B17" s="144"/>
      <c r="C17" s="193" t="s">
        <v>279</v>
      </c>
      <c r="D17" s="146"/>
      <c r="E17" s="147"/>
      <c r="F17" s="148" t="s">
        <v>8</v>
      </c>
      <c r="G17" s="149"/>
      <c r="H17" s="128"/>
      <c r="I17" s="181">
        <f>+'CIVIL_ELECTRICAL-Sch-2'!K242</f>
        <v>0</v>
      </c>
      <c r="J17" s="187">
        <f>IF(I17=0,0,G17/I17)</f>
        <v>0</v>
      </c>
      <c r="K17" s="182" t="s">
        <v>279</v>
      </c>
      <c r="L17" s="183" t="e">
        <f>J14+J15+J17+J23</f>
        <v>#REF!</v>
      </c>
      <c r="M17" s="143"/>
      <c r="N17" s="143"/>
      <c r="O17" s="143"/>
      <c r="P17" s="143"/>
      <c r="Q17" s="143"/>
      <c r="R17" s="143"/>
      <c r="S17" s="143"/>
      <c r="T17" s="143"/>
    </row>
    <row r="18" spans="1:20" s="140" customFormat="1" ht="21" hidden="1" customHeight="1">
      <c r="B18" s="144"/>
      <c r="C18" s="145" t="s">
        <v>9</v>
      </c>
      <c r="D18" s="146"/>
      <c r="E18" s="147"/>
      <c r="F18" s="148" t="s">
        <v>8</v>
      </c>
      <c r="G18" s="149"/>
      <c r="H18" s="128"/>
      <c r="I18" s="181" t="e">
        <f>#REF!</f>
        <v>#REF!</v>
      </c>
      <c r="J18" s="187" t="e">
        <f>IF(I18=0,0,G18/I18)</f>
        <v>#REF!</v>
      </c>
      <c r="K18" s="182" t="s">
        <v>10</v>
      </c>
      <c r="L18" s="183" t="e">
        <f>+J14+J15+J18+J24</f>
        <v>#REF!</v>
      </c>
      <c r="M18" s="143"/>
      <c r="N18" s="143"/>
      <c r="O18" s="143"/>
      <c r="P18" s="143"/>
      <c r="Q18" s="143"/>
      <c r="R18" s="143"/>
      <c r="S18" s="143"/>
      <c r="T18" s="143"/>
    </row>
    <row r="19" spans="1:20" s="140" customFormat="1" ht="21" hidden="1" customHeight="1">
      <c r="B19" s="144"/>
      <c r="C19" s="145" t="s">
        <v>11</v>
      </c>
      <c r="D19" s="146"/>
      <c r="E19" s="147"/>
      <c r="F19" s="191" t="s">
        <v>8</v>
      </c>
      <c r="G19" s="149"/>
      <c r="H19" s="128"/>
      <c r="I19" s="181" t="e">
        <f>+#REF!</f>
        <v>#REF!</v>
      </c>
      <c r="J19" s="187" t="e">
        <f>IF(I19=0,0,G19/I19)</f>
        <v>#REF!</v>
      </c>
      <c r="K19" s="184" t="s">
        <v>11</v>
      </c>
      <c r="L19" s="183" t="e">
        <f>+J14+J15+J19+J25</f>
        <v>#REF!</v>
      </c>
      <c r="M19" s="143"/>
      <c r="N19" s="143"/>
      <c r="O19" s="143"/>
      <c r="P19" s="143"/>
      <c r="Q19" s="143"/>
      <c r="R19" s="143"/>
      <c r="S19" s="143"/>
      <c r="T19" s="143"/>
    </row>
    <row r="20" spans="1:20" s="140" customFormat="1" ht="21" hidden="1" customHeight="1">
      <c r="B20" s="144"/>
      <c r="C20" s="193" t="s">
        <v>291</v>
      </c>
      <c r="D20" s="146"/>
      <c r="E20" s="147"/>
      <c r="F20" s="148" t="s">
        <v>8</v>
      </c>
      <c r="G20" s="149"/>
      <c r="H20" s="128"/>
      <c r="I20" s="181" t="e">
        <f>+#REF!</f>
        <v>#REF!</v>
      </c>
      <c r="J20" s="187" t="e">
        <f>IF(I20=0,0,G20/I20)</f>
        <v>#REF!</v>
      </c>
      <c r="K20" s="182" t="s">
        <v>278</v>
      </c>
      <c r="L20" s="183" t="e">
        <f>+J26+J20+J15+J14</f>
        <v>#REF!</v>
      </c>
      <c r="M20" s="143"/>
      <c r="N20" s="143"/>
      <c r="O20" s="143"/>
      <c r="P20" s="143"/>
      <c r="Q20" s="143"/>
      <c r="R20" s="143"/>
      <c r="S20" s="143"/>
      <c r="T20" s="143"/>
    </row>
    <row r="21" spans="1:20" s="140" customFormat="1" ht="21" hidden="1" customHeight="1">
      <c r="B21" s="151"/>
      <c r="C21" s="152" t="s">
        <v>16</v>
      </c>
      <c r="D21" s="153"/>
      <c r="E21" s="147"/>
      <c r="F21" s="154" t="s">
        <v>8</v>
      </c>
      <c r="G21" s="155"/>
      <c r="H21" s="128"/>
      <c r="I21" s="181" t="e">
        <f>#REF!</f>
        <v>#REF!</v>
      </c>
      <c r="J21" s="188"/>
      <c r="K21" s="186" t="s">
        <v>12</v>
      </c>
      <c r="L21" s="185" t="e">
        <f>#REF!+#REF!+#REF!+#REF!+#REF!+#REF!</f>
        <v>#REF!</v>
      </c>
      <c r="M21" s="143"/>
      <c r="N21" s="143"/>
      <c r="O21" s="143"/>
      <c r="P21" s="143"/>
      <c r="Q21" s="143"/>
      <c r="R21" s="143"/>
      <c r="S21" s="143"/>
      <c r="T21" s="143"/>
    </row>
    <row r="22" spans="1:20" s="140" customFormat="1" ht="54.95" hidden="1" customHeight="1">
      <c r="B22" s="141">
        <v>4</v>
      </c>
      <c r="C22" s="716" t="s">
        <v>13</v>
      </c>
      <c r="D22" s="717"/>
      <c r="E22" s="717"/>
      <c r="F22" s="718"/>
      <c r="G22" s="142"/>
      <c r="H22" s="128"/>
      <c r="I22" s="179"/>
      <c r="J22" s="188"/>
      <c r="K22" s="180"/>
      <c r="L22" s="180"/>
      <c r="M22" s="143"/>
      <c r="N22" s="143"/>
      <c r="O22" s="143"/>
      <c r="P22" s="143"/>
      <c r="Q22" s="143"/>
      <c r="R22" s="143"/>
      <c r="S22" s="143"/>
      <c r="T22" s="143"/>
    </row>
    <row r="23" spans="1:20" s="140" customFormat="1" ht="21" hidden="1" customHeight="1">
      <c r="A23" s="156"/>
      <c r="B23" s="144"/>
      <c r="C23" s="193" t="s">
        <v>279</v>
      </c>
      <c r="D23" s="146"/>
      <c r="E23" s="157"/>
      <c r="F23" s="148" t="s">
        <v>14</v>
      </c>
      <c r="G23" s="158"/>
      <c r="H23" s="128"/>
      <c r="I23" s="181">
        <f>+'CIVIL_ELECTRICAL-Sch-2'!K242</f>
        <v>0</v>
      </c>
      <c r="J23" s="189">
        <f>G23</f>
        <v>0</v>
      </c>
      <c r="K23" s="143"/>
      <c r="L23" s="143"/>
      <c r="M23" s="143"/>
      <c r="N23" s="143"/>
      <c r="O23" s="143"/>
      <c r="P23" s="143"/>
      <c r="Q23" s="143"/>
      <c r="R23" s="143"/>
      <c r="S23" s="143"/>
      <c r="T23" s="143"/>
    </row>
    <row r="24" spans="1:20" s="140" customFormat="1" ht="21" hidden="1" customHeight="1">
      <c r="A24" s="156"/>
      <c r="B24" s="144"/>
      <c r="C24" s="145" t="s">
        <v>9</v>
      </c>
      <c r="D24" s="146"/>
      <c r="E24" s="157"/>
      <c r="F24" s="148" t="s">
        <v>14</v>
      </c>
      <c r="G24" s="158"/>
      <c r="H24" s="128"/>
      <c r="I24" s="181" t="e">
        <f>#REF!</f>
        <v>#REF!</v>
      </c>
      <c r="J24" s="189">
        <f>G24</f>
        <v>0</v>
      </c>
      <c r="K24" s="143"/>
      <c r="L24" s="143"/>
      <c r="M24" s="143"/>
      <c r="N24" s="143"/>
      <c r="O24" s="143"/>
      <c r="P24" s="143"/>
      <c r="Q24" s="143"/>
      <c r="R24" s="143"/>
      <c r="S24" s="143"/>
      <c r="T24" s="143"/>
    </row>
    <row r="25" spans="1:20" s="140" customFormat="1" ht="21" hidden="1" customHeight="1">
      <c r="A25" s="156"/>
      <c r="B25" s="144"/>
      <c r="C25" s="145" t="s">
        <v>11</v>
      </c>
      <c r="D25" s="146"/>
      <c r="E25" s="157"/>
      <c r="F25" s="148" t="s">
        <v>14</v>
      </c>
      <c r="G25" s="158"/>
      <c r="H25" s="128"/>
      <c r="I25" s="181" t="e">
        <f>+#REF!</f>
        <v>#REF!</v>
      </c>
      <c r="J25" s="189">
        <f>G25</f>
        <v>0</v>
      </c>
      <c r="K25" s="143"/>
      <c r="L25" s="143"/>
      <c r="M25" s="143"/>
      <c r="N25" s="143"/>
      <c r="O25" s="143"/>
      <c r="P25" s="143"/>
      <c r="Q25" s="143"/>
      <c r="R25" s="143"/>
      <c r="S25" s="143"/>
      <c r="T25" s="143"/>
    </row>
    <row r="26" spans="1:20" s="140" customFormat="1" ht="21" hidden="1" customHeight="1">
      <c r="A26" s="156"/>
      <c r="B26" s="144"/>
      <c r="C26" s="193" t="s">
        <v>291</v>
      </c>
      <c r="D26" s="146"/>
      <c r="E26" s="157"/>
      <c r="F26" s="148" t="s">
        <v>14</v>
      </c>
      <c r="G26" s="158"/>
      <c r="H26" s="128"/>
      <c r="I26" s="181" t="e">
        <f>+#REF!</f>
        <v>#REF!</v>
      </c>
      <c r="J26" s="192">
        <f>G26</f>
        <v>0</v>
      </c>
      <c r="K26" s="143"/>
      <c r="L26" s="143"/>
      <c r="M26" s="143"/>
      <c r="N26" s="143"/>
      <c r="O26" s="143"/>
      <c r="P26" s="143"/>
      <c r="Q26" s="143"/>
      <c r="R26" s="143"/>
      <c r="S26" s="143"/>
      <c r="T26" s="143"/>
    </row>
    <row r="27" spans="1:20" s="140" customFormat="1" ht="13.5" hidden="1" customHeight="1">
      <c r="A27" s="156"/>
      <c r="B27" s="151"/>
      <c r="C27" s="152" t="s">
        <v>16</v>
      </c>
      <c r="D27" s="153"/>
      <c r="E27" s="159"/>
      <c r="F27" s="154" t="s">
        <v>14</v>
      </c>
      <c r="G27" s="160"/>
      <c r="H27" s="128"/>
      <c r="I27" s="150" t="e">
        <f>#REF!</f>
        <v>#REF!</v>
      </c>
      <c r="J27" s="143"/>
      <c r="K27" s="143"/>
      <c r="L27" s="143"/>
      <c r="M27" s="143"/>
      <c r="N27" s="143"/>
      <c r="O27" s="143"/>
      <c r="P27" s="143"/>
      <c r="Q27" s="143"/>
      <c r="R27" s="143"/>
      <c r="S27" s="143"/>
      <c r="T27" s="143"/>
    </row>
    <row r="28" spans="1:20" s="140" customFormat="1" ht="54.75" hidden="1" customHeight="1">
      <c r="A28" s="156"/>
      <c r="B28" s="137">
        <v>3</v>
      </c>
      <c r="C28" s="713" t="s">
        <v>266</v>
      </c>
      <c r="D28" s="714"/>
      <c r="E28" s="714"/>
      <c r="F28" s="715"/>
      <c r="G28" s="138"/>
      <c r="H28" s="128"/>
      <c r="I28" s="150" t="e">
        <f>#REF!+'CIVIL_ELECTRICAL-Sch-2'!K242+#REF!+#REF!</f>
        <v>#REF!</v>
      </c>
      <c r="J28" s="143"/>
      <c r="K28" s="143"/>
      <c r="L28" s="143"/>
      <c r="M28" s="143"/>
      <c r="N28" s="143"/>
      <c r="O28" s="143"/>
      <c r="P28" s="143"/>
      <c r="Q28" s="143"/>
      <c r="R28" s="143"/>
      <c r="S28" s="143"/>
      <c r="T28" s="143"/>
    </row>
    <row r="29" spans="1:20" s="140" customFormat="1" ht="58.5" hidden="1" customHeight="1">
      <c r="A29" s="156"/>
      <c r="B29" s="137">
        <v>4</v>
      </c>
      <c r="C29" s="713" t="s">
        <v>267</v>
      </c>
      <c r="D29" s="714"/>
      <c r="E29" s="714"/>
      <c r="F29" s="715"/>
      <c r="G29" s="139"/>
      <c r="H29" s="128"/>
      <c r="I29" s="150" t="e">
        <f>#REF!+'CIVIL_ELECTRICAL-Sch-2'!K242+#REF!+#REF!</f>
        <v>#REF!</v>
      </c>
      <c r="J29" s="143"/>
      <c r="K29" s="143"/>
      <c r="L29" s="143"/>
      <c r="M29" s="143"/>
      <c r="N29" s="143"/>
      <c r="O29" s="143"/>
      <c r="P29" s="143"/>
      <c r="Q29" s="143"/>
      <c r="R29" s="143"/>
      <c r="S29" s="143"/>
      <c r="T29" s="143"/>
    </row>
    <row r="30" spans="1:20" s="140" customFormat="1" ht="33" hidden="1" customHeight="1">
      <c r="A30" s="156"/>
      <c r="B30" s="161"/>
      <c r="C30" s="712" t="s">
        <v>280</v>
      </c>
      <c r="D30" s="712"/>
      <c r="E30" s="712"/>
      <c r="F30" s="712"/>
      <c r="G30" s="712"/>
      <c r="H30" s="128"/>
      <c r="I30" s="128"/>
      <c r="J30" s="143"/>
      <c r="K30" s="143"/>
      <c r="L30" s="143"/>
      <c r="M30" s="143"/>
      <c r="N30" s="143"/>
      <c r="O30" s="143"/>
      <c r="P30" s="143"/>
      <c r="Q30" s="143"/>
      <c r="R30" s="143"/>
      <c r="S30" s="143"/>
      <c r="T30" s="143"/>
    </row>
    <row r="31" spans="1:20" s="140" customFormat="1" ht="48.75" hidden="1" customHeight="1">
      <c r="A31" s="156"/>
      <c r="B31" s="173">
        <v>5</v>
      </c>
      <c r="C31" s="723" t="s">
        <v>253</v>
      </c>
      <c r="D31" s="723"/>
      <c r="E31" s="723"/>
      <c r="F31" s="723"/>
      <c r="G31" s="723"/>
      <c r="H31" s="128"/>
      <c r="I31" s="128"/>
      <c r="J31" s="143"/>
      <c r="K31" s="143"/>
      <c r="L31" s="143"/>
      <c r="M31" s="143"/>
      <c r="N31" s="143"/>
      <c r="O31" s="143"/>
      <c r="P31" s="143"/>
      <c r="Q31" s="143"/>
      <c r="R31" s="143"/>
      <c r="S31" s="143"/>
      <c r="T31" s="143"/>
    </row>
    <row r="32" spans="1:20" s="140" customFormat="1" ht="88.5" hidden="1" customHeight="1">
      <c r="A32" s="156"/>
      <c r="B32" s="724"/>
      <c r="C32" s="724"/>
      <c r="D32" s="724"/>
      <c r="E32" s="724"/>
      <c r="F32" s="724"/>
      <c r="G32" s="724"/>
      <c r="H32" s="128"/>
      <c r="I32" s="128"/>
      <c r="J32" s="143"/>
      <c r="K32" s="143"/>
      <c r="L32" s="143"/>
      <c r="M32" s="143"/>
      <c r="N32" s="143"/>
      <c r="O32" s="143"/>
      <c r="P32" s="143"/>
      <c r="Q32" s="143"/>
      <c r="R32" s="143"/>
      <c r="S32" s="143"/>
      <c r="T32" s="143"/>
    </row>
    <row r="33" spans="1:20" s="140" customFormat="1" ht="38.25" hidden="1" customHeight="1">
      <c r="A33" s="134"/>
      <c r="B33" s="162"/>
      <c r="C33" s="723" t="s">
        <v>268</v>
      </c>
      <c r="D33" s="725"/>
      <c r="E33" s="725"/>
      <c r="F33" s="725"/>
      <c r="G33" s="725"/>
      <c r="H33" s="128"/>
      <c r="I33" s="128"/>
      <c r="J33" s="143"/>
      <c r="K33" s="143"/>
      <c r="L33" s="143"/>
      <c r="M33" s="143"/>
      <c r="N33" s="143"/>
      <c r="O33" s="143"/>
      <c r="P33" s="143"/>
      <c r="Q33" s="143"/>
      <c r="R33" s="143"/>
      <c r="S33" s="143"/>
      <c r="T33" s="143"/>
    </row>
    <row r="34" spans="1:20" s="140" customFormat="1">
      <c r="A34" s="134" t="s">
        <v>15</v>
      </c>
      <c r="B34" s="162"/>
      <c r="C34" s="163"/>
      <c r="E34" s="164"/>
      <c r="F34" s="164"/>
      <c r="G34" s="165"/>
      <c r="H34" s="128"/>
      <c r="I34" s="128"/>
      <c r="J34" s="143"/>
      <c r="K34" s="143"/>
      <c r="L34" s="143"/>
      <c r="M34" s="143"/>
      <c r="N34" s="143"/>
      <c r="O34" s="143"/>
      <c r="P34" s="143"/>
      <c r="Q34" s="143"/>
      <c r="R34" s="143"/>
      <c r="S34" s="143"/>
      <c r="T34" s="143"/>
    </row>
    <row r="35" spans="1:20" s="140" customFormat="1">
      <c r="A35" s="50" t="s">
        <v>22</v>
      </c>
      <c r="B35" s="162"/>
      <c r="C35" s="163"/>
      <c r="E35" s="164"/>
      <c r="F35" s="164"/>
      <c r="G35" s="165"/>
      <c r="H35" s="128"/>
      <c r="I35" s="128"/>
      <c r="J35" s="143"/>
      <c r="K35" s="143"/>
      <c r="L35" s="143"/>
      <c r="M35" s="143"/>
      <c r="N35" s="143"/>
      <c r="O35" s="143"/>
      <c r="P35" s="143"/>
      <c r="Q35" s="143"/>
      <c r="R35" s="143"/>
      <c r="S35" s="143"/>
      <c r="T35" s="143"/>
    </row>
    <row r="36" spans="1:20" ht="33" customHeight="1">
      <c r="A36" s="166"/>
      <c r="B36" s="166"/>
      <c r="C36" s="167"/>
      <c r="D36" s="48"/>
      <c r="E36" s="50"/>
      <c r="F36" s="50"/>
      <c r="G36" s="53" t="s">
        <v>23</v>
      </c>
      <c r="H36" s="130"/>
    </row>
    <row r="37" spans="1:20">
      <c r="A37" s="166"/>
      <c r="B37" s="166"/>
      <c r="C37" s="167"/>
      <c r="D37" s="48"/>
      <c r="E37" s="50"/>
      <c r="F37" s="50"/>
      <c r="G37" s="53" t="str">
        <f>"For and on behalf of " &amp;'Names of Bidder'!D9</f>
        <v xml:space="preserve">For and on behalf of </v>
      </c>
      <c r="H37" s="130"/>
    </row>
    <row r="38" spans="1:20" ht="15">
      <c r="A38" s="170" t="s">
        <v>153</v>
      </c>
      <c r="B38" s="170"/>
      <c r="C38" s="168" t="str">
        <f>'Names of Bidder'!D27&amp;"-"&amp;'Names of Bidder'!E27&amp;"-"&amp;'Names of Bidder'!F27</f>
        <v>--2025</v>
      </c>
      <c r="D38" s="168"/>
      <c r="E38" s="169" t="s">
        <v>24</v>
      </c>
      <c r="F38" s="722">
        <f>'Names of Bidder'!D24</f>
        <v>0</v>
      </c>
      <c r="G38" s="722"/>
      <c r="H38" s="130"/>
    </row>
    <row r="39" spans="1:20">
      <c r="A39" s="170" t="s">
        <v>154</v>
      </c>
      <c r="B39" s="170"/>
      <c r="C39" s="168">
        <f>'Names of Bidder'!D28</f>
        <v>0</v>
      </c>
      <c r="D39" s="171"/>
      <c r="E39" s="169" t="s">
        <v>25</v>
      </c>
      <c r="F39" s="722">
        <f>'Names of Bidder'!D25</f>
        <v>0</v>
      </c>
      <c r="G39" s="722"/>
      <c r="H39" s="130"/>
    </row>
  </sheetData>
  <sheetProtection password="CF7A" sheet="1" selectLockedCells="1"/>
  <customSheetViews>
    <customSheetView guid="{E5B10C1E-C091-4DA3-80AA-4DA7F5269B03}" showGridLines="0" zeroValues="0" hiddenRows="1" hiddenColumns="1" topLeftCell="A10">
      <selection activeCell="G15" sqref="G15"/>
      <pageMargins left="0.72" right="0.49" top="0.62" bottom="0.52" header="0.32" footer="0.27"/>
      <pageSetup scale="96" orientation="portrait" r:id="rId1"/>
      <headerFooter alignWithMargins="0">
        <oddFooter>&amp;R&amp;"Book Antiqua,Bold"&amp;10Letter of Discount  / Page &amp;P of &amp;N</oddFooter>
      </headerFooter>
    </customSheetView>
    <customSheetView guid="{90C54587-629C-4404-A1A0-30EDF0AF3C61}" showPageBreaks="1" showGridLines="0" zeroValues="0" printArea="1" hiddenRows="1" hiddenColumns="1" view="pageBreakPreview" topLeftCell="A10">
      <selection activeCell="L13" sqref="L13"/>
      <pageMargins left="0.72" right="0.49" top="0.62" bottom="0.52" header="0.32" footer="0.27"/>
      <pageSetup scale="96" orientation="portrait" r:id="rId2"/>
      <headerFooter alignWithMargins="0">
        <oddFooter>&amp;R&amp;"Book Antiqua,Bold"&amp;10Letter of Discount  / Page &amp;P of &amp;N</oddFooter>
      </headerFooter>
    </customSheetView>
    <customSheetView guid="{EE7031B4-7731-4AC9-8E26-723541638DB9}" showPageBreaks="1" showGridLines="0" zeroValues="0" printArea="1" hiddenRows="1" hiddenColumns="1" view="pageBreakPreview" topLeftCell="A10">
      <selection activeCell="G15" sqref="G15"/>
      <pageMargins left="0.72" right="0.49" top="0.62" bottom="0.52" header="0.32" footer="0.27"/>
      <pageSetup scale="96" orientation="portrait" r:id="rId3"/>
      <headerFooter alignWithMargins="0">
        <oddFooter>&amp;R&amp;"Book Antiqua,Bold"&amp;10Letter of Discount  / Page &amp;P of &amp;N</oddFooter>
      </headerFooter>
    </customSheetView>
    <customSheetView guid="{BEB8DEA2-B246-4C83-A353-004ADAF8549F}" showPageBreaks="1" showGridLines="0" zeroValues="0" printArea="1" hiddenRows="1" hiddenColumns="1" view="pageBreakPreview" topLeftCell="A10">
      <selection activeCell="G15" sqref="G15"/>
      <pageMargins left="0.72" right="0.49" top="0.62" bottom="0.52" header="0.32" footer="0.27"/>
      <pageSetup scale="96" orientation="portrait" r:id="rId4"/>
      <headerFooter alignWithMargins="0">
        <oddFooter>&amp;R&amp;"Book Antiqua,Bold"&amp;10Letter of Discount  / Page &amp;P of &amp;N</oddFooter>
      </headerFooter>
    </customSheetView>
    <customSheetView guid="{76EF76C6-407E-4B5E-855E-3AC1614CD1AB}" showPageBreaks="1" showGridLines="0" zeroValues="0" printArea="1" hiddenRows="1" hiddenColumns="1" view="pageBreakPreview" topLeftCell="A7">
      <selection activeCell="L13" sqref="L13"/>
      <pageMargins left="0.72" right="0.49" top="0.62" bottom="0.52" header="0.32" footer="0.27"/>
      <pageSetup scale="96" orientation="portrait" r:id="rId5"/>
      <headerFooter alignWithMargins="0">
        <oddFooter>&amp;R&amp;"Book Antiqua,Bold"&amp;10Letter of Discount  / Page &amp;P of &amp;N</oddFooter>
      </headerFooter>
    </customSheetView>
    <customSheetView guid="{27A45B7A-04F2-4516-B80B-5ED0825D4ED3}" scale="70" zeroValues="0" hiddenRows="1" hiddenColumns="1">
      <selection activeCell="G15" sqref="G15"/>
      <pageMargins left="0.72" right="0.49" top="0.62" bottom="0.52" header="0.32" footer="0.27"/>
      <pageSetup scale="96" orientation="portrait" r:id="rId6"/>
      <headerFooter alignWithMargins="0">
        <oddFooter>&amp;R&amp;"Book Antiqua,Bold"&amp;10Letter of Discount  / Page &amp;P of &amp;N</oddFooter>
      </headerFooter>
    </customSheetView>
    <customSheetView guid="{F42F111F-1008-4984-B8EF-A2028972CD6B}" showGridLines="0" zeroValues="0" printArea="1" hiddenRows="1" hiddenColumns="1" topLeftCell="B19">
      <selection activeCell="G14" sqref="G14"/>
      <pageMargins left="0.72" right="0.49" top="0.62" bottom="0.52" header="0.32" footer="0.27"/>
      <pageSetup scale="96" orientation="portrait" r:id="rId7"/>
      <headerFooter alignWithMargins="0">
        <oddFooter>&amp;R&amp;"Book Antiqua,Bold"&amp;10Letter of Discount  / Page &amp;P of &amp;N</oddFooter>
      </headerFooter>
    </customSheetView>
    <customSheetView guid="{0DD8F97D-8C07-4CD0-8FF9-3A2505F13748}" showPageBreaks="1" showGridLines="0" zeroValues="0" printArea="1" hiddenRows="1" hiddenColumns="1" view="pageBreakPreview" topLeftCell="A14">
      <selection activeCell="G25" sqref="G25"/>
      <pageMargins left="0.72" right="0.49" top="0.62" bottom="0.52" header="0.32" footer="0.27"/>
      <pageSetup scale="96" orientation="portrait" r:id="rId8"/>
      <headerFooter alignWithMargins="0">
        <oddFooter>&amp;R&amp;"Book Antiqua,Bold"&amp;10Letter of Discount  / Page &amp;P of &amp;N</oddFooter>
      </headerFooter>
    </customSheetView>
    <customSheetView guid="{6269FB24-FD69-4B06-B4F9-A51A4D37F8E4}" showPageBreaks="1" showGridLines="0" zeroValues="0" printArea="1" hiddenRows="1" hiddenColumns="1" view="pageBreakPreview" topLeftCell="A9">
      <selection activeCell="G14" sqref="G14"/>
      <pageMargins left="0.72" right="0.49" top="0.62" bottom="0.52" header="0.32" footer="0.27"/>
      <pageSetup scale="96" orientation="portrait" r:id="rId9"/>
      <headerFooter alignWithMargins="0">
        <oddFooter>&amp;R&amp;"Book Antiqua,Bold"&amp;10Letter of Discount  / Page &amp;P of &amp;N</oddFooter>
      </headerFooter>
    </customSheetView>
    <customSheetView guid="{20CBBF41-A202-4892-A83D-52713C1F8A9E}" showPageBreaks="1" showGridLines="0" zeroValues="0" printArea="1" hiddenRows="1" hiddenColumns="1" view="pageBreakPreview" topLeftCell="A9">
      <selection activeCell="G14" sqref="G14"/>
      <pageMargins left="0.72" right="0.49" top="0.62" bottom="0.52" header="0.32" footer="0.27"/>
      <pageSetup scale="96" orientation="portrait" r:id="rId10"/>
      <headerFooter alignWithMargins="0">
        <oddFooter>&amp;R&amp;"Book Antiqua,Bold"&amp;10Letter of Discount  / Page &amp;P of &amp;N</oddFooter>
      </headerFooter>
    </customSheetView>
    <customSheetView guid="{F9C63928-D54C-449A-864F-E2728613909C}" showPageBreaks="1" showGridLines="0" zeroValues="0" printArea="1" hiddenRows="1" hiddenColumns="1" view="pageBreakPreview">
      <selection activeCell="G14" sqref="G14"/>
      <pageMargins left="0.72" right="0.49" top="0.62" bottom="0.52" header="0.32" footer="0.27"/>
      <pageSetup scale="96" orientation="portrait" r:id="rId11"/>
      <headerFooter alignWithMargins="0">
        <oddFooter>&amp;R&amp;"Book Antiqua,Bold"&amp;10Letter of Discount  / Page &amp;P of &amp;N</oddFooter>
      </headerFooter>
    </customSheetView>
    <customSheetView guid="{C933274C-A7B7-4AED-95BA-97A5593E65A9}" showPageBreaks="1" showGridLines="0" zeroValues="0" printArea="1" hiddenRows="1" hiddenColumns="1" view="pageBreakPreview" topLeftCell="A10">
      <selection activeCell="G15" sqref="G15"/>
      <pageMargins left="0.72" right="0.49" top="0.62" bottom="0.52" header="0.32" footer="0.27"/>
      <pageSetup scale="96" orientation="portrait" r:id="rId12"/>
      <headerFooter alignWithMargins="0">
        <oddFooter>&amp;R&amp;"Book Antiqua,Bold"&amp;10Letter of Discount  / Page &amp;P of &amp;N</oddFooter>
      </headerFooter>
    </customSheetView>
    <customSheetView guid="{FABAE787-F37D-42D1-9450-0C61A36C2F64}" showPageBreaks="1" showGridLines="0" zeroValues="0" printArea="1" hiddenRows="1" hiddenColumns="1" view="pageBreakPreview" topLeftCell="A10">
      <selection activeCell="L13" sqref="L13"/>
      <pageMargins left="0.72" right="0.49" top="0.62" bottom="0.52" header="0.32" footer="0.27"/>
      <pageSetup scale="96" orientation="portrait" r:id="rId13"/>
      <headerFooter alignWithMargins="0">
        <oddFooter>&amp;R&amp;"Book Antiqua,Bold"&amp;10Letter of Discount  / Page &amp;P of &amp;N</oddFooter>
      </headerFooter>
    </customSheetView>
  </customSheetViews>
  <mergeCells count="17">
    <mergeCell ref="F39:G39"/>
    <mergeCell ref="C31:G31"/>
    <mergeCell ref="B32:G32"/>
    <mergeCell ref="C33:G33"/>
    <mergeCell ref="F38:G38"/>
    <mergeCell ref="C30:G30"/>
    <mergeCell ref="C29:F29"/>
    <mergeCell ref="C28:F28"/>
    <mergeCell ref="C22:F22"/>
    <mergeCell ref="C16:F16"/>
    <mergeCell ref="C15:F15"/>
    <mergeCell ref="A15:B15"/>
    <mergeCell ref="A1:G1"/>
    <mergeCell ref="A4:G4"/>
    <mergeCell ref="C11:G11"/>
    <mergeCell ref="A13:G13"/>
    <mergeCell ref="C14:F14"/>
  </mergeCells>
  <phoneticPr fontId="29" type="noConversion"/>
  <dataValidations count="5">
    <dataValidation type="whole" operator="greaterThanOrEqual" allowBlank="1" showInputMessage="1" showErrorMessage="1" error="Enter numeric figure without decimal only" sqref="G14" xr:uid="{00000000-0002-0000-0900-000000000000}">
      <formula1>0</formula1>
    </dataValidation>
    <dataValidation type="decimal" allowBlank="1" showInputMessage="1" showErrorMessage="1" error="Enter in percent only." sqref="G23:G27 G15" xr:uid="{00000000-0002-0000-0900-000001000000}">
      <formula1>0</formula1>
      <formula2>1</formula2>
    </dataValidation>
    <dataValidation type="whole" operator="greaterThanOrEqual" allowBlank="1" showInputMessage="1" showErrorMessage="1" error="Enter numeric figure only." sqref="G28" xr:uid="{00000000-0002-0000-0900-000002000000}">
      <formula1>0</formula1>
    </dataValidation>
    <dataValidation type="whole" operator="greaterThanOrEqual" allowBlank="1" showInputMessage="1" showErrorMessage="1" error="Enter numeric figures only." sqref="G17:G21" xr:uid="{00000000-0002-0000-0900-000003000000}">
      <formula1>0</formula1>
    </dataValidation>
    <dataValidation type="decimal" allowBlank="1" showInputMessage="1" showErrorMessage="1" error="Enter in percent only" sqref="G29" xr:uid="{00000000-0002-0000-0900-000004000000}">
      <formula1>0</formula1>
      <formula2>1</formula2>
    </dataValidation>
  </dataValidations>
  <pageMargins left="0.72" right="0.49" top="0.62" bottom="0.52" header="0.32" footer="0.27"/>
  <pageSetup scale="96" orientation="portrait" r:id="rId14"/>
  <headerFooter alignWithMargins="0">
    <oddFooter>&amp;R&amp;"Book Antiqua,Bold"&amp;10Letter of Discount  / Page &amp;P of &amp;N</oddFooter>
  </headerFooter>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2">
    <tabColor rgb="FFFF0000"/>
  </sheetPr>
  <dimension ref="A1:I34"/>
  <sheetViews>
    <sheetView showGridLines="0" zoomScaleNormal="100" zoomScaleSheetLayoutView="100" workbookViewId="0">
      <selection sqref="A1:XFD1048576"/>
    </sheetView>
  </sheetViews>
  <sheetFormatPr defaultColWidth="10" defaultRowHeight="16.5"/>
  <cols>
    <col min="1" max="1" width="10.625" style="23" customWidth="1"/>
    <col min="2" max="2" width="27.5" style="23" customWidth="1"/>
    <col min="3" max="3" width="28.625" style="23" customWidth="1"/>
    <col min="4" max="4" width="34.375" style="23" customWidth="1"/>
    <col min="5" max="6" width="10" style="5"/>
    <col min="7" max="7" width="21.5" style="5" customWidth="1"/>
    <col min="8" max="8" width="10" style="5" hidden="1" customWidth="1"/>
    <col min="9" max="9" width="15.375" style="5" customWidth="1"/>
    <col min="10" max="10" width="10" style="5" customWidth="1"/>
    <col min="11" max="16384" width="10" style="5"/>
  </cols>
  <sheetData>
    <row r="1" spans="1:9" ht="18" customHeight="1">
      <c r="A1" s="43" t="str">
        <f>Cover!B3</f>
        <v>NR1/T/W-CIVIL/DOM/I00/25/03282 - SRM RFX 5002004325</v>
      </c>
      <c r="B1" s="44"/>
      <c r="C1" s="46"/>
      <c r="D1" s="47" t="s">
        <v>287</v>
      </c>
    </row>
    <row r="2" spans="1:9" ht="18" customHeight="1">
      <c r="A2" s="37"/>
      <c r="B2" s="48"/>
      <c r="C2" s="50"/>
      <c r="D2" s="50"/>
    </row>
    <row r="3" spans="1:9" ht="66.75" customHeight="1">
      <c r="A3" s="686" t="str">
        <f>Cover!$B$2</f>
        <v>Construction of Transit Camp/Field Hostel at 765/400 kV Sikar II New Substation</v>
      </c>
      <c r="B3" s="686"/>
      <c r="C3" s="686"/>
      <c r="D3" s="686"/>
      <c r="E3" s="452"/>
      <c r="F3" s="452"/>
    </row>
    <row r="4" spans="1:9" ht="21.95" customHeight="1">
      <c r="A4" s="687" t="s">
        <v>252</v>
      </c>
      <c r="B4" s="687"/>
      <c r="C4" s="687"/>
      <c r="D4" s="687"/>
    </row>
    <row r="5" spans="1:9" ht="18" customHeight="1">
      <c r="A5" s="22"/>
    </row>
    <row r="6" spans="1:9" ht="18" customHeight="1">
      <c r="A6" s="19" t="s">
        <v>277</v>
      </c>
      <c r="D6" s="32" t="s">
        <v>220</v>
      </c>
    </row>
    <row r="7" spans="1:9">
      <c r="A7" s="688"/>
      <c r="B7" s="688"/>
      <c r="C7" s="688"/>
      <c r="D7" s="453" t="str">
        <f>'CIVIL_ELECTRICAL-Sch-2'!J9</f>
        <v>Contracts &amp; Material</v>
      </c>
    </row>
    <row r="8" spans="1:9" ht="18" customHeight="1">
      <c r="A8" s="454" t="s">
        <v>230</v>
      </c>
      <c r="B8" s="736" t="str">
        <f xml:space="preserve"> IF('Names of Bidder'!D9=0, "",'Names of Bidder'!D9)</f>
        <v/>
      </c>
      <c r="C8" s="736"/>
      <c r="D8" s="453" t="str">
        <f>'CIVIL_ELECTRICAL-Sch-2'!J10</f>
        <v>Power Grid Corporation of India Ltd.,</v>
      </c>
    </row>
    <row r="9" spans="1:9" ht="18" customHeight="1">
      <c r="A9" s="454" t="s">
        <v>231</v>
      </c>
      <c r="B9" s="736" t="str">
        <f xml:space="preserve"> IF('Names of Bidder'!D10=0, "",'Names of Bidder'!D10)</f>
        <v/>
      </c>
      <c r="C9" s="736"/>
      <c r="D9" s="453" t="str">
        <f>'CIVIL_ELECTRICAL-Sch-2'!J11</f>
        <v xml:space="preserve">Rajasthan Projects Office, </v>
      </c>
    </row>
    <row r="10" spans="1:9" ht="18" customHeight="1">
      <c r="B10" s="736" t="str">
        <f xml:space="preserve"> IF('Names of Bidder'!D11=0, "",'Names of Bidder'!D11)</f>
        <v/>
      </c>
      <c r="C10" s="736"/>
      <c r="D10" s="453" t="str">
        <f>'CIVIL_ELECTRICAL-Sch-2'!J12</f>
        <v xml:space="preserve">4th Floor, REIL House, Shipra Path, </v>
      </c>
    </row>
    <row r="11" spans="1:9" ht="18" customHeight="1">
      <c r="B11" s="736" t="str">
        <f xml:space="preserve"> IF('Names of Bidder'!D12=0, "",'Names of Bidder'!D12)</f>
        <v/>
      </c>
      <c r="C11" s="736"/>
      <c r="D11" s="453" t="str">
        <f>'CIVIL_ELECTRICAL-Sch-2'!J13</f>
        <v xml:space="preserve">Mansarovar, Jaipur-302020 Rajasthan </v>
      </c>
    </row>
    <row r="12" spans="1:9" ht="18" customHeight="1">
      <c r="A12" s="455"/>
      <c r="B12" s="455"/>
      <c r="C12" s="455"/>
      <c r="D12" s="32"/>
    </row>
    <row r="13" spans="1:9" ht="21.95" customHeight="1">
      <c r="A13" s="456" t="s">
        <v>210</v>
      </c>
      <c r="B13" s="677" t="s">
        <v>206</v>
      </c>
      <c r="C13" s="678"/>
      <c r="D13" s="457" t="s">
        <v>211</v>
      </c>
    </row>
    <row r="14" spans="1:9" ht="21.95" customHeight="1">
      <c r="A14" s="245" t="s">
        <v>212</v>
      </c>
      <c r="B14" s="726" t="s">
        <v>232</v>
      </c>
      <c r="C14" s="726"/>
      <c r="D14" s="38">
        <f>'SCHEDULE-4'!D14*(1-'Sched-6 Discount'!G15)</f>
        <v>0</v>
      </c>
      <c r="F14" s="458"/>
      <c r="H14" s="5" t="e">
        <f>#REF!*(1-'Sched-6 Discount'!L17) +#REF!*(1-'Sched-6 Discount'!L18)</f>
        <v>#REF!</v>
      </c>
      <c r="I14" s="459"/>
    </row>
    <row r="15" spans="1:9" ht="35.1" customHeight="1">
      <c r="A15" s="246"/>
      <c r="B15" s="734" t="s">
        <v>574</v>
      </c>
      <c r="C15" s="735"/>
      <c r="D15" s="26"/>
      <c r="H15" s="459"/>
      <c r="I15" s="459"/>
    </row>
    <row r="16" spans="1:9" ht="30" hidden="1" customHeight="1">
      <c r="A16" s="245" t="s">
        <v>213</v>
      </c>
      <c r="B16" s="726" t="s">
        <v>420</v>
      </c>
      <c r="C16" s="726"/>
      <c r="D16" s="38">
        <f>'SCHEDULE-4'!D16*(1-'Sched-6 Discount'!G15)</f>
        <v>0</v>
      </c>
      <c r="F16" s="458"/>
      <c r="H16" s="459"/>
      <c r="I16" s="459"/>
    </row>
    <row r="17" spans="1:9" ht="42.75" hidden="1" customHeight="1">
      <c r="A17" s="246"/>
      <c r="B17" s="732" t="s">
        <v>310</v>
      </c>
      <c r="C17" s="733"/>
      <c r="D17" s="26"/>
    </row>
    <row r="18" spans="1:9" ht="21.95" hidden="1" customHeight="1">
      <c r="A18" s="245" t="s">
        <v>282</v>
      </c>
      <c r="B18" s="726" t="s">
        <v>421</v>
      </c>
      <c r="C18" s="726"/>
      <c r="D18" s="38">
        <f>'SCHEDULE-4'!D18*(1-'Sched-6 Discount'!G15)</f>
        <v>0</v>
      </c>
    </row>
    <row r="19" spans="1:9" ht="30" hidden="1" customHeight="1">
      <c r="A19" s="246"/>
      <c r="B19" s="732" t="s">
        <v>311</v>
      </c>
      <c r="C19" s="733"/>
      <c r="D19" s="26"/>
    </row>
    <row r="20" spans="1:9" ht="30" hidden="1" customHeight="1">
      <c r="A20" s="245" t="s">
        <v>214</v>
      </c>
      <c r="B20" s="726" t="s">
        <v>422</v>
      </c>
      <c r="C20" s="726"/>
      <c r="D20" s="38"/>
      <c r="F20" s="458"/>
      <c r="H20" s="459"/>
      <c r="I20" s="459"/>
    </row>
    <row r="21" spans="1:9" ht="42.75" hidden="1" customHeight="1">
      <c r="A21" s="246"/>
      <c r="B21" s="732" t="s">
        <v>418</v>
      </c>
      <c r="C21" s="733"/>
      <c r="D21" s="26"/>
    </row>
    <row r="22" spans="1:9" ht="21.95" hidden="1" customHeight="1">
      <c r="A22" s="245" t="s">
        <v>312</v>
      </c>
      <c r="B22" s="726" t="s">
        <v>313</v>
      </c>
      <c r="C22" s="726"/>
      <c r="D22" s="38"/>
    </row>
    <row r="23" spans="1:9" ht="30" hidden="1" customHeight="1">
      <c r="A23" s="246"/>
      <c r="B23" s="732" t="s">
        <v>419</v>
      </c>
      <c r="C23" s="733"/>
      <c r="D23" s="26"/>
    </row>
    <row r="24" spans="1:9" ht="21.95" customHeight="1">
      <c r="A24" s="245" t="s">
        <v>213</v>
      </c>
      <c r="B24" s="726" t="s">
        <v>420</v>
      </c>
      <c r="C24" s="726"/>
      <c r="D24" s="86">
        <f>'Schedule 3'!D16*(1-'Sched-6 Discount'!G15)</f>
        <v>0</v>
      </c>
    </row>
    <row r="25" spans="1:9" ht="30" customHeight="1">
      <c r="A25" s="246"/>
      <c r="B25" s="732" t="s">
        <v>566</v>
      </c>
      <c r="C25" s="733"/>
      <c r="D25" s="26"/>
    </row>
    <row r="26" spans="1:9" ht="15.75" customHeight="1">
      <c r="A26" s="727">
        <v>3</v>
      </c>
      <c r="B26" s="728" t="s">
        <v>567</v>
      </c>
      <c r="C26" s="729"/>
      <c r="D26" s="39">
        <f>D14+D16+D18+D24+D20+D22</f>
        <v>0</v>
      </c>
    </row>
    <row r="27" spans="1:9" ht="15.75">
      <c r="A27" s="727"/>
      <c r="B27" s="730"/>
      <c r="C27" s="731"/>
      <c r="D27" s="85"/>
    </row>
    <row r="28" spans="1:9" ht="18.75" customHeight="1">
      <c r="A28" s="40"/>
      <c r="B28" s="41"/>
      <c r="C28" s="41"/>
      <c r="D28" s="42"/>
    </row>
    <row r="29" spans="1:9" ht="27.95" customHeight="1">
      <c r="A29" s="40"/>
      <c r="B29" s="41"/>
      <c r="C29" s="52"/>
      <c r="D29" s="42"/>
    </row>
    <row r="30" spans="1:9" ht="27.95" customHeight="1">
      <c r="A30" s="51" t="s">
        <v>226</v>
      </c>
      <c r="B30" s="460" t="str">
        <f>'Names of Bidder'!D27&amp;"-"&amp;'Names of Bidder'!E27&amp;"-"&amp;'Names of Bidder'!F27</f>
        <v>--2025</v>
      </c>
      <c r="C30" s="52" t="s">
        <v>228</v>
      </c>
      <c r="D30" s="461">
        <f>'Names of Bidder'!D24</f>
        <v>0</v>
      </c>
      <c r="F30" s="53"/>
    </row>
    <row r="31" spans="1:9" ht="27.95" customHeight="1">
      <c r="A31" s="51" t="s">
        <v>227</v>
      </c>
      <c r="B31" s="460">
        <f>'Names of Bidder'!D28</f>
        <v>0</v>
      </c>
      <c r="C31" s="52" t="s">
        <v>229</v>
      </c>
      <c r="D31" s="461">
        <f>'Names of Bidder'!D25</f>
        <v>0</v>
      </c>
      <c r="F31" s="37"/>
    </row>
    <row r="32" spans="1:9" ht="27.95" customHeight="1">
      <c r="A32" s="49"/>
      <c r="B32" s="48"/>
      <c r="C32" s="52"/>
      <c r="F32" s="37"/>
    </row>
    <row r="33" spans="1:6" ht="30" customHeight="1">
      <c r="A33" s="49"/>
      <c r="B33" s="48"/>
      <c r="C33" s="52"/>
      <c r="D33" s="49"/>
      <c r="F33" s="53"/>
    </row>
    <row r="34" spans="1:6" ht="30" customHeight="1">
      <c r="A34" s="27"/>
      <c r="B34" s="27"/>
      <c r="C34" s="32"/>
      <c r="E34" s="462"/>
    </row>
  </sheetData>
  <sheetProtection algorithmName="SHA-512" hashValue="bU+DoOqNiJHkZofAe1WDACBsqHHn8038YuZrWuRotMbRAxOS7/YZnL32Bu4oPYQ4XnXxU/LWas2h0b0pJViy3Q==" saltValue="vLfKb8g9Gz0iXeUPqDrtfg==" spinCount="100000" sheet="1" selectLockedCells="1"/>
  <customSheetViews>
    <customSheetView guid="{E5B10C1E-C091-4DA3-80AA-4DA7F5269B03}" showGridLines="0" hiddenRows="1" hiddenColumns="1">
      <selection sqref="A1:XFD1048576"/>
      <pageMargins left="0.5" right="0.38" top="0.56999999999999995" bottom="0.48" header="0.38" footer="0.24"/>
      <printOptions horizontalCentered="1"/>
      <pageSetup paperSize="9" fitToHeight="0" orientation="portrait" r:id="rId1"/>
      <headerFooter alignWithMargins="0">
        <oddFooter>&amp;R&amp;"Book Antiqua,Bold"&amp;10Schedule-2After Discount/ Page &amp;P of &amp;N</oddFooter>
      </headerFooter>
    </customSheetView>
    <customSheetView guid="{90C54587-629C-4404-A1A0-30EDF0AF3C61}" showPageBreaks="1" showGridLines="0" printArea="1" hiddenColumns="1" view="pageBreakPreview">
      <selection activeCell="D26" sqref="D26"/>
      <pageMargins left="0.5" right="0.38" top="0.56999999999999995" bottom="0.48" header="0.38" footer="0.24"/>
      <printOptions horizontalCentered="1"/>
      <pageSetup paperSize="9" fitToHeight="0" orientation="portrait" r:id="rId2"/>
      <headerFooter alignWithMargins="0">
        <oddFooter>&amp;R&amp;"Book Antiqua,Bold"&amp;10Schedule-2After Discount/ Page &amp;P of &amp;N</oddFooter>
      </headerFooter>
    </customSheetView>
    <customSheetView guid="{EE7031B4-7731-4AC9-8E26-723541638DB9}" showPageBreaks="1" showGridLines="0" printArea="1" hiddenColumns="1" view="pageBreakPreview" topLeftCell="A13">
      <selection activeCell="D26" sqref="D26"/>
      <pageMargins left="0.5" right="0.38" top="0.56999999999999995" bottom="0.48" header="0.38" footer="0.24"/>
      <printOptions horizontalCentered="1"/>
      <pageSetup paperSize="9" fitToHeight="0" orientation="portrait" r:id="rId3"/>
      <headerFooter alignWithMargins="0">
        <oddFooter>&amp;R&amp;"Book Antiqua,Bold"&amp;10Schedule-2After Discount/ Page &amp;P of &amp;N</oddFooter>
      </headerFooter>
    </customSheetView>
    <customSheetView guid="{BEB8DEA2-B246-4C83-A353-004ADAF8549F}" showPageBreaks="1" showGridLines="0" printArea="1" hiddenColumns="1" view="pageBreakPreview" topLeftCell="A22">
      <selection activeCell="D26" sqref="D26"/>
      <pageMargins left="0.5" right="0.38" top="0.56999999999999995" bottom="0.48" header="0.38" footer="0.24"/>
      <printOptions horizontalCentered="1"/>
      <pageSetup paperSize="9" fitToHeight="0" orientation="portrait" r:id="rId4"/>
      <headerFooter alignWithMargins="0">
        <oddFooter>&amp;R&amp;"Book Antiqua,Bold"&amp;10Schedule-2After Discount/ Page &amp;P of &amp;N</oddFooter>
      </headerFooter>
    </customSheetView>
    <customSheetView guid="{76EF76C6-407E-4B5E-855E-3AC1614CD1AB}" showPageBreaks="1" showGridLines="0" printArea="1" hiddenColumns="1" view="pageBreakPreview" topLeftCell="A16">
      <selection activeCell="D16" sqref="D16"/>
      <pageMargins left="0.5" right="0.38" top="0.56999999999999995" bottom="0.48" header="0.38" footer="0.24"/>
      <printOptions horizontalCentered="1"/>
      <pageSetup paperSize="9" fitToHeight="0" orientation="portrait" r:id="rId5"/>
      <headerFooter alignWithMargins="0">
        <oddFooter>&amp;R&amp;"Book Antiqua,Bold"&amp;10Schedule-2After Discount/ Page &amp;P of &amp;N</oddFooter>
      </headerFooter>
    </customSheetView>
    <customSheetView guid="{27A45B7A-04F2-4516-B80B-5ED0825D4ED3}" topLeftCell="A22">
      <selection activeCell="G8" sqref="G8"/>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F42F111F-1008-4984-B8EF-A2028972CD6B}" showGridLines="0" hiddenRows="1" hiddenColumns="1" topLeftCell="A10">
      <selection activeCell="D22" sqref="D22"/>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0DD8F97D-8C07-4CD0-8FF9-3A2505F13748}" showPageBreaks="1" showGridLines="0" printArea="1" hiddenRows="1" hiddenColumns="1" view="pageBreakPreview" topLeftCell="A13">
      <selection activeCell="D23" sqref="D23"/>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6269FB24-FD69-4B06-B4F9-A51A4D37F8E4}" showPageBreaks="1" showGridLines="0" printArea="1" hiddenRows="1" hiddenColumns="1" view="pageBreakPreview">
      <selection activeCell="C31" sqref="C31"/>
      <pageMargins left="0.5" right="0.38" top="0.56999999999999995" bottom="0.48" header="0.38" footer="0.24"/>
      <printOptions horizontalCentered="1"/>
      <pageSetup paperSize="9" fitToHeight="0" orientation="portrait" r:id="rId9"/>
      <headerFooter alignWithMargins="0">
        <oddFooter>&amp;R&amp;"Book Antiqua,Bold"&amp;10Schedule-2After Discount/ Page &amp;P of &amp;N</oddFooter>
      </headerFooter>
    </customSheetView>
    <customSheetView guid="{20CBBF41-A202-4892-A83D-52713C1F8A9E}" showPageBreaks="1" showGridLines="0" printArea="1" hiddenRows="1" view="pageBreakPreview" topLeftCell="A2">
      <selection activeCell="D29" sqref="D29"/>
      <pageMargins left="0.5" right="0.38" top="0.56999999999999995" bottom="0.48" header="0.38" footer="0.24"/>
      <printOptions horizontalCentered="1"/>
      <pageSetup paperSize="9" fitToHeight="0" orientation="portrait" r:id="rId10"/>
      <headerFooter alignWithMargins="0">
        <oddFooter>&amp;R&amp;"Book Antiqua,Bold"&amp;10Schedule-2After Discount/ Page &amp;P of &amp;N</oddFooter>
      </headerFooter>
    </customSheetView>
    <customSheetView guid="{F9C63928-D54C-449A-864F-E2728613909C}" showPageBreaks="1" showGridLines="0" printArea="1" hiddenColumns="1" view="pageBreakPreview" topLeftCell="A13">
      <selection activeCell="D22" sqref="D22"/>
      <pageMargins left="0.5" right="0.38" top="0.56999999999999995" bottom="0.48" header="0.38" footer="0.24"/>
      <printOptions horizontalCentered="1"/>
      <pageSetup paperSize="9" fitToHeight="0" orientation="portrait" r:id="rId11"/>
      <headerFooter alignWithMargins="0">
        <oddFooter>&amp;R&amp;"Book Antiqua,Bold"&amp;10Schedule-2After Discount/ Page &amp;P of &amp;N</oddFooter>
      </headerFooter>
    </customSheetView>
    <customSheetView guid="{C933274C-A7B7-4AED-95BA-97A5593E65A9}" showPageBreaks="1" showGridLines="0" printArea="1" hiddenColumns="1" view="pageBreakPreview" topLeftCell="A22">
      <selection activeCell="D26" sqref="D26"/>
      <pageMargins left="0.5" right="0.38" top="0.56999999999999995" bottom="0.48" header="0.38" footer="0.24"/>
      <printOptions horizontalCentered="1"/>
      <pageSetup paperSize="9" fitToHeight="0" orientation="portrait" r:id="rId12"/>
      <headerFooter alignWithMargins="0">
        <oddFooter>&amp;R&amp;"Book Antiqua,Bold"&amp;10Schedule-2After Discount/ Page &amp;P of &amp;N</oddFooter>
      </headerFooter>
    </customSheetView>
    <customSheetView guid="{FABAE787-F37D-42D1-9450-0C61A36C2F64}" showPageBreaks="1" showGridLines="0" printArea="1" hiddenColumns="1" view="pageBreakPreview">
      <selection activeCell="D26" sqref="D26"/>
      <pageMargins left="0.5" right="0.38" top="0.56999999999999995" bottom="0.48" header="0.38" footer="0.24"/>
      <printOptions horizontalCentered="1"/>
      <pageSetup paperSize="9" fitToHeight="0" orientation="portrait" r:id="rId13"/>
      <headerFooter alignWithMargins="0">
        <oddFooter>&amp;R&amp;"Book Antiqua,Bold"&amp;10Schedule-2After Discount/ Page &amp;P of &amp;N</oddFooter>
      </headerFooter>
    </customSheetView>
  </customSheetViews>
  <mergeCells count="22">
    <mergeCell ref="B9:C9"/>
    <mergeCell ref="B10:C10"/>
    <mergeCell ref="A3:D3"/>
    <mergeCell ref="A4:D4"/>
    <mergeCell ref="A7:C7"/>
    <mergeCell ref="B8:C8"/>
    <mergeCell ref="B14:C14"/>
    <mergeCell ref="B15:C15"/>
    <mergeCell ref="B16:C16"/>
    <mergeCell ref="B17:C17"/>
    <mergeCell ref="B11:C11"/>
    <mergeCell ref="B13:C13"/>
    <mergeCell ref="B24:C24"/>
    <mergeCell ref="A26:A27"/>
    <mergeCell ref="B26:C27"/>
    <mergeCell ref="B25:C25"/>
    <mergeCell ref="B18:C18"/>
    <mergeCell ref="B19:C19"/>
    <mergeCell ref="B20:C20"/>
    <mergeCell ref="B21:C21"/>
    <mergeCell ref="B22:C22"/>
    <mergeCell ref="B23:C23"/>
  </mergeCells>
  <phoneticPr fontId="29" type="noConversion"/>
  <printOptions horizontalCentered="1"/>
  <pageMargins left="0.5" right="0.38" top="0.56999999999999995" bottom="0.48" header="0.38" footer="0.24"/>
  <pageSetup paperSize="9" fitToHeight="0" orientation="portrait" r:id="rId14"/>
  <headerFooter alignWithMargins="0">
    <oddFooter>&amp;R&amp;"Book Antiqua,Bold"&amp;10Schedule-2After Discount/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AO72"/>
  <sheetViews>
    <sheetView showGridLines="0" showZeros="0" tabSelected="1" topLeftCell="A10" zoomScaleSheetLayoutView="100" workbookViewId="0">
      <selection activeCell="C5" sqref="C5:F5"/>
    </sheetView>
  </sheetViews>
  <sheetFormatPr defaultColWidth="8" defaultRowHeight="15.75"/>
  <cols>
    <col min="1" max="1" width="9.375" style="479" customWidth="1"/>
    <col min="2" max="2" width="11.75" style="489" customWidth="1"/>
    <col min="3" max="3" width="12.875" style="479" customWidth="1"/>
    <col min="4" max="4" width="28.25" style="479" customWidth="1"/>
    <col min="5" max="5" width="18.375" style="479" customWidth="1"/>
    <col min="6" max="6" width="29.875" style="479" customWidth="1"/>
    <col min="7" max="7" width="8" style="479" customWidth="1"/>
    <col min="8" max="8" width="8" style="479" hidden="1" customWidth="1"/>
    <col min="9" max="27" width="8" style="479" customWidth="1"/>
    <col min="28" max="28" width="17.5" style="479" customWidth="1"/>
    <col min="29" max="29" width="12.125" style="479" customWidth="1"/>
    <col min="30" max="30" width="8" style="483" customWidth="1"/>
    <col min="31" max="31" width="8" style="484" customWidth="1"/>
    <col min="32" max="32" width="12" style="484" customWidth="1"/>
    <col min="33" max="35" width="8" style="483" customWidth="1"/>
    <col min="36" max="36" width="9.125" style="483" customWidth="1"/>
    <col min="37" max="41" width="8" style="483" customWidth="1"/>
    <col min="42" max="16384" width="8" style="479"/>
  </cols>
  <sheetData>
    <row r="1" spans="1:41" s="465" customFormat="1" ht="19.5">
      <c r="A1" s="463" t="str">
        <f>Cover!B3</f>
        <v>NR1/T/W-CIVIL/DOM/I00/25/03282 - SRM RFX 5002004325</v>
      </c>
      <c r="B1" s="463"/>
      <c r="C1" s="463"/>
      <c r="D1" s="463"/>
      <c r="E1" s="463"/>
      <c r="F1" s="464" t="s">
        <v>575</v>
      </c>
      <c r="Z1" s="465" t="str">
        <f>'Names of Bidder'!D6</f>
        <v>Sole Bidder</v>
      </c>
      <c r="AD1" s="466"/>
      <c r="AE1" s="467">
        <v>1</v>
      </c>
      <c r="AF1" s="467" t="s">
        <v>33</v>
      </c>
      <c r="AG1" s="466"/>
      <c r="AH1" s="466"/>
      <c r="AI1" s="467">
        <v>1</v>
      </c>
      <c r="AJ1" s="466" t="s">
        <v>37</v>
      </c>
      <c r="AK1" s="466"/>
      <c r="AL1" s="466"/>
      <c r="AM1" s="466"/>
      <c r="AN1" s="466"/>
      <c r="AO1" s="466"/>
    </row>
    <row r="2" spans="1:41" s="465" customFormat="1" ht="16.5">
      <c r="Z2" s="465">
        <f>'Names of Bidder'!AA6</f>
        <v>0</v>
      </c>
      <c r="AD2" s="466"/>
      <c r="AE2" s="467">
        <v>2</v>
      </c>
      <c r="AF2" s="467" t="s">
        <v>34</v>
      </c>
      <c r="AG2" s="466"/>
      <c r="AH2" s="466"/>
      <c r="AI2" s="467">
        <v>2</v>
      </c>
      <c r="AJ2" s="466" t="s">
        <v>38</v>
      </c>
      <c r="AK2" s="466"/>
      <c r="AL2" s="466"/>
      <c r="AM2" s="466"/>
      <c r="AN2" s="466"/>
      <c r="AO2" s="466"/>
    </row>
    <row r="3" spans="1:41" s="465" customFormat="1" ht="16.5">
      <c r="A3" s="743" t="s">
        <v>151</v>
      </c>
      <c r="B3" s="743"/>
      <c r="C3" s="743"/>
      <c r="D3" s="743"/>
      <c r="E3" s="743"/>
      <c r="F3" s="743"/>
      <c r="AD3" s="466"/>
      <c r="AE3" s="467">
        <v>3</v>
      </c>
      <c r="AF3" s="467" t="s">
        <v>35</v>
      </c>
      <c r="AG3" s="466"/>
      <c r="AH3" s="466"/>
      <c r="AI3" s="467">
        <v>3</v>
      </c>
      <c r="AJ3" s="466" t="s">
        <v>39</v>
      </c>
      <c r="AK3" s="466"/>
      <c r="AL3" s="466"/>
      <c r="AM3" s="466"/>
      <c r="AN3" s="466"/>
      <c r="AO3" s="466"/>
    </row>
    <row r="4" spans="1:41" s="465" customFormat="1" ht="16.5">
      <c r="A4" s="468"/>
      <c r="B4" s="468"/>
      <c r="C4" s="468"/>
      <c r="D4" s="468"/>
      <c r="E4" s="468"/>
      <c r="F4" s="468"/>
      <c r="AD4" s="466"/>
      <c r="AE4" s="467">
        <v>4</v>
      </c>
      <c r="AF4" s="467" t="s">
        <v>36</v>
      </c>
      <c r="AG4" s="466"/>
      <c r="AH4" s="466"/>
      <c r="AI4" s="467">
        <v>4</v>
      </c>
      <c r="AJ4" s="466" t="s">
        <v>40</v>
      </c>
      <c r="AK4" s="466"/>
      <c r="AL4" s="466"/>
      <c r="AM4" s="466"/>
      <c r="AN4" s="466"/>
      <c r="AO4" s="466"/>
    </row>
    <row r="5" spans="1:41" s="465" customFormat="1" ht="16.5">
      <c r="A5" s="469" t="s">
        <v>26</v>
      </c>
      <c r="B5" s="469"/>
      <c r="C5" s="744"/>
      <c r="D5" s="744"/>
      <c r="E5" s="744"/>
      <c r="F5" s="744"/>
      <c r="AD5" s="466"/>
      <c r="AE5" s="467">
        <v>5</v>
      </c>
      <c r="AF5" s="467" t="s">
        <v>36</v>
      </c>
      <c r="AG5" s="466"/>
      <c r="AH5" s="466"/>
      <c r="AI5" s="467">
        <v>5</v>
      </c>
      <c r="AJ5" s="466" t="s">
        <v>41</v>
      </c>
      <c r="AK5" s="466"/>
      <c r="AL5" s="466"/>
      <c r="AM5" s="466"/>
      <c r="AN5" s="466"/>
      <c r="AO5" s="466"/>
    </row>
    <row r="6" spans="1:41" s="465" customFormat="1" ht="16.5">
      <c r="A6" s="469" t="s">
        <v>17</v>
      </c>
      <c r="B6" s="745" t="str">
        <f>'Names of Bidder'!D27&amp;"-"&amp;'Names of Bidder'!E27&amp;"-"&amp;'Names of Bidder'!F27</f>
        <v>--2025</v>
      </c>
      <c r="C6" s="745"/>
      <c r="AD6" s="466"/>
      <c r="AE6" s="467">
        <v>6</v>
      </c>
      <c r="AF6" s="467" t="s">
        <v>36</v>
      </c>
      <c r="AG6" s="467" t="e">
        <f>DAY(B6)</f>
        <v>#VALUE!</v>
      </c>
      <c r="AH6" s="466"/>
      <c r="AI6" s="467">
        <v>6</v>
      </c>
      <c r="AJ6" s="466" t="s">
        <v>42</v>
      </c>
      <c r="AK6" s="466"/>
      <c r="AL6" s="466"/>
      <c r="AM6" s="466"/>
      <c r="AN6" s="466"/>
      <c r="AO6" s="466"/>
    </row>
    <row r="7" spans="1:41" s="465" customFormat="1" ht="16.5">
      <c r="A7" s="469"/>
      <c r="B7" s="470"/>
      <c r="C7" s="470"/>
      <c r="AD7" s="466"/>
      <c r="AE7" s="467">
        <v>7</v>
      </c>
      <c r="AF7" s="467" t="s">
        <v>36</v>
      </c>
      <c r="AG7" s="467" t="e">
        <f>MONTH(B6)</f>
        <v>#VALUE!</v>
      </c>
      <c r="AH7" s="466"/>
      <c r="AI7" s="467">
        <v>7</v>
      </c>
      <c r="AJ7" s="466" t="s">
        <v>43</v>
      </c>
      <c r="AK7" s="466"/>
      <c r="AL7" s="466"/>
      <c r="AM7" s="466"/>
      <c r="AN7" s="466"/>
      <c r="AO7" s="466"/>
    </row>
    <row r="8" spans="1:41" s="465" customFormat="1" ht="16.5">
      <c r="A8" s="471" t="s">
        <v>220</v>
      </c>
      <c r="B8" s="471"/>
      <c r="F8" s="472"/>
      <c r="AD8" s="466"/>
      <c r="AE8" s="467">
        <v>8</v>
      </c>
      <c r="AF8" s="467" t="s">
        <v>36</v>
      </c>
      <c r="AG8" s="467" t="e">
        <f>LOOKUP(AG7,AI1:AI13,AJ1:AJ13)</f>
        <v>#VALUE!</v>
      </c>
      <c r="AH8" s="466"/>
      <c r="AI8" s="467">
        <v>8</v>
      </c>
      <c r="AJ8" s="466" t="s">
        <v>44</v>
      </c>
      <c r="AK8" s="466"/>
      <c r="AL8" s="466"/>
      <c r="AM8" s="466"/>
      <c r="AN8" s="466"/>
      <c r="AO8" s="466"/>
    </row>
    <row r="9" spans="1:41" s="465" customFormat="1" ht="16.5">
      <c r="A9" s="473"/>
      <c r="B9" s="471"/>
      <c r="F9" s="472"/>
      <c r="AD9" s="466"/>
      <c r="AE9" s="467"/>
      <c r="AF9" s="467"/>
      <c r="AG9" s="467"/>
      <c r="AH9" s="466"/>
      <c r="AI9" s="467"/>
      <c r="AJ9" s="466"/>
      <c r="AK9" s="466"/>
      <c r="AL9" s="466"/>
      <c r="AM9" s="466"/>
      <c r="AN9" s="466"/>
      <c r="AO9" s="466"/>
    </row>
    <row r="10" spans="1:41" s="465" customFormat="1" ht="16.5">
      <c r="A10" s="473" t="str">
        <f>'CIVIL_ELECTRICAL-Sch-2'!J9</f>
        <v>Contracts &amp; Material</v>
      </c>
      <c r="B10" s="474"/>
      <c r="F10" s="472"/>
      <c r="AD10" s="466"/>
      <c r="AE10" s="467">
        <v>9</v>
      </c>
      <c r="AF10" s="467" t="s">
        <v>36</v>
      </c>
      <c r="AG10" s="467" t="e">
        <f>YEAR(B6)</f>
        <v>#VALUE!</v>
      </c>
      <c r="AH10" s="466"/>
      <c r="AI10" s="467">
        <v>9</v>
      </c>
      <c r="AJ10" s="466" t="s">
        <v>45</v>
      </c>
      <c r="AK10" s="466"/>
      <c r="AL10" s="466"/>
      <c r="AM10" s="466"/>
      <c r="AN10" s="466"/>
      <c r="AO10" s="466"/>
    </row>
    <row r="11" spans="1:41" s="465" customFormat="1" ht="16.5">
      <c r="A11" s="473" t="str">
        <f>'CIVIL_ELECTRICAL-Sch-2'!J10</f>
        <v>Power Grid Corporation of India Ltd.,</v>
      </c>
      <c r="B11" s="474"/>
      <c r="F11" s="472"/>
      <c r="AD11" s="466"/>
      <c r="AE11" s="467">
        <v>10</v>
      </c>
      <c r="AF11" s="467" t="s">
        <v>36</v>
      </c>
      <c r="AG11" s="466"/>
      <c r="AH11" s="466"/>
      <c r="AI11" s="467">
        <v>10</v>
      </c>
      <c r="AJ11" s="466" t="s">
        <v>46</v>
      </c>
      <c r="AK11" s="466"/>
      <c r="AL11" s="466"/>
      <c r="AM11" s="466"/>
      <c r="AN11" s="466"/>
      <c r="AO11" s="466"/>
    </row>
    <row r="12" spans="1:41" s="465" customFormat="1" ht="16.5">
      <c r="A12" s="473" t="str">
        <f>'CIVIL_ELECTRICAL-Sch-2'!J11</f>
        <v xml:space="preserve">Rajasthan Projects Office, </v>
      </c>
      <c r="B12" s="474"/>
      <c r="F12" s="472"/>
      <c r="AD12" s="466"/>
      <c r="AE12" s="467">
        <v>11</v>
      </c>
      <c r="AF12" s="467" t="s">
        <v>36</v>
      </c>
      <c r="AG12" s="466"/>
      <c r="AH12" s="466"/>
      <c r="AI12" s="467">
        <v>11</v>
      </c>
      <c r="AJ12" s="466" t="s">
        <v>47</v>
      </c>
      <c r="AK12" s="466"/>
      <c r="AL12" s="466"/>
      <c r="AM12" s="466"/>
      <c r="AN12" s="466"/>
      <c r="AO12" s="466"/>
    </row>
    <row r="13" spans="1:41" s="465" customFormat="1" ht="16.5">
      <c r="A13" s="473" t="str">
        <f>'CIVIL_ELECTRICAL-Sch-2'!J12</f>
        <v xml:space="preserve">4th Floor, REIL House, Shipra Path, </v>
      </c>
      <c r="B13" s="474"/>
      <c r="F13" s="472"/>
      <c r="AD13" s="466"/>
      <c r="AE13" s="467">
        <v>12</v>
      </c>
      <c r="AF13" s="467" t="s">
        <v>36</v>
      </c>
      <c r="AG13" s="466"/>
      <c r="AH13" s="466"/>
      <c r="AI13" s="467">
        <v>12</v>
      </c>
      <c r="AJ13" s="466" t="s">
        <v>48</v>
      </c>
      <c r="AK13" s="466"/>
      <c r="AL13" s="466"/>
      <c r="AM13" s="466"/>
      <c r="AN13" s="466"/>
      <c r="AO13" s="466"/>
    </row>
    <row r="14" spans="1:41" s="465" customFormat="1" ht="16.5">
      <c r="A14" s="473" t="str">
        <f>'CIVIL_ELECTRICAL-Sch-2'!J13</f>
        <v xml:space="preserve">Mansarovar, Jaipur-302020 Rajasthan </v>
      </c>
      <c r="B14" s="474"/>
      <c r="F14" s="472"/>
      <c r="AD14" s="466"/>
      <c r="AE14" s="467">
        <v>13</v>
      </c>
      <c r="AF14" s="467" t="s">
        <v>36</v>
      </c>
      <c r="AG14" s="466"/>
      <c r="AH14" s="466"/>
      <c r="AI14" s="466"/>
      <c r="AJ14" s="466"/>
      <c r="AK14" s="466"/>
      <c r="AL14" s="466"/>
      <c r="AM14" s="466"/>
      <c r="AN14" s="466"/>
      <c r="AO14" s="466"/>
    </row>
    <row r="15" spans="1:41" s="465" customFormat="1" ht="22.5" customHeight="1">
      <c r="A15" s="469"/>
      <c r="B15" s="469"/>
      <c r="F15" s="472"/>
      <c r="AD15" s="466"/>
      <c r="AE15" s="467">
        <v>14</v>
      </c>
      <c r="AF15" s="467" t="s">
        <v>36</v>
      </c>
      <c r="AG15" s="466"/>
      <c r="AH15" s="466"/>
      <c r="AI15" s="466"/>
      <c r="AJ15" s="466"/>
      <c r="AK15" s="466"/>
      <c r="AL15" s="466"/>
      <c r="AM15" s="466"/>
      <c r="AN15" s="466"/>
      <c r="AO15" s="466"/>
    </row>
    <row r="16" spans="1:41" s="465" customFormat="1" ht="16.5">
      <c r="A16" s="465" t="s">
        <v>27</v>
      </c>
      <c r="B16" s="475"/>
      <c r="C16" s="746" t="str">
        <f>Cover!B2</f>
        <v>Construction of Transit Camp/Field Hostel at 765/400 kV Sikar II New Substation</v>
      </c>
      <c r="D16" s="746"/>
      <c r="E16" s="746"/>
      <c r="F16" s="746"/>
      <c r="AD16" s="466"/>
      <c r="AE16" s="467">
        <v>15</v>
      </c>
      <c r="AF16" s="467" t="s">
        <v>36</v>
      </c>
      <c r="AG16" s="466"/>
      <c r="AH16" s="466"/>
      <c r="AI16" s="466"/>
      <c r="AJ16" s="466"/>
      <c r="AK16" s="466"/>
      <c r="AL16" s="466"/>
      <c r="AM16" s="466"/>
      <c r="AN16" s="466"/>
      <c r="AO16" s="466"/>
    </row>
    <row r="17" spans="1:41" s="465" customFormat="1" ht="27.75" customHeight="1">
      <c r="A17" s="476" t="s">
        <v>18</v>
      </c>
      <c r="B17" s="476"/>
      <c r="C17" s="477"/>
      <c r="D17" s="477"/>
      <c r="E17" s="477"/>
      <c r="F17" s="477"/>
      <c r="AD17" s="466"/>
      <c r="AE17" s="467">
        <v>16</v>
      </c>
      <c r="AF17" s="467" t="s">
        <v>36</v>
      </c>
      <c r="AG17" s="466"/>
      <c r="AH17" s="466"/>
      <c r="AI17" s="466"/>
      <c r="AJ17" s="466"/>
      <c r="AK17" s="466"/>
      <c r="AL17" s="466"/>
      <c r="AM17" s="466"/>
      <c r="AN17" s="466"/>
      <c r="AO17" s="466"/>
    </row>
    <row r="18" spans="1:41" ht="135" customHeight="1">
      <c r="A18" s="478">
        <v>1</v>
      </c>
      <c r="B18" s="737" t="str">
        <f>Z18 &amp;AB18 &amp; AC18 &amp; AA18</f>
        <v>In continuation of First Envelope of our Bid, we hereby submit the Second Envelope of the Bid, both of which shall be read together and in conjunction with each other, and shall be construed as an integral part of our Bid. Accordingly, we the undersigned, submitting offer as per provision of Technical Specification under the above-named package in full conformity with the said Bidding Documents for the sum of Rs. 0 (Rs. Zero Only ) Plus applicable Other Taxes &amp; Duties or such other sums as may be determined in accordance with the terms and conditions of the Bidding Documents.</v>
      </c>
      <c r="C18" s="737"/>
      <c r="D18" s="737"/>
      <c r="E18" s="737"/>
      <c r="F18" s="737"/>
      <c r="Z18" s="480" t="s">
        <v>269</v>
      </c>
      <c r="AA18" s="481" t="s">
        <v>270</v>
      </c>
      <c r="AB18" s="482">
        <f>'SCHEDULE-5 After Discount'!D26</f>
        <v>0</v>
      </c>
      <c r="AC18" s="472" t="str">
        <f>" (" &amp; 'N to W'!A4 &amp; ")"</f>
        <v xml:space="preserve"> (Rs. Zero Only )</v>
      </c>
      <c r="AE18" s="484">
        <v>17</v>
      </c>
      <c r="AF18" s="484" t="s">
        <v>36</v>
      </c>
    </row>
    <row r="19" spans="1:41" ht="39" customHeight="1">
      <c r="A19" s="485"/>
      <c r="B19" s="737" t="s">
        <v>19</v>
      </c>
      <c r="C19" s="737"/>
      <c r="D19" s="737"/>
      <c r="E19" s="737"/>
      <c r="F19" s="737"/>
      <c r="AE19" s="484">
        <v>18</v>
      </c>
      <c r="AF19" s="484" t="s">
        <v>36</v>
      </c>
    </row>
    <row r="20" spans="1:41" ht="27.75" customHeight="1">
      <c r="A20" s="478">
        <v>2</v>
      </c>
      <c r="B20" s="747" t="s">
        <v>20</v>
      </c>
      <c r="C20" s="747"/>
      <c r="D20" s="747"/>
      <c r="E20" s="747"/>
      <c r="F20" s="747"/>
      <c r="AE20" s="484">
        <v>19</v>
      </c>
      <c r="AF20" s="484" t="s">
        <v>36</v>
      </c>
    </row>
    <row r="21" spans="1:41" ht="39.75" customHeight="1">
      <c r="A21" s="478">
        <v>2.1</v>
      </c>
      <c r="B21" s="737" t="s">
        <v>21</v>
      </c>
      <c r="C21" s="737"/>
      <c r="D21" s="737"/>
      <c r="E21" s="737"/>
      <c r="F21" s="737"/>
      <c r="AE21" s="484">
        <v>20</v>
      </c>
      <c r="AF21" s="484" t="s">
        <v>36</v>
      </c>
    </row>
    <row r="22" spans="1:41" ht="39.75" customHeight="1">
      <c r="A22" s="485"/>
      <c r="B22" s="738" t="s">
        <v>283</v>
      </c>
      <c r="C22" s="738"/>
      <c r="D22" s="737" t="s">
        <v>317</v>
      </c>
      <c r="E22" s="737"/>
      <c r="F22" s="737"/>
    </row>
    <row r="23" spans="1:41" ht="39.75" customHeight="1">
      <c r="A23" s="485"/>
      <c r="B23" s="738" t="s">
        <v>284</v>
      </c>
      <c r="C23" s="738"/>
      <c r="D23" s="486" t="s">
        <v>569</v>
      </c>
      <c r="E23" s="485"/>
      <c r="F23" s="485"/>
    </row>
    <row r="24" spans="1:41" ht="39.75" customHeight="1">
      <c r="A24" s="485"/>
      <c r="B24" s="738" t="s">
        <v>315</v>
      </c>
      <c r="C24" s="738"/>
      <c r="D24" s="485" t="s">
        <v>572</v>
      </c>
      <c r="E24" s="485"/>
      <c r="F24" s="485"/>
    </row>
    <row r="25" spans="1:41" ht="85.5" hidden="1" customHeight="1">
      <c r="A25" s="487">
        <v>2.2000000000000002</v>
      </c>
      <c r="B25" s="737" t="s">
        <v>28</v>
      </c>
      <c r="C25" s="737"/>
      <c r="D25" s="737"/>
      <c r="E25" s="737"/>
      <c r="F25" s="737"/>
      <c r="AE25" s="484">
        <v>29</v>
      </c>
      <c r="AF25" s="484" t="s">
        <v>36</v>
      </c>
    </row>
    <row r="26" spans="1:41" s="489" customFormat="1" ht="35.25" customHeight="1">
      <c r="A26" s="488"/>
      <c r="B26" s="738" t="s">
        <v>316</v>
      </c>
      <c r="C26" s="738"/>
      <c r="D26" s="739" t="s">
        <v>573</v>
      </c>
      <c r="E26" s="739"/>
      <c r="F26" s="739"/>
      <c r="AD26" s="490"/>
      <c r="AE26" s="490"/>
      <c r="AF26" s="490"/>
      <c r="AG26" s="490"/>
      <c r="AH26" s="490"/>
      <c r="AI26" s="490"/>
      <c r="AJ26" s="490"/>
      <c r="AK26" s="490"/>
      <c r="AL26" s="490"/>
      <c r="AM26" s="490"/>
      <c r="AN26" s="490"/>
      <c r="AO26" s="490"/>
    </row>
    <row r="27" spans="1:41" s="489" customFormat="1" ht="35.25" customHeight="1">
      <c r="A27" s="488"/>
      <c r="B27" s="738" t="s">
        <v>570</v>
      </c>
      <c r="C27" s="738"/>
      <c r="D27" s="739" t="s">
        <v>571</v>
      </c>
      <c r="E27" s="739"/>
      <c r="F27" s="739"/>
      <c r="AD27" s="490"/>
      <c r="AE27" s="490"/>
      <c r="AF27" s="490"/>
      <c r="AG27" s="490"/>
      <c r="AH27" s="490"/>
      <c r="AI27" s="490"/>
      <c r="AJ27" s="490"/>
      <c r="AK27" s="490"/>
      <c r="AL27" s="490"/>
      <c r="AM27" s="490"/>
      <c r="AN27" s="490"/>
      <c r="AO27" s="490"/>
    </row>
    <row r="28" spans="1:41" ht="108" customHeight="1">
      <c r="A28" s="487">
        <v>2.2000000000000002</v>
      </c>
      <c r="B28" s="737" t="s">
        <v>28</v>
      </c>
      <c r="C28" s="737"/>
      <c r="D28" s="737"/>
      <c r="E28" s="737"/>
      <c r="F28" s="737"/>
    </row>
    <row r="29" spans="1:41" ht="62.25" customHeight="1">
      <c r="A29" s="487">
        <v>2.2999999999999998</v>
      </c>
      <c r="B29" s="737" t="s">
        <v>29</v>
      </c>
      <c r="C29" s="737"/>
      <c r="D29" s="737"/>
      <c r="E29" s="737"/>
      <c r="F29" s="737"/>
      <c r="AE29" s="484">
        <v>30</v>
      </c>
      <c r="AF29" s="484" t="s">
        <v>36</v>
      </c>
    </row>
    <row r="30" spans="1:41" ht="151.5" customHeight="1">
      <c r="A30" s="487">
        <v>2.4</v>
      </c>
      <c r="B30" s="737" t="s">
        <v>30</v>
      </c>
      <c r="C30" s="737"/>
      <c r="D30" s="737"/>
      <c r="E30" s="737"/>
      <c r="F30" s="737"/>
      <c r="AE30" s="484">
        <v>31</v>
      </c>
      <c r="AF30" s="484" t="s">
        <v>33</v>
      </c>
    </row>
    <row r="31" spans="1:41" ht="98.25" customHeight="1">
      <c r="A31" s="487">
        <v>2.5</v>
      </c>
      <c r="B31" s="737" t="s">
        <v>292</v>
      </c>
      <c r="C31" s="737"/>
      <c r="D31" s="737"/>
      <c r="E31" s="737"/>
      <c r="F31" s="737"/>
    </row>
    <row r="32" spans="1:41" ht="114.75" customHeight="1">
      <c r="A32" s="478">
        <v>3</v>
      </c>
      <c r="B32" s="737" t="s">
        <v>293</v>
      </c>
      <c r="C32" s="737"/>
      <c r="D32" s="737"/>
      <c r="E32" s="737"/>
      <c r="F32" s="737"/>
    </row>
    <row r="33" spans="1:8" ht="58.5" customHeight="1">
      <c r="A33" s="478">
        <v>3.1</v>
      </c>
      <c r="B33" s="752" t="s">
        <v>576</v>
      </c>
      <c r="C33" s="752"/>
      <c r="D33" s="752"/>
      <c r="E33" s="752"/>
      <c r="F33" s="752"/>
    </row>
    <row r="34" spans="1:8" ht="75.75" customHeight="1">
      <c r="A34" s="487">
        <v>3.2</v>
      </c>
      <c r="B34" s="737" t="s">
        <v>295</v>
      </c>
      <c r="C34" s="737"/>
      <c r="D34" s="737"/>
      <c r="E34" s="737"/>
      <c r="F34" s="737"/>
    </row>
    <row r="35" spans="1:8" ht="84" customHeight="1">
      <c r="A35" s="487">
        <v>3.3</v>
      </c>
      <c r="B35" s="737" t="s">
        <v>294</v>
      </c>
      <c r="C35" s="737"/>
      <c r="D35" s="737"/>
      <c r="E35" s="737"/>
      <c r="F35" s="737"/>
    </row>
    <row r="36" spans="1:8" ht="88.5" customHeight="1">
      <c r="A36" s="478">
        <v>4</v>
      </c>
      <c r="B36" s="737" t="s">
        <v>31</v>
      </c>
      <c r="C36" s="737"/>
      <c r="D36" s="737"/>
      <c r="E36" s="737"/>
      <c r="F36" s="737"/>
    </row>
    <row r="37" spans="1:8" ht="84.75" customHeight="1">
      <c r="A37" s="478">
        <v>5</v>
      </c>
      <c r="B37" s="737" t="s">
        <v>32</v>
      </c>
      <c r="C37" s="737"/>
      <c r="D37" s="737"/>
      <c r="E37" s="737"/>
      <c r="F37" s="737"/>
    </row>
    <row r="38" spans="1:8" ht="30" customHeight="1">
      <c r="A38" s="485"/>
      <c r="B38" s="491" t="str">
        <f>IF(ISERROR("Dated this " &amp; AG7 &amp; LOOKUP(AG7,AE2:AE31,AF2:AF31) &amp; " day of " &amp; AG9 &amp; " " &amp;AG10), "", "Dated this " &amp; AG7 &amp; LOOKUP(AG7,AE2:AE31,AF2:AF31) &amp; " day of " &amp; AG9 &amp; " " &amp;AG10)</f>
        <v/>
      </c>
      <c r="C38" s="491"/>
      <c r="D38" s="491"/>
      <c r="E38" s="492"/>
      <c r="F38" s="492"/>
    </row>
    <row r="39" spans="1:8" ht="30" customHeight="1">
      <c r="A39" s="485"/>
      <c r="B39" s="491" t="s">
        <v>22</v>
      </c>
      <c r="C39" s="491"/>
      <c r="D39" s="493"/>
      <c r="E39" s="493"/>
      <c r="F39" s="493"/>
    </row>
    <row r="40" spans="1:8" ht="30" customHeight="1">
      <c r="B40" s="479"/>
      <c r="C40" s="494"/>
      <c r="E40" s="495" t="s">
        <v>205</v>
      </c>
      <c r="F40" s="489"/>
    </row>
    <row r="41" spans="1:8" ht="30" customHeight="1">
      <c r="A41" s="469" t="s">
        <v>153</v>
      </c>
      <c r="B41" s="745" t="str">
        <f>'Names of Bidder'!D27&amp;"-"&amp;'Names of Bidder'!E27&amp;"-"&amp;'Names of Bidder'!F27</f>
        <v>--2025</v>
      </c>
      <c r="C41" s="745"/>
      <c r="E41" s="495" t="s">
        <v>24</v>
      </c>
      <c r="F41" s="469">
        <f>'Names of Bidder'!D24</f>
        <v>0</v>
      </c>
    </row>
    <row r="42" spans="1:8" ht="30" customHeight="1">
      <c r="A42" s="469" t="s">
        <v>154</v>
      </c>
      <c r="B42" s="469">
        <f>'Names of Bidder'!D28</f>
        <v>0</v>
      </c>
      <c r="C42" s="489"/>
      <c r="E42" s="495" t="s">
        <v>25</v>
      </c>
      <c r="F42" s="469">
        <f>'Names of Bidder'!D25</f>
        <v>0</v>
      </c>
    </row>
    <row r="43" spans="1:8" ht="30" customHeight="1">
      <c r="B43" s="479"/>
      <c r="E43" s="495" t="s">
        <v>204</v>
      </c>
    </row>
    <row r="44" spans="1:8" ht="30" customHeight="1">
      <c r="A44" s="435"/>
      <c r="B44" s="435"/>
      <c r="C44" s="496" t="str">
        <f>IF(Z2="2 or More", "Other Partner-2", "")</f>
        <v/>
      </c>
      <c r="D44" s="435"/>
      <c r="E44" s="497"/>
      <c r="F44" s="497" t="str">
        <f>IF(Z2=1,"Other Partner",IF(Z2="2 or More","Other Partner-1",""))</f>
        <v/>
      </c>
    </row>
    <row r="45" spans="1:8" ht="30" customHeight="1">
      <c r="A45" s="496"/>
      <c r="B45" s="498"/>
      <c r="C45" s="499"/>
      <c r="D45" s="496"/>
      <c r="E45" s="498"/>
      <c r="F45" s="496"/>
    </row>
    <row r="46" spans="1:8" ht="30" customHeight="1">
      <c r="A46" s="496"/>
      <c r="B46" s="498" t="str">
        <f>IF(Z2="2 or More", "Printed Name :", "")</f>
        <v/>
      </c>
      <c r="C46" s="500"/>
      <c r="D46" s="496"/>
      <c r="E46" s="498" t="str">
        <f>IF(Z1="Sole Bidder", "", "Printed Name :")</f>
        <v/>
      </c>
      <c r="F46" s="500"/>
      <c r="H46" s="489"/>
    </row>
    <row r="47" spans="1:8" ht="30" customHeight="1">
      <c r="A47" s="496"/>
      <c r="B47" s="498" t="str">
        <f>IF(Z2="2 or More", "Designation :", "")</f>
        <v/>
      </c>
      <c r="C47" s="500"/>
      <c r="D47" s="496"/>
      <c r="E47" s="498" t="str">
        <f>IF(Z1="Sole Bidder", "", "Designation :")</f>
        <v/>
      </c>
      <c r="F47" s="500"/>
      <c r="H47" s="489"/>
    </row>
    <row r="48" spans="1:8" ht="30" customHeight="1">
      <c r="A48" s="496"/>
      <c r="B48" s="498" t="str">
        <f>IF(Z2=2, "Common Seal :", "")</f>
        <v/>
      </c>
      <c r="C48" s="499"/>
      <c r="D48" s="496"/>
      <c r="E48" s="498"/>
      <c r="F48" s="496"/>
      <c r="H48" s="489"/>
    </row>
    <row r="49" spans="1:8" ht="33" customHeight="1">
      <c r="A49" s="434" t="s">
        <v>152</v>
      </c>
      <c r="B49" s="501"/>
      <c r="C49" s="499"/>
      <c r="D49" s="496"/>
      <c r="E49" s="498"/>
      <c r="F49" s="496"/>
      <c r="H49" s="489"/>
    </row>
    <row r="50" spans="1:8" ht="33" customHeight="1">
      <c r="A50" s="751" t="s">
        <v>165</v>
      </c>
      <c r="B50" s="751"/>
      <c r="C50" s="751"/>
      <c r="D50" s="742"/>
      <c r="E50" s="742"/>
      <c r="F50" s="742"/>
      <c r="H50" s="489"/>
    </row>
    <row r="51" spans="1:8" ht="33" customHeight="1">
      <c r="A51" s="749"/>
      <c r="B51" s="749"/>
      <c r="C51" s="749"/>
      <c r="D51" s="742"/>
      <c r="E51" s="742"/>
      <c r="F51" s="742"/>
      <c r="H51" s="489"/>
    </row>
    <row r="52" spans="1:8" ht="33" customHeight="1">
      <c r="A52" s="750"/>
      <c r="B52" s="750"/>
      <c r="C52" s="750"/>
      <c r="D52" s="742"/>
      <c r="E52" s="742"/>
      <c r="F52" s="742"/>
      <c r="H52" s="489"/>
    </row>
    <row r="53" spans="1:8" ht="33" customHeight="1">
      <c r="A53" s="741" t="s">
        <v>166</v>
      </c>
      <c r="B53" s="741"/>
      <c r="C53" s="741"/>
      <c r="D53" s="742"/>
      <c r="E53" s="742"/>
      <c r="F53" s="742"/>
      <c r="H53" s="489"/>
    </row>
    <row r="54" spans="1:8" ht="33" customHeight="1">
      <c r="A54" s="741" t="s">
        <v>164</v>
      </c>
      <c r="B54" s="741"/>
      <c r="C54" s="741"/>
      <c r="D54" s="742"/>
      <c r="E54" s="742"/>
      <c r="F54" s="742"/>
      <c r="H54" s="489"/>
    </row>
    <row r="55" spans="1:8" ht="33" customHeight="1">
      <c r="A55" s="741" t="s">
        <v>167</v>
      </c>
      <c r="B55" s="741"/>
      <c r="C55" s="741"/>
      <c r="D55" s="742"/>
      <c r="E55" s="742"/>
      <c r="F55" s="742"/>
      <c r="H55" s="489"/>
    </row>
    <row r="56" spans="1:8" ht="33" customHeight="1">
      <c r="A56" s="751" t="s">
        <v>168</v>
      </c>
      <c r="B56" s="751"/>
      <c r="C56" s="751"/>
      <c r="D56" s="742"/>
      <c r="E56" s="742"/>
      <c r="F56" s="742"/>
      <c r="H56" s="489"/>
    </row>
    <row r="57" spans="1:8" ht="33" customHeight="1">
      <c r="A57" s="749"/>
      <c r="B57" s="749"/>
      <c r="C57" s="749"/>
      <c r="D57" s="742"/>
      <c r="E57" s="742"/>
      <c r="F57" s="742"/>
      <c r="H57" s="489"/>
    </row>
    <row r="58" spans="1:8" ht="33" customHeight="1">
      <c r="A58" s="750"/>
      <c r="B58" s="750"/>
      <c r="C58" s="750"/>
      <c r="D58" s="742"/>
      <c r="E58" s="742"/>
      <c r="F58" s="742"/>
      <c r="H58" s="489"/>
    </row>
    <row r="59" spans="1:8" ht="60.75" customHeight="1">
      <c r="A59" s="74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740"/>
      <c r="C59" s="740"/>
      <c r="D59" s="740"/>
      <c r="E59" s="740"/>
      <c r="F59" s="740"/>
      <c r="H59" s="489"/>
    </row>
    <row r="60" spans="1:8" ht="33" customHeight="1">
      <c r="A60" s="748" t="s">
        <v>74</v>
      </c>
      <c r="B60" s="748"/>
      <c r="C60" s="748"/>
      <c r="D60" s="748"/>
      <c r="E60" s="748"/>
      <c r="F60" s="748"/>
      <c r="H60" s="489"/>
    </row>
    <row r="61" spans="1:8">
      <c r="A61" s="489"/>
    </row>
    <row r="62" spans="1:8">
      <c r="A62" s="489"/>
    </row>
    <row r="63" spans="1:8">
      <c r="A63" s="489"/>
    </row>
    <row r="64" spans="1:8">
      <c r="A64" s="489"/>
    </row>
    <row r="65" spans="1:1">
      <c r="A65" s="489"/>
    </row>
    <row r="66" spans="1:1">
      <c r="A66" s="489"/>
    </row>
    <row r="67" spans="1:1">
      <c r="A67" s="489"/>
    </row>
    <row r="68" spans="1:1">
      <c r="A68" s="489"/>
    </row>
    <row r="69" spans="1:1">
      <c r="A69" s="489"/>
    </row>
    <row r="70" spans="1:1">
      <c r="A70" s="489"/>
    </row>
    <row r="71" spans="1:1">
      <c r="A71" s="489"/>
    </row>
    <row r="72" spans="1:1">
      <c r="A72" s="489"/>
    </row>
  </sheetData>
  <sheetProtection algorithmName="SHA-512" hashValue="ltiTagIUFRFaZtd2Z1Q3Khh3FrYaVI7jMQrKmcTRvxA+RCI74G76y0fHIB5BlMgr7J89SfqJWm1OKaJyJ3QDsg==" saltValue="j+sHbczsaDmUWM5H7LDsvg==" spinCount="100000" sheet="1" selectLockedCells="1"/>
  <customSheetViews>
    <customSheetView guid="{E5B10C1E-C091-4DA3-80AA-4DA7F5269B03}" showGridLines="0" zeroValues="0" hiddenRows="1" hiddenColumns="1">
      <selection activeCell="C5" sqref="C5:F5"/>
      <rowBreaks count="2" manualBreakCount="2">
        <brk id="29" max="5" man="1"/>
        <brk id="46" max="5" man="1"/>
      </rowBreaks>
      <pageMargins left="0.75" right="0.77" top="0.62" bottom="0.61" header="0.39" footer="0.32"/>
      <pageSetup scale="82" orientation="portrait" r:id="rId1"/>
      <headerFooter alignWithMargins="0">
        <oddFooter>&amp;R&amp;"Book Antiqua,Bold"&amp;8Bid Form (2nd Envelope)  / Page &amp;P of &amp;N</oddFooter>
      </headerFooter>
    </customSheetView>
    <customSheetView guid="{90C54587-629C-4404-A1A0-30EDF0AF3C61}" showGridLines="0" zeroValues="0" hiddenRows="1" hiddenColumns="1" topLeftCell="A44">
      <selection activeCell="D58" sqref="D58:F58"/>
      <rowBreaks count="2" manualBreakCount="2">
        <brk id="29" max="5" man="1"/>
        <brk id="46" max="5" man="1"/>
      </rowBreaks>
      <pageMargins left="0.75" right="0.77" top="0.62" bottom="0.61" header="0.39" footer="0.32"/>
      <pageSetup scale="82" orientation="portrait" r:id="rId2"/>
      <headerFooter alignWithMargins="0">
        <oddFooter>&amp;R&amp;"Book Antiqua,Bold"&amp;8Bid Form (2nd Envelope)  / Page &amp;P of &amp;N</oddFooter>
      </headerFooter>
    </customSheetView>
    <customSheetView guid="{EE7031B4-7731-4AC9-8E26-723541638DB9}"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3"/>
      <headerFooter alignWithMargins="0">
        <oddFooter>&amp;R&amp;"Book Antiqua,Bold"&amp;8Bid Form (2nd Envelope)  / Page &amp;P of &amp;N</oddFooter>
      </headerFooter>
    </customSheetView>
    <customSheetView guid="{BEB8DEA2-B246-4C83-A353-004ADAF8549F}"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4"/>
      <headerFooter alignWithMargins="0">
        <oddFooter>&amp;R&amp;"Book Antiqua,Bold"&amp;8Bid Form (2nd Envelope)  / Page &amp;P of &amp;N</oddFooter>
      </headerFooter>
    </customSheetView>
    <customSheetView guid="{76EF76C6-407E-4B5E-855E-3AC1614CD1AB}" showGridLines="0" zeroValues="0" hiddenRows="1" hiddenColumns="1">
      <selection activeCell="D53" sqref="D53:F53"/>
      <rowBreaks count="2" manualBreakCount="2">
        <brk id="29" max="5" man="1"/>
        <brk id="46" max="5" man="1"/>
      </rowBreaks>
      <pageMargins left="0.75" right="0.77" top="0.62" bottom="0.61" header="0.39" footer="0.32"/>
      <pageSetup scale="82" orientation="portrait" r:id="rId5"/>
      <headerFooter alignWithMargins="0">
        <oddFooter>&amp;R&amp;"Book Antiqua,Bold"&amp;8Bid Form (2nd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6"/>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7"/>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8"/>
      <headerFooter alignWithMargins="0">
        <oddFooter>&amp;R&amp;"Book Antiqua,Bold"&amp;8Bid Form (1st Envelope)  / Page &amp;P of &amp;N</oddFooter>
      </headerFooter>
    </customSheetView>
    <customSheetView guid="{27A45B7A-04F2-4516-B80B-5ED0825D4ED3}" showGridLines="0" zeroValues="0" topLeftCell="A49">
      <selection activeCell="D58" sqref="D58:F58"/>
      <rowBreaks count="1" manualBreakCount="1">
        <brk id="52" max="5" man="1"/>
      </rowBreaks>
      <pageMargins left="0.75" right="0.77" top="0.62" bottom="0.61" header="0.39" footer="0.32"/>
      <pageSetup orientation="portrait" r:id="rId9"/>
      <headerFooter alignWithMargins="0">
        <oddFooter>&amp;R&amp;"Book Antiqua,Bold"&amp;8Bid Form (1st Envelope)  / Page &amp;P of &amp;N</oddFooter>
      </headerFooter>
    </customSheetView>
    <customSheetView guid="{F42F111F-1008-4984-B8EF-A2028972CD6B}" showGridLines="0" zeroValues="0" hiddenRows="1">
      <selection activeCell="D58" sqref="D58:F58"/>
      <rowBreaks count="1" manualBreakCount="1">
        <brk id="52" max="5" man="1"/>
      </rowBreaks>
      <pageMargins left="0.75" right="0.77" top="0.62" bottom="0.61" header="0.39" footer="0.32"/>
      <pageSetup orientation="portrait" r:id="rId10"/>
      <headerFooter alignWithMargins="0">
        <oddFooter>&amp;R&amp;"Book Antiqua,Bold"&amp;8Bid Form (1st Envelope)  / Page &amp;P of &amp;N</oddFooter>
      </headerFooter>
    </customSheetView>
    <customSheetView guid="{0DD8F97D-8C07-4CD0-8FF9-3A2505F13748}" showPageBreaks="1" showGridLines="0" zeroValues="0" printArea="1" hiddenRows="1" hiddenColumns="1" view="pageBreakPreview" topLeftCell="A43">
      <selection activeCell="D54" sqref="D54:F54"/>
      <rowBreaks count="1" manualBreakCount="1">
        <brk id="52" max="5" man="1"/>
      </rowBreaks>
      <pageMargins left="0.75" right="0.77" top="0.62" bottom="0.61" header="0.39" footer="0.32"/>
      <pageSetup orientation="portrait" r:id="rId11"/>
      <headerFooter alignWithMargins="0">
        <oddFooter>&amp;R&amp;"Book Antiqua,Bold"&amp;8Bid Form (1st Envelope)  / Page &amp;P of &amp;N</oddFooter>
      </headerFooter>
    </customSheetView>
    <customSheetView guid="{6269FB24-FD69-4B06-B4F9-A51A4D37F8E4}" showPageBreaks="1" showGridLines="0" zeroValues="0" printArea="1" hiddenRows="1" hiddenColumns="1" view="pageBreakPreview" topLeftCell="A42">
      <selection activeCell="C5" sqref="C5:F5"/>
      <rowBreaks count="1" manualBreakCount="1">
        <brk id="44" max="5" man="1"/>
      </rowBreaks>
      <pageMargins left="0.75" right="0.77" top="0.62" bottom="0.61" header="0.39" footer="0.32"/>
      <pageSetup orientation="portrait" r:id="rId12"/>
      <headerFooter alignWithMargins="0">
        <oddFooter>&amp;R&amp;"Book Antiqua,Bold"&amp;8Bid Form (2nd Envelope)  / Page &amp;P of &amp;N</oddFooter>
      </headerFooter>
    </customSheetView>
    <customSheetView guid="{20CBBF41-A202-4892-A83D-52713C1F8A9E}" showPageBreaks="1" showGridLines="0" zeroValues="0" printArea="1" hiddenRows="1" hiddenColumns="1" view="pageBreakPreview" topLeftCell="A69">
      <selection activeCell="D49" sqref="D49:F49"/>
      <rowBreaks count="1" manualBreakCount="1">
        <brk id="44" max="5" man="1"/>
      </rowBreaks>
      <pageMargins left="0.75" right="0.77" top="0.62" bottom="0.61" header="0.39" footer="0.32"/>
      <pageSetup orientation="portrait" r:id="rId13"/>
      <headerFooter alignWithMargins="0">
        <oddFooter>&amp;R&amp;"Book Antiqua,Bold"&amp;8Bid Form (2nd Envelope)  / Page &amp;P of &amp;N</oddFooter>
      </headerFooter>
    </customSheetView>
    <customSheetView guid="{F9C63928-D54C-449A-864F-E2728613909C}" showPageBreaks="1" showGridLines="0" zeroValues="0" printArea="1" hiddenRows="1" hiddenColumns="1" view="pageBreakPreview" topLeftCell="A43">
      <selection activeCell="D54" sqref="D54:F54"/>
      <rowBreaks count="1" manualBreakCount="1">
        <brk id="50" max="5" man="1"/>
      </rowBreaks>
      <pageMargins left="0.75" right="0.77" top="0.62" bottom="0.61" header="0.39" footer="0.32"/>
      <pageSetup orientation="portrait" r:id="rId14"/>
      <headerFooter alignWithMargins="0">
        <oddFooter>&amp;R&amp;"Book Antiqua,Bold"&amp;8Bid Form (2nd Envelope)  / Page &amp;P of &amp;N</oddFooter>
      </headerFooter>
    </customSheetView>
    <customSheetView guid="{C933274C-A7B7-4AED-95BA-97A5593E65A9}"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15"/>
      <headerFooter alignWithMargins="0">
        <oddFooter>&amp;R&amp;"Book Antiqua,Bold"&amp;8Bid Form (2nd Envelope)  / Page &amp;P of &amp;N</oddFooter>
      </headerFooter>
    </customSheetView>
    <customSheetView guid="{FABAE787-F37D-42D1-9450-0C61A36C2F64}" showGridLines="0" zeroValues="0" hiddenRows="1" hiddenColumns="1" topLeftCell="A44">
      <selection activeCell="D58" sqref="D58:F58"/>
      <rowBreaks count="2" manualBreakCount="2">
        <brk id="29" max="5" man="1"/>
        <brk id="46" max="5" man="1"/>
      </rowBreaks>
      <pageMargins left="0.75" right="0.77" top="0.62" bottom="0.61" header="0.39" footer="0.32"/>
      <pageSetup scale="82" orientation="portrait" r:id="rId16"/>
      <headerFooter alignWithMargins="0">
        <oddFooter>&amp;R&amp;"Book Antiqua,Bold"&amp;8Bid Form (2nd Envelope)  / Page &amp;P of &amp;N</oddFooter>
      </headerFooter>
    </customSheetView>
  </customSheetViews>
  <mergeCells count="48">
    <mergeCell ref="A54:C54"/>
    <mergeCell ref="A52:C52"/>
    <mergeCell ref="B35:F35"/>
    <mergeCell ref="A56:C56"/>
    <mergeCell ref="B33:F33"/>
    <mergeCell ref="A51:C51"/>
    <mergeCell ref="B34:F34"/>
    <mergeCell ref="D51:F51"/>
    <mergeCell ref="A60:F60"/>
    <mergeCell ref="B25:F25"/>
    <mergeCell ref="B29:F29"/>
    <mergeCell ref="B30:F30"/>
    <mergeCell ref="D56:F56"/>
    <mergeCell ref="A57:C57"/>
    <mergeCell ref="D50:F50"/>
    <mergeCell ref="B41:C41"/>
    <mergeCell ref="B36:F36"/>
    <mergeCell ref="B37:F37"/>
    <mergeCell ref="A58:C58"/>
    <mergeCell ref="A50:C50"/>
    <mergeCell ref="D52:F52"/>
    <mergeCell ref="D57:F57"/>
    <mergeCell ref="D58:F58"/>
    <mergeCell ref="B31:F31"/>
    <mergeCell ref="A59:F59"/>
    <mergeCell ref="A55:C55"/>
    <mergeCell ref="D55:F55"/>
    <mergeCell ref="B24:C24"/>
    <mergeCell ref="A3:F3"/>
    <mergeCell ref="C5:F5"/>
    <mergeCell ref="B6:C6"/>
    <mergeCell ref="C16:F16"/>
    <mergeCell ref="B23:C23"/>
    <mergeCell ref="B18:F18"/>
    <mergeCell ref="A53:C53"/>
    <mergeCell ref="D53:F53"/>
    <mergeCell ref="D54:F54"/>
    <mergeCell ref="D22:F22"/>
    <mergeCell ref="B20:F20"/>
    <mergeCell ref="B32:F32"/>
    <mergeCell ref="B28:F28"/>
    <mergeCell ref="B19:F19"/>
    <mergeCell ref="B21:F21"/>
    <mergeCell ref="B22:C22"/>
    <mergeCell ref="B26:C26"/>
    <mergeCell ref="B27:C27"/>
    <mergeCell ref="D27:F27"/>
    <mergeCell ref="D26:F26"/>
  </mergeCells>
  <phoneticPr fontId="31" type="noConversion"/>
  <conditionalFormatting sqref="B36:F36">
    <cfRule type="expression" dxfId="2" priority="1" stopIfTrue="1">
      <formula>#REF!=1</formula>
    </cfRule>
  </conditionalFormatting>
  <conditionalFormatting sqref="C46:C47">
    <cfRule type="expression" dxfId="1" priority="3" stopIfTrue="1">
      <formula>$B$46=""</formula>
    </cfRule>
  </conditionalFormatting>
  <conditionalFormatting sqref="F46:F47">
    <cfRule type="expression" dxfId="0" priority="2" stopIfTrue="1">
      <formula>$E$46=""</formula>
    </cfRule>
  </conditionalFormatting>
  <pageMargins left="0.75" right="0.77" top="0.62" bottom="0.61" header="0.39" footer="0.32"/>
  <pageSetup scale="82" orientation="portrait" r:id="rId17"/>
  <headerFooter alignWithMargins="0">
    <oddFooter>&amp;R&amp;"Book Antiqua,Bold"&amp;8Bid Form (2nd Envelope)  / Page &amp;P of &amp;N</oddFooter>
  </headerFooter>
  <rowBreaks count="2" manualBreakCount="2">
    <brk id="29" max="5" man="1"/>
    <brk id="46"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indexed="8"/>
  </sheetPr>
  <dimension ref="A1:D112"/>
  <sheetViews>
    <sheetView workbookViewId="0">
      <selection activeCell="B13" sqref="B13"/>
    </sheetView>
  </sheetViews>
  <sheetFormatPr defaultColWidth="8" defaultRowHeight="12.75"/>
  <cols>
    <col min="1" max="1" width="11.625" style="58" customWidth="1"/>
    <col min="2" max="2" width="22.125" style="58" customWidth="1"/>
    <col min="3" max="16384" width="8" style="58"/>
  </cols>
  <sheetData>
    <row r="1" spans="1:4" s="56" customFormat="1" ht="30" customHeight="1">
      <c r="A1" s="753">
        <f>'Bid Form 2nd Envelope'!AB18</f>
        <v>0</v>
      </c>
      <c r="B1" s="753"/>
    </row>
    <row r="2" spans="1:4" s="56" customFormat="1" ht="30" customHeight="1">
      <c r="A2" s="57"/>
    </row>
    <row r="3" spans="1:4">
      <c r="A3" s="57"/>
    </row>
    <row r="4" spans="1:4">
      <c r="A4" s="113" t="str">
        <f>IF(OR((A1&gt;9999999999),(A1&lt;0)),"Invalid Entry - More than 1000 crore OR -ve value",IF(A1=0, "Rs. Zero Only ",+CONCATENATE("Rs. ", B11,D11,B10,D10,B9,D9,B8,D8,B7,D7,B6," Only")))</f>
        <v xml:space="preserve">Rs. Zero Only </v>
      </c>
      <c r="B4" s="114"/>
    </row>
    <row r="5" spans="1:4">
      <c r="A5" s="115"/>
      <c r="B5" s="114"/>
    </row>
    <row r="6" spans="1:4">
      <c r="A6" s="116">
        <f>-INT(A1/100)*100+ROUND(A1,0)</f>
        <v>0</v>
      </c>
      <c r="B6" s="114" t="str">
        <f t="shared" ref="B6:B11" si="0">IF(A6=0,"",LOOKUP(A6,$A$13:$A$112,$B$13:$B$112))</f>
        <v/>
      </c>
      <c r="D6" s="55"/>
    </row>
    <row r="7" spans="1:4">
      <c r="A7" s="116">
        <f>-INT(A1/1000)*10+INT(A1/100)</f>
        <v>0</v>
      </c>
      <c r="B7" s="114" t="str">
        <f t="shared" si="0"/>
        <v/>
      </c>
      <c r="D7" s="55" t="str">
        <f>+IF(B7="",""," Hundred ")</f>
        <v/>
      </c>
    </row>
    <row r="8" spans="1:4">
      <c r="A8" s="116">
        <f>-INT(A1/100000)*100+INT(A1/1000)</f>
        <v>0</v>
      </c>
      <c r="B8" s="114" t="str">
        <f t="shared" si="0"/>
        <v/>
      </c>
      <c r="D8" s="55" t="str">
        <f>IF((B8=""),IF(C8="",""," Thousand ")," Thousand ")</f>
        <v/>
      </c>
    </row>
    <row r="9" spans="1:4">
      <c r="A9" s="116">
        <f>-INT(A1/10000000)*100+INT(A1/100000)</f>
        <v>0</v>
      </c>
      <c r="B9" s="114" t="str">
        <f t="shared" si="0"/>
        <v/>
      </c>
      <c r="D9" s="55" t="str">
        <f>IF((B9=""),IF(C9="",""," Lac ")," Lac ")</f>
        <v/>
      </c>
    </row>
    <row r="10" spans="1:4">
      <c r="A10" s="116">
        <f>-INT(A1/1000000000)*100+INT(A1/10000000)</f>
        <v>0</v>
      </c>
      <c r="B10" s="117" t="str">
        <f t="shared" si="0"/>
        <v/>
      </c>
      <c r="D10" s="55" t="str">
        <f>IF((B10=""),IF(C10="",""," Crore ")," Crore ")</f>
        <v/>
      </c>
    </row>
    <row r="11" spans="1:4">
      <c r="A11" s="118">
        <f>-INT(A1/10000000000)*1000+INT(A1/1000000000)</f>
        <v>0</v>
      </c>
      <c r="B11" s="117" t="str">
        <f t="shared" si="0"/>
        <v/>
      </c>
      <c r="D11" s="55" t="str">
        <f>IF((B11=""),IF(C11="",""," Hundred ")," Hundred ")</f>
        <v/>
      </c>
    </row>
    <row r="12" spans="1:4">
      <c r="A12" s="114"/>
      <c r="B12" s="114"/>
    </row>
    <row r="13" spans="1:4">
      <c r="A13" s="111">
        <v>1</v>
      </c>
      <c r="B13" s="112" t="s">
        <v>49</v>
      </c>
    </row>
    <row r="14" spans="1:4">
      <c r="A14" s="111">
        <v>2</v>
      </c>
      <c r="B14" s="112" t="s">
        <v>50</v>
      </c>
    </row>
    <row r="15" spans="1:4">
      <c r="A15" s="111">
        <v>3</v>
      </c>
      <c r="B15" s="112" t="s">
        <v>51</v>
      </c>
    </row>
    <row r="16" spans="1:4">
      <c r="A16" s="111">
        <v>4</v>
      </c>
      <c r="B16" s="112" t="s">
        <v>52</v>
      </c>
    </row>
    <row r="17" spans="1:2">
      <c r="A17" s="111">
        <v>5</v>
      </c>
      <c r="B17" s="112" t="s">
        <v>53</v>
      </c>
    </row>
    <row r="18" spans="1:2">
      <c r="A18" s="111">
        <v>6</v>
      </c>
      <c r="B18" s="112" t="s">
        <v>54</v>
      </c>
    </row>
    <row r="19" spans="1:2">
      <c r="A19" s="111">
        <v>7</v>
      </c>
      <c r="B19" s="112" t="s">
        <v>55</v>
      </c>
    </row>
    <row r="20" spans="1:2">
      <c r="A20" s="111">
        <v>8</v>
      </c>
      <c r="B20" s="112" t="s">
        <v>56</v>
      </c>
    </row>
    <row r="21" spans="1:2">
      <c r="A21" s="111">
        <v>9</v>
      </c>
      <c r="B21" s="112" t="s">
        <v>57</v>
      </c>
    </row>
    <row r="22" spans="1:2">
      <c r="A22" s="111">
        <v>10</v>
      </c>
      <c r="B22" s="112" t="s">
        <v>58</v>
      </c>
    </row>
    <row r="23" spans="1:2">
      <c r="A23" s="111">
        <v>11</v>
      </c>
      <c r="B23" s="112" t="s">
        <v>59</v>
      </c>
    </row>
    <row r="24" spans="1:2">
      <c r="A24" s="111">
        <v>12</v>
      </c>
      <c r="B24" s="112" t="s">
        <v>60</v>
      </c>
    </row>
    <row r="25" spans="1:2">
      <c r="A25" s="111">
        <v>13</v>
      </c>
      <c r="B25" s="112" t="s">
        <v>61</v>
      </c>
    </row>
    <row r="26" spans="1:2">
      <c r="A26" s="111">
        <v>14</v>
      </c>
      <c r="B26" s="112" t="s">
        <v>62</v>
      </c>
    </row>
    <row r="27" spans="1:2">
      <c r="A27" s="111">
        <v>15</v>
      </c>
      <c r="B27" s="112" t="s">
        <v>63</v>
      </c>
    </row>
    <row r="28" spans="1:2">
      <c r="A28" s="111">
        <v>16</v>
      </c>
      <c r="B28" s="112" t="s">
        <v>64</v>
      </c>
    </row>
    <row r="29" spans="1:2">
      <c r="A29" s="111">
        <v>17</v>
      </c>
      <c r="B29" s="112" t="s">
        <v>65</v>
      </c>
    </row>
    <row r="30" spans="1:2">
      <c r="A30" s="111">
        <v>18</v>
      </c>
      <c r="B30" s="112" t="s">
        <v>66</v>
      </c>
    </row>
    <row r="31" spans="1:2">
      <c r="A31" s="111">
        <v>19</v>
      </c>
      <c r="B31" s="112" t="s">
        <v>67</v>
      </c>
    </row>
    <row r="32" spans="1:2">
      <c r="A32" s="111">
        <v>20</v>
      </c>
      <c r="B32" s="112" t="s">
        <v>68</v>
      </c>
    </row>
    <row r="33" spans="1:2">
      <c r="A33" s="111">
        <v>21</v>
      </c>
      <c r="B33" s="112" t="s">
        <v>70</v>
      </c>
    </row>
    <row r="34" spans="1:2">
      <c r="A34" s="111">
        <v>22</v>
      </c>
      <c r="B34" s="112" t="s">
        <v>69</v>
      </c>
    </row>
    <row r="35" spans="1:2">
      <c r="A35" s="111">
        <v>23</v>
      </c>
      <c r="B35" s="112" t="s">
        <v>71</v>
      </c>
    </row>
    <row r="36" spans="1:2">
      <c r="A36" s="111">
        <v>24</v>
      </c>
      <c r="B36" s="112" t="s">
        <v>75</v>
      </c>
    </row>
    <row r="37" spans="1:2">
      <c r="A37" s="111">
        <v>25</v>
      </c>
      <c r="B37" s="112" t="s">
        <v>77</v>
      </c>
    </row>
    <row r="38" spans="1:2">
      <c r="A38" s="111">
        <v>26</v>
      </c>
      <c r="B38" s="112" t="s">
        <v>76</v>
      </c>
    </row>
    <row r="39" spans="1:2">
      <c r="A39" s="111">
        <v>27</v>
      </c>
      <c r="B39" s="112" t="s">
        <v>78</v>
      </c>
    </row>
    <row r="40" spans="1:2">
      <c r="A40" s="111">
        <v>28</v>
      </c>
      <c r="B40" s="112" t="s">
        <v>79</v>
      </c>
    </row>
    <row r="41" spans="1:2">
      <c r="A41" s="111">
        <v>29</v>
      </c>
      <c r="B41" s="112" t="s">
        <v>80</v>
      </c>
    </row>
    <row r="42" spans="1:2">
      <c r="A42" s="111">
        <v>30</v>
      </c>
      <c r="B42" s="112" t="s">
        <v>81</v>
      </c>
    </row>
    <row r="43" spans="1:2">
      <c r="A43" s="111">
        <v>31</v>
      </c>
      <c r="B43" s="112" t="s">
        <v>82</v>
      </c>
    </row>
    <row r="44" spans="1:2">
      <c r="A44" s="111">
        <v>32</v>
      </c>
      <c r="B44" s="112" t="s">
        <v>83</v>
      </c>
    </row>
    <row r="45" spans="1:2">
      <c r="A45" s="111">
        <v>33</v>
      </c>
      <c r="B45" s="112" t="s">
        <v>84</v>
      </c>
    </row>
    <row r="46" spans="1:2">
      <c r="A46" s="111">
        <v>34</v>
      </c>
      <c r="B46" s="112" t="s">
        <v>85</v>
      </c>
    </row>
    <row r="47" spans="1:2">
      <c r="A47" s="111">
        <v>35</v>
      </c>
      <c r="B47" s="112" t="s">
        <v>236</v>
      </c>
    </row>
    <row r="48" spans="1:2">
      <c r="A48" s="111">
        <v>36</v>
      </c>
      <c r="B48" s="112" t="s">
        <v>86</v>
      </c>
    </row>
    <row r="49" spans="1:2">
      <c r="A49" s="111">
        <v>37</v>
      </c>
      <c r="B49" s="112" t="s">
        <v>87</v>
      </c>
    </row>
    <row r="50" spans="1:2">
      <c r="A50" s="111">
        <v>38</v>
      </c>
      <c r="B50" s="112" t="s">
        <v>88</v>
      </c>
    </row>
    <row r="51" spans="1:2">
      <c r="A51" s="111">
        <v>39</v>
      </c>
      <c r="B51" s="112" t="s">
        <v>89</v>
      </c>
    </row>
    <row r="52" spans="1:2">
      <c r="A52" s="111">
        <v>40</v>
      </c>
      <c r="B52" s="112" t="s">
        <v>90</v>
      </c>
    </row>
    <row r="53" spans="1:2">
      <c r="A53" s="111">
        <v>41</v>
      </c>
      <c r="B53" s="112" t="s">
        <v>91</v>
      </c>
    </row>
    <row r="54" spans="1:2">
      <c r="A54" s="111">
        <v>42</v>
      </c>
      <c r="B54" s="112" t="s">
        <v>92</v>
      </c>
    </row>
    <row r="55" spans="1:2">
      <c r="A55" s="111">
        <v>43</v>
      </c>
      <c r="B55" s="112" t="s">
        <v>93</v>
      </c>
    </row>
    <row r="56" spans="1:2">
      <c r="A56" s="111">
        <v>44</v>
      </c>
      <c r="B56" s="112" t="s">
        <v>94</v>
      </c>
    </row>
    <row r="57" spans="1:2">
      <c r="A57" s="111">
        <v>45</v>
      </c>
      <c r="B57" s="112" t="s">
        <v>95</v>
      </c>
    </row>
    <row r="58" spans="1:2">
      <c r="A58" s="111">
        <v>46</v>
      </c>
      <c r="B58" s="112" t="s">
        <v>96</v>
      </c>
    </row>
    <row r="59" spans="1:2">
      <c r="A59" s="111">
        <v>47</v>
      </c>
      <c r="B59" s="112" t="s">
        <v>97</v>
      </c>
    </row>
    <row r="60" spans="1:2">
      <c r="A60" s="111">
        <v>48</v>
      </c>
      <c r="B60" s="112" t="s">
        <v>98</v>
      </c>
    </row>
    <row r="61" spans="1:2">
      <c r="A61" s="111">
        <v>49</v>
      </c>
      <c r="B61" s="112" t="s">
        <v>99</v>
      </c>
    </row>
    <row r="62" spans="1:2">
      <c r="A62" s="111">
        <v>50</v>
      </c>
      <c r="B62" s="112" t="s">
        <v>100</v>
      </c>
    </row>
    <row r="63" spans="1:2">
      <c r="A63" s="111">
        <v>51</v>
      </c>
      <c r="B63" s="112" t="s">
        <v>101</v>
      </c>
    </row>
    <row r="64" spans="1:2">
      <c r="A64" s="111">
        <v>52</v>
      </c>
      <c r="B64" s="112" t="s">
        <v>102</v>
      </c>
    </row>
    <row r="65" spans="1:2">
      <c r="A65" s="111">
        <v>53</v>
      </c>
      <c r="B65" s="112" t="s">
        <v>103</v>
      </c>
    </row>
    <row r="66" spans="1:2">
      <c r="A66" s="111">
        <v>54</v>
      </c>
      <c r="B66" s="112" t="s">
        <v>104</v>
      </c>
    </row>
    <row r="67" spans="1:2">
      <c r="A67" s="111">
        <v>55</v>
      </c>
      <c r="B67" s="112" t="s">
        <v>105</v>
      </c>
    </row>
    <row r="68" spans="1:2">
      <c r="A68" s="111">
        <v>56</v>
      </c>
      <c r="B68" s="112" t="s">
        <v>106</v>
      </c>
    </row>
    <row r="69" spans="1:2">
      <c r="A69" s="111">
        <v>57</v>
      </c>
      <c r="B69" s="112" t="s">
        <v>107</v>
      </c>
    </row>
    <row r="70" spans="1:2">
      <c r="A70" s="111">
        <v>58</v>
      </c>
      <c r="B70" s="112" t="s">
        <v>108</v>
      </c>
    </row>
    <row r="71" spans="1:2">
      <c r="A71" s="111">
        <v>59</v>
      </c>
      <c r="B71" s="112" t="s">
        <v>109</v>
      </c>
    </row>
    <row r="72" spans="1:2">
      <c r="A72" s="111">
        <v>60</v>
      </c>
      <c r="B72" s="112" t="s">
        <v>110</v>
      </c>
    </row>
    <row r="73" spans="1:2">
      <c r="A73" s="111">
        <v>61</v>
      </c>
      <c r="B73" s="112" t="s">
        <v>111</v>
      </c>
    </row>
    <row r="74" spans="1:2">
      <c r="A74" s="111">
        <v>62</v>
      </c>
      <c r="B74" s="112" t="s">
        <v>112</v>
      </c>
    </row>
    <row r="75" spans="1:2">
      <c r="A75" s="111">
        <v>63</v>
      </c>
      <c r="B75" s="112" t="s">
        <v>113</v>
      </c>
    </row>
    <row r="76" spans="1:2">
      <c r="A76" s="111">
        <v>64</v>
      </c>
      <c r="B76" s="112" t="s">
        <v>114</v>
      </c>
    </row>
    <row r="77" spans="1:2">
      <c r="A77" s="111">
        <v>65</v>
      </c>
      <c r="B77" s="112" t="s">
        <v>115</v>
      </c>
    </row>
    <row r="78" spans="1:2">
      <c r="A78" s="111">
        <v>66</v>
      </c>
      <c r="B78" s="112" t="s">
        <v>116</v>
      </c>
    </row>
    <row r="79" spans="1:2">
      <c r="A79" s="111">
        <v>67</v>
      </c>
      <c r="B79" s="112" t="s">
        <v>117</v>
      </c>
    </row>
    <row r="80" spans="1:2">
      <c r="A80" s="111">
        <v>68</v>
      </c>
      <c r="B80" s="112" t="s">
        <v>118</v>
      </c>
    </row>
    <row r="81" spans="1:2">
      <c r="A81" s="111">
        <v>69</v>
      </c>
      <c r="B81" s="112" t="s">
        <v>119</v>
      </c>
    </row>
    <row r="82" spans="1:2">
      <c r="A82" s="111">
        <v>70</v>
      </c>
      <c r="B82" s="112" t="s">
        <v>120</v>
      </c>
    </row>
    <row r="83" spans="1:2">
      <c r="A83" s="111">
        <v>71</v>
      </c>
      <c r="B83" s="112" t="s">
        <v>121</v>
      </c>
    </row>
    <row r="84" spans="1:2">
      <c r="A84" s="111">
        <v>72</v>
      </c>
      <c r="B84" s="112" t="s">
        <v>122</v>
      </c>
    </row>
    <row r="85" spans="1:2">
      <c r="A85" s="111">
        <v>73</v>
      </c>
      <c r="B85" s="112" t="s">
        <v>123</v>
      </c>
    </row>
    <row r="86" spans="1:2">
      <c r="A86" s="111">
        <v>74</v>
      </c>
      <c r="B86" s="112" t="s">
        <v>124</v>
      </c>
    </row>
    <row r="87" spans="1:2">
      <c r="A87" s="111">
        <v>75</v>
      </c>
      <c r="B87" s="112" t="s">
        <v>125</v>
      </c>
    </row>
    <row r="88" spans="1:2">
      <c r="A88" s="111">
        <v>76</v>
      </c>
      <c r="B88" s="112" t="s">
        <v>126</v>
      </c>
    </row>
    <row r="89" spans="1:2">
      <c r="A89" s="111">
        <v>77</v>
      </c>
      <c r="B89" s="112" t="s">
        <v>127</v>
      </c>
    </row>
    <row r="90" spans="1:2">
      <c r="A90" s="111">
        <v>78</v>
      </c>
      <c r="B90" s="112" t="s">
        <v>128</v>
      </c>
    </row>
    <row r="91" spans="1:2">
      <c r="A91" s="111">
        <v>79</v>
      </c>
      <c r="B91" s="112" t="s">
        <v>129</v>
      </c>
    </row>
    <row r="92" spans="1:2">
      <c r="A92" s="111">
        <v>80</v>
      </c>
      <c r="B92" s="112" t="s">
        <v>130</v>
      </c>
    </row>
    <row r="93" spans="1:2">
      <c r="A93" s="111">
        <v>81</v>
      </c>
      <c r="B93" s="112" t="s">
        <v>131</v>
      </c>
    </row>
    <row r="94" spans="1:2">
      <c r="A94" s="111">
        <v>82</v>
      </c>
      <c r="B94" s="112" t="s">
        <v>132</v>
      </c>
    </row>
    <row r="95" spans="1:2">
      <c r="A95" s="111">
        <v>83</v>
      </c>
      <c r="B95" s="112" t="s">
        <v>133</v>
      </c>
    </row>
    <row r="96" spans="1:2">
      <c r="A96" s="111">
        <v>84</v>
      </c>
      <c r="B96" s="112" t="s">
        <v>134</v>
      </c>
    </row>
    <row r="97" spans="1:2">
      <c r="A97" s="111">
        <v>85</v>
      </c>
      <c r="B97" s="112" t="s">
        <v>135</v>
      </c>
    </row>
    <row r="98" spans="1:2">
      <c r="A98" s="111">
        <v>86</v>
      </c>
      <c r="B98" s="112" t="s">
        <v>136</v>
      </c>
    </row>
    <row r="99" spans="1:2">
      <c r="A99" s="111">
        <v>87</v>
      </c>
      <c r="B99" s="112" t="s">
        <v>137</v>
      </c>
    </row>
    <row r="100" spans="1:2">
      <c r="A100" s="111">
        <v>88</v>
      </c>
      <c r="B100" s="112" t="s">
        <v>138</v>
      </c>
    </row>
    <row r="101" spans="1:2">
      <c r="A101" s="111">
        <v>89</v>
      </c>
      <c r="B101" s="112" t="s">
        <v>139</v>
      </c>
    </row>
    <row r="102" spans="1:2">
      <c r="A102" s="111">
        <v>90</v>
      </c>
      <c r="B102" s="112" t="s">
        <v>140</v>
      </c>
    </row>
    <row r="103" spans="1:2">
      <c r="A103" s="111">
        <v>91</v>
      </c>
      <c r="B103" s="112" t="s">
        <v>141</v>
      </c>
    </row>
    <row r="104" spans="1:2">
      <c r="A104" s="111">
        <v>92</v>
      </c>
      <c r="B104" s="112" t="s">
        <v>142</v>
      </c>
    </row>
    <row r="105" spans="1:2">
      <c r="A105" s="111">
        <v>93</v>
      </c>
      <c r="B105" s="112" t="s">
        <v>143</v>
      </c>
    </row>
    <row r="106" spans="1:2">
      <c r="A106" s="111">
        <v>94</v>
      </c>
      <c r="B106" s="112" t="s">
        <v>144</v>
      </c>
    </row>
    <row r="107" spans="1:2">
      <c r="A107" s="111">
        <v>95</v>
      </c>
      <c r="B107" s="112" t="s">
        <v>145</v>
      </c>
    </row>
    <row r="108" spans="1:2">
      <c r="A108" s="111">
        <v>96</v>
      </c>
      <c r="B108" s="112" t="s">
        <v>146</v>
      </c>
    </row>
    <row r="109" spans="1:2">
      <c r="A109" s="111">
        <v>97</v>
      </c>
      <c r="B109" s="112" t="s">
        <v>147</v>
      </c>
    </row>
    <row r="110" spans="1:2">
      <c r="A110" s="111">
        <v>98</v>
      </c>
      <c r="B110" s="112" t="s">
        <v>148</v>
      </c>
    </row>
    <row r="111" spans="1:2">
      <c r="A111" s="111">
        <v>99</v>
      </c>
      <c r="B111" s="112" t="s">
        <v>149</v>
      </c>
    </row>
    <row r="112" spans="1:2">
      <c r="A112" s="111">
        <v>100</v>
      </c>
      <c r="B112" s="112" t="s">
        <v>150</v>
      </c>
    </row>
  </sheetData>
  <sheetProtection selectLockedCells="1" selectUnlockedCells="1"/>
  <customSheetViews>
    <customSheetView guid="{E5B10C1E-C091-4DA3-80AA-4DA7F5269B03}" state="hidden">
      <selection activeCell="B13" sqref="B13"/>
      <pageMargins left="0.75" right="0.75" top="1" bottom="1" header="0.5" footer="0.5"/>
      <pageSetup orientation="portrait" r:id="rId1"/>
      <headerFooter alignWithMargins="0"/>
    </customSheetView>
    <customSheetView guid="{90C54587-629C-4404-A1A0-30EDF0AF3C61}" state="hidden">
      <selection activeCell="B13" sqref="B13"/>
      <pageMargins left="0.75" right="0.75" top="1" bottom="1" header="0.5" footer="0.5"/>
      <pageSetup orientation="portrait" r:id="rId2"/>
      <headerFooter alignWithMargins="0"/>
    </customSheetView>
    <customSheetView guid="{EE7031B4-7731-4AC9-8E26-723541638DB9}" state="hidden">
      <selection activeCell="B13" sqref="B13"/>
      <pageMargins left="0.75" right="0.75" top="1" bottom="1" header="0.5" footer="0.5"/>
      <pageSetup orientation="portrait" r:id="rId3"/>
      <headerFooter alignWithMargins="0"/>
    </customSheetView>
    <customSheetView guid="{BEB8DEA2-B246-4C83-A353-004ADAF8549F}" state="hidden">
      <selection activeCell="B13" sqref="B13"/>
      <pageMargins left="0.75" right="0.75" top="1" bottom="1" header="0.5" footer="0.5"/>
      <pageSetup orientation="portrait" r:id="rId4"/>
      <headerFooter alignWithMargins="0"/>
    </customSheetView>
    <customSheetView guid="{76EF76C6-407E-4B5E-855E-3AC1614CD1AB}" state="hidden">
      <selection activeCell="B13" sqref="B13"/>
      <pageMargins left="0.75" right="0.75" top="1" bottom="1" header="0.5" footer="0.5"/>
      <pageSetup orientation="portrait" r:id="rId5"/>
      <headerFooter alignWithMargins="0"/>
    </customSheetView>
    <customSheetView guid="{14D7F02E-BCCA-4517-ABC7-537FF4AEB67A}" state="hidden" topLeftCell="A2">
      <selection activeCell="C2" sqref="C2"/>
      <pageMargins left="0.75" right="0.75" top="1" bottom="1" header="0.5" footer="0.5"/>
      <pageSetup orientation="portrait" r:id="rId6"/>
      <headerFooter alignWithMargins="0"/>
    </customSheetView>
    <customSheetView guid="{01ACF2E1-8E61-4459-ABC1-B6C183DEED61}" state="hidden" showRuler="0">
      <selection sqref="A1:B1"/>
      <pageMargins left="0.75" right="0.75" top="1" bottom="1" header="0.5" footer="0.5"/>
      <pageSetup orientation="portrait" r:id="rId7"/>
      <headerFooter alignWithMargins="0"/>
    </customSheetView>
    <customSheetView guid="{4F65FF32-EC61-4022-A399-2986D7B6B8B3}" state="hidden" showRuler="0">
      <selection sqref="A1:B1"/>
      <pageMargins left="0.75" right="0.75" top="1" bottom="1" header="0.5" footer="0.5"/>
      <pageSetup orientation="portrait" r:id="rId8"/>
      <headerFooter alignWithMargins="0"/>
    </customSheetView>
    <customSheetView guid="{27A45B7A-04F2-4516-B80B-5ED0825D4ED3}" state="hidden" topLeftCell="A2">
      <selection activeCell="C2" sqref="C2"/>
      <pageMargins left="0.75" right="0.75" top="1" bottom="1" header="0.5" footer="0.5"/>
      <pageSetup orientation="portrait" r:id="rId9"/>
      <headerFooter alignWithMargins="0"/>
    </customSheetView>
    <customSheetView guid="{F42F111F-1008-4984-B8EF-A2028972CD6B}" state="hidden">
      <selection activeCell="C2" sqref="C2"/>
      <pageMargins left="0.75" right="0.75" top="1" bottom="1" header="0.5" footer="0.5"/>
      <pageSetup orientation="portrait" r:id="rId10"/>
      <headerFooter alignWithMargins="0"/>
    </customSheetView>
    <customSheetView guid="{0DD8F97D-8C07-4CD0-8FF9-3A2505F13748}" state="hidden">
      <selection activeCell="C2" sqref="C2"/>
      <pageMargins left="0.75" right="0.75" top="1" bottom="1" header="0.5" footer="0.5"/>
      <pageSetup orientation="portrait" r:id="rId11"/>
      <headerFooter alignWithMargins="0"/>
    </customSheetView>
    <customSheetView guid="{6269FB24-FD69-4B06-B4F9-A51A4D37F8E4}" state="hidden">
      <selection activeCell="C2" sqref="C2"/>
      <pageMargins left="0.75" right="0.75" top="1" bottom="1" header="0.5" footer="0.5"/>
      <pageSetup orientation="portrait" r:id="rId12"/>
      <headerFooter alignWithMargins="0"/>
    </customSheetView>
    <customSheetView guid="{20CBBF41-A202-4892-A83D-52713C1F8A9E}" state="hidden">
      <selection activeCell="C2" sqref="C2"/>
      <pageMargins left="0.75" right="0.75" top="1" bottom="1" header="0.5" footer="0.5"/>
      <pageSetup orientation="portrait" r:id="rId13"/>
      <headerFooter alignWithMargins="0"/>
    </customSheetView>
    <customSheetView guid="{F9C63928-D54C-449A-864F-E2728613909C}" state="hidden">
      <selection activeCell="B13" sqref="B13"/>
      <pageMargins left="0.75" right="0.75" top="1" bottom="1" header="0.5" footer="0.5"/>
      <pageSetup orientation="portrait" r:id="rId14"/>
      <headerFooter alignWithMargins="0"/>
    </customSheetView>
    <customSheetView guid="{C933274C-A7B7-4AED-95BA-97A5593E65A9}" state="hidden">
      <selection activeCell="B13" sqref="B13"/>
      <pageMargins left="0.75" right="0.75" top="1" bottom="1" header="0.5" footer="0.5"/>
      <pageSetup orientation="portrait" r:id="rId15"/>
      <headerFooter alignWithMargins="0"/>
    </customSheetView>
    <customSheetView guid="{FABAE787-F37D-42D1-9450-0C61A36C2F64}" state="hidden">
      <selection activeCell="B13" sqref="B13"/>
      <pageMargins left="0.75" right="0.75" top="1" bottom="1" header="0.5" footer="0.5"/>
      <pageSetup orientation="portrait" r:id="rId16"/>
      <headerFooter alignWithMargins="0"/>
    </customSheetView>
  </customSheetViews>
  <mergeCells count="1">
    <mergeCell ref="A1:B1"/>
  </mergeCells>
  <phoneticPr fontId="5" type="noConversion"/>
  <pageMargins left="0.75" right="0.75" top="1" bottom="1" header="0.5" footer="0.5"/>
  <pageSetup orientation="portrait" r:id="rId1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zoomScale="120" zoomScaleNormal="120" zoomScaleSheetLayoutView="85" workbookViewId="0">
      <selection sqref="A1:XFD1048576"/>
    </sheetView>
  </sheetViews>
  <sheetFormatPr defaultColWidth="9" defaultRowHeight="13.5"/>
  <cols>
    <col min="1" max="1" width="8.625" style="18" customWidth="1"/>
    <col min="2" max="2" width="11.125" style="18" customWidth="1"/>
    <col min="3" max="4" width="38.625" style="18" customWidth="1"/>
    <col min="5" max="5" width="11.25" style="18" customWidth="1"/>
    <col min="6" max="6" width="8.625" style="13" customWidth="1"/>
    <col min="7" max="9" width="8" style="13" customWidth="1"/>
    <col min="10" max="16384" width="9" style="4"/>
  </cols>
  <sheetData>
    <row r="1" spans="1:10" ht="30.75" customHeight="1">
      <c r="A1" s="89"/>
      <c r="B1" s="609"/>
      <c r="C1" s="610"/>
      <c r="D1" s="610"/>
      <c r="E1" s="611"/>
      <c r="F1" s="88"/>
      <c r="G1" s="2"/>
      <c r="H1" s="2"/>
      <c r="I1" s="2"/>
      <c r="J1" s="3"/>
    </row>
    <row r="2" spans="1:10" ht="64.5" customHeight="1">
      <c r="A2" s="594" t="s">
        <v>175</v>
      </c>
      <c r="B2" s="612" t="str">
        <f>Basic!B1</f>
        <v>Construction of Transit Camp/Field Hostel at 765/400 kV Sikar II New Substation</v>
      </c>
      <c r="C2" s="613"/>
      <c r="D2" s="613"/>
      <c r="E2" s="614"/>
      <c r="F2" s="597"/>
      <c r="G2" s="2"/>
      <c r="H2" s="2"/>
      <c r="I2" s="2"/>
      <c r="J2" s="3"/>
    </row>
    <row r="3" spans="1:10" ht="23.25" customHeight="1">
      <c r="A3" s="595"/>
      <c r="B3" s="615" t="str">
        <f>Basic!B2</f>
        <v>NR1/T/W-CIVIL/DOM/I00/25/03282 - SRM RFX 5002004325</v>
      </c>
      <c r="C3" s="616"/>
      <c r="D3" s="616"/>
      <c r="E3" s="617"/>
      <c r="F3" s="598"/>
      <c r="G3" s="2"/>
      <c r="H3" s="2"/>
      <c r="I3" s="2"/>
      <c r="J3" s="3"/>
    </row>
    <row r="4" spans="1:10" ht="39.950000000000003" customHeight="1">
      <c r="A4" s="595"/>
      <c r="B4" s="87">
        <v>1</v>
      </c>
      <c r="C4" s="604" t="s">
        <v>344</v>
      </c>
      <c r="D4" s="604"/>
      <c r="E4" s="605"/>
      <c r="F4" s="598"/>
      <c r="G4" s="8"/>
      <c r="H4" s="8"/>
      <c r="I4" s="2"/>
      <c r="J4" s="3"/>
    </row>
    <row r="5" spans="1:10" ht="33" customHeight="1">
      <c r="A5" s="595"/>
      <c r="B5" s="87">
        <v>2</v>
      </c>
      <c r="C5" s="604" t="s">
        <v>345</v>
      </c>
      <c r="D5" s="604"/>
      <c r="E5" s="605"/>
      <c r="F5" s="598"/>
      <c r="G5" s="2"/>
      <c r="H5" s="2"/>
      <c r="I5" s="2"/>
      <c r="J5" s="3"/>
    </row>
    <row r="6" spans="1:10" s="13" customFormat="1" ht="30" customHeight="1">
      <c r="A6" s="595"/>
      <c r="B6" s="87">
        <v>3</v>
      </c>
      <c r="C6" s="604" t="s">
        <v>163</v>
      </c>
      <c r="D6" s="604"/>
      <c r="E6" s="605"/>
      <c r="F6" s="598"/>
      <c r="G6" s="2"/>
      <c r="H6" s="2"/>
      <c r="I6" s="2"/>
      <c r="J6" s="2"/>
    </row>
    <row r="7" spans="1:10" ht="52.5" hidden="1" customHeight="1">
      <c r="A7" s="595"/>
      <c r="B7" s="87">
        <v>4</v>
      </c>
      <c r="C7" s="604" t="s">
        <v>249</v>
      </c>
      <c r="D7" s="604"/>
      <c r="E7" s="605"/>
      <c r="F7" s="598"/>
      <c r="G7" s="2"/>
      <c r="H7" s="2"/>
      <c r="I7" s="2"/>
      <c r="J7" s="3"/>
    </row>
    <row r="8" spans="1:10" ht="9.75" customHeight="1">
      <c r="A8" s="595"/>
      <c r="B8" s="6"/>
      <c r="C8" s="5"/>
      <c r="D8" s="5"/>
      <c r="E8" s="7"/>
      <c r="F8" s="598"/>
      <c r="G8" s="2"/>
      <c r="H8" s="2"/>
      <c r="I8" s="2"/>
      <c r="J8" s="3"/>
    </row>
    <row r="9" spans="1:10" ht="23.25" customHeight="1">
      <c r="A9" s="595"/>
      <c r="B9" s="606"/>
      <c r="C9" s="607"/>
      <c r="D9" s="607"/>
      <c r="E9" s="608"/>
      <c r="F9" s="598"/>
      <c r="G9" s="2"/>
      <c r="H9" s="2"/>
      <c r="I9" s="2"/>
      <c r="J9" s="3"/>
    </row>
    <row r="10" spans="1:10" ht="10.5" customHeight="1">
      <c r="A10" s="595"/>
      <c r="B10" s="9"/>
      <c r="C10" s="10"/>
      <c r="D10" s="10"/>
      <c r="E10" s="11"/>
      <c r="F10" s="598"/>
      <c r="G10" s="2"/>
      <c r="H10" s="2"/>
      <c r="I10" s="2"/>
      <c r="J10" s="3"/>
    </row>
    <row r="11" spans="1:10" ht="24" customHeight="1">
      <c r="A11" s="595"/>
      <c r="B11" s="602" t="s">
        <v>216</v>
      </c>
      <c r="C11" s="603"/>
      <c r="D11" s="603"/>
      <c r="E11" s="12"/>
      <c r="F11" s="598"/>
    </row>
    <row r="12" spans="1:10" ht="15.95" customHeight="1">
      <c r="A12" s="596"/>
      <c r="B12" s="588" t="s">
        <v>217</v>
      </c>
      <c r="C12" s="589"/>
      <c r="D12" s="589"/>
      <c r="E12" s="14"/>
      <c r="F12" s="599"/>
      <c r="G12" s="2"/>
      <c r="H12" s="2"/>
      <c r="I12" s="2"/>
      <c r="J12" s="3"/>
    </row>
    <row r="13" spans="1:10" ht="24" customHeight="1">
      <c r="A13" s="593"/>
      <c r="B13" s="590" t="s">
        <v>218</v>
      </c>
      <c r="C13" s="591"/>
      <c r="D13" s="591"/>
      <c r="E13" s="12"/>
      <c r="F13" s="592"/>
      <c r="G13" s="15"/>
      <c r="H13" s="15"/>
      <c r="I13" s="15"/>
      <c r="J13" s="15"/>
    </row>
    <row r="14" spans="1:10" ht="15.95" customHeight="1">
      <c r="A14" s="593"/>
      <c r="B14" s="600" t="s">
        <v>219</v>
      </c>
      <c r="C14" s="601"/>
      <c r="D14" s="601"/>
      <c r="E14" s="16"/>
      <c r="F14" s="592"/>
      <c r="G14" s="15"/>
      <c r="H14" s="15"/>
      <c r="I14" s="15"/>
      <c r="J14" s="15"/>
    </row>
    <row r="15" spans="1:10" ht="15.75">
      <c r="A15" s="5"/>
      <c r="B15" s="17"/>
      <c r="C15" s="17"/>
      <c r="D15" s="17"/>
      <c r="E15" s="17"/>
      <c r="F15" s="2"/>
      <c r="G15" s="2"/>
      <c r="H15" s="2"/>
      <c r="I15" s="2"/>
      <c r="J15" s="3"/>
    </row>
    <row r="16" spans="1:10" ht="15.75">
      <c r="A16" s="5"/>
      <c r="B16" s="5"/>
      <c r="C16" s="5"/>
      <c r="D16" s="5"/>
      <c r="E16" s="5"/>
      <c r="F16" s="2"/>
      <c r="G16" s="2"/>
      <c r="H16" s="2"/>
      <c r="I16" s="2"/>
      <c r="J16" s="3"/>
    </row>
    <row r="17" spans="1:10" ht="15.75">
      <c r="A17" s="5"/>
      <c r="B17" s="5"/>
      <c r="C17" s="5"/>
      <c r="D17" s="5"/>
      <c r="E17" s="5"/>
      <c r="F17" s="2"/>
      <c r="G17" s="2"/>
      <c r="H17" s="2"/>
      <c r="I17" s="2"/>
      <c r="J17" s="3"/>
    </row>
  </sheetData>
  <sheetProtection algorithmName="SHA-512" hashValue="7JL1J667rWAJNkIMrtHWf9rGBmOeNgXoYU+r3FxKbpuhxHNj1+vHjWYE/pxQvo6hzdzkmbxWwL7hHKZ/0vEvLQ==" saltValue="/n66ykpXHAULivcz6RUUQA==" spinCount="100000" sheet="1" selectLockedCells="1" selectUnlockedCells="1"/>
  <customSheetViews>
    <customSheetView guid="{E5B10C1E-C091-4DA3-80AA-4DA7F5269B03}" scale="120" showGridLines="0" hiddenRows="1">
      <selection sqref="A1:XFD1048576"/>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90C54587-629C-4404-A1A0-30EDF0AF3C61}"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EE7031B4-7731-4AC9-8E26-723541638DB9}"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EB8DEA2-B246-4C83-A353-004ADAF8549F}"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76EF76C6-407E-4B5E-855E-3AC1614CD1AB}"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27A45B7A-04F2-4516-B80B-5ED0825D4ED3}" showGridLines="0" hiddenRows="1">
      <selection activeCell="B2" sqref="B2:E2"/>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42F111F-1008-4984-B8EF-A2028972CD6B}" showGridLines="0" hiddenRows="1">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0DD8F97D-8C07-4CD0-8FF9-3A2505F13748}" scale="85" showPageBreaks="1" showGridLines="0" hiddenRows="1" view="pageBreakPreview">
      <selection activeCell="B3" sqref="B3:E3"/>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6269FB24-FD69-4B06-B4F9-A51A4D37F8E4}"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0CBBF41-A202-4892-A83D-52713C1F8A9E}"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F9C63928-D54C-449A-864F-E2728613909C}" scale="85" showPageBreaks="1" showGridLines="0" hiddenRows="1" view="pageBreakPreview">
      <selection activeCell="C18" sqref="C18"/>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C933274C-A7B7-4AED-95BA-97A5593E65A9}"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FABAE787-F37D-42D1-9450-0C61A36C2F64}"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s>
  <mergeCells count="16">
    <mergeCell ref="B1:E1"/>
    <mergeCell ref="C4:E4"/>
    <mergeCell ref="C5:E5"/>
    <mergeCell ref="B2:E2"/>
    <mergeCell ref="B3:E3"/>
    <mergeCell ref="B12:D12"/>
    <mergeCell ref="B13:D13"/>
    <mergeCell ref="F13:F14"/>
    <mergeCell ref="A13:A14"/>
    <mergeCell ref="A2:A12"/>
    <mergeCell ref="F2:F12"/>
    <mergeCell ref="B14:D14"/>
    <mergeCell ref="B11:D11"/>
    <mergeCell ref="C6:E6"/>
    <mergeCell ref="B9:E9"/>
    <mergeCell ref="C7:E7"/>
  </mergeCells>
  <phoneticPr fontId="5" type="noConversion"/>
  <printOptions horizontalCentered="1"/>
  <pageMargins left="0.15748031496063" right="0.23622047244094499" top="0.78" bottom="0.98425196850393704" header="0.35433070866141703" footer="0.511811023622047"/>
  <pageSetup paperSize="9" orientation="landscape" r:id="rId17"/>
  <headerFooter alignWithMargins="0"/>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workbookViewId="0">
      <selection activeCell="B22" sqref="B22:C22"/>
    </sheetView>
  </sheetViews>
  <sheetFormatPr defaultColWidth="9" defaultRowHeight="16.5"/>
  <cols>
    <col min="1" max="1" width="9" style="92"/>
    <col min="2" max="2" width="9" style="93"/>
    <col min="3" max="3" width="74" style="93" customWidth="1"/>
    <col min="4" max="4" width="66.125" style="105" customWidth="1"/>
    <col min="5" max="16384" width="9" style="91"/>
  </cols>
  <sheetData>
    <row r="1" spans="1:11" ht="36" customHeight="1">
      <c r="A1" s="622" t="str">
        <f>"General Instruction to the Bidders for filling up this workbook of Price Schedules for Package having " &amp; Basic!B2</f>
        <v>General Instruction to the Bidders for filling up this workbook of Price Schedules for Package having NR1/T/W-CIVIL/DOM/I00/25/03282 - SRM RFX 5002004325</v>
      </c>
      <c r="B1" s="622"/>
      <c r="C1" s="622"/>
      <c r="D1" s="90"/>
      <c r="E1" s="172"/>
      <c r="F1" s="172"/>
      <c r="G1" s="172"/>
      <c r="H1" s="172"/>
      <c r="I1" s="172"/>
      <c r="J1" s="172"/>
      <c r="K1" s="172"/>
    </row>
    <row r="2" spans="1:11" ht="18" customHeight="1">
      <c r="D2" s="94"/>
      <c r="E2" s="95"/>
      <c r="F2" s="95"/>
      <c r="G2" s="95"/>
      <c r="H2" s="95"/>
      <c r="I2" s="95"/>
      <c r="J2" s="95"/>
      <c r="K2" s="95"/>
    </row>
    <row r="3" spans="1:11" ht="18" customHeight="1">
      <c r="A3" s="96" t="s">
        <v>194</v>
      </c>
      <c r="B3" s="93" t="s">
        <v>176</v>
      </c>
      <c r="D3" s="97"/>
      <c r="E3" s="98"/>
      <c r="F3" s="98"/>
      <c r="G3" s="98"/>
      <c r="H3" s="98"/>
      <c r="I3" s="98"/>
      <c r="J3" s="98"/>
      <c r="K3" s="98"/>
    </row>
    <row r="4" spans="1:11" ht="18" customHeight="1">
      <c r="B4" s="99" t="s">
        <v>208</v>
      </c>
      <c r="C4" s="100" t="s">
        <v>184</v>
      </c>
      <c r="D4" s="97"/>
      <c r="E4" s="98"/>
      <c r="F4" s="98"/>
      <c r="G4" s="98"/>
      <c r="H4" s="98"/>
      <c r="I4" s="98"/>
      <c r="J4" s="98"/>
      <c r="K4" s="98"/>
    </row>
    <row r="5" spans="1:11" ht="38.1" customHeight="1">
      <c r="B5" s="99" t="s">
        <v>209</v>
      </c>
      <c r="C5" s="100" t="s">
        <v>238</v>
      </c>
      <c r="D5" s="97"/>
      <c r="E5" s="98"/>
      <c r="F5" s="98"/>
      <c r="G5" s="98"/>
      <c r="H5" s="98"/>
      <c r="I5" s="98"/>
      <c r="J5" s="98"/>
      <c r="K5" s="98"/>
    </row>
    <row r="6" spans="1:11" ht="18" customHeight="1">
      <c r="B6" s="99" t="s">
        <v>234</v>
      </c>
      <c r="C6" s="100" t="s">
        <v>72</v>
      </c>
      <c r="D6" s="97"/>
      <c r="E6" s="98"/>
      <c r="F6" s="98"/>
      <c r="G6" s="98"/>
      <c r="H6" s="98"/>
      <c r="I6" s="98"/>
      <c r="J6" s="98"/>
      <c r="K6" s="98"/>
    </row>
    <row r="7" spans="1:11" ht="18" customHeight="1">
      <c r="B7" s="99" t="s">
        <v>235</v>
      </c>
      <c r="C7" s="100" t="s">
        <v>239</v>
      </c>
      <c r="D7" s="97"/>
      <c r="E7" s="98"/>
      <c r="F7" s="98"/>
      <c r="G7" s="98"/>
      <c r="H7" s="98"/>
      <c r="I7" s="98"/>
      <c r="J7" s="98"/>
      <c r="K7" s="98"/>
    </row>
    <row r="8" spans="1:11" ht="18" customHeight="1">
      <c r="B8" s="99" t="s">
        <v>240</v>
      </c>
      <c r="C8" s="190" t="s">
        <v>241</v>
      </c>
      <c r="D8" s="97"/>
      <c r="E8" s="98"/>
      <c r="F8" s="98"/>
      <c r="G8" s="98"/>
      <c r="H8" s="98"/>
      <c r="I8" s="98"/>
      <c r="J8" s="98"/>
      <c r="K8" s="98"/>
    </row>
    <row r="9" spans="1:11" ht="18" customHeight="1">
      <c r="B9" s="99" t="s">
        <v>242</v>
      </c>
      <c r="C9" s="190" t="s">
        <v>262</v>
      </c>
      <c r="D9" s="97"/>
      <c r="E9" s="98"/>
      <c r="F9" s="98"/>
      <c r="G9" s="98"/>
      <c r="H9" s="98"/>
      <c r="I9" s="98"/>
      <c r="J9" s="98"/>
      <c r="K9" s="98"/>
    </row>
    <row r="10" spans="1:11" ht="18" customHeight="1">
      <c r="B10" s="99" t="s">
        <v>261</v>
      </c>
      <c r="C10" s="100" t="s">
        <v>243</v>
      </c>
      <c r="D10" s="97"/>
      <c r="E10" s="98"/>
      <c r="F10" s="98"/>
      <c r="G10" s="98"/>
      <c r="H10" s="98"/>
      <c r="I10" s="98"/>
      <c r="J10" s="98"/>
      <c r="K10" s="98"/>
    </row>
    <row r="11" spans="1:11" ht="18" customHeight="1">
      <c r="B11" s="99"/>
      <c r="C11" s="100"/>
      <c r="D11" s="97"/>
      <c r="E11" s="98"/>
      <c r="F11" s="98"/>
      <c r="G11" s="98"/>
      <c r="H11" s="98"/>
      <c r="I11" s="98"/>
      <c r="J11" s="98"/>
      <c r="K11" s="98"/>
    </row>
    <row r="12" spans="1:11" ht="18" customHeight="1">
      <c r="A12" s="96" t="s">
        <v>195</v>
      </c>
      <c r="B12" s="93" t="s">
        <v>177</v>
      </c>
      <c r="D12" s="97"/>
      <c r="E12" s="98"/>
      <c r="F12" s="98"/>
      <c r="G12" s="98"/>
      <c r="H12" s="98"/>
      <c r="I12" s="98"/>
      <c r="J12" s="98"/>
      <c r="K12" s="98"/>
    </row>
    <row r="13" spans="1:11" ht="18" customHeight="1">
      <c r="B13" s="621" t="s">
        <v>178</v>
      </c>
      <c r="C13" s="621"/>
      <c r="D13" s="102"/>
      <c r="E13" s="98"/>
      <c r="F13" s="98"/>
      <c r="G13" s="98"/>
      <c r="H13" s="98"/>
      <c r="I13" s="98"/>
      <c r="J13" s="98"/>
      <c r="K13" s="98"/>
    </row>
    <row r="14" spans="1:11" ht="18" customHeight="1">
      <c r="B14" s="103"/>
      <c r="C14" s="100" t="s">
        <v>179</v>
      </c>
      <c r="D14" s="97"/>
      <c r="E14" s="98"/>
      <c r="F14" s="98"/>
      <c r="G14" s="98"/>
      <c r="H14" s="98"/>
      <c r="I14" s="98"/>
      <c r="J14" s="98"/>
      <c r="K14" s="98"/>
    </row>
    <row r="15" spans="1:11" ht="18" customHeight="1">
      <c r="B15" s="621" t="s">
        <v>180</v>
      </c>
      <c r="C15" s="621"/>
      <c r="D15" s="102"/>
      <c r="E15" s="98"/>
      <c r="F15" s="98"/>
      <c r="G15" s="98"/>
      <c r="H15" s="98"/>
      <c r="I15" s="98"/>
      <c r="J15" s="98"/>
      <c r="K15" s="98"/>
    </row>
    <row r="16" spans="1:11" ht="38.1" hidden="1" customHeight="1">
      <c r="B16" s="104" t="s">
        <v>185</v>
      </c>
      <c r="C16" s="100" t="s">
        <v>258</v>
      </c>
      <c r="D16" s="97"/>
      <c r="E16" s="98"/>
      <c r="F16" s="98"/>
      <c r="G16" s="98"/>
      <c r="H16" s="98"/>
      <c r="I16" s="98"/>
      <c r="J16" s="98"/>
      <c r="K16" s="98"/>
    </row>
    <row r="17" spans="2:11" ht="24.75" hidden="1" customHeight="1">
      <c r="B17" s="104" t="s">
        <v>185</v>
      </c>
      <c r="C17" s="100" t="s">
        <v>247</v>
      </c>
      <c r="D17" s="97"/>
      <c r="E17" s="98"/>
      <c r="F17" s="98"/>
      <c r="G17" s="98"/>
      <c r="H17" s="98"/>
      <c r="I17" s="98"/>
      <c r="J17" s="98"/>
      <c r="K17" s="98"/>
    </row>
    <row r="18" spans="2:11" ht="42" hidden="1" customHeight="1">
      <c r="B18" s="104" t="s">
        <v>185</v>
      </c>
      <c r="C18" s="100" t="s">
        <v>248</v>
      </c>
      <c r="D18" s="97"/>
      <c r="E18" s="98"/>
      <c r="F18" s="98"/>
      <c r="G18" s="98"/>
      <c r="H18" s="98"/>
      <c r="I18" s="98"/>
      <c r="J18" s="98"/>
      <c r="K18" s="98"/>
    </row>
    <row r="19" spans="2:11" ht="18" customHeight="1">
      <c r="B19" s="104" t="s">
        <v>185</v>
      </c>
      <c r="C19" s="100" t="s">
        <v>259</v>
      </c>
      <c r="D19" s="97"/>
      <c r="E19" s="98"/>
      <c r="F19" s="98"/>
      <c r="G19" s="98"/>
      <c r="H19" s="98"/>
      <c r="I19" s="98"/>
      <c r="J19" s="98"/>
      <c r="K19" s="98"/>
    </row>
    <row r="20" spans="2:11" ht="18" customHeight="1">
      <c r="B20" s="104" t="s">
        <v>185</v>
      </c>
      <c r="C20" s="100" t="s">
        <v>237</v>
      </c>
      <c r="D20" s="97"/>
      <c r="E20" s="98"/>
      <c r="F20" s="98"/>
      <c r="G20" s="98"/>
      <c r="H20" s="98"/>
      <c r="I20" s="98"/>
      <c r="J20" s="98"/>
      <c r="K20" s="98"/>
    </row>
    <row r="21" spans="2:11" ht="18" customHeight="1">
      <c r="B21" s="104" t="s">
        <v>185</v>
      </c>
      <c r="C21" s="100" t="s">
        <v>181</v>
      </c>
      <c r="D21" s="97"/>
      <c r="E21" s="98"/>
      <c r="F21" s="98"/>
      <c r="G21" s="98"/>
      <c r="H21" s="98"/>
      <c r="I21" s="98"/>
      <c r="J21" s="98"/>
      <c r="K21" s="98"/>
    </row>
    <row r="22" spans="2:11" ht="18" customHeight="1">
      <c r="B22" s="621" t="s">
        <v>319</v>
      </c>
      <c r="C22" s="621"/>
      <c r="D22" s="102"/>
    </row>
    <row r="23" spans="2:11" ht="54" customHeight="1">
      <c r="B23" s="104" t="s">
        <v>185</v>
      </c>
      <c r="C23" s="100" t="s">
        <v>182</v>
      </c>
      <c r="D23" s="97"/>
      <c r="E23" s="98"/>
      <c r="F23" s="98"/>
      <c r="G23" s="98"/>
      <c r="H23" s="98"/>
      <c r="I23" s="98"/>
      <c r="J23" s="98"/>
      <c r="K23" s="98"/>
    </row>
    <row r="24" spans="2:11" ht="18" customHeight="1">
      <c r="B24" s="104" t="s">
        <v>185</v>
      </c>
      <c r="C24" s="100" t="s">
        <v>183</v>
      </c>
      <c r="D24" s="97"/>
    </row>
    <row r="25" spans="2:11" ht="18" customHeight="1">
      <c r="B25" s="621" t="s">
        <v>320</v>
      </c>
      <c r="C25" s="621"/>
    </row>
    <row r="26" spans="2:11" ht="38.1" customHeight="1">
      <c r="B26" s="104" t="s">
        <v>185</v>
      </c>
      <c r="C26" s="100" t="s">
        <v>188</v>
      </c>
    </row>
    <row r="27" spans="2:11" ht="38.1" customHeight="1">
      <c r="B27" s="104" t="s">
        <v>185</v>
      </c>
      <c r="C27" s="100" t="s">
        <v>189</v>
      </c>
    </row>
    <row r="28" spans="2:11" ht="18" hidden="1" customHeight="1">
      <c r="B28" s="621" t="s">
        <v>190</v>
      </c>
      <c r="C28" s="621"/>
    </row>
    <row r="29" spans="2:11" ht="18" hidden="1" customHeight="1">
      <c r="B29" s="104" t="s">
        <v>185</v>
      </c>
      <c r="C29" s="106" t="s">
        <v>186</v>
      </c>
    </row>
    <row r="30" spans="2:11" ht="18" hidden="1" customHeight="1">
      <c r="B30" s="104" t="s">
        <v>185</v>
      </c>
      <c r="C30" s="106" t="s">
        <v>191</v>
      </c>
    </row>
    <row r="31" spans="2:11" ht="18" customHeight="1">
      <c r="B31" s="621" t="s">
        <v>187</v>
      </c>
      <c r="C31" s="621"/>
    </row>
    <row r="32" spans="2:11" ht="18" customHeight="1">
      <c r="B32" s="104" t="s">
        <v>185</v>
      </c>
      <c r="C32" s="100" t="s">
        <v>73</v>
      </c>
      <c r="D32" s="97"/>
      <c r="E32" s="98"/>
      <c r="F32" s="98"/>
      <c r="G32" s="98"/>
      <c r="H32" s="98"/>
      <c r="I32" s="98"/>
      <c r="J32" s="98"/>
      <c r="K32" s="98"/>
    </row>
    <row r="33" spans="1:11" ht="18" customHeight="1">
      <c r="B33" s="104" t="s">
        <v>185</v>
      </c>
      <c r="C33" s="100" t="s">
        <v>263</v>
      </c>
      <c r="D33" s="97"/>
      <c r="E33" s="98"/>
      <c r="F33" s="98"/>
      <c r="G33" s="98"/>
      <c r="H33" s="98"/>
      <c r="I33" s="98"/>
      <c r="J33" s="98"/>
      <c r="K33" s="98"/>
    </row>
    <row r="34" spans="1:11">
      <c r="B34" s="104" t="s">
        <v>185</v>
      </c>
      <c r="C34" s="100" t="s">
        <v>260</v>
      </c>
      <c r="D34" s="97"/>
      <c r="E34" s="98"/>
      <c r="F34" s="98"/>
      <c r="G34" s="98"/>
      <c r="H34" s="98"/>
      <c r="I34" s="98"/>
      <c r="J34" s="98"/>
      <c r="K34" s="98"/>
    </row>
    <row r="35" spans="1:11" ht="18" customHeight="1">
      <c r="B35" s="104" t="s">
        <v>185</v>
      </c>
      <c r="C35" s="100" t="s">
        <v>192</v>
      </c>
      <c r="D35" s="97"/>
      <c r="E35" s="98"/>
      <c r="F35" s="98"/>
      <c r="G35" s="98"/>
      <c r="H35" s="98"/>
      <c r="I35" s="98"/>
      <c r="J35" s="98"/>
      <c r="K35" s="98"/>
    </row>
    <row r="36" spans="1:11" ht="18" customHeight="1">
      <c r="A36" s="93"/>
      <c r="C36" s="107"/>
    </row>
    <row r="37" spans="1:11" ht="18" customHeight="1">
      <c r="A37" s="618"/>
      <c r="B37" s="618"/>
      <c r="C37" s="618"/>
      <c r="D37" s="101"/>
    </row>
    <row r="38" spans="1:11" ht="18" customHeight="1">
      <c r="A38" s="619" t="s">
        <v>74</v>
      </c>
      <c r="B38" s="619"/>
      <c r="C38" s="619"/>
      <c r="D38" s="101"/>
    </row>
    <row r="39" spans="1:11" ht="36" customHeight="1">
      <c r="A39" s="620" t="s">
        <v>193</v>
      </c>
      <c r="B39" s="620"/>
      <c r="C39" s="620"/>
    </row>
    <row r="40" spans="1:11" ht="18" customHeight="1">
      <c r="B40" s="108"/>
      <c r="C40" s="108"/>
    </row>
    <row r="41" spans="1:11" ht="18" customHeight="1">
      <c r="C41" s="106"/>
    </row>
    <row r="42" spans="1:11" ht="18" customHeight="1">
      <c r="C42" s="107"/>
    </row>
    <row r="43" spans="1:11" ht="18" customHeight="1">
      <c r="C43" s="106"/>
    </row>
    <row r="44" spans="1:11" ht="18" customHeight="1">
      <c r="B44" s="107"/>
      <c r="C44" s="107"/>
    </row>
    <row r="45" spans="1:11" ht="18" customHeight="1">
      <c r="B45" s="107"/>
      <c r="C45" s="107"/>
    </row>
    <row r="46" spans="1:11" ht="18" customHeight="1">
      <c r="B46" s="107"/>
      <c r="C46" s="107"/>
    </row>
    <row r="47" spans="1:11" ht="18" customHeight="1">
      <c r="B47" s="107"/>
      <c r="C47" s="107"/>
    </row>
    <row r="48" spans="1:11" ht="18" customHeight="1">
      <c r="B48" s="107"/>
      <c r="C48" s="107"/>
    </row>
    <row r="49" spans="2:3" ht="18" customHeight="1">
      <c r="B49" s="107"/>
      <c r="C49" s="107"/>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password="CF7A" sheet="1" selectLockedCells="1" selectUnlockedCells="1"/>
  <customSheetViews>
    <customSheetView guid="{E5B10C1E-C091-4DA3-80AA-4DA7F5269B03}" showGridLines="0" hiddenRows="1">
      <selection activeCell="B22" sqref="B22:C22"/>
      <pageMargins left="0.75" right="0.42" top="0.55000000000000004" bottom="0.47" header="0.32" footer="0.25"/>
      <pageSetup orientation="portrait" r:id="rId1"/>
      <headerFooter alignWithMargins="0">
        <oddFooter>&amp;RPage &amp;P of &amp;N</oddFooter>
      </headerFooter>
    </customSheetView>
    <customSheetView guid="{90C54587-629C-4404-A1A0-30EDF0AF3C61}" showGridLines="0" hiddenRows="1">
      <selection activeCell="B22" sqref="B22:C22"/>
      <pageMargins left="0.75" right="0.42" top="0.55000000000000004" bottom="0.47" header="0.32" footer="0.25"/>
      <pageSetup orientation="portrait" r:id="rId2"/>
      <headerFooter alignWithMargins="0">
        <oddFooter>&amp;RPage &amp;P of &amp;N</oddFooter>
      </headerFooter>
    </customSheetView>
    <customSheetView guid="{EE7031B4-7731-4AC9-8E26-723541638DB9}" showGridLines="0" hiddenRows="1">
      <selection activeCell="B22" sqref="B22:C22"/>
      <pageMargins left="0.75" right="0.42" top="0.55000000000000004" bottom="0.47" header="0.32" footer="0.25"/>
      <pageSetup orientation="portrait" r:id="rId3"/>
      <headerFooter alignWithMargins="0">
        <oddFooter>&amp;RPage &amp;P of &amp;N</oddFooter>
      </headerFooter>
    </customSheetView>
    <customSheetView guid="{BEB8DEA2-B246-4C83-A353-004ADAF8549F}" showGridLines="0" hiddenRows="1">
      <selection activeCell="B22" sqref="B22:C22"/>
      <pageMargins left="0.75" right="0.42" top="0.55000000000000004" bottom="0.47" header="0.32" footer="0.25"/>
      <pageSetup orientation="portrait" r:id="rId4"/>
      <headerFooter alignWithMargins="0">
        <oddFooter>&amp;RPage &amp;P of &amp;N</oddFooter>
      </headerFooter>
    </customSheetView>
    <customSheetView guid="{76EF76C6-407E-4B5E-855E-3AC1614CD1AB}" showGridLines="0" hiddenRows="1">
      <selection activeCell="B22" sqref="B22:C22"/>
      <pageMargins left="0.75" right="0.42" top="0.55000000000000004" bottom="0.47" header="0.32" footer="0.25"/>
      <pageSetup orientation="portrait" r:id="rId5"/>
      <headerFooter alignWithMargins="0">
        <oddFooter>&amp;RPage &amp;P of &amp;N</oddFooter>
      </headerFooter>
    </customSheetView>
    <customSheetView guid="{27A45B7A-04F2-4516-B80B-5ED0825D4ED3}" showGridLines="0">
      <selection sqref="A1:C1"/>
      <pageMargins left="0.75" right="0.75" top="0.55000000000000004" bottom="0.47" header="0.32" footer="0.25"/>
      <pageSetup orientation="portrait" r:id="rId6"/>
      <headerFooter alignWithMargins="0">
        <oddFooter>&amp;RPage &amp;P of &amp;N</oddFooter>
      </headerFooter>
    </customSheetView>
    <customSheetView guid="{F42F111F-1008-4984-B8EF-A2028972CD6B}" showGridLines="0" hiddenRows="1">
      <selection activeCell="D15" sqref="D15"/>
      <pageMargins left="0.75" right="0.42" top="0.55000000000000004" bottom="0.47" header="0.32" footer="0.25"/>
      <pageSetup orientation="portrait" r:id="rId7"/>
      <headerFooter alignWithMargins="0">
        <oddFooter>&amp;RPage &amp;P of &amp;N</oddFooter>
      </headerFooter>
    </customSheetView>
    <customSheetView guid="{0DD8F97D-8C07-4CD0-8FF9-3A2505F13748}" showGridLines="0" hiddenRows="1" topLeftCell="A30">
      <selection activeCell="C32" sqref="C32"/>
      <pageMargins left="0.75" right="0.42" top="0.55000000000000004" bottom="0.47" header="0.32" footer="0.25"/>
      <pageSetup orientation="portrait" r:id="rId8"/>
      <headerFooter alignWithMargins="0">
        <oddFooter>&amp;RPage &amp;P of &amp;N</oddFooter>
      </headerFooter>
    </customSheetView>
    <customSheetView guid="{6269FB24-FD69-4B06-B4F9-A51A4D37F8E4}" showGridLines="0" hiddenRows="1">
      <selection activeCell="D14" sqref="D14"/>
      <pageMargins left="0.75" right="0.42" top="0.55000000000000004" bottom="0.47" header="0.32" footer="0.25"/>
      <pageSetup orientation="portrait" r:id="rId9"/>
      <headerFooter alignWithMargins="0">
        <oddFooter>&amp;RPage &amp;P of &amp;N</oddFooter>
      </headerFooter>
    </customSheetView>
    <customSheetView guid="{20CBBF41-A202-4892-A83D-52713C1F8A9E}" showGridLines="0" hiddenRows="1">
      <selection activeCell="D14" sqref="D14"/>
      <pageMargins left="0.75" right="0.42" top="0.55000000000000004" bottom="0.47" header="0.32" footer="0.25"/>
      <pageSetup orientation="portrait" r:id="rId10"/>
      <headerFooter alignWithMargins="0">
        <oddFooter>&amp;RPage &amp;P of &amp;N</oddFooter>
      </headerFooter>
    </customSheetView>
    <customSheetView guid="{F9C63928-D54C-449A-864F-E2728613909C}" showGridLines="0" hiddenRows="1">
      <selection activeCell="D14" sqref="D14"/>
      <pageMargins left="0.75" right="0.42" top="0.55000000000000004" bottom="0.47" header="0.32" footer="0.25"/>
      <pageSetup orientation="portrait" r:id="rId11"/>
      <headerFooter alignWithMargins="0">
        <oddFooter>&amp;RPage &amp;P of &amp;N</oddFooter>
      </headerFooter>
    </customSheetView>
    <customSheetView guid="{C933274C-A7B7-4AED-95BA-97A5593E65A9}" showGridLines="0" hiddenRows="1">
      <selection activeCell="B22" sqref="B22:C22"/>
      <pageMargins left="0.75" right="0.42" top="0.55000000000000004" bottom="0.47" header="0.32" footer="0.25"/>
      <pageSetup orientation="portrait" r:id="rId12"/>
      <headerFooter alignWithMargins="0">
        <oddFooter>&amp;RPage &amp;P of &amp;N</oddFooter>
      </headerFooter>
    </customSheetView>
    <customSheetView guid="{FABAE787-F37D-42D1-9450-0C61A36C2F64}" showGridLines="0" hiddenRows="1">
      <selection activeCell="B22" sqref="B22:C22"/>
      <pageMargins left="0.75" right="0.42" top="0.55000000000000004" bottom="0.47" header="0.32" footer="0.25"/>
      <pageSetup orientation="portrait" r:id="rId13"/>
      <headerFooter alignWithMargins="0">
        <oddFooter>&amp;RPage &amp;P of &amp;N</oddFooter>
      </headerFooter>
    </customSheetView>
  </customSheetViews>
  <mergeCells count="10">
    <mergeCell ref="A37:C37"/>
    <mergeCell ref="A38:C38"/>
    <mergeCell ref="A39:C39"/>
    <mergeCell ref="B25:C25"/>
    <mergeCell ref="A1:C1"/>
    <mergeCell ref="B13:C13"/>
    <mergeCell ref="B15:C15"/>
    <mergeCell ref="B22:C22"/>
    <mergeCell ref="B28:C28"/>
    <mergeCell ref="B31:C31"/>
  </mergeCells>
  <pageMargins left="0.75" right="0.42" top="0.55000000000000004" bottom="0.47" header="0.32" footer="0.25"/>
  <pageSetup orientation="portrait" r:id="rId14"/>
  <headerFooter alignWithMargins="0">
    <oddFooter>&amp;RPage &amp;P of &amp;N</oddFooter>
  </headerFooter>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B1:AC29"/>
  <sheetViews>
    <sheetView showGridLines="0" zoomScaleNormal="100" zoomScaleSheetLayoutView="100" workbookViewId="0">
      <selection activeCell="D9" sqref="D9:G9"/>
    </sheetView>
  </sheetViews>
  <sheetFormatPr defaultColWidth="8" defaultRowHeight="16.5"/>
  <cols>
    <col min="1" max="1" width="8" style="59" customWidth="1"/>
    <col min="2" max="2" width="28.875" style="61" customWidth="1"/>
    <col min="3" max="3" width="10.25" style="61" customWidth="1"/>
    <col min="4" max="5" width="5.625" style="61" customWidth="1"/>
    <col min="6" max="6" width="5.625" style="69" customWidth="1"/>
    <col min="7" max="7" width="34.125" style="69" customWidth="1"/>
    <col min="8" max="25" width="10.375" style="69" customWidth="1"/>
    <col min="26" max="26" width="8" style="59" customWidth="1"/>
    <col min="27" max="27" width="13.375" style="59" customWidth="1"/>
    <col min="28" max="16384" width="8" style="59"/>
  </cols>
  <sheetData>
    <row r="1" spans="2:29" s="64" customFormat="1" ht="48.75" customHeight="1">
      <c r="B1" s="638" t="str">
        <f>Cover!$B$2</f>
        <v>Construction of Transit Camp/Field Hostel at 765/400 kV Sikar II New Substation</v>
      </c>
      <c r="C1" s="638"/>
      <c r="D1" s="638"/>
      <c r="E1" s="638"/>
      <c r="F1" s="638"/>
      <c r="G1" s="638"/>
      <c r="H1" s="60"/>
      <c r="I1" s="60"/>
      <c r="J1" s="60"/>
      <c r="K1" s="60"/>
      <c r="L1" s="60"/>
      <c r="M1" s="60"/>
      <c r="N1" s="60"/>
      <c r="O1" s="60"/>
      <c r="P1" s="60"/>
      <c r="Q1" s="60"/>
      <c r="R1" s="60"/>
      <c r="S1" s="60"/>
      <c r="T1" s="60"/>
      <c r="U1" s="60"/>
      <c r="V1" s="60"/>
      <c r="W1" s="60"/>
      <c r="X1" s="60"/>
      <c r="Y1" s="60"/>
      <c r="AA1" s="82"/>
      <c r="AB1" s="82"/>
      <c r="AC1" s="82"/>
    </row>
    <row r="2" spans="2:29" ht="20.100000000000001" customHeight="1">
      <c r="B2" s="639" t="str">
        <f>Cover!B3</f>
        <v>NR1/T/W-CIVIL/DOM/I00/25/03282 - SRM RFX 5002004325</v>
      </c>
      <c r="C2" s="639"/>
      <c r="D2" s="639"/>
      <c r="E2" s="639"/>
      <c r="F2" s="639"/>
      <c r="G2" s="639"/>
      <c r="H2" s="61"/>
      <c r="I2" s="61"/>
      <c r="J2" s="61"/>
      <c r="K2" s="61"/>
      <c r="L2" s="61"/>
      <c r="M2" s="61"/>
      <c r="N2" s="61"/>
      <c r="O2" s="61"/>
      <c r="P2" s="61"/>
      <c r="Q2" s="61"/>
      <c r="R2" s="61"/>
      <c r="S2" s="61"/>
      <c r="T2" s="61"/>
      <c r="U2" s="61"/>
      <c r="V2" s="61"/>
      <c r="W2" s="61"/>
      <c r="X2" s="61"/>
      <c r="Y2" s="61"/>
      <c r="AA2" s="59" t="s">
        <v>155</v>
      </c>
      <c r="AB2" s="123">
        <v>1</v>
      </c>
      <c r="AC2" s="83"/>
    </row>
    <row r="3" spans="2:29" ht="12" customHeight="1">
      <c r="B3" s="62"/>
      <c r="C3" s="62"/>
      <c r="D3" s="62"/>
      <c r="E3" s="62"/>
      <c r="F3" s="61"/>
      <c r="G3" s="61"/>
      <c r="H3" s="61"/>
      <c r="I3" s="61"/>
      <c r="J3" s="61"/>
      <c r="K3" s="61"/>
      <c r="L3" s="61"/>
      <c r="M3" s="61"/>
      <c r="N3" s="61"/>
      <c r="O3" s="61"/>
      <c r="P3" s="61"/>
      <c r="Q3" s="61"/>
      <c r="R3" s="61"/>
      <c r="S3" s="61"/>
      <c r="T3" s="61"/>
      <c r="U3" s="61"/>
      <c r="V3" s="61"/>
      <c r="W3" s="61"/>
      <c r="X3" s="61"/>
      <c r="Y3" s="61"/>
      <c r="AA3" s="59" t="s">
        <v>156</v>
      </c>
      <c r="AB3" s="123" t="s">
        <v>244</v>
      </c>
      <c r="AC3" s="83"/>
    </row>
    <row r="4" spans="2:29" ht="20.100000000000001" customHeight="1">
      <c r="B4" s="640" t="s">
        <v>157</v>
      </c>
      <c r="C4" s="640"/>
      <c r="D4" s="640"/>
      <c r="E4" s="640"/>
      <c r="F4" s="640"/>
      <c r="G4" s="640"/>
      <c r="H4" s="61"/>
      <c r="I4" s="61"/>
      <c r="J4" s="61"/>
      <c r="K4" s="61"/>
      <c r="L4" s="61"/>
      <c r="M4" s="61"/>
      <c r="N4" s="61"/>
      <c r="O4" s="61"/>
      <c r="P4" s="61"/>
      <c r="Q4" s="61"/>
      <c r="R4" s="61"/>
      <c r="S4" s="61"/>
      <c r="T4" s="61"/>
      <c r="U4" s="61"/>
      <c r="V4" s="61"/>
      <c r="W4" s="61"/>
      <c r="X4" s="61"/>
      <c r="Y4" s="61"/>
      <c r="AB4" s="123"/>
      <c r="AC4" s="83"/>
    </row>
    <row r="5" spans="2:29" ht="12" customHeight="1">
      <c r="B5" s="63"/>
      <c r="C5" s="63"/>
      <c r="F5" s="61"/>
      <c r="G5" s="61"/>
      <c r="H5" s="61"/>
      <c r="I5" s="61"/>
      <c r="J5" s="61"/>
      <c r="K5" s="61"/>
      <c r="L5" s="61"/>
      <c r="M5" s="61"/>
      <c r="N5" s="61"/>
      <c r="O5" s="61"/>
      <c r="P5" s="61"/>
      <c r="Q5" s="61"/>
      <c r="R5" s="61"/>
      <c r="S5" s="61"/>
      <c r="T5" s="61"/>
      <c r="U5" s="61"/>
      <c r="V5" s="61"/>
      <c r="W5" s="61"/>
      <c r="X5" s="61"/>
      <c r="Y5" s="61"/>
      <c r="AA5" s="83"/>
      <c r="AB5" s="83"/>
      <c r="AC5" s="83"/>
    </row>
    <row r="6" spans="2:29" s="64" customFormat="1" ht="43.5" hidden="1" customHeight="1">
      <c r="B6" s="65" t="s">
        <v>158</v>
      </c>
      <c r="C6" s="66"/>
      <c r="D6" s="641" t="s">
        <v>155</v>
      </c>
      <c r="E6" s="641"/>
      <c r="F6" s="641"/>
      <c r="G6" s="641"/>
      <c r="H6" s="67"/>
      <c r="I6" s="67"/>
      <c r="J6" s="67"/>
      <c r="K6" s="67"/>
      <c r="L6" s="67"/>
      <c r="M6" s="67"/>
      <c r="N6" s="67"/>
      <c r="O6" s="67"/>
      <c r="P6" s="67"/>
      <c r="Q6" s="67"/>
      <c r="R6" s="67"/>
      <c r="S6" s="67"/>
      <c r="U6" s="67"/>
      <c r="V6" s="67"/>
      <c r="W6" s="67"/>
      <c r="X6" s="67"/>
      <c r="Y6" s="67"/>
      <c r="AA6" s="84">
        <f>IF(D6= "Sole Bidder", 0, D7)</f>
        <v>0</v>
      </c>
      <c r="AB6" s="82"/>
      <c r="AC6" s="82"/>
    </row>
    <row r="7" spans="2:29" ht="50.1" hidden="1" customHeight="1">
      <c r="B7" s="65" t="str">
        <f>IF(D6= "JV (Joint Venture)", "Total Nos. of  Partners in the JV [excluding the Lead Partner]", "")</f>
        <v/>
      </c>
      <c r="C7" s="68"/>
      <c r="D7" s="642">
        <v>1</v>
      </c>
      <c r="E7" s="643"/>
      <c r="F7" s="643"/>
      <c r="G7" s="644"/>
      <c r="AA7" s="83"/>
      <c r="AB7" s="83"/>
      <c r="AC7" s="83"/>
    </row>
    <row r="8" spans="2:29" ht="19.5" hidden="1" customHeight="1">
      <c r="B8" s="70"/>
      <c r="C8" s="70"/>
      <c r="D8" s="67"/>
    </row>
    <row r="9" spans="2:29" ht="20.100000000000001" customHeight="1">
      <c r="B9" s="194" t="s">
        <v>264</v>
      </c>
      <c r="C9" s="72"/>
      <c r="D9" s="626"/>
      <c r="E9" s="627"/>
      <c r="F9" s="627"/>
      <c r="G9" s="628"/>
    </row>
    <row r="10" spans="2:29" ht="20.100000000000001" customHeight="1">
      <c r="B10" s="195" t="s">
        <v>265</v>
      </c>
      <c r="C10" s="74"/>
      <c r="D10" s="629"/>
      <c r="E10" s="630"/>
      <c r="F10" s="630"/>
      <c r="G10" s="631"/>
    </row>
    <row r="11" spans="2:29" ht="20.100000000000001" customHeight="1">
      <c r="B11" s="75"/>
      <c r="C11" s="76"/>
      <c r="D11" s="629"/>
      <c r="E11" s="630"/>
      <c r="F11" s="630"/>
      <c r="G11" s="631"/>
    </row>
    <row r="12" spans="2:29" ht="20.100000000000001" customHeight="1">
      <c r="B12" s="77"/>
      <c r="C12" s="78"/>
      <c r="D12" s="629"/>
      <c r="E12" s="630"/>
      <c r="F12" s="630"/>
      <c r="G12" s="631"/>
    </row>
    <row r="13" spans="2:29" ht="20.100000000000001" customHeight="1"/>
    <row r="14" spans="2:29" ht="20.100000000000001" hidden="1" customHeight="1">
      <c r="B14" s="71" t="str">
        <f>IF(D7=1, "Name of other Partner","Name of other Partner - 1")</f>
        <v>Name of other Partner</v>
      </c>
      <c r="C14" s="72"/>
      <c r="D14" s="632" t="s">
        <v>250</v>
      </c>
      <c r="E14" s="633"/>
      <c r="F14" s="633"/>
      <c r="G14" s="634"/>
    </row>
    <row r="15" spans="2:29" ht="20.100000000000001" hidden="1" customHeight="1">
      <c r="B15" s="73" t="str">
        <f>IF(D7=1, "Address of other Partner","Address of other Partner - 1")</f>
        <v>Address of other Partner</v>
      </c>
      <c r="C15" s="74"/>
      <c r="D15" s="632" t="s">
        <v>250</v>
      </c>
      <c r="E15" s="633"/>
      <c r="F15" s="633"/>
      <c r="G15" s="634"/>
    </row>
    <row r="16" spans="2:29" ht="20.100000000000001" hidden="1" customHeight="1">
      <c r="B16" s="75"/>
      <c r="C16" s="76"/>
      <c r="D16" s="632" t="s">
        <v>250</v>
      </c>
      <c r="E16" s="633"/>
      <c r="F16" s="633"/>
      <c r="G16" s="634"/>
    </row>
    <row r="17" spans="2:25" ht="20.100000000000001" hidden="1" customHeight="1">
      <c r="B17" s="77"/>
      <c r="C17" s="78"/>
      <c r="D17" s="632" t="s">
        <v>250</v>
      </c>
      <c r="E17" s="633"/>
      <c r="F17" s="633"/>
      <c r="G17" s="634"/>
    </row>
    <row r="18" spans="2:25" ht="20.100000000000001" hidden="1" customHeight="1"/>
    <row r="19" spans="2:25" ht="20.100000000000001" hidden="1" customHeight="1">
      <c r="B19" s="71" t="s">
        <v>245</v>
      </c>
      <c r="C19" s="72"/>
      <c r="D19" s="632" t="s">
        <v>250</v>
      </c>
      <c r="E19" s="633"/>
      <c r="F19" s="633"/>
      <c r="G19" s="634"/>
    </row>
    <row r="20" spans="2:25" ht="20.100000000000001" hidden="1" customHeight="1">
      <c r="B20" s="73" t="s">
        <v>246</v>
      </c>
      <c r="C20" s="74"/>
      <c r="D20" s="632" t="s">
        <v>250</v>
      </c>
      <c r="E20" s="633"/>
      <c r="F20" s="633"/>
      <c r="G20" s="634"/>
    </row>
    <row r="21" spans="2:25" ht="20.100000000000001" hidden="1" customHeight="1">
      <c r="B21" s="75"/>
      <c r="C21" s="76"/>
      <c r="D21" s="632" t="s">
        <v>250</v>
      </c>
      <c r="E21" s="633"/>
      <c r="F21" s="633"/>
      <c r="G21" s="634"/>
    </row>
    <row r="22" spans="2:25" ht="9" hidden="1" customHeight="1">
      <c r="B22" s="77"/>
      <c r="C22" s="78"/>
      <c r="D22" s="632" t="s">
        <v>250</v>
      </c>
      <c r="E22" s="633"/>
      <c r="F22" s="633"/>
      <c r="G22" s="634"/>
    </row>
    <row r="23" spans="2:25" ht="20.100000000000001" hidden="1" customHeight="1"/>
    <row r="24" spans="2:25" ht="21" customHeight="1">
      <c r="B24" s="79" t="s">
        <v>159</v>
      </c>
      <c r="C24" s="80"/>
      <c r="D24" s="635"/>
      <c r="E24" s="636"/>
      <c r="F24" s="636"/>
      <c r="G24" s="637"/>
    </row>
    <row r="25" spans="2:25" ht="21" customHeight="1">
      <c r="B25" s="79" t="s">
        <v>160</v>
      </c>
      <c r="C25" s="80"/>
      <c r="D25" s="635"/>
      <c r="E25" s="636"/>
      <c r="F25" s="636"/>
      <c r="G25" s="637"/>
    </row>
    <row r="26" spans="2:25" ht="21" customHeight="1">
      <c r="B26" s="81"/>
      <c r="C26" s="81"/>
      <c r="D26" s="81"/>
    </row>
    <row r="27" spans="2:25" s="64" customFormat="1" ht="21" customHeight="1">
      <c r="B27" s="79" t="s">
        <v>161</v>
      </c>
      <c r="C27" s="80"/>
      <c r="D27" s="119"/>
      <c r="E27" s="120"/>
      <c r="F27" s="119">
        <v>2025</v>
      </c>
      <c r="G27" s="121"/>
      <c r="H27" s="122">
        <f>IF(E27="Feb",28,IF(OR(E27="Apr", E27="Jun", E27="Sep", E27="Nov"),30,31))</f>
        <v>31</v>
      </c>
      <c r="I27" s="61"/>
      <c r="J27" s="61"/>
      <c r="K27" s="61"/>
      <c r="L27" s="61"/>
      <c r="M27" s="61"/>
      <c r="N27" s="61"/>
      <c r="O27" s="61"/>
      <c r="P27" s="61"/>
      <c r="Q27" s="61"/>
      <c r="R27" s="61"/>
      <c r="S27" s="61"/>
      <c r="T27" s="61"/>
      <c r="U27" s="61"/>
      <c r="V27" s="61"/>
      <c r="W27" s="61"/>
      <c r="X27" s="61"/>
      <c r="Y27" s="61"/>
    </row>
    <row r="28" spans="2:25" ht="21" customHeight="1">
      <c r="B28" s="79" t="s">
        <v>162</v>
      </c>
      <c r="C28" s="80"/>
      <c r="D28" s="623"/>
      <c r="E28" s="624"/>
      <c r="F28" s="624"/>
      <c r="G28" s="625"/>
    </row>
    <row r="29" spans="2:25">
      <c r="E29" s="69"/>
    </row>
  </sheetData>
  <sheetProtection algorithmName="SHA-512" hashValue="XbPMg6Yv7K48CJnI9QYdEJJN4t6VTTHn7PmbApZtfaHX0rjNwAHIG/Qh/E0xpEQ43aztMfi9wuyLWFreGvfDSg==" saltValue="ButlO8vcnWIXr9rXOcQwwA==" spinCount="100000" sheet="1" selectLockedCells="1"/>
  <dataConsolidate/>
  <customSheetViews>
    <customSheetView guid="{E5B10C1E-C091-4DA3-80AA-4DA7F5269B03}" showGridLines="0" hiddenRows="1">
      <selection activeCell="F27" sqref="F27"/>
      <pageMargins left="0.75" right="0.75" top="0.69" bottom="0.7" header="0.4" footer="0.37"/>
      <pageSetup orientation="landscape" r:id="rId1"/>
      <headerFooter alignWithMargins="0"/>
    </customSheetView>
    <customSheetView guid="{90C54587-629C-4404-A1A0-30EDF0AF3C61}" showPageBreaks="1" showGridLines="0" printArea="1" hiddenRows="1" view="pageBreakPreview">
      <selection activeCell="D28" sqref="D28:G28"/>
      <pageMargins left="0.75" right="0.75" top="0.69" bottom="0.7" header="0.4" footer="0.37"/>
      <pageSetup orientation="landscape" r:id="rId2"/>
      <headerFooter alignWithMargins="0"/>
    </customSheetView>
    <customSheetView guid="{EE7031B4-7731-4AC9-8E26-723541638DB9}" showPageBreaks="1" showGridLines="0" printArea="1" hiddenRows="1" view="pageBreakPreview">
      <selection activeCell="F27" sqref="F27"/>
      <pageMargins left="0.75" right="0.75" top="0.69" bottom="0.7" header="0.4" footer="0.37"/>
      <pageSetup orientation="landscape" r:id="rId3"/>
      <headerFooter alignWithMargins="0"/>
    </customSheetView>
    <customSheetView guid="{BEB8DEA2-B246-4C83-A353-004ADAF8549F}" showPageBreaks="1" showGridLines="0" printArea="1" hiddenRows="1" view="pageBreakPreview">
      <selection activeCell="F27" sqref="F27"/>
      <pageMargins left="0.75" right="0.75" top="0.69" bottom="0.7" header="0.4" footer="0.37"/>
      <pageSetup orientation="landscape" r:id="rId4"/>
      <headerFooter alignWithMargins="0"/>
    </customSheetView>
    <customSheetView guid="{76EF76C6-407E-4B5E-855E-3AC1614CD1AB}" showPageBreaks="1" showGridLines="0" printArea="1" hiddenRows="1" view="pageBreakPreview">
      <selection activeCell="F27" sqref="F27"/>
      <pageMargins left="0.75" right="0.75" top="0.69" bottom="0.7" header="0.4" footer="0.37"/>
      <pageSetup orientation="landscape" r:id="rId5"/>
      <headerFooter alignWithMargins="0"/>
    </customSheetView>
    <customSheetView guid="{14D7F02E-BCCA-4517-ABC7-537FF4AEB67A}" showGridLines="0">
      <selection activeCell="D10" sqref="D10:G10"/>
      <pageMargins left="0.75" right="0.75" top="0.69" bottom="0.7" header="0.4" footer="0.37"/>
      <pageSetup orientation="portrait" r:id="rId6"/>
      <headerFooter alignWithMargins="0"/>
    </customSheetView>
    <customSheetView guid="{01ACF2E1-8E61-4459-ABC1-B6C183DEED61}" showGridLines="0" showRuler="0">
      <selection activeCell="D28" sqref="D28"/>
      <pageMargins left="0.75" right="0.75" top="0.69" bottom="0.7" header="0.4" footer="0.37"/>
      <pageSetup orientation="portrait" r:id="rId7"/>
      <headerFooter alignWithMargins="0"/>
    </customSheetView>
    <customSheetView guid="{4F65FF32-EC61-4022-A399-2986D7B6B8B3}" showGridLines="0" showRuler="0">
      <selection activeCell="D6" sqref="D6"/>
      <pageMargins left="0.75" right="0.75" top="0.69" bottom="0.7" header="0.4" footer="0.37"/>
      <pageSetup orientation="portrait" r:id="rId8"/>
      <headerFooter alignWithMargins="0"/>
    </customSheetView>
    <customSheetView guid="{27A45B7A-04F2-4516-B80B-5ED0825D4ED3}" showGridLines="0" topLeftCell="A4">
      <selection activeCell="D7" sqref="D7:G7"/>
      <pageMargins left="0.75" right="0.75" top="0.69" bottom="0.7" header="0.4" footer="0.37"/>
      <pageSetup orientation="portrait" r:id="rId9"/>
      <headerFooter alignWithMargins="0"/>
    </customSheetView>
    <customSheetView guid="{F42F111F-1008-4984-B8EF-A2028972CD6B}" showGridLines="0" hiddenRows="1">
      <selection activeCell="D9" sqref="D9:G9"/>
      <pageMargins left="0.75" right="0.75" top="0.69" bottom="0.7" header="0.4" footer="0.37"/>
      <pageSetup orientation="portrait" r:id="rId10"/>
      <headerFooter alignWithMargins="0"/>
    </customSheetView>
    <customSheetView guid="{0DD8F97D-8C07-4CD0-8FF9-3A2505F13748}" showPageBreaks="1" showGridLines="0" printArea="1" hiddenRows="1" view="pageBreakPreview">
      <selection activeCell="D9" sqref="D9:G9"/>
      <pageMargins left="0.75" right="0.75" top="0.69" bottom="0.7" header="0.4" footer="0.37"/>
      <pageSetup orientation="landscape" r:id="rId11"/>
      <headerFooter alignWithMargins="0"/>
    </customSheetView>
    <customSheetView guid="{6269FB24-FD69-4B06-B4F9-A51A4D37F8E4}" showPageBreaks="1" showGridLines="0" printArea="1" hiddenRows="1" view="pageBreakPreview">
      <selection activeCell="F27" sqref="F27"/>
      <pageMargins left="0.75" right="0.75" top="0.69" bottom="0.7" header="0.4" footer="0.37"/>
      <pageSetup orientation="landscape" r:id="rId12"/>
      <headerFooter alignWithMargins="0"/>
    </customSheetView>
    <customSheetView guid="{20CBBF41-A202-4892-A83D-52713C1F8A9E}" showPageBreaks="1" showGridLines="0" printArea="1" hiddenRows="1" view="pageBreakPreview">
      <selection activeCell="D28" sqref="D28:G28"/>
      <pageMargins left="0.75" right="0.75" top="0.69" bottom="0.7" header="0.4" footer="0.37"/>
      <pageSetup orientation="landscape" r:id="rId13"/>
      <headerFooter alignWithMargins="0"/>
    </customSheetView>
    <customSheetView guid="{F9C63928-D54C-449A-864F-E2728613909C}" showPageBreaks="1" showGridLines="0" printArea="1" hiddenRows="1" view="pageBreakPreview">
      <selection activeCell="I24" sqref="I24"/>
      <pageMargins left="0.75" right="0.75" top="0.69" bottom="0.7" header="0.4" footer="0.37"/>
      <pageSetup orientation="landscape" r:id="rId14"/>
      <headerFooter alignWithMargins="0"/>
    </customSheetView>
    <customSheetView guid="{C933274C-A7B7-4AED-95BA-97A5593E65A9}" showPageBreaks="1" showGridLines="0" printArea="1" hiddenRows="1" view="pageBreakPreview">
      <selection activeCell="F27" sqref="F27"/>
      <pageMargins left="0.75" right="0.75" top="0.69" bottom="0.7" header="0.4" footer="0.37"/>
      <pageSetup orientation="landscape" r:id="rId15"/>
      <headerFooter alignWithMargins="0"/>
    </customSheetView>
    <customSheetView guid="{FABAE787-F37D-42D1-9450-0C61A36C2F64}" showPageBreaks="1" showGridLines="0" printArea="1" hiddenRows="1" view="pageBreakPreview">
      <selection activeCell="D28" sqref="D28:G28"/>
      <pageMargins left="0.75" right="0.75" top="0.69" bottom="0.7" header="0.4" footer="0.37"/>
      <pageSetup orientation="landscape" r:id="rId16"/>
      <headerFooter alignWithMargins="0"/>
    </customSheetView>
  </customSheetViews>
  <mergeCells count="20">
    <mergeCell ref="B1:G1"/>
    <mergeCell ref="B2:G2"/>
    <mergeCell ref="B4:G4"/>
    <mergeCell ref="D6:G6"/>
    <mergeCell ref="D7:G7"/>
    <mergeCell ref="D28:G28"/>
    <mergeCell ref="D9:G9"/>
    <mergeCell ref="D10:G10"/>
    <mergeCell ref="D11:G11"/>
    <mergeCell ref="D12:G12"/>
    <mergeCell ref="D14:G14"/>
    <mergeCell ref="D15:G15"/>
    <mergeCell ref="D24:G24"/>
    <mergeCell ref="D21:G21"/>
    <mergeCell ref="D22:G22"/>
    <mergeCell ref="D25:G25"/>
    <mergeCell ref="D16:G16"/>
    <mergeCell ref="D19:G19"/>
    <mergeCell ref="D20:G20"/>
    <mergeCell ref="D17:G17"/>
  </mergeCells>
  <phoneticPr fontId="31" type="noConversion"/>
  <conditionalFormatting sqref="B14:C17">
    <cfRule type="expression" dxfId="24" priority="2" stopIfTrue="1">
      <formula>$AA$6&lt;1</formula>
    </cfRule>
  </conditionalFormatting>
  <conditionalFormatting sqref="B19:C22">
    <cfRule type="expression" dxfId="23" priority="1" stopIfTrue="1">
      <formula>$AA$6&lt;2</formula>
    </cfRule>
  </conditionalFormatting>
  <conditionalFormatting sqref="B7:G7">
    <cfRule type="expression" dxfId="22" priority="4" stopIfTrue="1">
      <formula>$D$6="Sole Bidder"</formula>
    </cfRule>
  </conditionalFormatting>
  <conditionalFormatting sqref="D8">
    <cfRule type="expression" dxfId="21" priority="3" stopIfTrue="1">
      <formula>$AA$6=0</formula>
    </cfRule>
  </conditionalFormatting>
  <dataValidations count="5">
    <dataValidation type="list" allowBlank="1" showInputMessage="1" showErrorMessage="1" sqref="D6" xr:uid="{00000000-0002-0000-0300-000000000000}">
      <formula1>$AA$2:$AA$3</formula1>
    </dataValidation>
    <dataValidation type="list" allowBlank="1" showInputMessage="1" showErrorMessage="1" sqref="D7:G7" xr:uid="{00000000-0002-0000-0300-000001000000}">
      <formula1>$AB$2:$AB$3</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E27" xr:uid="{00000000-0002-0000-0300-000003000000}">
      <formula1>"Jan,Feb,Mar,Apr,May,Jun,Jul,Aug,Sep,Oct,Nov,Dec"</formula1>
    </dataValidation>
    <dataValidation type="list" allowBlank="1" showInputMessage="1" showErrorMessage="1" sqref="F27" xr:uid="{00000000-0002-0000-0300-000004000000}">
      <formula1>"2025"</formula1>
    </dataValidation>
  </dataValidations>
  <pageMargins left="0.75" right="0.75" top="0.69" bottom="0.7" header="0.4" footer="0.37"/>
  <pageSetup orientation="landscape" r:id="rId17"/>
  <headerFooter alignWithMargins="0"/>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53"/>
  </sheetPr>
  <dimension ref="A1:AS309"/>
  <sheetViews>
    <sheetView showGridLines="0" topLeftCell="B32" zoomScaleNormal="100" zoomScaleSheetLayoutView="90" workbookViewId="0">
      <selection activeCell="G40" sqref="G40"/>
    </sheetView>
  </sheetViews>
  <sheetFormatPr defaultRowHeight="15.75"/>
  <cols>
    <col min="1" max="1" width="8.5" style="449" customWidth="1"/>
    <col min="2" max="2" width="9.875" style="449" bestFit="1" customWidth="1"/>
    <col min="3" max="3" width="82.75" style="450" customWidth="1"/>
    <col min="4" max="4" width="13.75" style="451" customWidth="1"/>
    <col min="5" max="5" width="9.375" style="451" bestFit="1" customWidth="1"/>
    <col min="6" max="7" width="15" style="451" customWidth="1"/>
    <col min="8" max="9" width="15.125" style="451" customWidth="1"/>
    <col min="10" max="10" width="18.75" style="451" customWidth="1"/>
    <col min="11" max="11" width="17.25" style="451" customWidth="1"/>
    <col min="12" max="12" width="9" style="441" hidden="1" customWidth="1"/>
    <col min="13" max="13" width="7.5" style="94" hidden="1" customWidth="1"/>
    <col min="14" max="15" width="9" style="94" hidden="1" customWidth="1"/>
    <col min="16" max="17" width="17.625" style="94" hidden="1" customWidth="1"/>
    <col min="18" max="18" width="9" style="94" hidden="1" customWidth="1"/>
    <col min="19" max="19" width="15.625" style="94" hidden="1" customWidth="1"/>
    <col min="20" max="20" width="17.125" style="94" hidden="1" customWidth="1"/>
    <col min="21" max="21" width="7.375" style="94" hidden="1" customWidth="1"/>
    <col min="22" max="22" width="9" style="441" customWidth="1"/>
    <col min="23" max="24" width="14" style="441" bestFit="1" customWidth="1"/>
    <col min="25" max="41" width="9" style="441" customWidth="1"/>
    <col min="42" max="42" width="9" style="94" customWidth="1"/>
    <col min="43" max="43" width="0.875" style="94" customWidth="1"/>
    <col min="44" max="44" width="9.125" style="94" customWidth="1"/>
    <col min="45" max="16384" width="9" style="94"/>
  </cols>
  <sheetData>
    <row r="1" spans="1:45" ht="16.5">
      <c r="A1" s="502" t="str">
        <f>Cover!B3</f>
        <v>NR1/T/W-CIVIL/DOM/I00/25/03282 - SRM RFX 5002004325</v>
      </c>
      <c r="B1" s="502"/>
      <c r="C1" s="503"/>
      <c r="D1" s="528"/>
      <c r="E1" s="528"/>
      <c r="F1" s="754"/>
      <c r="G1" s="528"/>
      <c r="H1" s="528"/>
      <c r="I1" s="528"/>
      <c r="J1" s="504"/>
      <c r="K1" s="505" t="s">
        <v>233</v>
      </c>
    </row>
    <row r="2" spans="1:45">
      <c r="A2" s="438"/>
      <c r="B2" s="438"/>
      <c r="C2" s="97"/>
      <c r="D2" s="527"/>
      <c r="E2" s="527"/>
      <c r="F2" s="755"/>
      <c r="G2" s="527"/>
      <c r="H2" s="527"/>
      <c r="I2" s="527"/>
      <c r="J2" s="94"/>
      <c r="K2" s="94"/>
    </row>
    <row r="3" spans="1:45" ht="16.5">
      <c r="A3" s="652" t="str">
        <f>Cover!$B$2</f>
        <v>Construction of Transit Camp/Field Hostel at 765/400 kV Sikar II New Substation</v>
      </c>
      <c r="B3" s="652"/>
      <c r="C3" s="652"/>
      <c r="D3" s="652"/>
      <c r="E3" s="652"/>
      <c r="F3" s="652"/>
      <c r="G3" s="652"/>
      <c r="H3" s="652"/>
      <c r="I3" s="652"/>
      <c r="J3" s="652"/>
      <c r="K3" s="652"/>
      <c r="L3" s="529"/>
      <c r="M3" s="447"/>
      <c r="N3" s="441"/>
      <c r="O3" s="441" t="s">
        <v>196</v>
      </c>
      <c r="P3" s="441"/>
      <c r="Q3" s="441">
        <f>IF(ISERROR(#REF!/('SCHEDULE-4'!D14+'SCHEDULE-4'!D16+'SCHEDULE-4'!D18)),0,#REF!/( 'SCHEDULE-4'!D14+'SCHEDULE-4'!D16+'SCHEDULE-4'!D18))</f>
        <v>0</v>
      </c>
      <c r="R3" s="441"/>
      <c r="S3" s="530"/>
      <c r="T3" s="531"/>
      <c r="U3" s="531"/>
      <c r="V3" s="531"/>
      <c r="X3" s="530"/>
      <c r="AA3" s="649"/>
      <c r="AB3" s="649"/>
      <c r="AP3" s="441"/>
      <c r="AQ3" s="441"/>
      <c r="AR3" s="441"/>
      <c r="AS3" s="441"/>
    </row>
    <row r="4" spans="1:45" ht="16.5">
      <c r="A4" s="556"/>
      <c r="B4" s="556"/>
      <c r="C4" s="556"/>
      <c r="D4" s="556"/>
      <c r="E4" s="556"/>
      <c r="F4" s="756"/>
      <c r="G4" s="556"/>
      <c r="H4" s="556"/>
      <c r="I4" s="556"/>
      <c r="J4" s="556"/>
      <c r="K4" s="556"/>
      <c r="L4" s="529"/>
      <c r="M4" s="447"/>
      <c r="N4" s="441"/>
      <c r="O4" s="441"/>
      <c r="P4" s="441"/>
      <c r="Q4" s="441"/>
      <c r="R4" s="441"/>
      <c r="S4" s="530"/>
      <c r="T4" s="531"/>
      <c r="U4" s="531"/>
      <c r="V4" s="531"/>
      <c r="X4" s="530"/>
      <c r="AA4" s="447"/>
      <c r="AB4" s="447"/>
      <c r="AP4" s="441"/>
      <c r="AQ4" s="441"/>
      <c r="AR4" s="441"/>
      <c r="AS4" s="441"/>
    </row>
    <row r="5" spans="1:45" ht="16.5">
      <c r="A5" s="650" t="s">
        <v>251</v>
      </c>
      <c r="B5" s="650"/>
      <c r="C5" s="650"/>
      <c r="D5" s="650"/>
      <c r="E5" s="650"/>
      <c r="F5" s="650"/>
      <c r="G5" s="650"/>
      <c r="H5" s="650"/>
      <c r="I5" s="650"/>
      <c r="J5" s="650"/>
      <c r="K5" s="650"/>
      <c r="L5" s="532"/>
      <c r="O5" s="438" t="s">
        <v>197</v>
      </c>
      <c r="Q5" s="533" t="e">
        <f>#REF!</f>
        <v>#REF!</v>
      </c>
    </row>
    <row r="6" spans="1:45">
      <c r="K6" s="94"/>
      <c r="O6" s="438" t="s">
        <v>198</v>
      </c>
      <c r="Q6" s="533">
        <f>IF(ISERROR(#REF!/#REF!),0,#REF! /#REF!)</f>
        <v>0</v>
      </c>
    </row>
    <row r="7" spans="1:45" ht="16.5">
      <c r="A7" s="436" t="s">
        <v>277</v>
      </c>
      <c r="B7" s="436"/>
      <c r="C7" s="437"/>
      <c r="D7" s="437"/>
      <c r="E7" s="437"/>
      <c r="F7" s="757"/>
      <c r="G7" s="437"/>
      <c r="H7" s="437"/>
      <c r="I7" s="437"/>
      <c r="J7" s="438" t="s">
        <v>220</v>
      </c>
      <c r="K7" s="94"/>
      <c r="L7" s="439"/>
      <c r="O7" s="438" t="s">
        <v>200</v>
      </c>
      <c r="Q7" s="533" t="e">
        <f>#REF!</f>
        <v>#REF!</v>
      </c>
    </row>
    <row r="8" spans="1:45" ht="16.5">
      <c r="A8" s="651"/>
      <c r="B8" s="651"/>
      <c r="C8" s="651"/>
      <c r="D8" s="651"/>
      <c r="E8" s="651"/>
      <c r="F8" s="555"/>
      <c r="G8" s="555"/>
      <c r="H8" s="555"/>
      <c r="I8" s="555"/>
      <c r="J8" s="554"/>
      <c r="K8" s="94"/>
      <c r="L8" s="439"/>
      <c r="O8" s="438" t="s">
        <v>199</v>
      </c>
      <c r="Q8" s="533" t="e">
        <f>SUM(Q3:Q7)</f>
        <v>#REF!</v>
      </c>
    </row>
    <row r="9" spans="1:45" ht="16.5">
      <c r="A9" s="436" t="s">
        <v>221</v>
      </c>
      <c r="B9" s="436"/>
      <c r="C9" s="648" t="str">
        <f xml:space="preserve"> IF('Names of Bidder'!D9=0, "",'Names of Bidder'!D9)</f>
        <v/>
      </c>
      <c r="D9" s="648"/>
      <c r="E9" s="648"/>
      <c r="F9" s="758"/>
      <c r="G9" s="554"/>
      <c r="H9" s="554"/>
      <c r="I9" s="554"/>
      <c r="J9" s="473" t="s">
        <v>254</v>
      </c>
      <c r="K9" s="94"/>
      <c r="L9" s="439"/>
    </row>
    <row r="10" spans="1:45" ht="16.5">
      <c r="A10" s="436" t="s">
        <v>222</v>
      </c>
      <c r="B10" s="436"/>
      <c r="C10" s="648" t="str">
        <f xml:space="preserve"> IF('Names of Bidder'!D10=0, "",'Names of Bidder'!D10)</f>
        <v/>
      </c>
      <c r="D10" s="648"/>
      <c r="E10" s="648"/>
      <c r="F10" s="758"/>
      <c r="G10" s="554"/>
      <c r="H10" s="554"/>
      <c r="I10" s="554"/>
      <c r="J10" s="473" t="s">
        <v>223</v>
      </c>
      <c r="K10" s="94"/>
      <c r="L10" s="439"/>
    </row>
    <row r="11" spans="1:45" ht="33">
      <c r="A11" s="437"/>
      <c r="B11" s="437"/>
      <c r="C11" s="648" t="str">
        <f xml:space="preserve"> IF('Names of Bidder'!D11=0, "",'Names of Bidder'!D11)</f>
        <v/>
      </c>
      <c r="D11" s="648"/>
      <c r="E11" s="648"/>
      <c r="F11" s="758"/>
      <c r="G11" s="554"/>
      <c r="H11" s="554"/>
      <c r="I11" s="554"/>
      <c r="J11" s="578" t="s">
        <v>604</v>
      </c>
      <c r="K11" s="94"/>
      <c r="L11" s="439"/>
      <c r="O11" s="438" t="s">
        <v>170</v>
      </c>
      <c r="Q11" s="533" t="e">
        <f>#REF!</f>
        <v>#REF!</v>
      </c>
    </row>
    <row r="12" spans="1:45" ht="16.5">
      <c r="A12" s="437"/>
      <c r="B12" s="437"/>
      <c r="C12" s="648" t="str">
        <f xml:space="preserve"> IF('Names of Bidder'!D12=0, "",'Names of Bidder'!D12)</f>
        <v/>
      </c>
      <c r="D12" s="648"/>
      <c r="E12" s="648"/>
      <c r="F12" s="758"/>
      <c r="G12" s="554"/>
      <c r="H12" s="554"/>
      <c r="I12" s="554"/>
      <c r="J12" s="473" t="s">
        <v>605</v>
      </c>
      <c r="K12" s="94"/>
      <c r="L12" s="439"/>
      <c r="O12" s="438"/>
      <c r="Q12" s="533"/>
    </row>
    <row r="13" spans="1:45" ht="16.5">
      <c r="A13" s="437"/>
      <c r="B13" s="437"/>
      <c r="C13" s="554"/>
      <c r="D13" s="554"/>
      <c r="E13" s="554"/>
      <c r="F13" s="758"/>
      <c r="G13" s="554"/>
      <c r="H13" s="554"/>
      <c r="I13" s="554"/>
      <c r="J13" s="473" t="s">
        <v>606</v>
      </c>
      <c r="K13" s="94"/>
      <c r="L13" s="439"/>
      <c r="O13" s="438"/>
      <c r="Q13" s="533"/>
    </row>
    <row r="14" spans="1:45">
      <c r="A14" s="437"/>
      <c r="B14" s="437"/>
      <c r="C14" s="554"/>
      <c r="D14" s="554"/>
      <c r="E14" s="554"/>
      <c r="F14" s="758"/>
      <c r="G14" s="554"/>
      <c r="H14" s="554"/>
      <c r="I14" s="554"/>
      <c r="J14" s="440"/>
      <c r="K14" s="94"/>
      <c r="L14" s="439"/>
      <c r="O14" s="438"/>
      <c r="Q14" s="533"/>
    </row>
    <row r="15" spans="1:45" ht="16.5">
      <c r="A15" s="437"/>
      <c r="B15" s="437"/>
      <c r="C15" s="436"/>
      <c r="D15" s="436"/>
      <c r="E15" s="436"/>
      <c r="F15" s="759"/>
      <c r="G15" s="436"/>
      <c r="H15" s="436"/>
      <c r="I15" s="436"/>
      <c r="J15" s="436"/>
      <c r="K15" s="505" t="s">
        <v>169</v>
      </c>
      <c r="P15" s="647" t="s">
        <v>171</v>
      </c>
      <c r="Q15" s="647"/>
      <c r="R15" s="527" t="s">
        <v>173</v>
      </c>
      <c r="S15" s="647" t="s">
        <v>172</v>
      </c>
      <c r="T15" s="647"/>
    </row>
    <row r="16" spans="1:45" ht="49.5">
      <c r="A16" s="534" t="s">
        <v>203</v>
      </c>
      <c r="B16" s="535" t="s">
        <v>613</v>
      </c>
      <c r="C16" s="535" t="s">
        <v>206</v>
      </c>
      <c r="D16" s="536" t="s">
        <v>201</v>
      </c>
      <c r="E16" s="536" t="s">
        <v>202</v>
      </c>
      <c r="F16" s="760" t="s">
        <v>609</v>
      </c>
      <c r="G16" s="540" t="s">
        <v>611</v>
      </c>
      <c r="H16" s="540" t="s">
        <v>610</v>
      </c>
      <c r="I16" s="540" t="s">
        <v>612</v>
      </c>
      <c r="J16" s="537" t="s">
        <v>301</v>
      </c>
      <c r="K16" s="535" t="s">
        <v>302</v>
      </c>
      <c r="P16" s="442" t="s">
        <v>207</v>
      </c>
      <c r="Q16" s="442" t="s">
        <v>224</v>
      </c>
      <c r="R16" s="527"/>
      <c r="S16" s="442" t="s">
        <v>207</v>
      </c>
      <c r="T16" s="442" t="s">
        <v>224</v>
      </c>
    </row>
    <row r="17" spans="1:45" ht="18" customHeight="1">
      <c r="A17" s="538">
        <v>1</v>
      </c>
      <c r="B17" s="538">
        <v>2</v>
      </c>
      <c r="C17" s="538">
        <v>3</v>
      </c>
      <c r="D17" s="538">
        <v>4</v>
      </c>
      <c r="E17" s="538">
        <v>5</v>
      </c>
      <c r="F17" s="761">
        <v>6</v>
      </c>
      <c r="G17" s="538">
        <v>7</v>
      </c>
      <c r="H17" s="538">
        <v>8</v>
      </c>
      <c r="I17" s="538">
        <v>9</v>
      </c>
      <c r="J17" s="538">
        <v>10</v>
      </c>
      <c r="K17" s="538" t="s">
        <v>845</v>
      </c>
      <c r="L17" s="539"/>
      <c r="M17" s="545">
        <f>'Sched-6 Discount'!G15</f>
        <v>0</v>
      </c>
      <c r="P17" s="443">
        <v>5</v>
      </c>
      <c r="Q17" s="443" t="s">
        <v>225</v>
      </c>
      <c r="R17" s="527"/>
      <c r="S17" s="443">
        <v>5</v>
      </c>
      <c r="T17" s="443" t="s">
        <v>225</v>
      </c>
    </row>
    <row r="18" spans="1:45" s="581" customFormat="1" ht="18" customHeight="1">
      <c r="A18" s="562"/>
      <c r="B18" s="645" t="s">
        <v>614</v>
      </c>
      <c r="C18" s="646"/>
      <c r="D18" s="562"/>
      <c r="E18" s="562"/>
      <c r="F18" s="762"/>
      <c r="G18" s="563"/>
      <c r="H18" s="563"/>
      <c r="I18" s="562"/>
      <c r="J18" s="564"/>
      <c r="K18" s="562"/>
      <c r="L18" s="565"/>
      <c r="M18" s="580"/>
      <c r="P18" s="566"/>
      <c r="Q18" s="566"/>
      <c r="R18" s="566"/>
      <c r="S18" s="566"/>
      <c r="T18" s="566"/>
      <c r="V18" s="582"/>
      <c r="W18" s="582"/>
      <c r="X18" s="582"/>
      <c r="Y18" s="582"/>
      <c r="Z18" s="582"/>
      <c r="AA18" s="582"/>
      <c r="AB18" s="582"/>
      <c r="AC18" s="582"/>
      <c r="AD18" s="582"/>
      <c r="AE18" s="582"/>
      <c r="AF18" s="582"/>
      <c r="AG18" s="582"/>
      <c r="AH18" s="582"/>
      <c r="AI18" s="582"/>
      <c r="AJ18" s="582"/>
      <c r="AK18" s="582"/>
      <c r="AL18" s="582"/>
      <c r="AM18" s="582"/>
      <c r="AN18" s="582"/>
      <c r="AO18" s="582"/>
    </row>
    <row r="19" spans="1:45" ht="63">
      <c r="A19" s="583">
        <v>1</v>
      </c>
      <c r="B19" s="583" t="s">
        <v>580</v>
      </c>
      <c r="C19" s="584" t="s">
        <v>615</v>
      </c>
      <c r="D19" s="583" t="s">
        <v>830</v>
      </c>
      <c r="E19" s="561">
        <v>871.71352487500008</v>
      </c>
      <c r="F19" s="765">
        <v>995433</v>
      </c>
      <c r="G19" s="767"/>
      <c r="H19" s="546">
        <v>0.18</v>
      </c>
      <c r="I19" s="769"/>
      <c r="J19" s="770"/>
      <c r="K19" s="444" t="str">
        <f>IF(J19=0, "Included", IF(ISERROR(E19*J19), J19, E19*J19))</f>
        <v>Included</v>
      </c>
      <c r="L19" s="451">
        <f t="shared" ref="L19:L180" si="0">IF(I19="",H19,I19)</f>
        <v>0.18</v>
      </c>
      <c r="M19" s="545"/>
      <c r="P19" s="443"/>
      <c r="Q19" s="443"/>
      <c r="R19" s="527"/>
      <c r="S19" s="443"/>
      <c r="T19" s="443"/>
      <c r="AS19" s="542"/>
    </row>
    <row r="20" spans="1:45" s="438" customFormat="1" ht="78.75">
      <c r="A20" s="583">
        <v>2</v>
      </c>
      <c r="B20" s="583" t="s">
        <v>616</v>
      </c>
      <c r="C20" s="584" t="s">
        <v>617</v>
      </c>
      <c r="D20" s="583" t="s">
        <v>830</v>
      </c>
      <c r="E20" s="561">
        <v>63.447600000000008</v>
      </c>
      <c r="F20" s="765">
        <v>995433</v>
      </c>
      <c r="G20" s="767"/>
      <c r="H20" s="546">
        <v>0.18</v>
      </c>
      <c r="I20" s="769"/>
      <c r="J20" s="770"/>
      <c r="K20" s="444" t="str">
        <f t="shared" ref="K20:K83" si="1">IF(J20=0, "Included", IF(ISERROR(E20*J20), J20, E20*J20))</f>
        <v>Included</v>
      </c>
      <c r="L20" s="451">
        <f t="shared" si="0"/>
        <v>0.18</v>
      </c>
      <c r="M20" s="541"/>
      <c r="V20" s="530"/>
      <c r="W20" s="530"/>
      <c r="X20" s="530"/>
      <c r="Y20" s="530"/>
      <c r="Z20" s="530"/>
      <c r="AA20" s="530"/>
      <c r="AB20" s="530"/>
      <c r="AC20" s="530"/>
      <c r="AD20" s="530"/>
      <c r="AE20" s="530"/>
      <c r="AF20" s="530"/>
      <c r="AG20" s="530"/>
      <c r="AH20" s="530"/>
      <c r="AI20" s="530"/>
      <c r="AJ20" s="530"/>
      <c r="AK20" s="530"/>
      <c r="AL20" s="530"/>
      <c r="AM20" s="530"/>
      <c r="AN20" s="530"/>
      <c r="AO20" s="530"/>
      <c r="AS20" s="542"/>
    </row>
    <row r="21" spans="1:45" s="438" customFormat="1" ht="110.25">
      <c r="A21" s="583">
        <v>3</v>
      </c>
      <c r="B21" s="583" t="s">
        <v>618</v>
      </c>
      <c r="C21" s="584" t="s">
        <v>619</v>
      </c>
      <c r="D21" s="583" t="s">
        <v>831</v>
      </c>
      <c r="E21" s="560">
        <v>475</v>
      </c>
      <c r="F21" s="765">
        <v>995433</v>
      </c>
      <c r="G21" s="767"/>
      <c r="H21" s="546">
        <v>0.18</v>
      </c>
      <c r="I21" s="769"/>
      <c r="J21" s="770"/>
      <c r="K21" s="444" t="str">
        <f t="shared" si="1"/>
        <v>Included</v>
      </c>
      <c r="L21" s="451">
        <f t="shared" si="0"/>
        <v>0.18</v>
      </c>
      <c r="M21" s="541"/>
      <c r="V21" s="530"/>
      <c r="W21" s="530"/>
      <c r="X21" s="530"/>
      <c r="Y21" s="530"/>
      <c r="Z21" s="530"/>
      <c r="AA21" s="530"/>
      <c r="AB21" s="530"/>
      <c r="AC21" s="530"/>
      <c r="AD21" s="530"/>
      <c r="AE21" s="530"/>
      <c r="AF21" s="530"/>
      <c r="AG21" s="530"/>
      <c r="AH21" s="530"/>
      <c r="AI21" s="530"/>
      <c r="AJ21" s="530"/>
      <c r="AK21" s="530"/>
      <c r="AL21" s="530"/>
      <c r="AM21" s="530"/>
      <c r="AN21" s="530"/>
      <c r="AO21" s="530"/>
      <c r="AS21" s="542"/>
    </row>
    <row r="22" spans="1:45" s="438" customFormat="1" ht="110.25">
      <c r="A22" s="583">
        <v>4</v>
      </c>
      <c r="B22" s="583" t="s">
        <v>620</v>
      </c>
      <c r="C22" s="584" t="s">
        <v>621</v>
      </c>
      <c r="D22" s="583" t="s">
        <v>831</v>
      </c>
      <c r="E22" s="561">
        <v>75</v>
      </c>
      <c r="F22" s="765">
        <v>995433</v>
      </c>
      <c r="G22" s="767"/>
      <c r="H22" s="546">
        <v>0.18</v>
      </c>
      <c r="I22" s="769"/>
      <c r="J22" s="770"/>
      <c r="K22" s="444" t="str">
        <f t="shared" si="1"/>
        <v>Included</v>
      </c>
      <c r="L22" s="451">
        <f t="shared" si="0"/>
        <v>0.18</v>
      </c>
      <c r="M22" s="541"/>
      <c r="V22" s="530"/>
      <c r="W22" s="530"/>
      <c r="X22" s="530"/>
      <c r="Y22" s="530"/>
      <c r="Z22" s="530"/>
      <c r="AA22" s="530"/>
      <c r="AB22" s="530"/>
      <c r="AC22" s="530"/>
      <c r="AD22" s="530"/>
      <c r="AE22" s="530"/>
      <c r="AF22" s="530"/>
      <c r="AG22" s="530"/>
      <c r="AH22" s="530"/>
      <c r="AI22" s="530"/>
      <c r="AJ22" s="530"/>
      <c r="AK22" s="530"/>
      <c r="AL22" s="530"/>
      <c r="AM22" s="530"/>
      <c r="AN22" s="530"/>
      <c r="AO22" s="530"/>
      <c r="AS22" s="542"/>
    </row>
    <row r="23" spans="1:45" s="438" customFormat="1" ht="47.25">
      <c r="A23" s="583">
        <v>5</v>
      </c>
      <c r="B23" s="583">
        <v>2.25</v>
      </c>
      <c r="C23" s="584" t="s">
        <v>622</v>
      </c>
      <c r="D23" s="583" t="s">
        <v>830</v>
      </c>
      <c r="E23" s="561">
        <v>2214.1306083499999</v>
      </c>
      <c r="F23" s="765">
        <v>995433</v>
      </c>
      <c r="G23" s="767"/>
      <c r="H23" s="546">
        <v>0.18</v>
      </c>
      <c r="I23" s="769"/>
      <c r="J23" s="770"/>
      <c r="K23" s="444" t="str">
        <f t="shared" si="1"/>
        <v>Included</v>
      </c>
      <c r="L23" s="451">
        <f t="shared" si="0"/>
        <v>0.18</v>
      </c>
      <c r="M23" s="541"/>
      <c r="V23" s="530"/>
      <c r="W23" s="530"/>
      <c r="X23" s="530"/>
      <c r="Y23" s="530"/>
      <c r="Z23" s="530"/>
      <c r="AA23" s="530"/>
      <c r="AB23" s="530"/>
      <c r="AC23" s="530"/>
      <c r="AD23" s="530"/>
      <c r="AE23" s="530"/>
      <c r="AF23" s="530"/>
      <c r="AG23" s="530"/>
      <c r="AH23" s="530"/>
      <c r="AI23" s="530"/>
      <c r="AJ23" s="530"/>
      <c r="AK23" s="530"/>
      <c r="AL23" s="530"/>
      <c r="AM23" s="530"/>
      <c r="AN23" s="530"/>
      <c r="AO23" s="530"/>
      <c r="AS23" s="542"/>
    </row>
    <row r="24" spans="1:45" s="438" customFormat="1" ht="31.5">
      <c r="A24" s="583">
        <v>6</v>
      </c>
      <c r="B24" s="583" t="s">
        <v>623</v>
      </c>
      <c r="C24" s="584" t="s">
        <v>624</v>
      </c>
      <c r="D24" s="583" t="s">
        <v>832</v>
      </c>
      <c r="E24" s="561">
        <v>250</v>
      </c>
      <c r="F24" s="765">
        <v>995433</v>
      </c>
      <c r="G24" s="767"/>
      <c r="H24" s="546">
        <v>0.18</v>
      </c>
      <c r="I24" s="769"/>
      <c r="J24" s="770"/>
      <c r="K24" s="444" t="str">
        <f t="shared" si="1"/>
        <v>Included</v>
      </c>
      <c r="L24" s="451">
        <f t="shared" si="0"/>
        <v>0.18</v>
      </c>
      <c r="M24" s="541"/>
      <c r="V24" s="530"/>
      <c r="W24" s="530"/>
      <c r="X24" s="530"/>
      <c r="Y24" s="530"/>
      <c r="Z24" s="530"/>
      <c r="AA24" s="530"/>
      <c r="AB24" s="530"/>
      <c r="AC24" s="530"/>
      <c r="AD24" s="530"/>
      <c r="AE24" s="530"/>
      <c r="AF24" s="530"/>
      <c r="AG24" s="530"/>
      <c r="AH24" s="530"/>
      <c r="AI24" s="530"/>
      <c r="AJ24" s="530"/>
      <c r="AK24" s="530"/>
      <c r="AL24" s="530"/>
      <c r="AM24" s="530"/>
      <c r="AN24" s="530"/>
      <c r="AO24" s="530"/>
      <c r="AS24" s="542"/>
    </row>
    <row r="25" spans="1:45" s="438" customFormat="1" ht="78.75">
      <c r="A25" s="583">
        <v>7</v>
      </c>
      <c r="B25" s="583" t="s">
        <v>625</v>
      </c>
      <c r="C25" s="584" t="s">
        <v>626</v>
      </c>
      <c r="D25" s="583" t="s">
        <v>831</v>
      </c>
      <c r="E25" s="561">
        <v>60</v>
      </c>
      <c r="F25" s="765">
        <v>995433</v>
      </c>
      <c r="G25" s="767"/>
      <c r="H25" s="546">
        <v>0.18</v>
      </c>
      <c r="I25" s="769"/>
      <c r="J25" s="770"/>
      <c r="K25" s="444" t="str">
        <f t="shared" si="1"/>
        <v>Included</v>
      </c>
      <c r="L25" s="451">
        <f t="shared" si="0"/>
        <v>0.18</v>
      </c>
      <c r="M25" s="541"/>
      <c r="V25" s="530"/>
      <c r="W25" s="530"/>
      <c r="X25" s="530"/>
      <c r="Y25" s="530"/>
      <c r="Z25" s="530"/>
      <c r="AA25" s="530"/>
      <c r="AB25" s="530"/>
      <c r="AC25" s="530"/>
      <c r="AD25" s="530"/>
      <c r="AE25" s="530"/>
      <c r="AF25" s="530"/>
      <c r="AG25" s="530"/>
      <c r="AH25" s="530"/>
      <c r="AI25" s="530"/>
      <c r="AJ25" s="530"/>
      <c r="AK25" s="530"/>
      <c r="AL25" s="530"/>
      <c r="AM25" s="530"/>
      <c r="AN25" s="530"/>
      <c r="AO25" s="530"/>
      <c r="AS25" s="542"/>
    </row>
    <row r="26" spans="1:45" s="438" customFormat="1" ht="78.75">
      <c r="A26" s="583">
        <v>8</v>
      </c>
      <c r="B26" s="583" t="s">
        <v>627</v>
      </c>
      <c r="C26" s="584" t="s">
        <v>628</v>
      </c>
      <c r="D26" s="583" t="s">
        <v>833</v>
      </c>
      <c r="E26" s="561">
        <v>233.245</v>
      </c>
      <c r="F26" s="765">
        <v>995433</v>
      </c>
      <c r="G26" s="767"/>
      <c r="H26" s="546">
        <v>0.18</v>
      </c>
      <c r="I26" s="769"/>
      <c r="J26" s="770"/>
      <c r="K26" s="444" t="str">
        <f t="shared" si="1"/>
        <v>Included</v>
      </c>
      <c r="L26" s="451">
        <f t="shared" si="0"/>
        <v>0.18</v>
      </c>
      <c r="M26" s="541"/>
      <c r="V26" s="530"/>
      <c r="W26" s="530"/>
      <c r="X26" s="530"/>
      <c r="Y26" s="530"/>
      <c r="Z26" s="530"/>
      <c r="AA26" s="530"/>
      <c r="AB26" s="530"/>
      <c r="AC26" s="530"/>
      <c r="AD26" s="530"/>
      <c r="AE26" s="530"/>
      <c r="AF26" s="530"/>
      <c r="AG26" s="530"/>
      <c r="AH26" s="530"/>
      <c r="AI26" s="530"/>
      <c r="AJ26" s="530"/>
      <c r="AK26" s="530"/>
      <c r="AL26" s="530"/>
      <c r="AM26" s="530"/>
      <c r="AN26" s="530"/>
      <c r="AO26" s="530"/>
      <c r="AS26" s="542"/>
    </row>
    <row r="27" spans="1:45" s="438" customFormat="1" ht="47.25">
      <c r="A27" s="583">
        <v>9</v>
      </c>
      <c r="B27" s="583" t="s">
        <v>581</v>
      </c>
      <c r="C27" s="584" t="s">
        <v>629</v>
      </c>
      <c r="D27" s="583" t="s">
        <v>830</v>
      </c>
      <c r="E27" s="561">
        <v>56.422143250000005</v>
      </c>
      <c r="F27" s="765">
        <v>995454</v>
      </c>
      <c r="G27" s="767"/>
      <c r="H27" s="546">
        <v>0.18</v>
      </c>
      <c r="I27" s="769"/>
      <c r="J27" s="770"/>
      <c r="K27" s="444" t="str">
        <f t="shared" si="1"/>
        <v>Included</v>
      </c>
      <c r="L27" s="451">
        <f t="shared" si="0"/>
        <v>0.18</v>
      </c>
      <c r="M27" s="541"/>
      <c r="V27" s="530"/>
      <c r="W27" s="530"/>
      <c r="X27" s="530"/>
      <c r="Y27" s="530"/>
      <c r="Z27" s="530"/>
      <c r="AA27" s="530"/>
      <c r="AB27" s="530"/>
      <c r="AC27" s="530"/>
      <c r="AD27" s="530"/>
      <c r="AE27" s="530"/>
      <c r="AF27" s="530"/>
      <c r="AG27" s="530"/>
      <c r="AH27" s="530"/>
      <c r="AI27" s="530"/>
      <c r="AJ27" s="530"/>
      <c r="AK27" s="530"/>
      <c r="AL27" s="530"/>
      <c r="AM27" s="530"/>
      <c r="AN27" s="530"/>
      <c r="AO27" s="530"/>
      <c r="AS27" s="542"/>
    </row>
    <row r="28" spans="1:45" s="438" customFormat="1" ht="47.25">
      <c r="A28" s="583">
        <v>10</v>
      </c>
      <c r="B28" s="583" t="s">
        <v>582</v>
      </c>
      <c r="C28" s="584" t="s">
        <v>630</v>
      </c>
      <c r="D28" s="583" t="s">
        <v>296</v>
      </c>
      <c r="E28" s="561">
        <v>122.18401487499999</v>
      </c>
      <c r="F28" s="765">
        <v>995454</v>
      </c>
      <c r="G28" s="767"/>
      <c r="H28" s="546">
        <v>0.18</v>
      </c>
      <c r="I28" s="769"/>
      <c r="J28" s="770"/>
      <c r="K28" s="444" t="str">
        <f t="shared" si="1"/>
        <v>Included</v>
      </c>
      <c r="L28" s="451">
        <f t="shared" si="0"/>
        <v>0.18</v>
      </c>
      <c r="M28" s="541"/>
      <c r="V28" s="530"/>
      <c r="W28" s="530"/>
      <c r="X28" s="530"/>
      <c r="Y28" s="530"/>
      <c r="Z28" s="530"/>
      <c r="AA28" s="530"/>
      <c r="AB28" s="530"/>
      <c r="AC28" s="530"/>
      <c r="AD28" s="530"/>
      <c r="AE28" s="530"/>
      <c r="AF28" s="530"/>
      <c r="AG28" s="530"/>
      <c r="AH28" s="530"/>
      <c r="AI28" s="530"/>
      <c r="AJ28" s="530"/>
      <c r="AK28" s="530"/>
      <c r="AL28" s="530"/>
      <c r="AM28" s="530"/>
      <c r="AN28" s="530"/>
      <c r="AO28" s="530"/>
      <c r="AS28" s="542"/>
    </row>
    <row r="29" spans="1:45" s="438" customFormat="1" ht="31.5">
      <c r="A29" s="583">
        <v>11</v>
      </c>
      <c r="B29" s="583" t="s">
        <v>583</v>
      </c>
      <c r="C29" s="584" t="s">
        <v>631</v>
      </c>
      <c r="D29" s="583" t="s">
        <v>833</v>
      </c>
      <c r="E29" s="561">
        <v>385.3</v>
      </c>
      <c r="F29" s="765">
        <v>995457</v>
      </c>
      <c r="G29" s="767"/>
      <c r="H29" s="546">
        <v>0.18</v>
      </c>
      <c r="I29" s="769"/>
      <c r="J29" s="770"/>
      <c r="K29" s="444" t="str">
        <f t="shared" si="1"/>
        <v>Included</v>
      </c>
      <c r="L29" s="451">
        <f t="shared" si="0"/>
        <v>0.18</v>
      </c>
      <c r="M29" s="541"/>
      <c r="V29" s="530"/>
      <c r="W29" s="530"/>
      <c r="X29" s="530"/>
      <c r="Y29" s="530"/>
      <c r="Z29" s="530"/>
      <c r="AA29" s="530"/>
      <c r="AB29" s="530"/>
      <c r="AC29" s="530"/>
      <c r="AD29" s="530"/>
      <c r="AE29" s="530"/>
      <c r="AF29" s="530"/>
      <c r="AG29" s="530"/>
      <c r="AH29" s="530"/>
      <c r="AI29" s="530"/>
      <c r="AJ29" s="530"/>
      <c r="AK29" s="530"/>
      <c r="AL29" s="530"/>
      <c r="AM29" s="530"/>
      <c r="AN29" s="530"/>
      <c r="AO29" s="530"/>
      <c r="AS29" s="542"/>
    </row>
    <row r="30" spans="1:45" s="438" customFormat="1" ht="31.5">
      <c r="A30" s="583">
        <v>12</v>
      </c>
      <c r="B30" s="585">
        <v>4.12</v>
      </c>
      <c r="C30" s="584" t="s">
        <v>632</v>
      </c>
      <c r="D30" s="583" t="s">
        <v>834</v>
      </c>
      <c r="E30" s="561">
        <v>258.77842224</v>
      </c>
      <c r="F30" s="765">
        <v>995454</v>
      </c>
      <c r="G30" s="767"/>
      <c r="H30" s="546">
        <v>0.18</v>
      </c>
      <c r="I30" s="769"/>
      <c r="J30" s="770"/>
      <c r="K30" s="444" t="str">
        <f t="shared" si="1"/>
        <v>Included</v>
      </c>
      <c r="L30" s="451">
        <f t="shared" si="0"/>
        <v>0.18</v>
      </c>
      <c r="M30" s="541"/>
      <c r="V30" s="530"/>
      <c r="W30" s="530"/>
      <c r="X30" s="530"/>
      <c r="Y30" s="530"/>
      <c r="Z30" s="530"/>
      <c r="AA30" s="530"/>
      <c r="AB30" s="530"/>
      <c r="AC30" s="530"/>
      <c r="AD30" s="530"/>
      <c r="AE30" s="530"/>
      <c r="AF30" s="530"/>
      <c r="AG30" s="530"/>
      <c r="AH30" s="530"/>
      <c r="AI30" s="530"/>
      <c r="AJ30" s="530"/>
      <c r="AK30" s="530"/>
      <c r="AL30" s="530"/>
      <c r="AM30" s="530"/>
      <c r="AN30" s="530"/>
      <c r="AO30" s="530"/>
      <c r="AS30" s="542"/>
    </row>
    <row r="31" spans="1:45" s="438" customFormat="1" ht="47.25">
      <c r="A31" s="583">
        <v>13</v>
      </c>
      <c r="B31" s="585">
        <v>4.13</v>
      </c>
      <c r="C31" s="584" t="s">
        <v>633</v>
      </c>
      <c r="D31" s="583" t="s">
        <v>833</v>
      </c>
      <c r="E31" s="561">
        <v>31.859369999999998</v>
      </c>
      <c r="F31" s="765">
        <v>995454</v>
      </c>
      <c r="G31" s="767"/>
      <c r="H31" s="546">
        <v>0.18</v>
      </c>
      <c r="I31" s="769"/>
      <c r="J31" s="770"/>
      <c r="K31" s="444" t="str">
        <f t="shared" si="1"/>
        <v>Included</v>
      </c>
      <c r="L31" s="451">
        <f t="shared" si="0"/>
        <v>0.18</v>
      </c>
      <c r="M31" s="541"/>
      <c r="V31" s="530"/>
      <c r="W31" s="530"/>
      <c r="X31" s="530"/>
      <c r="Y31" s="530"/>
      <c r="Z31" s="530"/>
      <c r="AA31" s="530"/>
      <c r="AB31" s="530"/>
      <c r="AC31" s="530"/>
      <c r="AD31" s="530"/>
      <c r="AE31" s="530"/>
      <c r="AF31" s="530"/>
      <c r="AG31" s="530"/>
      <c r="AH31" s="530"/>
      <c r="AI31" s="530"/>
      <c r="AJ31" s="530"/>
      <c r="AK31" s="530"/>
      <c r="AL31" s="530"/>
      <c r="AM31" s="530"/>
      <c r="AN31" s="530"/>
      <c r="AO31" s="530"/>
      <c r="AS31" s="542"/>
    </row>
    <row r="32" spans="1:45" s="438" customFormat="1" ht="63">
      <c r="A32" s="583">
        <v>14</v>
      </c>
      <c r="B32" s="583">
        <v>4.17</v>
      </c>
      <c r="C32" s="584" t="s">
        <v>634</v>
      </c>
      <c r="D32" s="583" t="s">
        <v>833</v>
      </c>
      <c r="E32" s="561">
        <v>60</v>
      </c>
      <c r="F32" s="765">
        <v>995454</v>
      </c>
      <c r="G32" s="767"/>
      <c r="H32" s="546">
        <v>0.18</v>
      </c>
      <c r="I32" s="769"/>
      <c r="J32" s="770"/>
      <c r="K32" s="444" t="str">
        <f t="shared" si="1"/>
        <v>Included</v>
      </c>
      <c r="L32" s="451">
        <f t="shared" si="0"/>
        <v>0.18</v>
      </c>
      <c r="M32" s="541"/>
      <c r="V32" s="530"/>
      <c r="W32" s="530"/>
      <c r="X32" s="530"/>
      <c r="Y32" s="530"/>
      <c r="Z32" s="530"/>
      <c r="AA32" s="530"/>
      <c r="AB32" s="530"/>
      <c r="AC32" s="530"/>
      <c r="AD32" s="530"/>
      <c r="AE32" s="530"/>
      <c r="AF32" s="530"/>
      <c r="AG32" s="530"/>
      <c r="AH32" s="530"/>
      <c r="AI32" s="530"/>
      <c r="AJ32" s="530"/>
      <c r="AK32" s="530"/>
      <c r="AL32" s="530"/>
      <c r="AM32" s="530"/>
      <c r="AN32" s="530"/>
      <c r="AO32" s="530"/>
      <c r="AS32" s="542"/>
    </row>
    <row r="33" spans="1:45" s="438" customFormat="1" ht="141.75">
      <c r="A33" s="583">
        <v>15</v>
      </c>
      <c r="B33" s="583" t="s">
        <v>635</v>
      </c>
      <c r="C33" s="584" t="s">
        <v>636</v>
      </c>
      <c r="D33" s="583" t="s">
        <v>830</v>
      </c>
      <c r="E33" s="561">
        <v>216.91045365000002</v>
      </c>
      <c r="F33" s="765">
        <v>995454</v>
      </c>
      <c r="G33" s="767"/>
      <c r="H33" s="546">
        <v>0.18</v>
      </c>
      <c r="I33" s="769"/>
      <c r="J33" s="770"/>
      <c r="K33" s="444" t="str">
        <f t="shared" si="1"/>
        <v>Included</v>
      </c>
      <c r="L33" s="451">
        <f t="shared" si="0"/>
        <v>0.18</v>
      </c>
      <c r="M33" s="541"/>
      <c r="V33" s="530"/>
      <c r="W33" s="530"/>
      <c r="X33" s="530"/>
      <c r="Y33" s="530"/>
      <c r="Z33" s="530"/>
      <c r="AA33" s="530"/>
      <c r="AB33" s="530"/>
      <c r="AC33" s="530"/>
      <c r="AD33" s="530"/>
      <c r="AE33" s="530"/>
      <c r="AF33" s="530"/>
      <c r="AG33" s="530"/>
      <c r="AH33" s="530"/>
      <c r="AI33" s="530"/>
      <c r="AJ33" s="530"/>
      <c r="AK33" s="530"/>
      <c r="AL33" s="530"/>
      <c r="AM33" s="530"/>
      <c r="AN33" s="530"/>
      <c r="AO33" s="530"/>
      <c r="AS33" s="542"/>
    </row>
    <row r="34" spans="1:45" s="438" customFormat="1" ht="141.75">
      <c r="A34" s="583">
        <v>16</v>
      </c>
      <c r="B34" s="583" t="s">
        <v>637</v>
      </c>
      <c r="C34" s="584" t="s">
        <v>638</v>
      </c>
      <c r="D34" s="583" t="s">
        <v>830</v>
      </c>
      <c r="E34" s="561">
        <v>183.56451775000002</v>
      </c>
      <c r="F34" s="765">
        <v>995454</v>
      </c>
      <c r="G34" s="767"/>
      <c r="H34" s="546">
        <v>0.18</v>
      </c>
      <c r="I34" s="769"/>
      <c r="J34" s="770"/>
      <c r="K34" s="444" t="str">
        <f t="shared" si="1"/>
        <v>Included</v>
      </c>
      <c r="L34" s="451">
        <f t="shared" si="0"/>
        <v>0.18</v>
      </c>
      <c r="M34" s="541"/>
      <c r="V34" s="530"/>
      <c r="W34" s="530"/>
      <c r="X34" s="530"/>
      <c r="Y34" s="530"/>
      <c r="Z34" s="530"/>
      <c r="AA34" s="530"/>
      <c r="AB34" s="530"/>
      <c r="AC34" s="530"/>
      <c r="AD34" s="530"/>
      <c r="AE34" s="530"/>
      <c r="AF34" s="530"/>
      <c r="AG34" s="530"/>
      <c r="AH34" s="530"/>
      <c r="AI34" s="530"/>
      <c r="AJ34" s="530"/>
      <c r="AK34" s="530"/>
      <c r="AL34" s="530"/>
      <c r="AM34" s="530"/>
      <c r="AN34" s="530"/>
      <c r="AO34" s="530"/>
      <c r="AS34" s="542"/>
    </row>
    <row r="35" spans="1:45" s="438" customFormat="1" ht="31.5">
      <c r="A35" s="583">
        <v>17</v>
      </c>
      <c r="B35" s="583">
        <v>5.35</v>
      </c>
      <c r="C35" s="584" t="s">
        <v>639</v>
      </c>
      <c r="D35" s="583" t="s">
        <v>835</v>
      </c>
      <c r="E35" s="561">
        <v>160.19</v>
      </c>
      <c r="F35" s="765">
        <v>995454</v>
      </c>
      <c r="G35" s="767"/>
      <c r="H35" s="546">
        <v>0.18</v>
      </c>
      <c r="I35" s="769"/>
      <c r="J35" s="770"/>
      <c r="K35" s="444" t="str">
        <f t="shared" si="1"/>
        <v>Included</v>
      </c>
      <c r="L35" s="451">
        <f t="shared" si="0"/>
        <v>0.18</v>
      </c>
      <c r="M35" s="541"/>
      <c r="V35" s="530"/>
      <c r="W35" s="530"/>
      <c r="X35" s="530"/>
      <c r="Y35" s="530"/>
      <c r="Z35" s="530"/>
      <c r="AA35" s="530"/>
      <c r="AB35" s="530"/>
      <c r="AC35" s="530"/>
      <c r="AD35" s="530"/>
      <c r="AE35" s="530"/>
      <c r="AF35" s="530"/>
      <c r="AG35" s="530"/>
      <c r="AH35" s="530"/>
      <c r="AI35" s="530"/>
      <c r="AJ35" s="530"/>
      <c r="AK35" s="530"/>
      <c r="AL35" s="530"/>
      <c r="AM35" s="530"/>
      <c r="AN35" s="530"/>
      <c r="AO35" s="530"/>
      <c r="AS35" s="542"/>
    </row>
    <row r="36" spans="1:45" s="438" customFormat="1" ht="31.5">
      <c r="A36" s="583">
        <v>18</v>
      </c>
      <c r="B36" s="583" t="s">
        <v>585</v>
      </c>
      <c r="C36" s="584" t="s">
        <v>640</v>
      </c>
      <c r="D36" s="583" t="s">
        <v>836</v>
      </c>
      <c r="E36" s="561">
        <v>128.84</v>
      </c>
      <c r="F36" s="765">
        <v>995457</v>
      </c>
      <c r="G36" s="767"/>
      <c r="H36" s="546">
        <v>0.18</v>
      </c>
      <c r="I36" s="769"/>
      <c r="J36" s="770"/>
      <c r="K36" s="444" t="str">
        <f t="shared" si="1"/>
        <v>Included</v>
      </c>
      <c r="L36" s="451">
        <f t="shared" si="0"/>
        <v>0.18</v>
      </c>
      <c r="M36" s="541"/>
      <c r="V36" s="530"/>
      <c r="W36" s="530"/>
      <c r="X36" s="530"/>
      <c r="Y36" s="530"/>
      <c r="Z36" s="530"/>
      <c r="AA36" s="530"/>
      <c r="AB36" s="530"/>
      <c r="AC36" s="530"/>
      <c r="AD36" s="530"/>
      <c r="AE36" s="530"/>
      <c r="AF36" s="530"/>
      <c r="AG36" s="530"/>
      <c r="AH36" s="530"/>
      <c r="AI36" s="530"/>
      <c r="AJ36" s="530"/>
      <c r="AK36" s="530"/>
      <c r="AL36" s="530"/>
      <c r="AM36" s="530"/>
      <c r="AN36" s="530"/>
      <c r="AO36" s="530"/>
      <c r="AS36" s="542"/>
    </row>
    <row r="37" spans="1:45" s="438" customFormat="1" ht="47.25">
      <c r="A37" s="583">
        <v>19</v>
      </c>
      <c r="B37" s="583" t="s">
        <v>641</v>
      </c>
      <c r="C37" s="584" t="s">
        <v>642</v>
      </c>
      <c r="D37" s="583" t="s">
        <v>836</v>
      </c>
      <c r="E37" s="561">
        <v>400.56</v>
      </c>
      <c r="F37" s="765">
        <v>995457</v>
      </c>
      <c r="G37" s="767"/>
      <c r="H37" s="546">
        <v>0.18</v>
      </c>
      <c r="I37" s="769"/>
      <c r="J37" s="770"/>
      <c r="K37" s="444" t="str">
        <f t="shared" si="1"/>
        <v>Included</v>
      </c>
      <c r="L37" s="451">
        <f t="shared" si="0"/>
        <v>0.18</v>
      </c>
      <c r="M37" s="541"/>
      <c r="V37" s="530"/>
      <c r="W37" s="530"/>
      <c r="X37" s="530"/>
      <c r="Y37" s="530"/>
      <c r="Z37" s="530"/>
      <c r="AA37" s="530"/>
      <c r="AB37" s="530"/>
      <c r="AC37" s="530"/>
      <c r="AD37" s="530"/>
      <c r="AE37" s="530"/>
      <c r="AF37" s="530"/>
      <c r="AG37" s="530"/>
      <c r="AH37" s="530"/>
      <c r="AI37" s="530"/>
      <c r="AJ37" s="530"/>
      <c r="AK37" s="530"/>
      <c r="AL37" s="530"/>
      <c r="AM37" s="530"/>
      <c r="AN37" s="530"/>
      <c r="AO37" s="530"/>
      <c r="AS37" s="542"/>
    </row>
    <row r="38" spans="1:45" s="438" customFormat="1" ht="31.5">
      <c r="A38" s="583">
        <v>20</v>
      </c>
      <c r="B38" s="583" t="s">
        <v>586</v>
      </c>
      <c r="C38" s="584" t="s">
        <v>643</v>
      </c>
      <c r="D38" s="583" t="s">
        <v>836</v>
      </c>
      <c r="E38" s="561">
        <v>664.55</v>
      </c>
      <c r="F38" s="765">
        <v>995457</v>
      </c>
      <c r="G38" s="767"/>
      <c r="H38" s="546">
        <v>0.18</v>
      </c>
      <c r="I38" s="769"/>
      <c r="J38" s="770"/>
      <c r="K38" s="444" t="str">
        <f t="shared" si="1"/>
        <v>Included</v>
      </c>
      <c r="L38" s="451">
        <f t="shared" si="0"/>
        <v>0.18</v>
      </c>
      <c r="M38" s="541"/>
      <c r="V38" s="530"/>
      <c r="W38" s="530"/>
      <c r="X38" s="530"/>
      <c r="Y38" s="530"/>
      <c r="Z38" s="530"/>
      <c r="AA38" s="530"/>
      <c r="AB38" s="530"/>
      <c r="AC38" s="530"/>
      <c r="AD38" s="530"/>
      <c r="AE38" s="530"/>
      <c r="AF38" s="530"/>
      <c r="AG38" s="530"/>
      <c r="AH38" s="530"/>
      <c r="AI38" s="530"/>
      <c r="AJ38" s="530"/>
      <c r="AK38" s="530"/>
      <c r="AL38" s="530"/>
      <c r="AM38" s="530"/>
      <c r="AN38" s="530"/>
      <c r="AO38" s="530"/>
      <c r="AS38" s="542"/>
    </row>
    <row r="39" spans="1:45" s="438" customFormat="1" ht="31.5">
      <c r="A39" s="583">
        <v>21</v>
      </c>
      <c r="B39" s="583" t="s">
        <v>587</v>
      </c>
      <c r="C39" s="584" t="s">
        <v>644</v>
      </c>
      <c r="D39" s="583" t="s">
        <v>836</v>
      </c>
      <c r="E39" s="561">
        <v>1200.08</v>
      </c>
      <c r="F39" s="765">
        <v>995457</v>
      </c>
      <c r="G39" s="767"/>
      <c r="H39" s="546">
        <v>0.18</v>
      </c>
      <c r="I39" s="769"/>
      <c r="J39" s="770"/>
      <c r="K39" s="444" t="str">
        <f t="shared" si="1"/>
        <v>Included</v>
      </c>
      <c r="L39" s="451">
        <f t="shared" si="0"/>
        <v>0.18</v>
      </c>
      <c r="M39" s="541"/>
      <c r="V39" s="530"/>
      <c r="W39" s="530"/>
      <c r="X39" s="530"/>
      <c r="Y39" s="530"/>
      <c r="Z39" s="530"/>
      <c r="AA39" s="530"/>
      <c r="AB39" s="530"/>
      <c r="AC39" s="530"/>
      <c r="AD39" s="530"/>
      <c r="AE39" s="530"/>
      <c r="AF39" s="530"/>
      <c r="AG39" s="530"/>
      <c r="AH39" s="530"/>
      <c r="AI39" s="530"/>
      <c r="AJ39" s="530"/>
      <c r="AK39" s="530"/>
      <c r="AL39" s="530"/>
      <c r="AM39" s="530"/>
      <c r="AN39" s="530"/>
      <c r="AO39" s="530"/>
      <c r="AS39" s="542"/>
    </row>
    <row r="40" spans="1:45" s="438" customFormat="1" ht="31.5">
      <c r="A40" s="583">
        <v>22</v>
      </c>
      <c r="B40" s="583" t="s">
        <v>588</v>
      </c>
      <c r="C40" s="584" t="s">
        <v>645</v>
      </c>
      <c r="D40" s="583" t="s">
        <v>836</v>
      </c>
      <c r="E40" s="561">
        <v>713.45</v>
      </c>
      <c r="F40" s="765">
        <v>995457</v>
      </c>
      <c r="G40" s="767"/>
      <c r="H40" s="546">
        <v>0.18</v>
      </c>
      <c r="I40" s="769"/>
      <c r="J40" s="770"/>
      <c r="K40" s="444" t="str">
        <f t="shared" si="1"/>
        <v>Included</v>
      </c>
      <c r="L40" s="451">
        <f t="shared" si="0"/>
        <v>0.18</v>
      </c>
      <c r="M40" s="541"/>
      <c r="V40" s="530"/>
      <c r="W40" s="530"/>
      <c r="X40" s="530"/>
      <c r="Y40" s="530"/>
      <c r="Z40" s="530"/>
      <c r="AA40" s="530"/>
      <c r="AB40" s="530"/>
      <c r="AC40" s="530"/>
      <c r="AD40" s="530"/>
      <c r="AE40" s="530"/>
      <c r="AF40" s="530"/>
      <c r="AG40" s="530"/>
      <c r="AH40" s="530"/>
      <c r="AI40" s="530"/>
      <c r="AJ40" s="530"/>
      <c r="AK40" s="530"/>
      <c r="AL40" s="530"/>
      <c r="AM40" s="530"/>
      <c r="AN40" s="530"/>
      <c r="AO40" s="530"/>
      <c r="AS40" s="542"/>
    </row>
    <row r="41" spans="1:45" s="438" customFormat="1" ht="31.5">
      <c r="A41" s="583">
        <v>23</v>
      </c>
      <c r="B41" s="583" t="s">
        <v>646</v>
      </c>
      <c r="C41" s="584" t="s">
        <v>647</v>
      </c>
      <c r="D41" s="583" t="s">
        <v>836</v>
      </c>
      <c r="E41" s="561">
        <v>23.42</v>
      </c>
      <c r="F41" s="765">
        <v>995457</v>
      </c>
      <c r="G41" s="767"/>
      <c r="H41" s="546">
        <v>0.18</v>
      </c>
      <c r="I41" s="769"/>
      <c r="J41" s="770"/>
      <c r="K41" s="444" t="str">
        <f t="shared" si="1"/>
        <v>Included</v>
      </c>
      <c r="L41" s="451">
        <f t="shared" si="0"/>
        <v>0.18</v>
      </c>
      <c r="M41" s="541"/>
      <c r="V41" s="530"/>
      <c r="W41" s="530"/>
      <c r="X41" s="530"/>
      <c r="Y41" s="530"/>
      <c r="Z41" s="530"/>
      <c r="AA41" s="530"/>
      <c r="AB41" s="530"/>
      <c r="AC41" s="530"/>
      <c r="AD41" s="530"/>
      <c r="AE41" s="530"/>
      <c r="AF41" s="530"/>
      <c r="AG41" s="530"/>
      <c r="AH41" s="530"/>
      <c r="AI41" s="530"/>
      <c r="AJ41" s="530"/>
      <c r="AK41" s="530"/>
      <c r="AL41" s="530"/>
      <c r="AM41" s="530"/>
      <c r="AN41" s="530"/>
      <c r="AO41" s="530"/>
      <c r="AS41" s="542"/>
    </row>
    <row r="42" spans="1:45" s="438" customFormat="1" ht="31.5">
      <c r="A42" s="583">
        <v>24</v>
      </c>
      <c r="B42" s="583" t="s">
        <v>648</v>
      </c>
      <c r="C42" s="584" t="s">
        <v>649</v>
      </c>
      <c r="D42" s="583" t="s">
        <v>836</v>
      </c>
      <c r="E42" s="561">
        <v>7.35</v>
      </c>
      <c r="F42" s="765">
        <v>995457</v>
      </c>
      <c r="G42" s="767"/>
      <c r="H42" s="546">
        <v>0.18</v>
      </c>
      <c r="I42" s="769"/>
      <c r="J42" s="770"/>
      <c r="K42" s="444" t="str">
        <f t="shared" si="1"/>
        <v>Included</v>
      </c>
      <c r="L42" s="451">
        <f t="shared" si="0"/>
        <v>0.18</v>
      </c>
      <c r="M42" s="541"/>
      <c r="V42" s="530"/>
      <c r="W42" s="530"/>
      <c r="X42" s="530"/>
      <c r="Y42" s="530"/>
      <c r="Z42" s="530"/>
      <c r="AA42" s="530"/>
      <c r="AB42" s="530"/>
      <c r="AC42" s="530"/>
      <c r="AD42" s="530"/>
      <c r="AE42" s="530"/>
      <c r="AF42" s="530"/>
      <c r="AG42" s="530"/>
      <c r="AH42" s="530"/>
      <c r="AI42" s="530"/>
      <c r="AJ42" s="530"/>
      <c r="AK42" s="530"/>
      <c r="AL42" s="530"/>
      <c r="AM42" s="530"/>
      <c r="AN42" s="530"/>
      <c r="AO42" s="530"/>
      <c r="AS42" s="542"/>
    </row>
    <row r="43" spans="1:45" s="438" customFormat="1" ht="47.25">
      <c r="A43" s="583">
        <v>25</v>
      </c>
      <c r="B43" s="583" t="s">
        <v>650</v>
      </c>
      <c r="C43" s="584" t="s">
        <v>651</v>
      </c>
      <c r="D43" s="583" t="s">
        <v>837</v>
      </c>
      <c r="E43" s="561">
        <v>15.34</v>
      </c>
      <c r="F43" s="765">
        <v>995457</v>
      </c>
      <c r="G43" s="767"/>
      <c r="H43" s="546">
        <v>0.18</v>
      </c>
      <c r="I43" s="769"/>
      <c r="J43" s="770"/>
      <c r="K43" s="444" t="str">
        <f t="shared" si="1"/>
        <v>Included</v>
      </c>
      <c r="L43" s="451">
        <f t="shared" si="0"/>
        <v>0.18</v>
      </c>
      <c r="M43" s="541"/>
      <c r="V43" s="530"/>
      <c r="W43" s="530"/>
      <c r="X43" s="530"/>
      <c r="Y43" s="530"/>
      <c r="Z43" s="530"/>
      <c r="AA43" s="530"/>
      <c r="AB43" s="530"/>
      <c r="AC43" s="530"/>
      <c r="AD43" s="530"/>
      <c r="AE43" s="530"/>
      <c r="AF43" s="530"/>
      <c r="AG43" s="530"/>
      <c r="AH43" s="530"/>
      <c r="AI43" s="530"/>
      <c r="AJ43" s="530"/>
      <c r="AK43" s="530"/>
      <c r="AL43" s="530"/>
      <c r="AM43" s="530"/>
      <c r="AN43" s="530"/>
      <c r="AO43" s="530"/>
      <c r="AS43" s="542"/>
    </row>
    <row r="44" spans="1:45" s="438" customFormat="1" ht="31.5">
      <c r="A44" s="583">
        <v>26</v>
      </c>
      <c r="B44" s="583" t="s">
        <v>652</v>
      </c>
      <c r="C44" s="584" t="s">
        <v>653</v>
      </c>
      <c r="D44" s="583" t="s">
        <v>831</v>
      </c>
      <c r="E44" s="561">
        <v>357.12</v>
      </c>
      <c r="F44" s="765">
        <v>995457</v>
      </c>
      <c r="G44" s="767"/>
      <c r="H44" s="546">
        <v>0.18</v>
      </c>
      <c r="I44" s="769"/>
      <c r="J44" s="770"/>
      <c r="K44" s="444" t="str">
        <f t="shared" si="1"/>
        <v>Included</v>
      </c>
      <c r="L44" s="451">
        <f t="shared" si="0"/>
        <v>0.18</v>
      </c>
      <c r="M44" s="541"/>
      <c r="V44" s="530"/>
      <c r="W44" s="530"/>
      <c r="X44" s="530"/>
      <c r="Y44" s="530"/>
      <c r="Z44" s="530"/>
      <c r="AA44" s="530"/>
      <c r="AB44" s="530"/>
      <c r="AC44" s="530"/>
      <c r="AD44" s="530"/>
      <c r="AE44" s="530"/>
      <c r="AF44" s="530"/>
      <c r="AG44" s="530"/>
      <c r="AH44" s="530"/>
      <c r="AI44" s="530"/>
      <c r="AJ44" s="530"/>
      <c r="AK44" s="530"/>
      <c r="AL44" s="530"/>
      <c r="AM44" s="530"/>
      <c r="AN44" s="530"/>
      <c r="AO44" s="530"/>
      <c r="AS44" s="542"/>
    </row>
    <row r="45" spans="1:45" s="438" customFormat="1" ht="31.5">
      <c r="A45" s="583">
        <v>27</v>
      </c>
      <c r="B45" s="583" t="s">
        <v>654</v>
      </c>
      <c r="C45" s="584" t="s">
        <v>655</v>
      </c>
      <c r="D45" s="583" t="s">
        <v>836</v>
      </c>
      <c r="E45" s="561">
        <v>19.670000000000002</v>
      </c>
      <c r="F45" s="765">
        <v>995457</v>
      </c>
      <c r="G45" s="767"/>
      <c r="H45" s="546">
        <v>0.18</v>
      </c>
      <c r="I45" s="769"/>
      <c r="J45" s="770"/>
      <c r="K45" s="444" t="str">
        <f t="shared" si="1"/>
        <v>Included</v>
      </c>
      <c r="L45" s="451">
        <f t="shared" si="0"/>
        <v>0.18</v>
      </c>
      <c r="M45" s="541"/>
      <c r="V45" s="530"/>
      <c r="W45" s="530"/>
      <c r="X45" s="530"/>
      <c r="Y45" s="530"/>
      <c r="Z45" s="530"/>
      <c r="AA45" s="530"/>
      <c r="AB45" s="530"/>
      <c r="AC45" s="530"/>
      <c r="AD45" s="530"/>
      <c r="AE45" s="530"/>
      <c r="AF45" s="530"/>
      <c r="AG45" s="530"/>
      <c r="AH45" s="530"/>
      <c r="AI45" s="530"/>
      <c r="AJ45" s="530"/>
      <c r="AK45" s="530"/>
      <c r="AL45" s="530"/>
      <c r="AM45" s="530"/>
      <c r="AN45" s="530"/>
      <c r="AO45" s="530"/>
      <c r="AS45" s="542"/>
    </row>
    <row r="46" spans="1:45" s="438" customFormat="1" ht="78.75">
      <c r="A46" s="583">
        <v>28</v>
      </c>
      <c r="B46" s="586" t="s">
        <v>656</v>
      </c>
      <c r="C46" s="584" t="s">
        <v>657</v>
      </c>
      <c r="D46" s="583" t="s">
        <v>838</v>
      </c>
      <c r="E46" s="561">
        <v>40.44</v>
      </c>
      <c r="F46" s="765"/>
      <c r="G46" s="767"/>
      <c r="H46" s="546">
        <v>0.18</v>
      </c>
      <c r="I46" s="769"/>
      <c r="J46" s="770"/>
      <c r="K46" s="444" t="str">
        <f t="shared" si="1"/>
        <v>Included</v>
      </c>
      <c r="L46" s="451">
        <f t="shared" si="0"/>
        <v>0.18</v>
      </c>
      <c r="M46" s="541"/>
      <c r="V46" s="530"/>
      <c r="W46" s="530"/>
      <c r="X46" s="530"/>
      <c r="Y46" s="530"/>
      <c r="Z46" s="530"/>
      <c r="AA46" s="530"/>
      <c r="AB46" s="530"/>
      <c r="AC46" s="530"/>
      <c r="AD46" s="530"/>
      <c r="AE46" s="530"/>
      <c r="AF46" s="530"/>
      <c r="AG46" s="530"/>
      <c r="AH46" s="530"/>
      <c r="AI46" s="530"/>
      <c r="AJ46" s="530"/>
      <c r="AK46" s="530"/>
      <c r="AL46" s="530"/>
      <c r="AM46" s="530"/>
      <c r="AN46" s="530"/>
      <c r="AO46" s="530"/>
      <c r="AS46" s="542"/>
    </row>
    <row r="47" spans="1:45" s="438" customFormat="1" ht="31.5">
      <c r="A47" s="583">
        <v>29</v>
      </c>
      <c r="B47" s="583" t="s">
        <v>658</v>
      </c>
      <c r="C47" s="584" t="s">
        <v>659</v>
      </c>
      <c r="D47" s="583" t="s">
        <v>414</v>
      </c>
      <c r="E47" s="561">
        <v>49811.788999999997</v>
      </c>
      <c r="F47" s="765">
        <v>995454</v>
      </c>
      <c r="G47" s="767"/>
      <c r="H47" s="546">
        <v>0.18</v>
      </c>
      <c r="I47" s="769"/>
      <c r="J47" s="770"/>
      <c r="K47" s="444" t="str">
        <f t="shared" si="1"/>
        <v>Included</v>
      </c>
      <c r="L47" s="451">
        <f t="shared" si="0"/>
        <v>0.18</v>
      </c>
      <c r="M47" s="541"/>
      <c r="V47" s="530"/>
      <c r="W47" s="530"/>
      <c r="X47" s="530"/>
      <c r="Y47" s="530"/>
      <c r="Z47" s="530"/>
      <c r="AA47" s="530"/>
      <c r="AB47" s="530"/>
      <c r="AC47" s="530"/>
      <c r="AD47" s="530"/>
      <c r="AE47" s="530"/>
      <c r="AF47" s="530"/>
      <c r="AG47" s="530"/>
      <c r="AH47" s="530"/>
      <c r="AI47" s="530"/>
      <c r="AJ47" s="530"/>
      <c r="AK47" s="530"/>
      <c r="AL47" s="530"/>
      <c r="AM47" s="530"/>
      <c r="AN47" s="530"/>
      <c r="AO47" s="530"/>
      <c r="AS47" s="542"/>
    </row>
    <row r="48" spans="1:45" s="438" customFormat="1" ht="31.5">
      <c r="A48" s="583">
        <v>30</v>
      </c>
      <c r="B48" s="583" t="s">
        <v>589</v>
      </c>
      <c r="C48" s="584" t="s">
        <v>660</v>
      </c>
      <c r="D48" s="583" t="s">
        <v>830</v>
      </c>
      <c r="E48" s="561">
        <v>51.725999999999999</v>
      </c>
      <c r="F48" s="765">
        <v>995456</v>
      </c>
      <c r="G48" s="767"/>
      <c r="H48" s="546">
        <v>0.18</v>
      </c>
      <c r="I48" s="769"/>
      <c r="J48" s="770"/>
      <c r="K48" s="444" t="str">
        <f t="shared" si="1"/>
        <v>Included</v>
      </c>
      <c r="L48" s="451">
        <f t="shared" si="0"/>
        <v>0.18</v>
      </c>
      <c r="M48" s="541"/>
      <c r="V48" s="530"/>
      <c r="W48" s="530"/>
      <c r="X48" s="530"/>
      <c r="Y48" s="530"/>
      <c r="Z48" s="530"/>
      <c r="AA48" s="530"/>
      <c r="AB48" s="530"/>
      <c r="AC48" s="530"/>
      <c r="AD48" s="530"/>
      <c r="AE48" s="530"/>
      <c r="AF48" s="530"/>
      <c r="AG48" s="530"/>
      <c r="AH48" s="530"/>
      <c r="AI48" s="530"/>
      <c r="AJ48" s="530"/>
      <c r="AK48" s="530"/>
      <c r="AL48" s="530"/>
      <c r="AM48" s="530"/>
      <c r="AN48" s="530"/>
      <c r="AO48" s="530"/>
      <c r="AS48" s="542"/>
    </row>
    <row r="49" spans="1:45" s="438" customFormat="1" ht="31.5">
      <c r="A49" s="583">
        <v>31</v>
      </c>
      <c r="B49" s="583" t="s">
        <v>661</v>
      </c>
      <c r="C49" s="584" t="s">
        <v>662</v>
      </c>
      <c r="D49" s="583" t="s">
        <v>830</v>
      </c>
      <c r="E49" s="561">
        <v>27.224067375000001</v>
      </c>
      <c r="F49" s="765">
        <v>995456</v>
      </c>
      <c r="G49" s="767"/>
      <c r="H49" s="546">
        <v>0.18</v>
      </c>
      <c r="I49" s="769"/>
      <c r="J49" s="770"/>
      <c r="K49" s="444" t="str">
        <f t="shared" si="1"/>
        <v>Included</v>
      </c>
      <c r="L49" s="451">
        <f t="shared" si="0"/>
        <v>0.18</v>
      </c>
      <c r="M49" s="541"/>
      <c r="V49" s="530"/>
      <c r="W49" s="530"/>
      <c r="X49" s="530"/>
      <c r="Y49" s="530"/>
      <c r="Z49" s="530"/>
      <c r="AA49" s="530"/>
      <c r="AB49" s="530"/>
      <c r="AC49" s="530"/>
      <c r="AD49" s="530"/>
      <c r="AE49" s="530"/>
      <c r="AF49" s="530"/>
      <c r="AG49" s="530"/>
      <c r="AH49" s="530"/>
      <c r="AI49" s="530"/>
      <c r="AJ49" s="530"/>
      <c r="AK49" s="530"/>
      <c r="AL49" s="530"/>
      <c r="AM49" s="530"/>
      <c r="AN49" s="530"/>
      <c r="AO49" s="530"/>
      <c r="AS49" s="542"/>
    </row>
    <row r="50" spans="1:45" s="438" customFormat="1" ht="47.25">
      <c r="A50" s="583">
        <v>32</v>
      </c>
      <c r="B50" s="583" t="s">
        <v>590</v>
      </c>
      <c r="C50" s="584" t="s">
        <v>663</v>
      </c>
      <c r="D50" s="583" t="s">
        <v>830</v>
      </c>
      <c r="E50" s="561">
        <v>168.995</v>
      </c>
      <c r="F50" s="765">
        <v>995456</v>
      </c>
      <c r="G50" s="767"/>
      <c r="H50" s="546">
        <v>0.18</v>
      </c>
      <c r="I50" s="769"/>
      <c r="J50" s="770"/>
      <c r="K50" s="444" t="str">
        <f t="shared" si="1"/>
        <v>Included</v>
      </c>
      <c r="L50" s="451">
        <f t="shared" si="0"/>
        <v>0.18</v>
      </c>
      <c r="M50" s="541"/>
      <c r="V50" s="530"/>
      <c r="W50" s="530"/>
      <c r="X50" s="530"/>
      <c r="Y50" s="530"/>
      <c r="Z50" s="530"/>
      <c r="AA50" s="530"/>
      <c r="AB50" s="530"/>
      <c r="AC50" s="530"/>
      <c r="AD50" s="530"/>
      <c r="AE50" s="530"/>
      <c r="AF50" s="530"/>
      <c r="AG50" s="530"/>
      <c r="AH50" s="530"/>
      <c r="AI50" s="530"/>
      <c r="AJ50" s="530"/>
      <c r="AK50" s="530"/>
      <c r="AL50" s="530"/>
      <c r="AM50" s="530"/>
      <c r="AN50" s="530"/>
      <c r="AO50" s="530"/>
      <c r="AS50" s="542"/>
    </row>
    <row r="51" spans="1:45" s="438" customFormat="1" ht="31.5">
      <c r="A51" s="583">
        <v>33</v>
      </c>
      <c r="B51" s="583" t="s">
        <v>664</v>
      </c>
      <c r="C51" s="584" t="s">
        <v>665</v>
      </c>
      <c r="D51" s="583" t="s">
        <v>833</v>
      </c>
      <c r="E51" s="561">
        <v>44</v>
      </c>
      <c r="F51" s="765">
        <v>995456</v>
      </c>
      <c r="G51" s="767"/>
      <c r="H51" s="546">
        <v>0.18</v>
      </c>
      <c r="I51" s="769"/>
      <c r="J51" s="770"/>
      <c r="K51" s="444" t="str">
        <f t="shared" si="1"/>
        <v>Included</v>
      </c>
      <c r="L51" s="451">
        <f t="shared" si="0"/>
        <v>0.18</v>
      </c>
      <c r="M51" s="541"/>
      <c r="V51" s="530"/>
      <c r="W51" s="530"/>
      <c r="X51" s="530"/>
      <c r="Y51" s="530"/>
      <c r="Z51" s="530"/>
      <c r="AA51" s="530"/>
      <c r="AB51" s="530"/>
      <c r="AC51" s="530"/>
      <c r="AD51" s="530"/>
      <c r="AE51" s="530"/>
      <c r="AF51" s="530"/>
      <c r="AG51" s="530"/>
      <c r="AH51" s="530"/>
      <c r="AI51" s="530"/>
      <c r="AJ51" s="530"/>
      <c r="AK51" s="530"/>
      <c r="AL51" s="530"/>
      <c r="AM51" s="530"/>
      <c r="AN51" s="530"/>
      <c r="AO51" s="530"/>
      <c r="AS51" s="542"/>
    </row>
    <row r="52" spans="1:45" s="438" customFormat="1" ht="47.25">
      <c r="A52" s="583">
        <v>34</v>
      </c>
      <c r="B52" s="583" t="s">
        <v>666</v>
      </c>
      <c r="C52" s="584" t="s">
        <v>667</v>
      </c>
      <c r="D52" s="583" t="s">
        <v>833</v>
      </c>
      <c r="E52" s="561">
        <v>377.26</v>
      </c>
      <c r="F52" s="765">
        <v>995456</v>
      </c>
      <c r="G52" s="767"/>
      <c r="H52" s="546">
        <v>0.18</v>
      </c>
      <c r="I52" s="769"/>
      <c r="J52" s="770"/>
      <c r="K52" s="444" t="str">
        <f t="shared" si="1"/>
        <v>Included</v>
      </c>
      <c r="L52" s="451">
        <f t="shared" si="0"/>
        <v>0.18</v>
      </c>
      <c r="M52" s="541"/>
      <c r="V52" s="530"/>
      <c r="W52" s="530"/>
      <c r="X52" s="530"/>
      <c r="Y52" s="530"/>
      <c r="Z52" s="530"/>
      <c r="AA52" s="530"/>
      <c r="AB52" s="530"/>
      <c r="AC52" s="530"/>
      <c r="AD52" s="530"/>
      <c r="AE52" s="530"/>
      <c r="AF52" s="530"/>
      <c r="AG52" s="530"/>
      <c r="AH52" s="530"/>
      <c r="AI52" s="530"/>
      <c r="AJ52" s="530"/>
      <c r="AK52" s="530"/>
      <c r="AL52" s="530"/>
      <c r="AM52" s="530"/>
      <c r="AN52" s="530"/>
      <c r="AO52" s="530"/>
      <c r="AS52" s="542"/>
    </row>
    <row r="53" spans="1:45" s="438" customFormat="1" ht="31.5">
      <c r="A53" s="583">
        <v>35</v>
      </c>
      <c r="B53" s="583">
        <v>6.15</v>
      </c>
      <c r="C53" s="584" t="s">
        <v>668</v>
      </c>
      <c r="D53" s="583" t="s">
        <v>833</v>
      </c>
      <c r="E53" s="561">
        <v>374.15</v>
      </c>
      <c r="F53" s="765">
        <v>995456</v>
      </c>
      <c r="G53" s="767"/>
      <c r="H53" s="546">
        <v>0.18</v>
      </c>
      <c r="I53" s="769"/>
      <c r="J53" s="770"/>
      <c r="K53" s="444" t="str">
        <f t="shared" si="1"/>
        <v>Included</v>
      </c>
      <c r="L53" s="451">
        <f t="shared" si="0"/>
        <v>0.18</v>
      </c>
      <c r="M53" s="541"/>
      <c r="V53" s="530"/>
      <c r="W53" s="530"/>
      <c r="X53" s="530"/>
      <c r="Y53" s="530"/>
      <c r="Z53" s="530"/>
      <c r="AA53" s="530"/>
      <c r="AB53" s="530"/>
      <c r="AC53" s="530"/>
      <c r="AD53" s="530"/>
      <c r="AE53" s="530"/>
      <c r="AF53" s="530"/>
      <c r="AG53" s="530"/>
      <c r="AH53" s="530"/>
      <c r="AI53" s="530"/>
      <c r="AJ53" s="530"/>
      <c r="AK53" s="530"/>
      <c r="AL53" s="530"/>
      <c r="AM53" s="530"/>
      <c r="AN53" s="530"/>
      <c r="AO53" s="530"/>
      <c r="AS53" s="542"/>
    </row>
    <row r="54" spans="1:45" s="438" customFormat="1" ht="110.25">
      <c r="A54" s="583">
        <v>36</v>
      </c>
      <c r="B54" s="583" t="s">
        <v>669</v>
      </c>
      <c r="C54" s="584" t="s">
        <v>670</v>
      </c>
      <c r="D54" s="583" t="s">
        <v>836</v>
      </c>
      <c r="E54" s="561">
        <v>50.99</v>
      </c>
      <c r="F54" s="765">
        <v>995474</v>
      </c>
      <c r="G54" s="767"/>
      <c r="H54" s="546">
        <v>0.18</v>
      </c>
      <c r="I54" s="769"/>
      <c r="J54" s="770"/>
      <c r="K54" s="444" t="str">
        <f t="shared" si="1"/>
        <v>Included</v>
      </c>
      <c r="L54" s="451">
        <f t="shared" si="0"/>
        <v>0.18</v>
      </c>
      <c r="M54" s="541"/>
      <c r="V54" s="530"/>
      <c r="W54" s="530"/>
      <c r="X54" s="530"/>
      <c r="Y54" s="530"/>
      <c r="Z54" s="530"/>
      <c r="AA54" s="530"/>
      <c r="AB54" s="530"/>
      <c r="AC54" s="530"/>
      <c r="AD54" s="530"/>
      <c r="AE54" s="530"/>
      <c r="AF54" s="530"/>
      <c r="AG54" s="530"/>
      <c r="AH54" s="530"/>
      <c r="AI54" s="530"/>
      <c r="AJ54" s="530"/>
      <c r="AK54" s="530"/>
      <c r="AL54" s="530"/>
      <c r="AM54" s="530"/>
      <c r="AN54" s="530"/>
      <c r="AO54" s="530"/>
      <c r="AS54" s="542"/>
    </row>
    <row r="55" spans="1:45" s="438" customFormat="1" ht="47.25">
      <c r="A55" s="583">
        <v>37</v>
      </c>
      <c r="B55" s="583" t="s">
        <v>671</v>
      </c>
      <c r="C55" s="584" t="s">
        <v>672</v>
      </c>
      <c r="D55" s="583" t="s">
        <v>831</v>
      </c>
      <c r="E55" s="561">
        <v>70.05</v>
      </c>
      <c r="F55" s="765">
        <v>995474</v>
      </c>
      <c r="G55" s="767"/>
      <c r="H55" s="546">
        <v>0.18</v>
      </c>
      <c r="I55" s="769"/>
      <c r="J55" s="770"/>
      <c r="K55" s="444" t="str">
        <f t="shared" si="1"/>
        <v>Included</v>
      </c>
      <c r="L55" s="451">
        <f t="shared" si="0"/>
        <v>0.18</v>
      </c>
      <c r="M55" s="541"/>
      <c r="V55" s="530"/>
      <c r="W55" s="530"/>
      <c r="X55" s="530"/>
      <c r="Y55" s="530"/>
      <c r="Z55" s="530"/>
      <c r="AA55" s="530"/>
      <c r="AB55" s="530"/>
      <c r="AC55" s="530"/>
      <c r="AD55" s="530"/>
      <c r="AE55" s="530"/>
      <c r="AF55" s="530"/>
      <c r="AG55" s="530"/>
      <c r="AH55" s="530"/>
      <c r="AI55" s="530"/>
      <c r="AJ55" s="530"/>
      <c r="AK55" s="530"/>
      <c r="AL55" s="530"/>
      <c r="AM55" s="530"/>
      <c r="AN55" s="530"/>
      <c r="AO55" s="530"/>
      <c r="AS55" s="542"/>
    </row>
    <row r="56" spans="1:45" s="438" customFormat="1" ht="110.25">
      <c r="A56" s="583">
        <v>38</v>
      </c>
      <c r="B56" s="583">
        <v>8.31</v>
      </c>
      <c r="C56" s="584" t="s">
        <v>673</v>
      </c>
      <c r="D56" s="583" t="s">
        <v>833</v>
      </c>
      <c r="E56" s="561">
        <v>313.76</v>
      </c>
      <c r="F56" s="765">
        <v>995474</v>
      </c>
      <c r="G56" s="767"/>
      <c r="H56" s="546">
        <v>0.18</v>
      </c>
      <c r="I56" s="769"/>
      <c r="J56" s="770"/>
      <c r="K56" s="444" t="str">
        <f t="shared" si="1"/>
        <v>Included</v>
      </c>
      <c r="L56" s="451">
        <f t="shared" si="0"/>
        <v>0.18</v>
      </c>
      <c r="M56" s="541"/>
      <c r="V56" s="530"/>
      <c r="W56" s="530"/>
      <c r="X56" s="530"/>
      <c r="Y56" s="530"/>
      <c r="Z56" s="530"/>
      <c r="AA56" s="530"/>
      <c r="AB56" s="530"/>
      <c r="AC56" s="530"/>
      <c r="AD56" s="530"/>
      <c r="AE56" s="530"/>
      <c r="AF56" s="530"/>
      <c r="AG56" s="530"/>
      <c r="AH56" s="530"/>
      <c r="AI56" s="530"/>
      <c r="AJ56" s="530"/>
      <c r="AK56" s="530"/>
      <c r="AL56" s="530"/>
      <c r="AM56" s="530"/>
      <c r="AN56" s="530"/>
      <c r="AO56" s="530"/>
      <c r="AS56" s="542"/>
    </row>
    <row r="57" spans="1:45" s="438" customFormat="1" ht="63">
      <c r="A57" s="583">
        <v>39</v>
      </c>
      <c r="B57" s="583">
        <v>8.5</v>
      </c>
      <c r="C57" s="584" t="s">
        <v>674</v>
      </c>
      <c r="D57" s="583" t="s">
        <v>839</v>
      </c>
      <c r="E57" s="561">
        <v>1</v>
      </c>
      <c r="F57" s="765">
        <v>995474</v>
      </c>
      <c r="G57" s="767"/>
      <c r="H57" s="546">
        <v>0.18</v>
      </c>
      <c r="I57" s="769"/>
      <c r="J57" s="770"/>
      <c r="K57" s="444" t="str">
        <f t="shared" si="1"/>
        <v>Included</v>
      </c>
      <c r="L57" s="451">
        <f t="shared" si="0"/>
        <v>0.18</v>
      </c>
      <c r="M57" s="541"/>
      <c r="V57" s="530"/>
      <c r="W57" s="530"/>
      <c r="X57" s="530"/>
      <c r="Y57" s="530"/>
      <c r="Z57" s="530"/>
      <c r="AA57" s="530"/>
      <c r="AB57" s="530"/>
      <c r="AC57" s="530"/>
      <c r="AD57" s="530"/>
      <c r="AE57" s="530"/>
      <c r="AF57" s="530"/>
      <c r="AG57" s="530"/>
      <c r="AH57" s="530"/>
      <c r="AI57" s="530"/>
      <c r="AJ57" s="530"/>
      <c r="AK57" s="530"/>
      <c r="AL57" s="530"/>
      <c r="AM57" s="530"/>
      <c r="AN57" s="530"/>
      <c r="AO57" s="530"/>
      <c r="AS57" s="542"/>
    </row>
    <row r="58" spans="1:45" s="438" customFormat="1" ht="37.5">
      <c r="A58" s="583">
        <v>40</v>
      </c>
      <c r="B58" s="583" t="s">
        <v>675</v>
      </c>
      <c r="C58" s="587" t="s">
        <v>676</v>
      </c>
      <c r="D58" s="583" t="s">
        <v>838</v>
      </c>
      <c r="E58" s="561">
        <v>50.81</v>
      </c>
      <c r="F58" s="765">
        <v>995476</v>
      </c>
      <c r="G58" s="767"/>
      <c r="H58" s="546">
        <v>0.18</v>
      </c>
      <c r="I58" s="769"/>
      <c r="J58" s="770"/>
      <c r="K58" s="444" t="str">
        <f t="shared" si="1"/>
        <v>Included</v>
      </c>
      <c r="L58" s="451">
        <f t="shared" si="0"/>
        <v>0.18</v>
      </c>
      <c r="M58" s="541"/>
      <c r="V58" s="530"/>
      <c r="W58" s="530"/>
      <c r="X58" s="530"/>
      <c r="Y58" s="530"/>
      <c r="Z58" s="530"/>
      <c r="AA58" s="530"/>
      <c r="AB58" s="530"/>
      <c r="AC58" s="530"/>
      <c r="AD58" s="530"/>
      <c r="AE58" s="530"/>
      <c r="AF58" s="530"/>
      <c r="AG58" s="530"/>
      <c r="AH58" s="530"/>
      <c r="AI58" s="530"/>
      <c r="AJ58" s="530"/>
      <c r="AK58" s="530"/>
      <c r="AL58" s="530"/>
      <c r="AM58" s="530"/>
      <c r="AN58" s="530"/>
      <c r="AO58" s="530"/>
      <c r="AS58" s="542"/>
    </row>
    <row r="59" spans="1:45" s="438" customFormat="1" ht="31.5">
      <c r="A59" s="583">
        <v>41</v>
      </c>
      <c r="B59" s="583" t="s">
        <v>677</v>
      </c>
      <c r="C59" s="584" t="s">
        <v>678</v>
      </c>
      <c r="D59" s="583" t="s">
        <v>602</v>
      </c>
      <c r="E59" s="561">
        <v>63.81</v>
      </c>
      <c r="F59" s="765">
        <v>995476</v>
      </c>
      <c r="G59" s="767"/>
      <c r="H59" s="546">
        <v>0.18</v>
      </c>
      <c r="I59" s="769"/>
      <c r="J59" s="770"/>
      <c r="K59" s="444" t="str">
        <f t="shared" si="1"/>
        <v>Included</v>
      </c>
      <c r="L59" s="451">
        <f t="shared" si="0"/>
        <v>0.18</v>
      </c>
      <c r="M59" s="541"/>
      <c r="V59" s="530"/>
      <c r="W59" s="530"/>
      <c r="X59" s="530"/>
      <c r="Y59" s="530"/>
      <c r="Z59" s="530"/>
      <c r="AA59" s="530"/>
      <c r="AB59" s="530"/>
      <c r="AC59" s="530"/>
      <c r="AD59" s="530"/>
      <c r="AE59" s="530"/>
      <c r="AF59" s="530"/>
      <c r="AG59" s="530"/>
      <c r="AH59" s="530"/>
      <c r="AI59" s="530"/>
      <c r="AJ59" s="530"/>
      <c r="AK59" s="530"/>
      <c r="AL59" s="530"/>
      <c r="AM59" s="530"/>
      <c r="AN59" s="530"/>
      <c r="AO59" s="530"/>
      <c r="AS59" s="542"/>
    </row>
    <row r="60" spans="1:45" s="438" customFormat="1" ht="47.25">
      <c r="A60" s="583">
        <v>42</v>
      </c>
      <c r="B60" s="583" t="s">
        <v>679</v>
      </c>
      <c r="C60" s="584" t="s">
        <v>680</v>
      </c>
      <c r="D60" s="583" t="s">
        <v>839</v>
      </c>
      <c r="E60" s="561">
        <v>2</v>
      </c>
      <c r="F60" s="765">
        <v>995476</v>
      </c>
      <c r="G60" s="767"/>
      <c r="H60" s="546">
        <v>0.18</v>
      </c>
      <c r="I60" s="769"/>
      <c r="J60" s="770"/>
      <c r="K60" s="444" t="str">
        <f t="shared" si="1"/>
        <v>Included</v>
      </c>
      <c r="L60" s="451">
        <f t="shared" si="0"/>
        <v>0.18</v>
      </c>
      <c r="M60" s="541"/>
      <c r="V60" s="530"/>
      <c r="W60" s="530"/>
      <c r="X60" s="530"/>
      <c r="Y60" s="530"/>
      <c r="Z60" s="530"/>
      <c r="AA60" s="530"/>
      <c r="AB60" s="530"/>
      <c r="AC60" s="530"/>
      <c r="AD60" s="530"/>
      <c r="AE60" s="530"/>
      <c r="AF60" s="530"/>
      <c r="AG60" s="530"/>
      <c r="AH60" s="530"/>
      <c r="AI60" s="530"/>
      <c r="AJ60" s="530"/>
      <c r="AK60" s="530"/>
      <c r="AL60" s="530"/>
      <c r="AM60" s="530"/>
      <c r="AN60" s="530"/>
      <c r="AO60" s="530"/>
      <c r="AS60" s="542"/>
    </row>
    <row r="61" spans="1:45" s="438" customFormat="1" ht="47.25">
      <c r="A61" s="583">
        <v>43</v>
      </c>
      <c r="B61" s="583" t="s">
        <v>681</v>
      </c>
      <c r="C61" s="584" t="s">
        <v>682</v>
      </c>
      <c r="D61" s="583" t="s">
        <v>839</v>
      </c>
      <c r="E61" s="561">
        <v>4</v>
      </c>
      <c r="F61" s="765">
        <v>995476</v>
      </c>
      <c r="G61" s="767"/>
      <c r="H61" s="546">
        <v>0.18</v>
      </c>
      <c r="I61" s="769"/>
      <c r="J61" s="770"/>
      <c r="K61" s="444" t="str">
        <f t="shared" si="1"/>
        <v>Included</v>
      </c>
      <c r="L61" s="451">
        <f t="shared" si="0"/>
        <v>0.18</v>
      </c>
      <c r="M61" s="541"/>
      <c r="V61" s="530"/>
      <c r="W61" s="530"/>
      <c r="X61" s="530"/>
      <c r="Y61" s="530"/>
      <c r="Z61" s="530"/>
      <c r="AA61" s="530"/>
      <c r="AB61" s="530"/>
      <c r="AC61" s="530"/>
      <c r="AD61" s="530"/>
      <c r="AE61" s="530"/>
      <c r="AF61" s="530"/>
      <c r="AG61" s="530"/>
      <c r="AH61" s="530"/>
      <c r="AI61" s="530"/>
      <c r="AJ61" s="530"/>
      <c r="AK61" s="530"/>
      <c r="AL61" s="530"/>
      <c r="AM61" s="530"/>
      <c r="AN61" s="530"/>
      <c r="AO61" s="530"/>
      <c r="AS61" s="542"/>
    </row>
    <row r="62" spans="1:45" s="438" customFormat="1" ht="47.25">
      <c r="A62" s="583">
        <v>44</v>
      </c>
      <c r="B62" s="583" t="s">
        <v>683</v>
      </c>
      <c r="C62" s="584" t="s">
        <v>684</v>
      </c>
      <c r="D62" s="583" t="s">
        <v>839</v>
      </c>
      <c r="E62" s="561">
        <v>2</v>
      </c>
      <c r="F62" s="765">
        <v>995476</v>
      </c>
      <c r="G62" s="767"/>
      <c r="H62" s="546">
        <v>0.18</v>
      </c>
      <c r="I62" s="769"/>
      <c r="J62" s="770"/>
      <c r="K62" s="444" t="str">
        <f t="shared" si="1"/>
        <v>Included</v>
      </c>
      <c r="L62" s="451">
        <f t="shared" si="0"/>
        <v>0.18</v>
      </c>
      <c r="M62" s="541"/>
      <c r="V62" s="530"/>
      <c r="W62" s="530"/>
      <c r="X62" s="530"/>
      <c r="Y62" s="530"/>
      <c r="Z62" s="530"/>
      <c r="AA62" s="530"/>
      <c r="AB62" s="530"/>
      <c r="AC62" s="530"/>
      <c r="AD62" s="530"/>
      <c r="AE62" s="530"/>
      <c r="AF62" s="530"/>
      <c r="AG62" s="530"/>
      <c r="AH62" s="530"/>
      <c r="AI62" s="530"/>
      <c r="AJ62" s="530"/>
      <c r="AK62" s="530"/>
      <c r="AL62" s="530"/>
      <c r="AM62" s="530"/>
      <c r="AN62" s="530"/>
      <c r="AO62" s="530"/>
      <c r="AS62" s="542"/>
    </row>
    <row r="63" spans="1:45" s="438" customFormat="1" ht="47.25">
      <c r="A63" s="583">
        <v>45</v>
      </c>
      <c r="B63" s="583" t="s">
        <v>685</v>
      </c>
      <c r="C63" s="584" t="s">
        <v>686</v>
      </c>
      <c r="D63" s="583" t="s">
        <v>839</v>
      </c>
      <c r="E63" s="561">
        <v>24</v>
      </c>
      <c r="F63" s="765">
        <v>995476</v>
      </c>
      <c r="G63" s="767"/>
      <c r="H63" s="546">
        <v>0.18</v>
      </c>
      <c r="I63" s="769"/>
      <c r="J63" s="770"/>
      <c r="K63" s="444" t="str">
        <f t="shared" si="1"/>
        <v>Included</v>
      </c>
      <c r="L63" s="451">
        <f t="shared" si="0"/>
        <v>0.18</v>
      </c>
      <c r="M63" s="541"/>
      <c r="V63" s="530"/>
      <c r="W63" s="530"/>
      <c r="X63" s="530"/>
      <c r="Y63" s="530"/>
      <c r="Z63" s="530"/>
      <c r="AA63" s="530"/>
      <c r="AB63" s="530"/>
      <c r="AC63" s="530"/>
      <c r="AD63" s="530"/>
      <c r="AE63" s="530"/>
      <c r="AF63" s="530"/>
      <c r="AG63" s="530"/>
      <c r="AH63" s="530"/>
      <c r="AI63" s="530"/>
      <c r="AJ63" s="530"/>
      <c r="AK63" s="530"/>
      <c r="AL63" s="530"/>
      <c r="AM63" s="530"/>
      <c r="AN63" s="530"/>
      <c r="AO63" s="530"/>
      <c r="AS63" s="542"/>
    </row>
    <row r="64" spans="1:45" s="438" customFormat="1" ht="63">
      <c r="A64" s="583">
        <v>46</v>
      </c>
      <c r="B64" s="583" t="s">
        <v>687</v>
      </c>
      <c r="C64" s="584" t="s">
        <v>688</v>
      </c>
      <c r="D64" s="583" t="s">
        <v>839</v>
      </c>
      <c r="E64" s="561">
        <v>3</v>
      </c>
      <c r="F64" s="765">
        <v>995476</v>
      </c>
      <c r="G64" s="767"/>
      <c r="H64" s="546">
        <v>0.18</v>
      </c>
      <c r="I64" s="769"/>
      <c r="J64" s="770"/>
      <c r="K64" s="444" t="str">
        <f t="shared" si="1"/>
        <v>Included</v>
      </c>
      <c r="L64" s="451">
        <f t="shared" si="0"/>
        <v>0.18</v>
      </c>
      <c r="M64" s="541"/>
      <c r="V64" s="530"/>
      <c r="W64" s="530"/>
      <c r="X64" s="530"/>
      <c r="Y64" s="530"/>
      <c r="Z64" s="530"/>
      <c r="AA64" s="530"/>
      <c r="AB64" s="530"/>
      <c r="AC64" s="530"/>
      <c r="AD64" s="530"/>
      <c r="AE64" s="530"/>
      <c r="AF64" s="530"/>
      <c r="AG64" s="530"/>
      <c r="AH64" s="530"/>
      <c r="AI64" s="530"/>
      <c r="AJ64" s="530"/>
      <c r="AK64" s="530"/>
      <c r="AL64" s="530"/>
      <c r="AM64" s="530"/>
      <c r="AN64" s="530"/>
      <c r="AO64" s="530"/>
      <c r="AS64" s="542"/>
    </row>
    <row r="65" spans="1:45" s="438" customFormat="1" ht="47.25">
      <c r="A65" s="583">
        <v>47</v>
      </c>
      <c r="B65" s="583">
        <v>9.1150000000000002</v>
      </c>
      <c r="C65" s="584" t="s">
        <v>689</v>
      </c>
      <c r="D65" s="583" t="s">
        <v>840</v>
      </c>
      <c r="E65" s="561">
        <v>47</v>
      </c>
      <c r="F65" s="765">
        <v>995476</v>
      </c>
      <c r="G65" s="767"/>
      <c r="H65" s="546">
        <v>0.18</v>
      </c>
      <c r="I65" s="769"/>
      <c r="J65" s="770"/>
      <c r="K65" s="444" t="str">
        <f t="shared" si="1"/>
        <v>Included</v>
      </c>
      <c r="L65" s="451">
        <f t="shared" si="0"/>
        <v>0.18</v>
      </c>
      <c r="M65" s="541"/>
      <c r="V65" s="530"/>
      <c r="W65" s="530"/>
      <c r="X65" s="530"/>
      <c r="Y65" s="530"/>
      <c r="Z65" s="530"/>
      <c r="AA65" s="530"/>
      <c r="AB65" s="530"/>
      <c r="AC65" s="530"/>
      <c r="AD65" s="530"/>
      <c r="AE65" s="530"/>
      <c r="AF65" s="530"/>
      <c r="AG65" s="530"/>
      <c r="AH65" s="530"/>
      <c r="AI65" s="530"/>
      <c r="AJ65" s="530"/>
      <c r="AK65" s="530"/>
      <c r="AL65" s="530"/>
      <c r="AM65" s="530"/>
      <c r="AN65" s="530"/>
      <c r="AO65" s="530"/>
      <c r="AS65" s="542"/>
    </row>
    <row r="66" spans="1:45" s="438" customFormat="1" ht="94.5">
      <c r="A66" s="583">
        <v>48</v>
      </c>
      <c r="B66" s="583">
        <v>9.1289999999999996</v>
      </c>
      <c r="C66" s="584" t="s">
        <v>690</v>
      </c>
      <c r="D66" s="583" t="s">
        <v>833</v>
      </c>
      <c r="E66" s="561">
        <v>216.73</v>
      </c>
      <c r="F66" s="765">
        <v>995476</v>
      </c>
      <c r="G66" s="767"/>
      <c r="H66" s="546">
        <v>0.18</v>
      </c>
      <c r="I66" s="769"/>
      <c r="J66" s="770"/>
      <c r="K66" s="444" t="str">
        <f t="shared" si="1"/>
        <v>Included</v>
      </c>
      <c r="L66" s="451">
        <f t="shared" si="0"/>
        <v>0.18</v>
      </c>
      <c r="M66" s="541"/>
      <c r="V66" s="530"/>
      <c r="W66" s="530"/>
      <c r="X66" s="530"/>
      <c r="Y66" s="530"/>
      <c r="Z66" s="530"/>
      <c r="AA66" s="530"/>
      <c r="AB66" s="530"/>
      <c r="AC66" s="530"/>
      <c r="AD66" s="530"/>
      <c r="AE66" s="530"/>
      <c r="AF66" s="530"/>
      <c r="AG66" s="530"/>
      <c r="AH66" s="530"/>
      <c r="AI66" s="530"/>
      <c r="AJ66" s="530"/>
      <c r="AK66" s="530"/>
      <c r="AL66" s="530"/>
      <c r="AM66" s="530"/>
      <c r="AN66" s="530"/>
      <c r="AO66" s="530"/>
      <c r="AS66" s="542"/>
    </row>
    <row r="67" spans="1:45" s="438" customFormat="1" ht="393.75">
      <c r="A67" s="583">
        <v>49</v>
      </c>
      <c r="B67" s="583" t="s">
        <v>691</v>
      </c>
      <c r="C67" s="584" t="s">
        <v>692</v>
      </c>
      <c r="D67" s="583" t="s">
        <v>833</v>
      </c>
      <c r="E67" s="561">
        <v>67.11</v>
      </c>
      <c r="F67" s="765">
        <v>995411</v>
      </c>
      <c r="G67" s="767"/>
      <c r="H67" s="546">
        <v>0.18</v>
      </c>
      <c r="I67" s="769"/>
      <c r="J67" s="770"/>
      <c r="K67" s="444" t="str">
        <f t="shared" si="1"/>
        <v>Included</v>
      </c>
      <c r="L67" s="451">
        <f t="shared" si="0"/>
        <v>0.18</v>
      </c>
      <c r="M67" s="541"/>
      <c r="V67" s="530"/>
      <c r="W67" s="530"/>
      <c r="X67" s="530"/>
      <c r="Y67" s="530"/>
      <c r="Z67" s="530"/>
      <c r="AA67" s="530"/>
      <c r="AB67" s="530"/>
      <c r="AC67" s="530"/>
      <c r="AD67" s="530"/>
      <c r="AE67" s="530"/>
      <c r="AF67" s="530"/>
      <c r="AG67" s="530"/>
      <c r="AH67" s="530"/>
      <c r="AI67" s="530"/>
      <c r="AJ67" s="530"/>
      <c r="AK67" s="530"/>
      <c r="AL67" s="530"/>
      <c r="AM67" s="530"/>
      <c r="AN67" s="530"/>
      <c r="AO67" s="530"/>
      <c r="AS67" s="542"/>
    </row>
    <row r="68" spans="1:45" s="438" customFormat="1" ht="346.5">
      <c r="A68" s="583">
        <v>50</v>
      </c>
      <c r="B68" s="583" t="s">
        <v>693</v>
      </c>
      <c r="C68" s="584" t="s">
        <v>694</v>
      </c>
      <c r="D68" s="583" t="s">
        <v>833</v>
      </c>
      <c r="E68" s="561">
        <v>32.270000000000003</v>
      </c>
      <c r="F68" s="765">
        <v>995411</v>
      </c>
      <c r="G68" s="767"/>
      <c r="H68" s="546">
        <v>0.18</v>
      </c>
      <c r="I68" s="769"/>
      <c r="J68" s="770"/>
      <c r="K68" s="444" t="str">
        <f t="shared" si="1"/>
        <v>Included</v>
      </c>
      <c r="L68" s="451">
        <f t="shared" si="0"/>
        <v>0.18</v>
      </c>
      <c r="M68" s="541"/>
      <c r="V68" s="530"/>
      <c r="W68" s="530"/>
      <c r="X68" s="530"/>
      <c r="Y68" s="530"/>
      <c r="Z68" s="530"/>
      <c r="AA68" s="530"/>
      <c r="AB68" s="530"/>
      <c r="AC68" s="530"/>
      <c r="AD68" s="530"/>
      <c r="AE68" s="530"/>
      <c r="AF68" s="530"/>
      <c r="AG68" s="530"/>
      <c r="AH68" s="530"/>
      <c r="AI68" s="530"/>
      <c r="AJ68" s="530"/>
      <c r="AK68" s="530"/>
      <c r="AL68" s="530"/>
      <c r="AM68" s="530"/>
      <c r="AN68" s="530"/>
      <c r="AO68" s="530"/>
      <c r="AS68" s="542"/>
    </row>
    <row r="69" spans="1:45" s="438" customFormat="1" ht="47.25">
      <c r="A69" s="583">
        <v>51</v>
      </c>
      <c r="B69" s="583" t="s">
        <v>695</v>
      </c>
      <c r="C69" s="584" t="s">
        <v>696</v>
      </c>
      <c r="D69" s="583" t="s">
        <v>836</v>
      </c>
      <c r="E69" s="561">
        <v>5.28</v>
      </c>
      <c r="F69" s="765">
        <v>995476</v>
      </c>
      <c r="G69" s="767"/>
      <c r="H69" s="546">
        <v>0.18</v>
      </c>
      <c r="I69" s="769"/>
      <c r="J69" s="770"/>
      <c r="K69" s="444" t="str">
        <f t="shared" si="1"/>
        <v>Included</v>
      </c>
      <c r="L69" s="451">
        <f t="shared" si="0"/>
        <v>0.18</v>
      </c>
      <c r="M69" s="541"/>
      <c r="V69" s="530"/>
      <c r="W69" s="530"/>
      <c r="X69" s="530"/>
      <c r="Y69" s="530"/>
      <c r="Z69" s="530"/>
      <c r="AA69" s="530"/>
      <c r="AB69" s="530"/>
      <c r="AC69" s="530"/>
      <c r="AD69" s="530"/>
      <c r="AE69" s="530"/>
      <c r="AF69" s="530"/>
      <c r="AG69" s="530"/>
      <c r="AH69" s="530"/>
      <c r="AI69" s="530"/>
      <c r="AJ69" s="530"/>
      <c r="AK69" s="530"/>
      <c r="AL69" s="530"/>
      <c r="AM69" s="530"/>
      <c r="AN69" s="530"/>
      <c r="AO69" s="530"/>
      <c r="AS69" s="542"/>
    </row>
    <row r="70" spans="1:45" s="438" customFormat="1" ht="362.25">
      <c r="A70" s="583">
        <v>52</v>
      </c>
      <c r="B70" s="583" t="s">
        <v>697</v>
      </c>
      <c r="C70" s="584" t="s">
        <v>698</v>
      </c>
      <c r="D70" s="583" t="s">
        <v>836</v>
      </c>
      <c r="E70" s="561">
        <v>5.01</v>
      </c>
      <c r="F70" s="765">
        <v>995411</v>
      </c>
      <c r="G70" s="767"/>
      <c r="H70" s="546">
        <v>0.18</v>
      </c>
      <c r="I70" s="769"/>
      <c r="J70" s="770"/>
      <c r="K70" s="444" t="str">
        <f t="shared" si="1"/>
        <v>Included</v>
      </c>
      <c r="L70" s="451">
        <f t="shared" si="0"/>
        <v>0.18</v>
      </c>
      <c r="M70" s="541"/>
      <c r="V70" s="530"/>
      <c r="W70" s="530"/>
      <c r="X70" s="530"/>
      <c r="Y70" s="530"/>
      <c r="Z70" s="530"/>
      <c r="AA70" s="530"/>
      <c r="AB70" s="530"/>
      <c r="AC70" s="530"/>
      <c r="AD70" s="530"/>
      <c r="AE70" s="530"/>
      <c r="AF70" s="530"/>
      <c r="AG70" s="530"/>
      <c r="AH70" s="530"/>
      <c r="AI70" s="530"/>
      <c r="AJ70" s="530"/>
      <c r="AK70" s="530"/>
      <c r="AL70" s="530"/>
      <c r="AM70" s="530"/>
      <c r="AN70" s="530"/>
      <c r="AO70" s="530"/>
      <c r="AS70" s="542"/>
    </row>
    <row r="71" spans="1:45" s="438" customFormat="1" ht="31.5">
      <c r="A71" s="583">
        <v>53</v>
      </c>
      <c r="B71" s="583" t="s">
        <v>699</v>
      </c>
      <c r="C71" s="584" t="s">
        <v>700</v>
      </c>
      <c r="D71" s="583" t="s">
        <v>838</v>
      </c>
      <c r="E71" s="561">
        <v>41.7</v>
      </c>
      <c r="F71" s="765">
        <v>995411</v>
      </c>
      <c r="G71" s="767"/>
      <c r="H71" s="546">
        <v>0.18</v>
      </c>
      <c r="I71" s="769"/>
      <c r="J71" s="770"/>
      <c r="K71" s="444" t="str">
        <f t="shared" si="1"/>
        <v>Included</v>
      </c>
      <c r="L71" s="451">
        <f t="shared" si="0"/>
        <v>0.18</v>
      </c>
      <c r="M71" s="541"/>
      <c r="V71" s="530"/>
      <c r="W71" s="530"/>
      <c r="X71" s="530"/>
      <c r="Y71" s="530"/>
      <c r="Z71" s="530"/>
      <c r="AA71" s="530"/>
      <c r="AB71" s="530"/>
      <c r="AC71" s="530"/>
      <c r="AD71" s="530"/>
      <c r="AE71" s="530"/>
      <c r="AF71" s="530"/>
      <c r="AG71" s="530"/>
      <c r="AH71" s="530"/>
      <c r="AI71" s="530"/>
      <c r="AJ71" s="530"/>
      <c r="AK71" s="530"/>
      <c r="AL71" s="530"/>
      <c r="AM71" s="530"/>
      <c r="AN71" s="530"/>
      <c r="AO71" s="530"/>
      <c r="AS71" s="542"/>
    </row>
    <row r="72" spans="1:45" s="438" customFormat="1" ht="47.25">
      <c r="A72" s="583">
        <v>54</v>
      </c>
      <c r="B72" s="583">
        <v>10.199999999999999</v>
      </c>
      <c r="C72" s="584" t="s">
        <v>701</v>
      </c>
      <c r="D72" s="583" t="s">
        <v>841</v>
      </c>
      <c r="E72" s="561">
        <v>4364.2669999999998</v>
      </c>
      <c r="F72" s="765">
        <v>995476</v>
      </c>
      <c r="G72" s="767"/>
      <c r="H72" s="546">
        <v>0.18</v>
      </c>
      <c r="I72" s="769"/>
      <c r="J72" s="770"/>
      <c r="K72" s="444" t="str">
        <f t="shared" si="1"/>
        <v>Included</v>
      </c>
      <c r="L72" s="451">
        <f t="shared" si="0"/>
        <v>0.18</v>
      </c>
      <c r="M72" s="541"/>
      <c r="V72" s="530"/>
      <c r="W72" s="530"/>
      <c r="X72" s="530"/>
      <c r="Y72" s="530"/>
      <c r="Z72" s="530"/>
      <c r="AA72" s="530"/>
      <c r="AB72" s="530"/>
      <c r="AC72" s="530"/>
      <c r="AD72" s="530"/>
      <c r="AE72" s="530"/>
      <c r="AF72" s="530"/>
      <c r="AG72" s="530"/>
      <c r="AH72" s="530"/>
      <c r="AI72" s="530"/>
      <c r="AJ72" s="530"/>
      <c r="AK72" s="530"/>
      <c r="AL72" s="530"/>
      <c r="AM72" s="530"/>
      <c r="AN72" s="530"/>
      <c r="AO72" s="530"/>
      <c r="AS72" s="542"/>
    </row>
    <row r="73" spans="1:45" s="438" customFormat="1" ht="63">
      <c r="A73" s="583">
        <v>55</v>
      </c>
      <c r="B73" s="583" t="s">
        <v>702</v>
      </c>
      <c r="C73" s="584" t="s">
        <v>703</v>
      </c>
      <c r="D73" s="583" t="s">
        <v>833</v>
      </c>
      <c r="E73" s="561">
        <v>5.6</v>
      </c>
      <c r="F73" s="765">
        <v>995476</v>
      </c>
      <c r="G73" s="767"/>
      <c r="H73" s="546">
        <v>0.18</v>
      </c>
      <c r="I73" s="769"/>
      <c r="J73" s="770"/>
      <c r="K73" s="444" t="str">
        <f t="shared" si="1"/>
        <v>Included</v>
      </c>
      <c r="L73" s="451">
        <f t="shared" si="0"/>
        <v>0.18</v>
      </c>
      <c r="M73" s="541"/>
      <c r="V73" s="530"/>
      <c r="W73" s="530"/>
      <c r="X73" s="530"/>
      <c r="Y73" s="530"/>
      <c r="Z73" s="530"/>
      <c r="AA73" s="530"/>
      <c r="AB73" s="530"/>
      <c r="AC73" s="530"/>
      <c r="AD73" s="530"/>
      <c r="AE73" s="530"/>
      <c r="AF73" s="530"/>
      <c r="AG73" s="530"/>
      <c r="AH73" s="530"/>
      <c r="AI73" s="530"/>
      <c r="AJ73" s="530"/>
      <c r="AK73" s="530"/>
      <c r="AL73" s="530"/>
      <c r="AM73" s="530"/>
      <c r="AN73" s="530"/>
      <c r="AO73" s="530"/>
      <c r="AS73" s="542"/>
    </row>
    <row r="74" spans="1:45" s="438" customFormat="1" ht="94.5">
      <c r="A74" s="583">
        <v>56</v>
      </c>
      <c r="B74" s="583">
        <v>10.17</v>
      </c>
      <c r="C74" s="584" t="s">
        <v>704</v>
      </c>
      <c r="D74" s="583" t="s">
        <v>839</v>
      </c>
      <c r="E74" s="561">
        <v>31</v>
      </c>
      <c r="F74" s="765">
        <v>995476</v>
      </c>
      <c r="G74" s="767"/>
      <c r="H74" s="546">
        <v>0.18</v>
      </c>
      <c r="I74" s="769"/>
      <c r="J74" s="770"/>
      <c r="K74" s="444" t="str">
        <f t="shared" si="1"/>
        <v>Included</v>
      </c>
      <c r="L74" s="451">
        <f t="shared" si="0"/>
        <v>0.18</v>
      </c>
      <c r="M74" s="541"/>
      <c r="V74" s="530"/>
      <c r="W74" s="530"/>
      <c r="X74" s="530"/>
      <c r="Y74" s="530"/>
      <c r="Z74" s="530"/>
      <c r="AA74" s="530"/>
      <c r="AB74" s="530"/>
      <c r="AC74" s="530"/>
      <c r="AD74" s="530"/>
      <c r="AE74" s="530"/>
      <c r="AF74" s="530"/>
      <c r="AG74" s="530"/>
      <c r="AH74" s="530"/>
      <c r="AI74" s="530"/>
      <c r="AJ74" s="530"/>
      <c r="AK74" s="530"/>
      <c r="AL74" s="530"/>
      <c r="AM74" s="530"/>
      <c r="AN74" s="530"/>
      <c r="AO74" s="530"/>
      <c r="AS74" s="542"/>
    </row>
    <row r="75" spans="1:45" s="438" customFormat="1" ht="63">
      <c r="A75" s="583">
        <v>57</v>
      </c>
      <c r="B75" s="583" t="s">
        <v>591</v>
      </c>
      <c r="C75" s="584" t="s">
        <v>705</v>
      </c>
      <c r="D75" s="583" t="s">
        <v>414</v>
      </c>
      <c r="E75" s="561">
        <v>1724.9760000000001</v>
      </c>
      <c r="F75" s="765">
        <v>995476</v>
      </c>
      <c r="G75" s="767"/>
      <c r="H75" s="546">
        <v>0.18</v>
      </c>
      <c r="I75" s="769"/>
      <c r="J75" s="770"/>
      <c r="K75" s="444" t="str">
        <f t="shared" si="1"/>
        <v>Included</v>
      </c>
      <c r="L75" s="451">
        <f t="shared" si="0"/>
        <v>0.18</v>
      </c>
      <c r="M75" s="541"/>
      <c r="V75" s="530"/>
      <c r="W75" s="530"/>
      <c r="X75" s="530"/>
      <c r="Y75" s="530"/>
      <c r="Z75" s="530"/>
      <c r="AA75" s="530"/>
      <c r="AB75" s="530"/>
      <c r="AC75" s="530"/>
      <c r="AD75" s="530"/>
      <c r="AE75" s="530"/>
      <c r="AF75" s="530"/>
      <c r="AG75" s="530"/>
      <c r="AH75" s="530"/>
      <c r="AI75" s="530"/>
      <c r="AJ75" s="530"/>
      <c r="AK75" s="530"/>
      <c r="AL75" s="530"/>
      <c r="AM75" s="530"/>
      <c r="AN75" s="530"/>
      <c r="AO75" s="530"/>
      <c r="AS75" s="542"/>
    </row>
    <row r="76" spans="1:45" s="438" customFormat="1" ht="126">
      <c r="A76" s="583">
        <v>58</v>
      </c>
      <c r="B76" s="583">
        <v>10.28</v>
      </c>
      <c r="C76" s="584" t="s">
        <v>706</v>
      </c>
      <c r="D76" s="583" t="s">
        <v>414</v>
      </c>
      <c r="E76" s="561">
        <v>481.89800000000002</v>
      </c>
      <c r="F76" s="765">
        <v>995476</v>
      </c>
      <c r="G76" s="767"/>
      <c r="H76" s="546">
        <v>0.18</v>
      </c>
      <c r="I76" s="769"/>
      <c r="J76" s="770"/>
      <c r="K76" s="444" t="str">
        <f t="shared" si="1"/>
        <v>Included</v>
      </c>
      <c r="L76" s="451">
        <f t="shared" si="0"/>
        <v>0.18</v>
      </c>
      <c r="M76" s="541"/>
      <c r="V76" s="530"/>
      <c r="W76" s="530"/>
      <c r="X76" s="530"/>
      <c r="Y76" s="530"/>
      <c r="Z76" s="530"/>
      <c r="AA76" s="530"/>
      <c r="AB76" s="530"/>
      <c r="AC76" s="530"/>
      <c r="AD76" s="530"/>
      <c r="AE76" s="530"/>
      <c r="AF76" s="530"/>
      <c r="AG76" s="530"/>
      <c r="AH76" s="530"/>
      <c r="AI76" s="530"/>
      <c r="AJ76" s="530"/>
      <c r="AK76" s="530"/>
      <c r="AL76" s="530"/>
      <c r="AM76" s="530"/>
      <c r="AN76" s="530"/>
      <c r="AO76" s="530"/>
      <c r="AS76" s="542"/>
    </row>
    <row r="77" spans="1:45" s="438" customFormat="1" ht="63">
      <c r="A77" s="583">
        <v>59</v>
      </c>
      <c r="B77" s="583" t="s">
        <v>707</v>
      </c>
      <c r="C77" s="584" t="s">
        <v>708</v>
      </c>
      <c r="D77" s="583" t="s">
        <v>836</v>
      </c>
      <c r="E77" s="561">
        <v>32.97</v>
      </c>
      <c r="F77" s="765">
        <v>995474</v>
      </c>
      <c r="G77" s="767"/>
      <c r="H77" s="546">
        <v>0.18</v>
      </c>
      <c r="I77" s="769"/>
      <c r="J77" s="770"/>
      <c r="K77" s="444" t="str">
        <f t="shared" si="1"/>
        <v>Included</v>
      </c>
      <c r="L77" s="451">
        <f t="shared" si="0"/>
        <v>0.18</v>
      </c>
      <c r="M77" s="541"/>
      <c r="V77" s="530"/>
      <c r="W77" s="530"/>
      <c r="X77" s="530"/>
      <c r="Y77" s="530"/>
      <c r="Z77" s="530"/>
      <c r="AA77" s="530"/>
      <c r="AB77" s="530"/>
      <c r="AC77" s="530"/>
      <c r="AD77" s="530"/>
      <c r="AE77" s="530"/>
      <c r="AF77" s="530"/>
      <c r="AG77" s="530"/>
      <c r="AH77" s="530"/>
      <c r="AI77" s="530"/>
      <c r="AJ77" s="530"/>
      <c r="AK77" s="530"/>
      <c r="AL77" s="530"/>
      <c r="AM77" s="530"/>
      <c r="AN77" s="530"/>
      <c r="AO77" s="530"/>
      <c r="AS77" s="542"/>
    </row>
    <row r="78" spans="1:45" s="438" customFormat="1">
      <c r="A78" s="583">
        <v>60</v>
      </c>
      <c r="B78" s="583">
        <v>11.24</v>
      </c>
      <c r="C78" s="584" t="s">
        <v>709</v>
      </c>
      <c r="D78" s="583" t="s">
        <v>831</v>
      </c>
      <c r="E78" s="561">
        <v>49</v>
      </c>
      <c r="F78" s="765">
        <v>995474</v>
      </c>
      <c r="G78" s="767"/>
      <c r="H78" s="546">
        <v>0.18</v>
      </c>
      <c r="I78" s="769"/>
      <c r="J78" s="770"/>
      <c r="K78" s="444" t="str">
        <f t="shared" si="1"/>
        <v>Included</v>
      </c>
      <c r="L78" s="451">
        <f t="shared" si="0"/>
        <v>0.18</v>
      </c>
      <c r="M78" s="541"/>
      <c r="V78" s="530"/>
      <c r="W78" s="530"/>
      <c r="X78" s="530"/>
      <c r="Y78" s="530"/>
      <c r="Z78" s="530"/>
      <c r="AA78" s="530"/>
      <c r="AB78" s="530"/>
      <c r="AC78" s="530"/>
      <c r="AD78" s="530"/>
      <c r="AE78" s="530"/>
      <c r="AF78" s="530"/>
      <c r="AG78" s="530"/>
      <c r="AH78" s="530"/>
      <c r="AI78" s="530"/>
      <c r="AJ78" s="530"/>
      <c r="AK78" s="530"/>
      <c r="AL78" s="530"/>
      <c r="AM78" s="530"/>
      <c r="AN78" s="530"/>
      <c r="AO78" s="530"/>
      <c r="AS78" s="542"/>
    </row>
    <row r="79" spans="1:45" s="438" customFormat="1" ht="31.5">
      <c r="A79" s="583">
        <v>61</v>
      </c>
      <c r="B79" s="583">
        <v>11.25</v>
      </c>
      <c r="C79" s="584" t="s">
        <v>710</v>
      </c>
      <c r="D79" s="583" t="s">
        <v>833</v>
      </c>
      <c r="E79" s="561">
        <v>32.97</v>
      </c>
      <c r="F79" s="765">
        <v>995474</v>
      </c>
      <c r="G79" s="767"/>
      <c r="H79" s="546">
        <v>0.18</v>
      </c>
      <c r="I79" s="769"/>
      <c r="J79" s="770"/>
      <c r="K79" s="444" t="str">
        <f t="shared" si="1"/>
        <v>Included</v>
      </c>
      <c r="L79" s="451">
        <f t="shared" si="0"/>
        <v>0.18</v>
      </c>
      <c r="M79" s="541"/>
      <c r="V79" s="530"/>
      <c r="W79" s="530"/>
      <c r="X79" s="530"/>
      <c r="Y79" s="530"/>
      <c r="Z79" s="530"/>
      <c r="AA79" s="530"/>
      <c r="AB79" s="530"/>
      <c r="AC79" s="530"/>
      <c r="AD79" s="530"/>
      <c r="AE79" s="530"/>
      <c r="AF79" s="530"/>
      <c r="AG79" s="530"/>
      <c r="AH79" s="530"/>
      <c r="AI79" s="530"/>
      <c r="AJ79" s="530"/>
      <c r="AK79" s="530"/>
      <c r="AL79" s="530"/>
      <c r="AM79" s="530"/>
      <c r="AN79" s="530"/>
      <c r="AO79" s="530"/>
      <c r="AS79" s="542"/>
    </row>
    <row r="80" spans="1:45" s="438" customFormat="1" ht="78.75">
      <c r="A80" s="583">
        <v>62</v>
      </c>
      <c r="B80" s="585">
        <v>11.37</v>
      </c>
      <c r="C80" s="584" t="s">
        <v>711</v>
      </c>
      <c r="D80" s="583" t="s">
        <v>833</v>
      </c>
      <c r="E80" s="561">
        <v>149.84</v>
      </c>
      <c r="F80" s="765">
        <v>995474</v>
      </c>
      <c r="G80" s="767"/>
      <c r="H80" s="546">
        <v>0.18</v>
      </c>
      <c r="I80" s="769"/>
      <c r="J80" s="770"/>
      <c r="K80" s="444" t="str">
        <f t="shared" si="1"/>
        <v>Included</v>
      </c>
      <c r="L80" s="451">
        <f t="shared" si="0"/>
        <v>0.18</v>
      </c>
      <c r="M80" s="541"/>
      <c r="V80" s="530"/>
      <c r="W80" s="530"/>
      <c r="X80" s="530"/>
      <c r="Y80" s="530"/>
      <c r="Z80" s="530"/>
      <c r="AA80" s="530"/>
      <c r="AB80" s="530"/>
      <c r="AC80" s="530"/>
      <c r="AD80" s="530"/>
      <c r="AE80" s="530"/>
      <c r="AF80" s="530"/>
      <c r="AG80" s="530"/>
      <c r="AH80" s="530"/>
      <c r="AI80" s="530"/>
      <c r="AJ80" s="530"/>
      <c r="AK80" s="530"/>
      <c r="AL80" s="530"/>
      <c r="AM80" s="530"/>
      <c r="AN80" s="530"/>
      <c r="AO80" s="530"/>
      <c r="AS80" s="542"/>
    </row>
    <row r="81" spans="1:45" s="438" customFormat="1" ht="94.5">
      <c r="A81" s="583">
        <v>63</v>
      </c>
      <c r="B81" s="583" t="s">
        <v>712</v>
      </c>
      <c r="C81" s="584" t="s">
        <v>713</v>
      </c>
      <c r="D81" s="583" t="s">
        <v>836</v>
      </c>
      <c r="E81" s="561">
        <v>463.07</v>
      </c>
      <c r="F81" s="765">
        <v>995474</v>
      </c>
      <c r="G81" s="767"/>
      <c r="H81" s="546">
        <v>0.18</v>
      </c>
      <c r="I81" s="769"/>
      <c r="J81" s="770"/>
      <c r="K81" s="444" t="str">
        <f t="shared" si="1"/>
        <v>Included</v>
      </c>
      <c r="L81" s="451">
        <f t="shared" si="0"/>
        <v>0.18</v>
      </c>
      <c r="M81" s="541"/>
      <c r="V81" s="530"/>
      <c r="W81" s="530"/>
      <c r="X81" s="530"/>
      <c r="Y81" s="530"/>
      <c r="Z81" s="530"/>
      <c r="AA81" s="530"/>
      <c r="AB81" s="530"/>
      <c r="AC81" s="530"/>
      <c r="AD81" s="530"/>
      <c r="AE81" s="530"/>
      <c r="AF81" s="530"/>
      <c r="AG81" s="530"/>
      <c r="AH81" s="530"/>
      <c r="AI81" s="530"/>
      <c r="AJ81" s="530"/>
      <c r="AK81" s="530"/>
      <c r="AL81" s="530"/>
      <c r="AM81" s="530"/>
      <c r="AN81" s="530"/>
      <c r="AO81" s="530"/>
      <c r="AS81" s="542"/>
    </row>
    <row r="82" spans="1:45" s="438" customFormat="1" ht="94.5">
      <c r="A82" s="583">
        <v>64</v>
      </c>
      <c r="B82" s="583" t="s">
        <v>714</v>
      </c>
      <c r="C82" s="584" t="s">
        <v>715</v>
      </c>
      <c r="D82" s="583" t="s">
        <v>836</v>
      </c>
      <c r="E82" s="561">
        <v>73.8</v>
      </c>
      <c r="F82" s="765">
        <v>995474</v>
      </c>
      <c r="G82" s="767"/>
      <c r="H82" s="546">
        <v>0.18</v>
      </c>
      <c r="I82" s="769"/>
      <c r="J82" s="770"/>
      <c r="K82" s="444" t="str">
        <f t="shared" si="1"/>
        <v>Included</v>
      </c>
      <c r="L82" s="451">
        <f t="shared" si="0"/>
        <v>0.18</v>
      </c>
      <c r="M82" s="541"/>
      <c r="V82" s="530"/>
      <c r="W82" s="530"/>
      <c r="X82" s="530"/>
      <c r="Y82" s="530"/>
      <c r="Z82" s="530"/>
      <c r="AA82" s="530"/>
      <c r="AB82" s="530"/>
      <c r="AC82" s="530"/>
      <c r="AD82" s="530"/>
      <c r="AE82" s="530"/>
      <c r="AF82" s="530"/>
      <c r="AG82" s="530"/>
      <c r="AH82" s="530"/>
      <c r="AI82" s="530"/>
      <c r="AJ82" s="530"/>
      <c r="AK82" s="530"/>
      <c r="AL82" s="530"/>
      <c r="AM82" s="530"/>
      <c r="AN82" s="530"/>
      <c r="AO82" s="530"/>
      <c r="AS82" s="542"/>
    </row>
    <row r="83" spans="1:45" s="438" customFormat="1" ht="126">
      <c r="A83" s="583">
        <v>65</v>
      </c>
      <c r="B83" s="586" t="s">
        <v>716</v>
      </c>
      <c r="C83" s="584" t="s">
        <v>717</v>
      </c>
      <c r="D83" s="583" t="s">
        <v>838</v>
      </c>
      <c r="E83" s="561">
        <v>172.75</v>
      </c>
      <c r="F83" s="765" t="s">
        <v>1003</v>
      </c>
      <c r="G83" s="767"/>
      <c r="H83" s="546">
        <v>0.18</v>
      </c>
      <c r="I83" s="769"/>
      <c r="J83" s="770"/>
      <c r="K83" s="444" t="str">
        <f t="shared" si="1"/>
        <v>Included</v>
      </c>
      <c r="L83" s="451">
        <f t="shared" si="0"/>
        <v>0.18</v>
      </c>
      <c r="M83" s="541"/>
      <c r="V83" s="530"/>
      <c r="W83" s="530"/>
      <c r="X83" s="530"/>
      <c r="Y83" s="530"/>
      <c r="Z83" s="530"/>
      <c r="AA83" s="530"/>
      <c r="AB83" s="530"/>
      <c r="AC83" s="530"/>
      <c r="AD83" s="530"/>
      <c r="AE83" s="530"/>
      <c r="AF83" s="530"/>
      <c r="AG83" s="530"/>
      <c r="AH83" s="530"/>
      <c r="AI83" s="530"/>
      <c r="AJ83" s="530"/>
      <c r="AK83" s="530"/>
      <c r="AL83" s="530"/>
      <c r="AM83" s="530"/>
      <c r="AN83" s="530"/>
      <c r="AO83" s="530"/>
      <c r="AS83" s="542"/>
    </row>
    <row r="84" spans="1:45" s="438" customFormat="1" ht="47.25">
      <c r="A84" s="583">
        <v>66</v>
      </c>
      <c r="B84" s="583" t="s">
        <v>592</v>
      </c>
      <c r="C84" s="584" t="s">
        <v>718</v>
      </c>
      <c r="D84" s="583" t="s">
        <v>831</v>
      </c>
      <c r="E84" s="561">
        <v>120.1</v>
      </c>
      <c r="F84" s="765">
        <v>995453</v>
      </c>
      <c r="G84" s="767"/>
      <c r="H84" s="546">
        <v>0.18</v>
      </c>
      <c r="I84" s="769"/>
      <c r="J84" s="770"/>
      <c r="K84" s="444" t="str">
        <f t="shared" ref="K84:K147" si="2">IF(J84=0, "Included", IF(ISERROR(E84*J84), J84, E84*J84))</f>
        <v>Included</v>
      </c>
      <c r="L84" s="451">
        <f t="shared" si="0"/>
        <v>0.18</v>
      </c>
      <c r="M84" s="541"/>
      <c r="V84" s="530"/>
      <c r="W84" s="530"/>
      <c r="X84" s="530"/>
      <c r="Y84" s="530"/>
      <c r="Z84" s="530"/>
      <c r="AA84" s="530"/>
      <c r="AB84" s="530"/>
      <c r="AC84" s="530"/>
      <c r="AD84" s="530"/>
      <c r="AE84" s="530"/>
      <c r="AF84" s="530"/>
      <c r="AG84" s="530"/>
      <c r="AH84" s="530"/>
      <c r="AI84" s="530"/>
      <c r="AJ84" s="530"/>
      <c r="AK84" s="530"/>
      <c r="AL84" s="530"/>
      <c r="AM84" s="530"/>
      <c r="AN84" s="530"/>
      <c r="AO84" s="530"/>
      <c r="AS84" s="542"/>
    </row>
    <row r="85" spans="1:45" s="438" customFormat="1" ht="78.75">
      <c r="A85" s="583">
        <v>67</v>
      </c>
      <c r="B85" s="583">
        <v>12.22</v>
      </c>
      <c r="C85" s="584" t="s">
        <v>719</v>
      </c>
      <c r="D85" s="583" t="s">
        <v>299</v>
      </c>
      <c r="E85" s="561">
        <v>18</v>
      </c>
      <c r="F85" s="765">
        <v>995453</v>
      </c>
      <c r="G85" s="767"/>
      <c r="H85" s="546">
        <v>0.18</v>
      </c>
      <c r="I85" s="769"/>
      <c r="J85" s="770"/>
      <c r="K85" s="444" t="str">
        <f t="shared" si="2"/>
        <v>Included</v>
      </c>
      <c r="L85" s="451">
        <f t="shared" si="0"/>
        <v>0.18</v>
      </c>
      <c r="M85" s="541"/>
      <c r="V85" s="530"/>
      <c r="W85" s="530"/>
      <c r="X85" s="530"/>
      <c r="Y85" s="530"/>
      <c r="Z85" s="530"/>
      <c r="AA85" s="530"/>
      <c r="AB85" s="530"/>
      <c r="AC85" s="530"/>
      <c r="AD85" s="530"/>
      <c r="AE85" s="530"/>
      <c r="AF85" s="530"/>
      <c r="AG85" s="530"/>
      <c r="AH85" s="530"/>
      <c r="AI85" s="530"/>
      <c r="AJ85" s="530"/>
      <c r="AK85" s="530"/>
      <c r="AL85" s="530"/>
      <c r="AM85" s="530"/>
      <c r="AN85" s="530"/>
      <c r="AO85" s="530"/>
      <c r="AS85" s="542"/>
    </row>
    <row r="86" spans="1:45" s="438" customFormat="1" ht="47.25">
      <c r="A86" s="583">
        <v>68</v>
      </c>
      <c r="B86" s="583" t="s">
        <v>593</v>
      </c>
      <c r="C86" s="584" t="s">
        <v>720</v>
      </c>
      <c r="D86" s="583" t="s">
        <v>831</v>
      </c>
      <c r="E86" s="561">
        <v>59.75</v>
      </c>
      <c r="F86" s="765">
        <v>995453</v>
      </c>
      <c r="G86" s="767"/>
      <c r="H86" s="546">
        <v>0.18</v>
      </c>
      <c r="I86" s="769"/>
      <c r="J86" s="770"/>
      <c r="K86" s="444" t="str">
        <f t="shared" si="2"/>
        <v>Included</v>
      </c>
      <c r="L86" s="451">
        <f t="shared" si="0"/>
        <v>0.18</v>
      </c>
      <c r="M86" s="541"/>
      <c r="V86" s="530"/>
      <c r="W86" s="530"/>
      <c r="X86" s="530"/>
      <c r="Y86" s="530"/>
      <c r="Z86" s="530"/>
      <c r="AA86" s="530"/>
      <c r="AB86" s="530"/>
      <c r="AC86" s="530"/>
      <c r="AD86" s="530"/>
      <c r="AE86" s="530"/>
      <c r="AF86" s="530"/>
      <c r="AG86" s="530"/>
      <c r="AH86" s="530"/>
      <c r="AI86" s="530"/>
      <c r="AJ86" s="530"/>
      <c r="AK86" s="530"/>
      <c r="AL86" s="530"/>
      <c r="AM86" s="530"/>
      <c r="AN86" s="530"/>
      <c r="AO86" s="530"/>
      <c r="AS86" s="542"/>
    </row>
    <row r="87" spans="1:45" s="438" customFormat="1" ht="63">
      <c r="A87" s="583">
        <v>69</v>
      </c>
      <c r="B87" s="583" t="s">
        <v>721</v>
      </c>
      <c r="C87" s="584" t="s">
        <v>722</v>
      </c>
      <c r="D87" s="583" t="s">
        <v>839</v>
      </c>
      <c r="E87" s="561">
        <v>8</v>
      </c>
      <c r="F87" s="765">
        <v>995453</v>
      </c>
      <c r="G87" s="767"/>
      <c r="H87" s="546">
        <v>0.18</v>
      </c>
      <c r="I87" s="769"/>
      <c r="J87" s="770"/>
      <c r="K87" s="444" t="str">
        <f t="shared" si="2"/>
        <v>Included</v>
      </c>
      <c r="L87" s="451">
        <f t="shared" si="0"/>
        <v>0.18</v>
      </c>
      <c r="M87" s="541"/>
      <c r="V87" s="530"/>
      <c r="W87" s="530"/>
      <c r="X87" s="530"/>
      <c r="Y87" s="530"/>
      <c r="Z87" s="530"/>
      <c r="AA87" s="530"/>
      <c r="AB87" s="530"/>
      <c r="AC87" s="530"/>
      <c r="AD87" s="530"/>
      <c r="AE87" s="530"/>
      <c r="AF87" s="530"/>
      <c r="AG87" s="530"/>
      <c r="AH87" s="530"/>
      <c r="AI87" s="530"/>
      <c r="AJ87" s="530"/>
      <c r="AK87" s="530"/>
      <c r="AL87" s="530"/>
      <c r="AM87" s="530"/>
      <c r="AN87" s="530"/>
      <c r="AO87" s="530"/>
      <c r="AS87" s="542"/>
    </row>
    <row r="88" spans="1:45" s="438" customFormat="1" ht="78.75">
      <c r="A88" s="583">
        <v>70</v>
      </c>
      <c r="B88" s="583" t="s">
        <v>594</v>
      </c>
      <c r="C88" s="584" t="s">
        <v>723</v>
      </c>
      <c r="D88" s="583" t="s">
        <v>839</v>
      </c>
      <c r="E88" s="561">
        <v>55</v>
      </c>
      <c r="F88" s="765">
        <v>995453</v>
      </c>
      <c r="G88" s="767"/>
      <c r="H88" s="546">
        <v>0.18</v>
      </c>
      <c r="I88" s="769"/>
      <c r="J88" s="770"/>
      <c r="K88" s="444" t="str">
        <f t="shared" si="2"/>
        <v>Included</v>
      </c>
      <c r="L88" s="451">
        <f t="shared" si="0"/>
        <v>0.18</v>
      </c>
      <c r="M88" s="541"/>
      <c r="V88" s="530"/>
      <c r="W88" s="530"/>
      <c r="X88" s="530"/>
      <c r="Y88" s="530"/>
      <c r="Z88" s="530"/>
      <c r="AA88" s="530"/>
      <c r="AB88" s="530"/>
      <c r="AC88" s="530"/>
      <c r="AD88" s="530"/>
      <c r="AE88" s="530"/>
      <c r="AF88" s="530"/>
      <c r="AG88" s="530"/>
      <c r="AH88" s="530"/>
      <c r="AI88" s="530"/>
      <c r="AJ88" s="530"/>
      <c r="AK88" s="530"/>
      <c r="AL88" s="530"/>
      <c r="AM88" s="530"/>
      <c r="AN88" s="530"/>
      <c r="AO88" s="530"/>
      <c r="AS88" s="542"/>
    </row>
    <row r="89" spans="1:45" s="438" customFormat="1" ht="31.5">
      <c r="A89" s="583">
        <v>71</v>
      </c>
      <c r="B89" s="583">
        <v>12.44</v>
      </c>
      <c r="C89" s="584" t="s">
        <v>724</v>
      </c>
      <c r="D89" s="583" t="s">
        <v>839</v>
      </c>
      <c r="E89" s="561">
        <v>6</v>
      </c>
      <c r="F89" s="765">
        <v>995453</v>
      </c>
      <c r="G89" s="767"/>
      <c r="H89" s="546">
        <v>0.18</v>
      </c>
      <c r="I89" s="769"/>
      <c r="J89" s="770"/>
      <c r="K89" s="444" t="str">
        <f t="shared" si="2"/>
        <v>Included</v>
      </c>
      <c r="L89" s="451">
        <f t="shared" si="0"/>
        <v>0.18</v>
      </c>
      <c r="M89" s="541"/>
      <c r="V89" s="530"/>
      <c r="W89" s="530"/>
      <c r="X89" s="530"/>
      <c r="Y89" s="530"/>
      <c r="Z89" s="530"/>
      <c r="AA89" s="530"/>
      <c r="AB89" s="530"/>
      <c r="AC89" s="530"/>
      <c r="AD89" s="530"/>
      <c r="AE89" s="530"/>
      <c r="AF89" s="530"/>
      <c r="AG89" s="530"/>
      <c r="AH89" s="530"/>
      <c r="AI89" s="530"/>
      <c r="AJ89" s="530"/>
      <c r="AK89" s="530"/>
      <c r="AL89" s="530"/>
      <c r="AM89" s="530"/>
      <c r="AN89" s="530"/>
      <c r="AO89" s="530"/>
      <c r="AS89" s="542"/>
    </row>
    <row r="90" spans="1:45" s="438" customFormat="1">
      <c r="A90" s="583">
        <v>72</v>
      </c>
      <c r="B90" s="583" t="s">
        <v>595</v>
      </c>
      <c r="C90" s="584" t="s">
        <v>725</v>
      </c>
      <c r="D90" s="583" t="s">
        <v>842</v>
      </c>
      <c r="E90" s="561">
        <v>990.83</v>
      </c>
      <c r="F90" s="765">
        <v>995472</v>
      </c>
      <c r="G90" s="767"/>
      <c r="H90" s="546">
        <v>0.18</v>
      </c>
      <c r="I90" s="769"/>
      <c r="J90" s="770"/>
      <c r="K90" s="444" t="str">
        <f t="shared" si="2"/>
        <v>Included</v>
      </c>
      <c r="L90" s="451">
        <f t="shared" si="0"/>
        <v>0.18</v>
      </c>
      <c r="M90" s="541"/>
      <c r="V90" s="530"/>
      <c r="W90" s="530"/>
      <c r="X90" s="530"/>
      <c r="Y90" s="530"/>
      <c r="Z90" s="530"/>
      <c r="AA90" s="530"/>
      <c r="AB90" s="530"/>
      <c r="AC90" s="530"/>
      <c r="AD90" s="530"/>
      <c r="AE90" s="530"/>
      <c r="AF90" s="530"/>
      <c r="AG90" s="530"/>
      <c r="AH90" s="530"/>
      <c r="AI90" s="530"/>
      <c r="AJ90" s="530"/>
      <c r="AK90" s="530"/>
      <c r="AL90" s="530"/>
      <c r="AM90" s="530"/>
      <c r="AN90" s="530"/>
      <c r="AO90" s="530"/>
      <c r="AS90" s="542"/>
    </row>
    <row r="91" spans="1:45" s="438" customFormat="1" ht="31.5">
      <c r="A91" s="583">
        <v>73</v>
      </c>
      <c r="B91" s="583" t="s">
        <v>726</v>
      </c>
      <c r="C91" s="584" t="s">
        <v>727</v>
      </c>
      <c r="D91" s="583" t="s">
        <v>842</v>
      </c>
      <c r="E91" s="561">
        <v>547.84</v>
      </c>
      <c r="F91" s="765">
        <v>995472</v>
      </c>
      <c r="G91" s="767"/>
      <c r="H91" s="546">
        <v>0.18</v>
      </c>
      <c r="I91" s="769"/>
      <c r="J91" s="770"/>
      <c r="K91" s="444" t="str">
        <f t="shared" si="2"/>
        <v>Included</v>
      </c>
      <c r="L91" s="451">
        <f t="shared" si="0"/>
        <v>0.18</v>
      </c>
      <c r="M91" s="541"/>
      <c r="V91" s="530"/>
      <c r="W91" s="530"/>
      <c r="X91" s="530"/>
      <c r="Y91" s="530"/>
      <c r="Z91" s="530"/>
      <c r="AA91" s="530"/>
      <c r="AB91" s="530"/>
      <c r="AC91" s="530"/>
      <c r="AD91" s="530"/>
      <c r="AE91" s="530"/>
      <c r="AF91" s="530"/>
      <c r="AG91" s="530"/>
      <c r="AH91" s="530"/>
      <c r="AI91" s="530"/>
      <c r="AJ91" s="530"/>
      <c r="AK91" s="530"/>
      <c r="AL91" s="530"/>
      <c r="AM91" s="530"/>
      <c r="AN91" s="530"/>
      <c r="AO91" s="530"/>
      <c r="AS91" s="542"/>
    </row>
    <row r="92" spans="1:45" s="438" customFormat="1" ht="47.25">
      <c r="A92" s="583">
        <v>74</v>
      </c>
      <c r="B92" s="586">
        <v>13.11</v>
      </c>
      <c r="C92" s="584" t="s">
        <v>728</v>
      </c>
      <c r="D92" s="583" t="s">
        <v>838</v>
      </c>
      <c r="E92" s="561">
        <v>1409.6</v>
      </c>
      <c r="F92" s="765">
        <v>995472</v>
      </c>
      <c r="G92" s="767"/>
      <c r="H92" s="546">
        <v>0.18</v>
      </c>
      <c r="I92" s="769"/>
      <c r="J92" s="770"/>
      <c r="K92" s="444" t="str">
        <f t="shared" si="2"/>
        <v>Included</v>
      </c>
      <c r="L92" s="451">
        <f t="shared" si="0"/>
        <v>0.18</v>
      </c>
      <c r="M92" s="541"/>
      <c r="V92" s="530"/>
      <c r="W92" s="530"/>
      <c r="X92" s="530"/>
      <c r="Y92" s="530"/>
      <c r="Z92" s="530"/>
      <c r="AA92" s="530"/>
      <c r="AB92" s="530"/>
      <c r="AC92" s="530"/>
      <c r="AD92" s="530"/>
      <c r="AE92" s="530"/>
      <c r="AF92" s="530"/>
      <c r="AG92" s="530"/>
      <c r="AH92" s="530"/>
      <c r="AI92" s="530"/>
      <c r="AJ92" s="530"/>
      <c r="AK92" s="530"/>
      <c r="AL92" s="530"/>
      <c r="AM92" s="530"/>
      <c r="AN92" s="530"/>
      <c r="AO92" s="530"/>
      <c r="AS92" s="542"/>
    </row>
    <row r="93" spans="1:45" s="438" customFormat="1">
      <c r="A93" s="583">
        <v>75</v>
      </c>
      <c r="B93" s="583" t="s">
        <v>729</v>
      </c>
      <c r="C93" s="584" t="s">
        <v>730</v>
      </c>
      <c r="D93" s="583" t="s">
        <v>833</v>
      </c>
      <c r="E93" s="561">
        <v>1140.57</v>
      </c>
      <c r="F93" s="765">
        <v>995472</v>
      </c>
      <c r="G93" s="767"/>
      <c r="H93" s="546">
        <v>0.18</v>
      </c>
      <c r="I93" s="769"/>
      <c r="J93" s="770"/>
      <c r="K93" s="444" t="str">
        <f t="shared" si="2"/>
        <v>Included</v>
      </c>
      <c r="L93" s="451">
        <f t="shared" si="0"/>
        <v>0.18</v>
      </c>
      <c r="M93" s="541"/>
      <c r="V93" s="530"/>
      <c r="W93" s="530"/>
      <c r="X93" s="530"/>
      <c r="Y93" s="530"/>
      <c r="Z93" s="530"/>
      <c r="AA93" s="530"/>
      <c r="AB93" s="530"/>
      <c r="AC93" s="530"/>
      <c r="AD93" s="530"/>
      <c r="AE93" s="530"/>
      <c r="AF93" s="530"/>
      <c r="AG93" s="530"/>
      <c r="AH93" s="530"/>
      <c r="AI93" s="530"/>
      <c r="AJ93" s="530"/>
      <c r="AK93" s="530"/>
      <c r="AL93" s="530"/>
      <c r="AM93" s="530"/>
      <c r="AN93" s="530"/>
      <c r="AO93" s="530"/>
      <c r="AS93" s="542"/>
    </row>
    <row r="94" spans="1:45" s="438" customFormat="1" ht="47.25">
      <c r="A94" s="583">
        <v>76</v>
      </c>
      <c r="B94" s="583" t="s">
        <v>731</v>
      </c>
      <c r="C94" s="584" t="s">
        <v>732</v>
      </c>
      <c r="D94" s="583" t="s">
        <v>842</v>
      </c>
      <c r="E94" s="561">
        <v>55.2</v>
      </c>
      <c r="F94" s="765">
        <v>995473</v>
      </c>
      <c r="G94" s="767"/>
      <c r="H94" s="546">
        <v>0.18</v>
      </c>
      <c r="I94" s="769"/>
      <c r="J94" s="770"/>
      <c r="K94" s="444" t="str">
        <f t="shared" si="2"/>
        <v>Included</v>
      </c>
      <c r="L94" s="451">
        <f t="shared" si="0"/>
        <v>0.18</v>
      </c>
      <c r="M94" s="541"/>
      <c r="V94" s="530"/>
      <c r="W94" s="530"/>
      <c r="X94" s="530"/>
      <c r="Y94" s="530"/>
      <c r="Z94" s="530"/>
      <c r="AA94" s="530"/>
      <c r="AB94" s="530"/>
      <c r="AC94" s="530"/>
      <c r="AD94" s="530"/>
      <c r="AE94" s="530"/>
      <c r="AF94" s="530"/>
      <c r="AG94" s="530"/>
      <c r="AH94" s="530"/>
      <c r="AI94" s="530"/>
      <c r="AJ94" s="530"/>
      <c r="AK94" s="530"/>
      <c r="AL94" s="530"/>
      <c r="AM94" s="530"/>
      <c r="AN94" s="530"/>
      <c r="AO94" s="530"/>
      <c r="AS94" s="542"/>
    </row>
    <row r="95" spans="1:45" s="438" customFormat="1" ht="47.25">
      <c r="A95" s="583">
        <v>77</v>
      </c>
      <c r="B95" s="583" t="s">
        <v>733</v>
      </c>
      <c r="C95" s="584" t="s">
        <v>734</v>
      </c>
      <c r="D95" s="583" t="s">
        <v>833</v>
      </c>
      <c r="E95" s="561">
        <v>3365.12</v>
      </c>
      <c r="F95" s="765">
        <v>995472</v>
      </c>
      <c r="G95" s="767"/>
      <c r="H95" s="546">
        <v>0.18</v>
      </c>
      <c r="I95" s="769"/>
      <c r="J95" s="770"/>
      <c r="K95" s="444" t="str">
        <f t="shared" si="2"/>
        <v>Included</v>
      </c>
      <c r="L95" s="451">
        <f t="shared" si="0"/>
        <v>0.18</v>
      </c>
      <c r="M95" s="541"/>
      <c r="V95" s="530"/>
      <c r="W95" s="530"/>
      <c r="X95" s="530"/>
      <c r="Y95" s="530"/>
      <c r="Z95" s="530"/>
      <c r="AA95" s="530"/>
      <c r="AB95" s="530"/>
      <c r="AC95" s="530"/>
      <c r="AD95" s="530"/>
      <c r="AE95" s="530"/>
      <c r="AF95" s="530"/>
      <c r="AG95" s="530"/>
      <c r="AH95" s="530"/>
      <c r="AI95" s="530"/>
      <c r="AJ95" s="530"/>
      <c r="AK95" s="530"/>
      <c r="AL95" s="530"/>
      <c r="AM95" s="530"/>
      <c r="AN95" s="530"/>
      <c r="AO95" s="530"/>
      <c r="AS95" s="542"/>
    </row>
    <row r="96" spans="1:45" s="438" customFormat="1" ht="63">
      <c r="A96" s="583">
        <v>78</v>
      </c>
      <c r="B96" s="583" t="s">
        <v>735</v>
      </c>
      <c r="C96" s="584" t="s">
        <v>736</v>
      </c>
      <c r="D96" s="583" t="s">
        <v>833</v>
      </c>
      <c r="E96" s="561">
        <v>1954.32</v>
      </c>
      <c r="F96" s="765">
        <v>995473</v>
      </c>
      <c r="G96" s="767"/>
      <c r="H96" s="546">
        <v>0.18</v>
      </c>
      <c r="I96" s="769"/>
      <c r="J96" s="770"/>
      <c r="K96" s="444" t="str">
        <f t="shared" si="2"/>
        <v>Included</v>
      </c>
      <c r="L96" s="451">
        <f t="shared" si="0"/>
        <v>0.18</v>
      </c>
      <c r="M96" s="541"/>
      <c r="V96" s="530"/>
      <c r="W96" s="530"/>
      <c r="X96" s="530"/>
      <c r="Y96" s="530"/>
      <c r="Z96" s="530"/>
      <c r="AA96" s="530"/>
      <c r="AB96" s="530"/>
      <c r="AC96" s="530"/>
      <c r="AD96" s="530"/>
      <c r="AE96" s="530"/>
      <c r="AF96" s="530"/>
      <c r="AG96" s="530"/>
      <c r="AH96" s="530"/>
      <c r="AI96" s="530"/>
      <c r="AJ96" s="530"/>
      <c r="AK96" s="530"/>
      <c r="AL96" s="530"/>
      <c r="AM96" s="530"/>
      <c r="AN96" s="530"/>
      <c r="AO96" s="530"/>
      <c r="AS96" s="542"/>
    </row>
    <row r="97" spans="1:45" s="438" customFormat="1" ht="63">
      <c r="A97" s="583">
        <v>79</v>
      </c>
      <c r="B97" s="583" t="s">
        <v>737</v>
      </c>
      <c r="C97" s="584" t="s">
        <v>738</v>
      </c>
      <c r="D97" s="583" t="s">
        <v>833</v>
      </c>
      <c r="E97" s="561">
        <v>1409.6</v>
      </c>
      <c r="F97" s="765">
        <v>995473</v>
      </c>
      <c r="G97" s="767"/>
      <c r="H97" s="546">
        <v>0.18</v>
      </c>
      <c r="I97" s="769"/>
      <c r="J97" s="770"/>
      <c r="K97" s="444" t="str">
        <f t="shared" si="2"/>
        <v>Included</v>
      </c>
      <c r="L97" s="451">
        <f t="shared" si="0"/>
        <v>0.18</v>
      </c>
      <c r="M97" s="541"/>
      <c r="V97" s="530"/>
      <c r="W97" s="530"/>
      <c r="X97" s="530"/>
      <c r="Y97" s="530"/>
      <c r="Z97" s="530"/>
      <c r="AA97" s="530"/>
      <c r="AB97" s="530"/>
      <c r="AC97" s="530"/>
      <c r="AD97" s="530"/>
      <c r="AE97" s="530"/>
      <c r="AF97" s="530"/>
      <c r="AG97" s="530"/>
      <c r="AH97" s="530"/>
      <c r="AI97" s="530"/>
      <c r="AJ97" s="530"/>
      <c r="AK97" s="530"/>
      <c r="AL97" s="530"/>
      <c r="AM97" s="530"/>
      <c r="AN97" s="530"/>
      <c r="AO97" s="530"/>
      <c r="AS97" s="542"/>
    </row>
    <row r="98" spans="1:45" s="438" customFormat="1" ht="63">
      <c r="A98" s="583">
        <v>80</v>
      </c>
      <c r="B98" s="583" t="s">
        <v>739</v>
      </c>
      <c r="C98" s="584" t="s">
        <v>740</v>
      </c>
      <c r="D98" s="583" t="s">
        <v>833</v>
      </c>
      <c r="E98" s="561">
        <v>3387.27</v>
      </c>
      <c r="F98" s="765">
        <v>995473</v>
      </c>
      <c r="G98" s="767"/>
      <c r="H98" s="546">
        <v>0.18</v>
      </c>
      <c r="I98" s="769"/>
      <c r="J98" s="770"/>
      <c r="K98" s="444" t="str">
        <f t="shared" si="2"/>
        <v>Included</v>
      </c>
      <c r="L98" s="451">
        <f t="shared" si="0"/>
        <v>0.18</v>
      </c>
      <c r="M98" s="541"/>
      <c r="V98" s="530"/>
      <c r="W98" s="530"/>
      <c r="X98" s="530"/>
      <c r="Y98" s="530"/>
      <c r="Z98" s="530"/>
      <c r="AA98" s="530"/>
      <c r="AB98" s="530"/>
      <c r="AC98" s="530"/>
      <c r="AD98" s="530"/>
      <c r="AE98" s="530"/>
      <c r="AF98" s="530"/>
      <c r="AG98" s="530"/>
      <c r="AH98" s="530"/>
      <c r="AI98" s="530"/>
      <c r="AJ98" s="530"/>
      <c r="AK98" s="530"/>
      <c r="AL98" s="530"/>
      <c r="AM98" s="530"/>
      <c r="AN98" s="530"/>
      <c r="AO98" s="530"/>
      <c r="AS98" s="542"/>
    </row>
    <row r="99" spans="1:45" s="438" customFormat="1" ht="78.75">
      <c r="A99" s="583">
        <v>81</v>
      </c>
      <c r="B99" s="583" t="s">
        <v>741</v>
      </c>
      <c r="C99" s="584" t="s">
        <v>742</v>
      </c>
      <c r="D99" s="583" t="s">
        <v>839</v>
      </c>
      <c r="E99" s="561">
        <v>6</v>
      </c>
      <c r="F99" s="765">
        <v>995478</v>
      </c>
      <c r="G99" s="767"/>
      <c r="H99" s="546">
        <v>0.18</v>
      </c>
      <c r="I99" s="769"/>
      <c r="J99" s="770"/>
      <c r="K99" s="444" t="str">
        <f t="shared" si="2"/>
        <v>Included</v>
      </c>
      <c r="L99" s="451">
        <f t="shared" si="0"/>
        <v>0.18</v>
      </c>
      <c r="M99" s="541"/>
      <c r="V99" s="530"/>
      <c r="W99" s="530"/>
      <c r="X99" s="530"/>
      <c r="Y99" s="530"/>
      <c r="Z99" s="530"/>
      <c r="AA99" s="530"/>
      <c r="AB99" s="530"/>
      <c r="AC99" s="530"/>
      <c r="AD99" s="530"/>
      <c r="AE99" s="530"/>
      <c r="AF99" s="530"/>
      <c r="AG99" s="530"/>
      <c r="AH99" s="530"/>
      <c r="AI99" s="530"/>
      <c r="AJ99" s="530"/>
      <c r="AK99" s="530"/>
      <c r="AL99" s="530"/>
      <c r="AM99" s="530"/>
      <c r="AN99" s="530"/>
      <c r="AO99" s="530"/>
      <c r="AS99" s="542"/>
    </row>
    <row r="100" spans="1:45" s="438" customFormat="1" ht="94.5">
      <c r="A100" s="583">
        <v>82</v>
      </c>
      <c r="B100" s="583" t="s">
        <v>743</v>
      </c>
      <c r="C100" s="584" t="s">
        <v>744</v>
      </c>
      <c r="D100" s="583" t="s">
        <v>839</v>
      </c>
      <c r="E100" s="561">
        <v>7</v>
      </c>
      <c r="F100" s="765">
        <v>995478</v>
      </c>
      <c r="G100" s="767"/>
      <c r="H100" s="546">
        <v>0.18</v>
      </c>
      <c r="I100" s="769"/>
      <c r="J100" s="770"/>
      <c r="K100" s="444" t="str">
        <f t="shared" si="2"/>
        <v>Included</v>
      </c>
      <c r="L100" s="451">
        <f t="shared" si="0"/>
        <v>0.18</v>
      </c>
      <c r="M100" s="541"/>
      <c r="V100" s="530"/>
      <c r="W100" s="530"/>
      <c r="X100" s="530"/>
      <c r="Y100" s="530"/>
      <c r="Z100" s="530"/>
      <c r="AA100" s="530"/>
      <c r="AB100" s="530"/>
      <c r="AC100" s="530"/>
      <c r="AD100" s="530"/>
      <c r="AE100" s="530"/>
      <c r="AF100" s="530"/>
      <c r="AG100" s="530"/>
      <c r="AH100" s="530"/>
      <c r="AI100" s="530"/>
      <c r="AJ100" s="530"/>
      <c r="AK100" s="530"/>
      <c r="AL100" s="530"/>
      <c r="AM100" s="530"/>
      <c r="AN100" s="530"/>
      <c r="AO100" s="530"/>
      <c r="AS100" s="542"/>
    </row>
    <row r="101" spans="1:45" s="438" customFormat="1" ht="63">
      <c r="A101" s="583">
        <v>83</v>
      </c>
      <c r="B101" s="583" t="s">
        <v>745</v>
      </c>
      <c r="C101" s="584" t="s">
        <v>746</v>
      </c>
      <c r="D101" s="583" t="s">
        <v>839</v>
      </c>
      <c r="E101" s="561">
        <v>13</v>
      </c>
      <c r="F101" s="765">
        <v>995478</v>
      </c>
      <c r="G101" s="767"/>
      <c r="H101" s="546">
        <v>0.18</v>
      </c>
      <c r="I101" s="769"/>
      <c r="J101" s="770"/>
      <c r="K101" s="444" t="str">
        <f t="shared" si="2"/>
        <v>Included</v>
      </c>
      <c r="L101" s="451">
        <f t="shared" si="0"/>
        <v>0.18</v>
      </c>
      <c r="M101" s="541"/>
      <c r="V101" s="530"/>
      <c r="W101" s="530"/>
      <c r="X101" s="530"/>
      <c r="Y101" s="530"/>
      <c r="Z101" s="530"/>
      <c r="AA101" s="530"/>
      <c r="AB101" s="530"/>
      <c r="AC101" s="530"/>
      <c r="AD101" s="530"/>
      <c r="AE101" s="530"/>
      <c r="AF101" s="530"/>
      <c r="AG101" s="530"/>
      <c r="AH101" s="530"/>
      <c r="AI101" s="530"/>
      <c r="AJ101" s="530"/>
      <c r="AK101" s="530"/>
      <c r="AL101" s="530"/>
      <c r="AM101" s="530"/>
      <c r="AN101" s="530"/>
      <c r="AO101" s="530"/>
      <c r="AS101" s="542"/>
    </row>
    <row r="102" spans="1:45" s="438" customFormat="1" ht="78.75">
      <c r="A102" s="583">
        <v>84</v>
      </c>
      <c r="B102" s="583" t="s">
        <v>747</v>
      </c>
      <c r="C102" s="584" t="s">
        <v>748</v>
      </c>
      <c r="D102" s="583" t="s">
        <v>297</v>
      </c>
      <c r="E102" s="561">
        <v>1</v>
      </c>
      <c r="F102" s="765">
        <v>995478</v>
      </c>
      <c r="G102" s="767"/>
      <c r="H102" s="546">
        <v>0.18</v>
      </c>
      <c r="I102" s="769"/>
      <c r="J102" s="770"/>
      <c r="K102" s="444" t="str">
        <f t="shared" si="2"/>
        <v>Included</v>
      </c>
      <c r="L102" s="451">
        <f t="shared" si="0"/>
        <v>0.18</v>
      </c>
      <c r="M102" s="541"/>
      <c r="V102" s="530"/>
      <c r="W102" s="530"/>
      <c r="X102" s="530"/>
      <c r="Y102" s="530"/>
      <c r="Z102" s="530"/>
      <c r="AA102" s="530"/>
      <c r="AB102" s="530"/>
      <c r="AC102" s="530"/>
      <c r="AD102" s="530"/>
      <c r="AE102" s="530"/>
      <c r="AF102" s="530"/>
      <c r="AG102" s="530"/>
      <c r="AH102" s="530"/>
      <c r="AI102" s="530"/>
      <c r="AJ102" s="530"/>
      <c r="AK102" s="530"/>
      <c r="AL102" s="530"/>
      <c r="AM102" s="530"/>
      <c r="AN102" s="530"/>
      <c r="AO102" s="530"/>
      <c r="AS102" s="542"/>
    </row>
    <row r="103" spans="1:45" s="438" customFormat="1" ht="31.5">
      <c r="A103" s="583">
        <v>85</v>
      </c>
      <c r="B103" s="583">
        <v>17.8</v>
      </c>
      <c r="C103" s="584" t="s">
        <v>749</v>
      </c>
      <c r="D103" s="583" t="s">
        <v>839</v>
      </c>
      <c r="E103" s="561">
        <v>1</v>
      </c>
      <c r="F103" s="765">
        <v>995478</v>
      </c>
      <c r="G103" s="767"/>
      <c r="H103" s="546">
        <v>0.18</v>
      </c>
      <c r="I103" s="769"/>
      <c r="J103" s="770"/>
      <c r="K103" s="444" t="str">
        <f t="shared" si="2"/>
        <v>Included</v>
      </c>
      <c r="L103" s="451">
        <f t="shared" si="0"/>
        <v>0.18</v>
      </c>
      <c r="M103" s="541"/>
      <c r="V103" s="530"/>
      <c r="W103" s="530"/>
      <c r="X103" s="530"/>
      <c r="Y103" s="530"/>
      <c r="Z103" s="530"/>
      <c r="AA103" s="530"/>
      <c r="AB103" s="530"/>
      <c r="AC103" s="530"/>
      <c r="AD103" s="530"/>
      <c r="AE103" s="530"/>
      <c r="AF103" s="530"/>
      <c r="AG103" s="530"/>
      <c r="AH103" s="530"/>
      <c r="AI103" s="530"/>
      <c r="AJ103" s="530"/>
      <c r="AK103" s="530"/>
      <c r="AL103" s="530"/>
      <c r="AM103" s="530"/>
      <c r="AN103" s="530"/>
      <c r="AO103" s="530"/>
      <c r="AS103" s="542"/>
    </row>
    <row r="104" spans="1:45" s="438" customFormat="1" ht="63">
      <c r="A104" s="583">
        <v>86</v>
      </c>
      <c r="B104" s="585" t="s">
        <v>750</v>
      </c>
      <c r="C104" s="584" t="s">
        <v>751</v>
      </c>
      <c r="D104" s="583" t="s">
        <v>839</v>
      </c>
      <c r="E104" s="561">
        <v>1</v>
      </c>
      <c r="F104" s="765">
        <v>995478</v>
      </c>
      <c r="G104" s="767"/>
      <c r="H104" s="546">
        <v>0.18</v>
      </c>
      <c r="I104" s="769"/>
      <c r="J104" s="770"/>
      <c r="K104" s="444" t="str">
        <f t="shared" si="2"/>
        <v>Included</v>
      </c>
      <c r="L104" s="451">
        <f t="shared" si="0"/>
        <v>0.18</v>
      </c>
      <c r="M104" s="541"/>
      <c r="V104" s="530"/>
      <c r="W104" s="530"/>
      <c r="X104" s="530"/>
      <c r="Y104" s="530"/>
      <c r="Z104" s="530"/>
      <c r="AA104" s="530"/>
      <c r="AB104" s="530"/>
      <c r="AC104" s="530"/>
      <c r="AD104" s="530"/>
      <c r="AE104" s="530"/>
      <c r="AF104" s="530"/>
      <c r="AG104" s="530"/>
      <c r="AH104" s="530"/>
      <c r="AI104" s="530"/>
      <c r="AJ104" s="530"/>
      <c r="AK104" s="530"/>
      <c r="AL104" s="530"/>
      <c r="AM104" s="530"/>
      <c r="AN104" s="530"/>
      <c r="AO104" s="530"/>
      <c r="AS104" s="542"/>
    </row>
    <row r="105" spans="1:45" s="438" customFormat="1" ht="31.5">
      <c r="A105" s="583">
        <v>87</v>
      </c>
      <c r="B105" s="583" t="s">
        <v>752</v>
      </c>
      <c r="C105" s="584" t="s">
        <v>753</v>
      </c>
      <c r="D105" s="583" t="s">
        <v>839</v>
      </c>
      <c r="E105" s="561">
        <v>13</v>
      </c>
      <c r="F105" s="765">
        <v>995478</v>
      </c>
      <c r="G105" s="767"/>
      <c r="H105" s="546">
        <v>0.18</v>
      </c>
      <c r="I105" s="769"/>
      <c r="J105" s="770"/>
      <c r="K105" s="444" t="str">
        <f t="shared" si="2"/>
        <v>Included</v>
      </c>
      <c r="L105" s="451">
        <f t="shared" si="0"/>
        <v>0.18</v>
      </c>
      <c r="M105" s="541"/>
      <c r="V105" s="530"/>
      <c r="W105" s="530"/>
      <c r="X105" s="530"/>
      <c r="Y105" s="530"/>
      <c r="Z105" s="530"/>
      <c r="AA105" s="530"/>
      <c r="AB105" s="530"/>
      <c r="AC105" s="530"/>
      <c r="AD105" s="530"/>
      <c r="AE105" s="530"/>
      <c r="AF105" s="530"/>
      <c r="AG105" s="530"/>
      <c r="AH105" s="530"/>
      <c r="AI105" s="530"/>
      <c r="AJ105" s="530"/>
      <c r="AK105" s="530"/>
      <c r="AL105" s="530"/>
      <c r="AM105" s="530"/>
      <c r="AN105" s="530"/>
      <c r="AO105" s="530"/>
      <c r="AS105" s="542"/>
    </row>
    <row r="106" spans="1:45" s="438" customFormat="1" ht="31.5">
      <c r="A106" s="583">
        <v>88</v>
      </c>
      <c r="B106" s="583" t="s">
        <v>754</v>
      </c>
      <c r="C106" s="584" t="s">
        <v>755</v>
      </c>
      <c r="D106" s="583" t="s">
        <v>297</v>
      </c>
      <c r="E106" s="561">
        <v>1</v>
      </c>
      <c r="F106" s="765">
        <v>995478</v>
      </c>
      <c r="G106" s="767"/>
      <c r="H106" s="546">
        <v>0.18</v>
      </c>
      <c r="I106" s="769"/>
      <c r="J106" s="770"/>
      <c r="K106" s="444" t="str">
        <f t="shared" si="2"/>
        <v>Included</v>
      </c>
      <c r="L106" s="451">
        <f t="shared" si="0"/>
        <v>0.18</v>
      </c>
      <c r="M106" s="541"/>
      <c r="V106" s="530"/>
      <c r="W106" s="530"/>
      <c r="X106" s="530"/>
      <c r="Y106" s="530"/>
      <c r="Z106" s="530"/>
      <c r="AA106" s="530"/>
      <c r="AB106" s="530"/>
      <c r="AC106" s="530"/>
      <c r="AD106" s="530"/>
      <c r="AE106" s="530"/>
      <c r="AF106" s="530"/>
      <c r="AG106" s="530"/>
      <c r="AH106" s="530"/>
      <c r="AI106" s="530"/>
      <c r="AJ106" s="530"/>
      <c r="AK106" s="530"/>
      <c r="AL106" s="530"/>
      <c r="AM106" s="530"/>
      <c r="AN106" s="530"/>
      <c r="AO106" s="530"/>
      <c r="AS106" s="542"/>
    </row>
    <row r="107" spans="1:45" s="438" customFormat="1">
      <c r="A107" s="583">
        <v>89</v>
      </c>
      <c r="B107" s="583">
        <v>17.29</v>
      </c>
      <c r="C107" s="584" t="s">
        <v>756</v>
      </c>
      <c r="D107" s="583" t="s">
        <v>297</v>
      </c>
      <c r="E107" s="561">
        <v>39</v>
      </c>
      <c r="F107" s="765">
        <v>995478</v>
      </c>
      <c r="G107" s="767"/>
      <c r="H107" s="546">
        <v>0.18</v>
      </c>
      <c r="I107" s="769"/>
      <c r="J107" s="770"/>
      <c r="K107" s="444" t="str">
        <f t="shared" si="2"/>
        <v>Included</v>
      </c>
      <c r="L107" s="451">
        <f t="shared" si="0"/>
        <v>0.18</v>
      </c>
      <c r="M107" s="541"/>
      <c r="V107" s="530"/>
      <c r="W107" s="530"/>
      <c r="X107" s="530"/>
      <c r="Y107" s="530"/>
      <c r="Z107" s="530"/>
      <c r="AA107" s="530"/>
      <c r="AB107" s="530"/>
      <c r="AC107" s="530"/>
      <c r="AD107" s="530"/>
      <c r="AE107" s="530"/>
      <c r="AF107" s="530"/>
      <c r="AG107" s="530"/>
      <c r="AH107" s="530"/>
      <c r="AI107" s="530"/>
      <c r="AJ107" s="530"/>
      <c r="AK107" s="530"/>
      <c r="AL107" s="530"/>
      <c r="AM107" s="530"/>
      <c r="AN107" s="530"/>
      <c r="AO107" s="530"/>
      <c r="AS107" s="542"/>
    </row>
    <row r="108" spans="1:45" s="438" customFormat="1" ht="47.25">
      <c r="A108" s="583">
        <v>90</v>
      </c>
      <c r="B108" s="583" t="s">
        <v>757</v>
      </c>
      <c r="C108" s="584" t="s">
        <v>758</v>
      </c>
      <c r="D108" s="583" t="s">
        <v>297</v>
      </c>
      <c r="E108" s="561">
        <v>1</v>
      </c>
      <c r="F108" s="765">
        <v>995478</v>
      </c>
      <c r="G108" s="767"/>
      <c r="H108" s="546">
        <v>0.18</v>
      </c>
      <c r="I108" s="769"/>
      <c r="J108" s="770"/>
      <c r="K108" s="444" t="str">
        <f t="shared" si="2"/>
        <v>Included</v>
      </c>
      <c r="L108" s="451">
        <f t="shared" si="0"/>
        <v>0.18</v>
      </c>
      <c r="M108" s="541"/>
      <c r="V108" s="530"/>
      <c r="W108" s="530"/>
      <c r="X108" s="530"/>
      <c r="Y108" s="530"/>
      <c r="Z108" s="530"/>
      <c r="AA108" s="530"/>
      <c r="AB108" s="530"/>
      <c r="AC108" s="530"/>
      <c r="AD108" s="530"/>
      <c r="AE108" s="530"/>
      <c r="AF108" s="530"/>
      <c r="AG108" s="530"/>
      <c r="AH108" s="530"/>
      <c r="AI108" s="530"/>
      <c r="AJ108" s="530"/>
      <c r="AK108" s="530"/>
      <c r="AL108" s="530"/>
      <c r="AM108" s="530"/>
      <c r="AN108" s="530"/>
      <c r="AO108" s="530"/>
      <c r="AS108" s="542"/>
    </row>
    <row r="109" spans="1:45" s="438" customFormat="1" ht="63">
      <c r="A109" s="583">
        <v>91</v>
      </c>
      <c r="B109" s="583">
        <v>17.329999999999998</v>
      </c>
      <c r="C109" s="584" t="s">
        <v>759</v>
      </c>
      <c r="D109" s="583" t="s">
        <v>839</v>
      </c>
      <c r="E109" s="561">
        <v>13</v>
      </c>
      <c r="F109" s="765">
        <v>995478</v>
      </c>
      <c r="G109" s="767"/>
      <c r="H109" s="546">
        <v>0.18</v>
      </c>
      <c r="I109" s="769"/>
      <c r="J109" s="770"/>
      <c r="K109" s="444" t="str">
        <f t="shared" si="2"/>
        <v>Included</v>
      </c>
      <c r="L109" s="451">
        <f t="shared" si="0"/>
        <v>0.18</v>
      </c>
      <c r="M109" s="541"/>
      <c r="V109" s="530"/>
      <c r="W109" s="530"/>
      <c r="X109" s="530"/>
      <c r="Y109" s="530"/>
      <c r="Z109" s="530"/>
      <c r="AA109" s="530"/>
      <c r="AB109" s="530"/>
      <c r="AC109" s="530"/>
      <c r="AD109" s="530"/>
      <c r="AE109" s="530"/>
      <c r="AF109" s="530"/>
      <c r="AG109" s="530"/>
      <c r="AH109" s="530"/>
      <c r="AI109" s="530"/>
      <c r="AJ109" s="530"/>
      <c r="AK109" s="530"/>
      <c r="AL109" s="530"/>
      <c r="AM109" s="530"/>
      <c r="AN109" s="530"/>
      <c r="AO109" s="530"/>
      <c r="AS109" s="542"/>
    </row>
    <row r="110" spans="1:45" s="438" customFormat="1">
      <c r="A110" s="583">
        <v>92</v>
      </c>
      <c r="B110" s="583" t="s">
        <v>760</v>
      </c>
      <c r="C110" s="584" t="s">
        <v>761</v>
      </c>
      <c r="D110" s="583" t="s">
        <v>839</v>
      </c>
      <c r="E110" s="561">
        <v>13</v>
      </c>
      <c r="F110" s="765">
        <v>995478</v>
      </c>
      <c r="G110" s="767"/>
      <c r="H110" s="546">
        <v>0.18</v>
      </c>
      <c r="I110" s="769"/>
      <c r="J110" s="770"/>
      <c r="K110" s="444" t="str">
        <f t="shared" si="2"/>
        <v>Included</v>
      </c>
      <c r="L110" s="451">
        <f t="shared" si="0"/>
        <v>0.18</v>
      </c>
      <c r="M110" s="541"/>
      <c r="V110" s="530"/>
      <c r="W110" s="530"/>
      <c r="X110" s="530"/>
      <c r="Y110" s="530"/>
      <c r="Z110" s="530"/>
      <c r="AA110" s="530"/>
      <c r="AB110" s="530"/>
      <c r="AC110" s="530"/>
      <c r="AD110" s="530"/>
      <c r="AE110" s="530"/>
      <c r="AF110" s="530"/>
      <c r="AG110" s="530"/>
      <c r="AH110" s="530"/>
      <c r="AI110" s="530"/>
      <c r="AJ110" s="530"/>
      <c r="AK110" s="530"/>
      <c r="AL110" s="530"/>
      <c r="AM110" s="530"/>
      <c r="AN110" s="530"/>
      <c r="AO110" s="530"/>
      <c r="AS110" s="542"/>
    </row>
    <row r="111" spans="1:45" s="438" customFormat="1" ht="47.25">
      <c r="A111" s="583">
        <v>93</v>
      </c>
      <c r="B111" s="583">
        <v>17.309999999999999</v>
      </c>
      <c r="C111" s="584" t="s">
        <v>762</v>
      </c>
      <c r="D111" s="583" t="s">
        <v>839</v>
      </c>
      <c r="E111" s="561">
        <v>13</v>
      </c>
      <c r="F111" s="765">
        <v>995478</v>
      </c>
      <c r="G111" s="767"/>
      <c r="H111" s="546">
        <v>0.18</v>
      </c>
      <c r="I111" s="769"/>
      <c r="J111" s="770"/>
      <c r="K111" s="444" t="str">
        <f t="shared" si="2"/>
        <v>Included</v>
      </c>
      <c r="L111" s="451">
        <f t="shared" si="0"/>
        <v>0.18</v>
      </c>
      <c r="M111" s="541"/>
      <c r="V111" s="530"/>
      <c r="W111" s="530"/>
      <c r="X111" s="530"/>
      <c r="Y111" s="530"/>
      <c r="Z111" s="530"/>
      <c r="AA111" s="530"/>
      <c r="AB111" s="530"/>
      <c r="AC111" s="530"/>
      <c r="AD111" s="530"/>
      <c r="AE111" s="530"/>
      <c r="AF111" s="530"/>
      <c r="AG111" s="530"/>
      <c r="AH111" s="530"/>
      <c r="AI111" s="530"/>
      <c r="AJ111" s="530"/>
      <c r="AK111" s="530"/>
      <c r="AL111" s="530"/>
      <c r="AM111" s="530"/>
      <c r="AN111" s="530"/>
      <c r="AO111" s="530"/>
      <c r="AS111" s="542"/>
    </row>
    <row r="112" spans="1:45" s="438" customFormat="1" ht="94.5">
      <c r="A112" s="583">
        <v>94</v>
      </c>
      <c r="B112" s="583" t="s">
        <v>763</v>
      </c>
      <c r="C112" s="584" t="s">
        <v>764</v>
      </c>
      <c r="D112" s="583" t="s">
        <v>843</v>
      </c>
      <c r="E112" s="561">
        <v>43.51</v>
      </c>
      <c r="F112" s="765">
        <v>995424</v>
      </c>
      <c r="G112" s="767"/>
      <c r="H112" s="546">
        <v>0.18</v>
      </c>
      <c r="I112" s="769"/>
      <c r="J112" s="770"/>
      <c r="K112" s="444" t="str">
        <f t="shared" si="2"/>
        <v>Included</v>
      </c>
      <c r="L112" s="451">
        <f t="shared" si="0"/>
        <v>0.18</v>
      </c>
      <c r="M112" s="541"/>
      <c r="V112" s="530"/>
      <c r="W112" s="530"/>
      <c r="X112" s="530"/>
      <c r="Y112" s="530"/>
      <c r="Z112" s="530"/>
      <c r="AA112" s="530"/>
      <c r="AB112" s="530"/>
      <c r="AC112" s="530"/>
      <c r="AD112" s="530"/>
      <c r="AE112" s="530"/>
      <c r="AF112" s="530"/>
      <c r="AG112" s="530"/>
      <c r="AH112" s="530"/>
      <c r="AI112" s="530"/>
      <c r="AJ112" s="530"/>
      <c r="AK112" s="530"/>
      <c r="AL112" s="530"/>
      <c r="AM112" s="530"/>
      <c r="AN112" s="530"/>
      <c r="AO112" s="530"/>
      <c r="AS112" s="542"/>
    </row>
    <row r="113" spans="1:45" s="438" customFormat="1" ht="110.25">
      <c r="A113" s="583">
        <v>95</v>
      </c>
      <c r="B113" s="583" t="s">
        <v>765</v>
      </c>
      <c r="C113" s="584" t="s">
        <v>766</v>
      </c>
      <c r="D113" s="583" t="s">
        <v>603</v>
      </c>
      <c r="E113" s="561">
        <v>120.06</v>
      </c>
      <c r="F113" s="765">
        <v>995424</v>
      </c>
      <c r="G113" s="767"/>
      <c r="H113" s="546">
        <v>0.18</v>
      </c>
      <c r="I113" s="769"/>
      <c r="J113" s="770"/>
      <c r="K113" s="444" t="str">
        <f t="shared" si="2"/>
        <v>Included</v>
      </c>
      <c r="L113" s="451">
        <f t="shared" si="0"/>
        <v>0.18</v>
      </c>
      <c r="M113" s="541"/>
      <c r="V113" s="530"/>
      <c r="W113" s="530"/>
      <c r="X113" s="530"/>
      <c r="Y113" s="530"/>
      <c r="Z113" s="530"/>
      <c r="AA113" s="530"/>
      <c r="AB113" s="530"/>
      <c r="AC113" s="530"/>
      <c r="AD113" s="530"/>
      <c r="AE113" s="530"/>
      <c r="AF113" s="530"/>
      <c r="AG113" s="530"/>
      <c r="AH113" s="530"/>
      <c r="AI113" s="530"/>
      <c r="AJ113" s="530"/>
      <c r="AK113" s="530"/>
      <c r="AL113" s="530"/>
      <c r="AM113" s="530"/>
      <c r="AN113" s="530"/>
      <c r="AO113" s="530"/>
      <c r="AS113" s="542"/>
    </row>
    <row r="114" spans="1:45" s="438" customFormat="1" ht="31.5">
      <c r="A114" s="583">
        <v>96</v>
      </c>
      <c r="B114" s="583" t="s">
        <v>767</v>
      </c>
      <c r="C114" s="584" t="s">
        <v>768</v>
      </c>
      <c r="D114" s="583" t="s">
        <v>843</v>
      </c>
      <c r="E114" s="561">
        <v>174.55</v>
      </c>
      <c r="F114" s="765">
        <v>995424</v>
      </c>
      <c r="G114" s="767"/>
      <c r="H114" s="546">
        <v>0.18</v>
      </c>
      <c r="I114" s="769"/>
      <c r="J114" s="770"/>
      <c r="K114" s="444" t="str">
        <f t="shared" si="2"/>
        <v>Included</v>
      </c>
      <c r="L114" s="451">
        <f t="shared" si="0"/>
        <v>0.18</v>
      </c>
      <c r="M114" s="541"/>
      <c r="V114" s="530"/>
      <c r="W114" s="530"/>
      <c r="X114" s="530"/>
      <c r="Y114" s="530"/>
      <c r="Z114" s="530"/>
      <c r="AA114" s="530"/>
      <c r="AB114" s="530"/>
      <c r="AC114" s="530"/>
      <c r="AD114" s="530"/>
      <c r="AE114" s="530"/>
      <c r="AF114" s="530"/>
      <c r="AG114" s="530"/>
      <c r="AH114" s="530"/>
      <c r="AI114" s="530"/>
      <c r="AJ114" s="530"/>
      <c r="AK114" s="530"/>
      <c r="AL114" s="530"/>
      <c r="AM114" s="530"/>
      <c r="AN114" s="530"/>
      <c r="AO114" s="530"/>
      <c r="AS114" s="542"/>
    </row>
    <row r="115" spans="1:45" s="438" customFormat="1" ht="31.5">
      <c r="A115" s="583">
        <v>97</v>
      </c>
      <c r="B115" s="583" t="s">
        <v>769</v>
      </c>
      <c r="C115" s="584" t="s">
        <v>770</v>
      </c>
      <c r="D115" s="583" t="s">
        <v>831</v>
      </c>
      <c r="E115" s="561">
        <v>113</v>
      </c>
      <c r="F115" s="765">
        <v>995424</v>
      </c>
      <c r="G115" s="767"/>
      <c r="H115" s="546">
        <v>0.18</v>
      </c>
      <c r="I115" s="769"/>
      <c r="J115" s="770"/>
      <c r="K115" s="444" t="str">
        <f t="shared" si="2"/>
        <v>Included</v>
      </c>
      <c r="L115" s="451">
        <f t="shared" si="0"/>
        <v>0.18</v>
      </c>
      <c r="M115" s="541"/>
      <c r="V115" s="530"/>
      <c r="W115" s="530"/>
      <c r="X115" s="530"/>
      <c r="Y115" s="530"/>
      <c r="Z115" s="530"/>
      <c r="AA115" s="530"/>
      <c r="AB115" s="530"/>
      <c r="AC115" s="530"/>
      <c r="AD115" s="530"/>
      <c r="AE115" s="530"/>
      <c r="AF115" s="530"/>
      <c r="AG115" s="530"/>
      <c r="AH115" s="530"/>
      <c r="AI115" s="530"/>
      <c r="AJ115" s="530"/>
      <c r="AK115" s="530"/>
      <c r="AL115" s="530"/>
      <c r="AM115" s="530"/>
      <c r="AN115" s="530"/>
      <c r="AO115" s="530"/>
      <c r="AS115" s="542"/>
    </row>
    <row r="116" spans="1:45" s="438" customFormat="1" ht="31.5">
      <c r="A116" s="583">
        <v>98</v>
      </c>
      <c r="B116" s="583" t="s">
        <v>771</v>
      </c>
      <c r="C116" s="584" t="s">
        <v>772</v>
      </c>
      <c r="D116" s="583" t="s">
        <v>603</v>
      </c>
      <c r="E116" s="561">
        <v>80</v>
      </c>
      <c r="F116" s="765">
        <v>995424</v>
      </c>
      <c r="G116" s="767"/>
      <c r="H116" s="546">
        <v>0.18</v>
      </c>
      <c r="I116" s="769"/>
      <c r="J116" s="770"/>
      <c r="K116" s="444" t="str">
        <f t="shared" si="2"/>
        <v>Included</v>
      </c>
      <c r="L116" s="451">
        <f t="shared" si="0"/>
        <v>0.18</v>
      </c>
      <c r="M116" s="541"/>
      <c r="V116" s="530"/>
      <c r="W116" s="530"/>
      <c r="X116" s="530"/>
      <c r="Y116" s="530"/>
      <c r="Z116" s="530"/>
      <c r="AA116" s="530"/>
      <c r="AB116" s="530"/>
      <c r="AC116" s="530"/>
      <c r="AD116" s="530"/>
      <c r="AE116" s="530"/>
      <c r="AF116" s="530"/>
      <c r="AG116" s="530"/>
      <c r="AH116" s="530"/>
      <c r="AI116" s="530"/>
      <c r="AJ116" s="530"/>
      <c r="AK116" s="530"/>
      <c r="AL116" s="530"/>
      <c r="AM116" s="530"/>
      <c r="AN116" s="530"/>
      <c r="AO116" s="530"/>
      <c r="AS116" s="542"/>
    </row>
    <row r="117" spans="1:45" s="438" customFormat="1" ht="47.25">
      <c r="A117" s="583">
        <v>99</v>
      </c>
      <c r="B117" s="583" t="s">
        <v>773</v>
      </c>
      <c r="C117" s="584" t="s">
        <v>774</v>
      </c>
      <c r="D117" s="583" t="s">
        <v>297</v>
      </c>
      <c r="E117" s="561">
        <v>2</v>
      </c>
      <c r="F117" s="765">
        <v>995424</v>
      </c>
      <c r="G117" s="767"/>
      <c r="H117" s="546">
        <v>0.18</v>
      </c>
      <c r="I117" s="769"/>
      <c r="J117" s="770"/>
      <c r="K117" s="444" t="str">
        <f t="shared" si="2"/>
        <v>Included</v>
      </c>
      <c r="L117" s="451">
        <f t="shared" si="0"/>
        <v>0.18</v>
      </c>
      <c r="M117" s="541"/>
      <c r="V117" s="530"/>
      <c r="W117" s="530"/>
      <c r="X117" s="530"/>
      <c r="Y117" s="530"/>
      <c r="Z117" s="530"/>
      <c r="AA117" s="530"/>
      <c r="AB117" s="530"/>
      <c r="AC117" s="530"/>
      <c r="AD117" s="530"/>
      <c r="AE117" s="530"/>
      <c r="AF117" s="530"/>
      <c r="AG117" s="530"/>
      <c r="AH117" s="530"/>
      <c r="AI117" s="530"/>
      <c r="AJ117" s="530"/>
      <c r="AK117" s="530"/>
      <c r="AL117" s="530"/>
      <c r="AM117" s="530"/>
      <c r="AN117" s="530"/>
      <c r="AO117" s="530"/>
      <c r="AS117" s="542"/>
    </row>
    <row r="118" spans="1:45" s="438" customFormat="1" ht="47.25">
      <c r="A118" s="583">
        <v>100</v>
      </c>
      <c r="B118" s="583" t="s">
        <v>775</v>
      </c>
      <c r="C118" s="584" t="s">
        <v>776</v>
      </c>
      <c r="D118" s="583" t="s">
        <v>299</v>
      </c>
      <c r="E118" s="561">
        <v>4</v>
      </c>
      <c r="F118" s="765">
        <v>995424</v>
      </c>
      <c r="G118" s="767"/>
      <c r="H118" s="546">
        <v>0.18</v>
      </c>
      <c r="I118" s="769"/>
      <c r="J118" s="770"/>
      <c r="K118" s="444" t="str">
        <f t="shared" si="2"/>
        <v>Included</v>
      </c>
      <c r="L118" s="451">
        <f t="shared" si="0"/>
        <v>0.18</v>
      </c>
      <c r="M118" s="541"/>
      <c r="V118" s="530"/>
      <c r="W118" s="530"/>
      <c r="X118" s="530"/>
      <c r="Y118" s="530"/>
      <c r="Z118" s="530"/>
      <c r="AA118" s="530"/>
      <c r="AB118" s="530"/>
      <c r="AC118" s="530"/>
      <c r="AD118" s="530"/>
      <c r="AE118" s="530"/>
      <c r="AF118" s="530"/>
      <c r="AG118" s="530"/>
      <c r="AH118" s="530"/>
      <c r="AI118" s="530"/>
      <c r="AJ118" s="530"/>
      <c r="AK118" s="530"/>
      <c r="AL118" s="530"/>
      <c r="AM118" s="530"/>
      <c r="AN118" s="530"/>
      <c r="AO118" s="530"/>
      <c r="AS118" s="542"/>
    </row>
    <row r="119" spans="1:45" s="438" customFormat="1" ht="31.5">
      <c r="A119" s="583">
        <v>101</v>
      </c>
      <c r="B119" s="583" t="s">
        <v>777</v>
      </c>
      <c r="C119" s="584" t="s">
        <v>778</v>
      </c>
      <c r="D119" s="583" t="s">
        <v>297</v>
      </c>
      <c r="E119" s="561">
        <v>12</v>
      </c>
      <c r="F119" s="765">
        <v>995424</v>
      </c>
      <c r="G119" s="767"/>
      <c r="H119" s="546">
        <v>0.18</v>
      </c>
      <c r="I119" s="769"/>
      <c r="J119" s="770"/>
      <c r="K119" s="444" t="str">
        <f t="shared" si="2"/>
        <v>Included</v>
      </c>
      <c r="L119" s="451">
        <f t="shared" si="0"/>
        <v>0.18</v>
      </c>
      <c r="M119" s="541"/>
      <c r="V119" s="530"/>
      <c r="W119" s="530"/>
      <c r="X119" s="530"/>
      <c r="Y119" s="530"/>
      <c r="Z119" s="530"/>
      <c r="AA119" s="530"/>
      <c r="AB119" s="530"/>
      <c r="AC119" s="530"/>
      <c r="AD119" s="530"/>
      <c r="AE119" s="530"/>
      <c r="AF119" s="530"/>
      <c r="AG119" s="530"/>
      <c r="AH119" s="530"/>
      <c r="AI119" s="530"/>
      <c r="AJ119" s="530"/>
      <c r="AK119" s="530"/>
      <c r="AL119" s="530"/>
      <c r="AM119" s="530"/>
      <c r="AN119" s="530"/>
      <c r="AO119" s="530"/>
      <c r="AS119" s="542"/>
    </row>
    <row r="120" spans="1:45" s="438" customFormat="1" ht="31.5">
      <c r="A120" s="583">
        <v>102</v>
      </c>
      <c r="B120" s="583" t="s">
        <v>779</v>
      </c>
      <c r="C120" s="584" t="s">
        <v>780</v>
      </c>
      <c r="D120" s="583" t="s">
        <v>299</v>
      </c>
      <c r="E120" s="561">
        <v>3</v>
      </c>
      <c r="F120" s="765">
        <v>995424</v>
      </c>
      <c r="G120" s="767"/>
      <c r="H120" s="546">
        <v>0.18</v>
      </c>
      <c r="I120" s="769"/>
      <c r="J120" s="770"/>
      <c r="K120" s="444" t="str">
        <f t="shared" si="2"/>
        <v>Included</v>
      </c>
      <c r="L120" s="451">
        <f t="shared" si="0"/>
        <v>0.18</v>
      </c>
      <c r="M120" s="541"/>
      <c r="V120" s="530"/>
      <c r="W120" s="530"/>
      <c r="X120" s="530"/>
      <c r="Y120" s="530"/>
      <c r="Z120" s="530"/>
      <c r="AA120" s="530"/>
      <c r="AB120" s="530"/>
      <c r="AC120" s="530"/>
      <c r="AD120" s="530"/>
      <c r="AE120" s="530"/>
      <c r="AF120" s="530"/>
      <c r="AG120" s="530"/>
      <c r="AH120" s="530"/>
      <c r="AI120" s="530"/>
      <c r="AJ120" s="530"/>
      <c r="AK120" s="530"/>
      <c r="AL120" s="530"/>
      <c r="AM120" s="530"/>
      <c r="AN120" s="530"/>
      <c r="AO120" s="530"/>
      <c r="AS120" s="542"/>
    </row>
    <row r="121" spans="1:45" s="438" customFormat="1" ht="31.5">
      <c r="A121" s="583">
        <v>103</v>
      </c>
      <c r="B121" s="583" t="s">
        <v>781</v>
      </c>
      <c r="C121" s="584" t="s">
        <v>782</v>
      </c>
      <c r="D121" s="583" t="s">
        <v>299</v>
      </c>
      <c r="E121" s="561">
        <v>3</v>
      </c>
      <c r="F121" s="765">
        <v>995424</v>
      </c>
      <c r="G121" s="767"/>
      <c r="H121" s="546">
        <v>0.18</v>
      </c>
      <c r="I121" s="769"/>
      <c r="J121" s="770"/>
      <c r="K121" s="444" t="str">
        <f t="shared" si="2"/>
        <v>Included</v>
      </c>
      <c r="L121" s="451">
        <f t="shared" si="0"/>
        <v>0.18</v>
      </c>
      <c r="M121" s="541"/>
      <c r="V121" s="530"/>
      <c r="W121" s="530"/>
      <c r="X121" s="530"/>
      <c r="Y121" s="530"/>
      <c r="Z121" s="530"/>
      <c r="AA121" s="530"/>
      <c r="AB121" s="530"/>
      <c r="AC121" s="530"/>
      <c r="AD121" s="530"/>
      <c r="AE121" s="530"/>
      <c r="AF121" s="530"/>
      <c r="AG121" s="530"/>
      <c r="AH121" s="530"/>
      <c r="AI121" s="530"/>
      <c r="AJ121" s="530"/>
      <c r="AK121" s="530"/>
      <c r="AL121" s="530"/>
      <c r="AM121" s="530"/>
      <c r="AN121" s="530"/>
      <c r="AO121" s="530"/>
      <c r="AS121" s="542"/>
    </row>
    <row r="122" spans="1:45" s="438" customFormat="1" ht="31.5">
      <c r="A122" s="583">
        <v>104</v>
      </c>
      <c r="B122" s="583" t="s">
        <v>783</v>
      </c>
      <c r="C122" s="584" t="s">
        <v>784</v>
      </c>
      <c r="D122" s="583" t="s">
        <v>299</v>
      </c>
      <c r="E122" s="561">
        <v>1</v>
      </c>
      <c r="F122" s="765">
        <v>995424</v>
      </c>
      <c r="G122" s="767"/>
      <c r="H122" s="546">
        <v>0.18</v>
      </c>
      <c r="I122" s="769"/>
      <c r="J122" s="770"/>
      <c r="K122" s="444" t="str">
        <f t="shared" si="2"/>
        <v>Included</v>
      </c>
      <c r="L122" s="451">
        <f t="shared" si="0"/>
        <v>0.18</v>
      </c>
      <c r="M122" s="541"/>
      <c r="V122" s="530"/>
      <c r="W122" s="530"/>
      <c r="X122" s="530"/>
      <c r="Y122" s="530"/>
      <c r="Z122" s="530"/>
      <c r="AA122" s="530"/>
      <c r="AB122" s="530"/>
      <c r="AC122" s="530"/>
      <c r="AD122" s="530"/>
      <c r="AE122" s="530"/>
      <c r="AF122" s="530"/>
      <c r="AG122" s="530"/>
      <c r="AH122" s="530"/>
      <c r="AI122" s="530"/>
      <c r="AJ122" s="530"/>
      <c r="AK122" s="530"/>
      <c r="AL122" s="530"/>
      <c r="AM122" s="530"/>
      <c r="AN122" s="530"/>
      <c r="AO122" s="530"/>
      <c r="AS122" s="542"/>
    </row>
    <row r="123" spans="1:45" s="438" customFormat="1" ht="31.5">
      <c r="A123" s="583">
        <v>105</v>
      </c>
      <c r="B123" s="583" t="s">
        <v>785</v>
      </c>
      <c r="C123" s="584" t="s">
        <v>786</v>
      </c>
      <c r="D123" s="583" t="s">
        <v>299</v>
      </c>
      <c r="E123" s="561">
        <v>61</v>
      </c>
      <c r="F123" s="765">
        <v>995424</v>
      </c>
      <c r="G123" s="767"/>
      <c r="H123" s="546">
        <v>0.18</v>
      </c>
      <c r="I123" s="769"/>
      <c r="J123" s="770"/>
      <c r="K123" s="444" t="str">
        <f t="shared" si="2"/>
        <v>Included</v>
      </c>
      <c r="L123" s="451">
        <f t="shared" si="0"/>
        <v>0.18</v>
      </c>
      <c r="M123" s="541"/>
      <c r="V123" s="530"/>
      <c r="W123" s="530"/>
      <c r="X123" s="530"/>
      <c r="Y123" s="530"/>
      <c r="Z123" s="530"/>
      <c r="AA123" s="530"/>
      <c r="AB123" s="530"/>
      <c r="AC123" s="530"/>
      <c r="AD123" s="530"/>
      <c r="AE123" s="530"/>
      <c r="AF123" s="530"/>
      <c r="AG123" s="530"/>
      <c r="AH123" s="530"/>
      <c r="AI123" s="530"/>
      <c r="AJ123" s="530"/>
      <c r="AK123" s="530"/>
      <c r="AL123" s="530"/>
      <c r="AM123" s="530"/>
      <c r="AN123" s="530"/>
      <c r="AO123" s="530"/>
      <c r="AS123" s="542"/>
    </row>
    <row r="124" spans="1:45" s="438" customFormat="1" ht="126">
      <c r="A124" s="583">
        <v>106</v>
      </c>
      <c r="B124" s="583" t="s">
        <v>787</v>
      </c>
      <c r="C124" s="584" t="s">
        <v>788</v>
      </c>
      <c r="D124" s="583" t="s">
        <v>297</v>
      </c>
      <c r="E124" s="561">
        <v>2</v>
      </c>
      <c r="F124" s="765">
        <v>995424</v>
      </c>
      <c r="G124" s="767"/>
      <c r="H124" s="546">
        <v>0.18</v>
      </c>
      <c r="I124" s="769"/>
      <c r="J124" s="770"/>
      <c r="K124" s="444" t="str">
        <f t="shared" si="2"/>
        <v>Included</v>
      </c>
      <c r="L124" s="451">
        <f t="shared" si="0"/>
        <v>0.18</v>
      </c>
      <c r="M124" s="541"/>
      <c r="V124" s="530"/>
      <c r="W124" s="530"/>
      <c r="X124" s="530"/>
      <c r="Y124" s="530"/>
      <c r="Z124" s="530"/>
      <c r="AA124" s="530"/>
      <c r="AB124" s="530"/>
      <c r="AC124" s="530"/>
      <c r="AD124" s="530"/>
      <c r="AE124" s="530"/>
      <c r="AF124" s="530"/>
      <c r="AG124" s="530"/>
      <c r="AH124" s="530"/>
      <c r="AI124" s="530"/>
      <c r="AJ124" s="530"/>
      <c r="AK124" s="530"/>
      <c r="AL124" s="530"/>
      <c r="AM124" s="530"/>
      <c r="AN124" s="530"/>
      <c r="AO124" s="530"/>
      <c r="AS124" s="542"/>
    </row>
    <row r="125" spans="1:45" s="438" customFormat="1" ht="141.75">
      <c r="A125" s="583">
        <v>107</v>
      </c>
      <c r="B125" s="583" t="s">
        <v>789</v>
      </c>
      <c r="C125" s="584" t="s">
        <v>790</v>
      </c>
      <c r="D125" s="583" t="s">
        <v>299</v>
      </c>
      <c r="E125" s="561">
        <v>1</v>
      </c>
      <c r="F125" s="765">
        <v>995424</v>
      </c>
      <c r="G125" s="767"/>
      <c r="H125" s="546">
        <v>0.18</v>
      </c>
      <c r="I125" s="769"/>
      <c r="J125" s="770"/>
      <c r="K125" s="444" t="str">
        <f t="shared" si="2"/>
        <v>Included</v>
      </c>
      <c r="L125" s="451">
        <f t="shared" si="0"/>
        <v>0.18</v>
      </c>
      <c r="M125" s="541"/>
      <c r="V125" s="530"/>
      <c r="W125" s="530"/>
      <c r="X125" s="530"/>
      <c r="Y125" s="530"/>
      <c r="Z125" s="530"/>
      <c r="AA125" s="530"/>
      <c r="AB125" s="530"/>
      <c r="AC125" s="530"/>
      <c r="AD125" s="530"/>
      <c r="AE125" s="530"/>
      <c r="AF125" s="530"/>
      <c r="AG125" s="530"/>
      <c r="AH125" s="530"/>
      <c r="AI125" s="530"/>
      <c r="AJ125" s="530"/>
      <c r="AK125" s="530"/>
      <c r="AL125" s="530"/>
      <c r="AM125" s="530"/>
      <c r="AN125" s="530"/>
      <c r="AO125" s="530"/>
      <c r="AS125" s="542"/>
    </row>
    <row r="126" spans="1:45" s="438" customFormat="1" ht="47.25">
      <c r="A126" s="583">
        <v>108</v>
      </c>
      <c r="B126" s="583" t="s">
        <v>791</v>
      </c>
      <c r="C126" s="584" t="s">
        <v>792</v>
      </c>
      <c r="D126" s="583" t="s">
        <v>299</v>
      </c>
      <c r="E126" s="561">
        <v>1</v>
      </c>
      <c r="F126" s="765">
        <v>995424</v>
      </c>
      <c r="G126" s="767"/>
      <c r="H126" s="546">
        <v>0.18</v>
      </c>
      <c r="I126" s="769"/>
      <c r="J126" s="770"/>
      <c r="K126" s="444" t="str">
        <f t="shared" si="2"/>
        <v>Included</v>
      </c>
      <c r="L126" s="451">
        <f t="shared" si="0"/>
        <v>0.18</v>
      </c>
      <c r="M126" s="541"/>
      <c r="V126" s="530"/>
      <c r="W126" s="530"/>
      <c r="X126" s="530"/>
      <c r="Y126" s="530"/>
      <c r="Z126" s="530"/>
      <c r="AA126" s="530"/>
      <c r="AB126" s="530"/>
      <c r="AC126" s="530"/>
      <c r="AD126" s="530"/>
      <c r="AE126" s="530"/>
      <c r="AF126" s="530"/>
      <c r="AG126" s="530"/>
      <c r="AH126" s="530"/>
      <c r="AI126" s="530"/>
      <c r="AJ126" s="530"/>
      <c r="AK126" s="530"/>
      <c r="AL126" s="530"/>
      <c r="AM126" s="530"/>
      <c r="AN126" s="530"/>
      <c r="AO126" s="530"/>
      <c r="AS126" s="542"/>
    </row>
    <row r="127" spans="1:45" s="438" customFormat="1" ht="31.5">
      <c r="A127" s="583">
        <v>109</v>
      </c>
      <c r="B127" s="583" t="s">
        <v>793</v>
      </c>
      <c r="C127" s="584" t="s">
        <v>794</v>
      </c>
      <c r="D127" s="583" t="s">
        <v>603</v>
      </c>
      <c r="E127" s="561">
        <v>209</v>
      </c>
      <c r="F127" s="765">
        <v>995424</v>
      </c>
      <c r="G127" s="767"/>
      <c r="H127" s="546">
        <v>0.18</v>
      </c>
      <c r="I127" s="769"/>
      <c r="J127" s="770"/>
      <c r="K127" s="444" t="str">
        <f t="shared" si="2"/>
        <v>Included</v>
      </c>
      <c r="L127" s="451">
        <f t="shared" si="0"/>
        <v>0.18</v>
      </c>
      <c r="M127" s="541"/>
      <c r="V127" s="530"/>
      <c r="W127" s="530"/>
      <c r="X127" s="530"/>
      <c r="Y127" s="530"/>
      <c r="Z127" s="530"/>
      <c r="AA127" s="530"/>
      <c r="AB127" s="530"/>
      <c r="AC127" s="530"/>
      <c r="AD127" s="530"/>
      <c r="AE127" s="530"/>
      <c r="AF127" s="530"/>
      <c r="AG127" s="530"/>
      <c r="AH127" s="530"/>
      <c r="AI127" s="530"/>
      <c r="AJ127" s="530"/>
      <c r="AK127" s="530"/>
      <c r="AL127" s="530"/>
      <c r="AM127" s="530"/>
      <c r="AN127" s="530"/>
      <c r="AO127" s="530"/>
      <c r="AS127" s="542"/>
    </row>
    <row r="128" spans="1:45" s="438" customFormat="1" ht="31.5">
      <c r="A128" s="583">
        <v>110</v>
      </c>
      <c r="B128" s="583" t="s">
        <v>795</v>
      </c>
      <c r="C128" s="584" t="s">
        <v>796</v>
      </c>
      <c r="D128" s="583" t="s">
        <v>603</v>
      </c>
      <c r="E128" s="561">
        <v>80</v>
      </c>
      <c r="F128" s="765">
        <v>995424</v>
      </c>
      <c r="G128" s="767"/>
      <c r="H128" s="546">
        <v>0.18</v>
      </c>
      <c r="I128" s="769"/>
      <c r="J128" s="770"/>
      <c r="K128" s="444" t="str">
        <f t="shared" si="2"/>
        <v>Included</v>
      </c>
      <c r="L128" s="451">
        <f t="shared" si="0"/>
        <v>0.18</v>
      </c>
      <c r="M128" s="541"/>
      <c r="V128" s="530"/>
      <c r="W128" s="530"/>
      <c r="X128" s="530"/>
      <c r="Y128" s="530"/>
      <c r="Z128" s="530"/>
      <c r="AA128" s="530"/>
      <c r="AB128" s="530"/>
      <c r="AC128" s="530"/>
      <c r="AD128" s="530"/>
      <c r="AE128" s="530"/>
      <c r="AF128" s="530"/>
      <c r="AG128" s="530"/>
      <c r="AH128" s="530"/>
      <c r="AI128" s="530"/>
      <c r="AJ128" s="530"/>
      <c r="AK128" s="530"/>
      <c r="AL128" s="530"/>
      <c r="AM128" s="530"/>
      <c r="AN128" s="530"/>
      <c r="AO128" s="530"/>
      <c r="AS128" s="542"/>
    </row>
    <row r="129" spans="1:45" s="438" customFormat="1" ht="47.25">
      <c r="A129" s="583">
        <v>111</v>
      </c>
      <c r="B129" s="583" t="s">
        <v>797</v>
      </c>
      <c r="C129" s="584" t="s">
        <v>798</v>
      </c>
      <c r="D129" s="583" t="s">
        <v>297</v>
      </c>
      <c r="E129" s="561">
        <v>20</v>
      </c>
      <c r="F129" s="765">
        <v>995424</v>
      </c>
      <c r="G129" s="767"/>
      <c r="H129" s="546">
        <v>0.18</v>
      </c>
      <c r="I129" s="769"/>
      <c r="J129" s="770"/>
      <c r="K129" s="444" t="str">
        <f t="shared" si="2"/>
        <v>Included</v>
      </c>
      <c r="L129" s="451">
        <f t="shared" si="0"/>
        <v>0.18</v>
      </c>
      <c r="M129" s="541"/>
      <c r="V129" s="530"/>
      <c r="W129" s="530"/>
      <c r="X129" s="530"/>
      <c r="Y129" s="530"/>
      <c r="Z129" s="530"/>
      <c r="AA129" s="530"/>
      <c r="AB129" s="530"/>
      <c r="AC129" s="530"/>
      <c r="AD129" s="530"/>
      <c r="AE129" s="530"/>
      <c r="AF129" s="530"/>
      <c r="AG129" s="530"/>
      <c r="AH129" s="530"/>
      <c r="AI129" s="530"/>
      <c r="AJ129" s="530"/>
      <c r="AK129" s="530"/>
      <c r="AL129" s="530"/>
      <c r="AM129" s="530"/>
      <c r="AN129" s="530"/>
      <c r="AO129" s="530"/>
      <c r="AS129" s="542"/>
    </row>
    <row r="130" spans="1:45" s="438" customFormat="1" ht="47.25">
      <c r="A130" s="583">
        <v>112</v>
      </c>
      <c r="B130" s="583" t="s">
        <v>799</v>
      </c>
      <c r="C130" s="584" t="s">
        <v>800</v>
      </c>
      <c r="D130" s="583" t="s">
        <v>299</v>
      </c>
      <c r="E130" s="561">
        <v>10</v>
      </c>
      <c r="F130" s="765">
        <v>995424</v>
      </c>
      <c r="G130" s="767"/>
      <c r="H130" s="546">
        <v>0.18</v>
      </c>
      <c r="I130" s="769"/>
      <c r="J130" s="770"/>
      <c r="K130" s="444" t="str">
        <f t="shared" si="2"/>
        <v>Included</v>
      </c>
      <c r="L130" s="451">
        <f t="shared" si="0"/>
        <v>0.18</v>
      </c>
      <c r="M130" s="541"/>
      <c r="V130" s="530"/>
      <c r="W130" s="530"/>
      <c r="X130" s="530"/>
      <c r="Y130" s="530"/>
      <c r="Z130" s="530"/>
      <c r="AA130" s="530"/>
      <c r="AB130" s="530"/>
      <c r="AC130" s="530"/>
      <c r="AD130" s="530"/>
      <c r="AE130" s="530"/>
      <c r="AF130" s="530"/>
      <c r="AG130" s="530"/>
      <c r="AH130" s="530"/>
      <c r="AI130" s="530"/>
      <c r="AJ130" s="530"/>
      <c r="AK130" s="530"/>
      <c r="AL130" s="530"/>
      <c r="AM130" s="530"/>
      <c r="AN130" s="530"/>
      <c r="AO130" s="530"/>
      <c r="AS130" s="542"/>
    </row>
    <row r="131" spans="1:45" s="438" customFormat="1" ht="47.25">
      <c r="A131" s="583">
        <v>113</v>
      </c>
      <c r="B131" s="583" t="s">
        <v>801</v>
      </c>
      <c r="C131" s="584" t="s">
        <v>802</v>
      </c>
      <c r="D131" s="583" t="s">
        <v>299</v>
      </c>
      <c r="E131" s="561">
        <v>2</v>
      </c>
      <c r="F131" s="765">
        <v>995424</v>
      </c>
      <c r="G131" s="767"/>
      <c r="H131" s="546">
        <v>0.18</v>
      </c>
      <c r="I131" s="769"/>
      <c r="J131" s="770"/>
      <c r="K131" s="444" t="str">
        <f t="shared" si="2"/>
        <v>Included</v>
      </c>
      <c r="L131" s="451">
        <f t="shared" si="0"/>
        <v>0.18</v>
      </c>
      <c r="M131" s="541"/>
      <c r="V131" s="530"/>
      <c r="W131" s="530"/>
      <c r="X131" s="530"/>
      <c r="Y131" s="530"/>
      <c r="Z131" s="530"/>
      <c r="AA131" s="530"/>
      <c r="AB131" s="530"/>
      <c r="AC131" s="530"/>
      <c r="AD131" s="530"/>
      <c r="AE131" s="530"/>
      <c r="AF131" s="530"/>
      <c r="AG131" s="530"/>
      <c r="AH131" s="530"/>
      <c r="AI131" s="530"/>
      <c r="AJ131" s="530"/>
      <c r="AK131" s="530"/>
      <c r="AL131" s="530"/>
      <c r="AM131" s="530"/>
      <c r="AN131" s="530"/>
      <c r="AO131" s="530"/>
      <c r="AS131" s="542"/>
    </row>
    <row r="132" spans="1:45" s="438" customFormat="1" ht="63">
      <c r="A132" s="583">
        <v>114</v>
      </c>
      <c r="B132" s="583">
        <v>18.48</v>
      </c>
      <c r="C132" s="584" t="s">
        <v>803</v>
      </c>
      <c r="D132" s="583" t="s">
        <v>844</v>
      </c>
      <c r="E132" s="561">
        <v>7500</v>
      </c>
      <c r="F132" s="765">
        <v>995424</v>
      </c>
      <c r="G132" s="767"/>
      <c r="H132" s="546">
        <v>0.18</v>
      </c>
      <c r="I132" s="769"/>
      <c r="J132" s="770"/>
      <c r="K132" s="444" t="str">
        <f t="shared" si="2"/>
        <v>Included</v>
      </c>
      <c r="L132" s="451">
        <f t="shared" si="0"/>
        <v>0.18</v>
      </c>
      <c r="M132" s="541"/>
      <c r="V132" s="530"/>
      <c r="W132" s="530"/>
      <c r="X132" s="530"/>
      <c r="Y132" s="530"/>
      <c r="Z132" s="530"/>
      <c r="AA132" s="530"/>
      <c r="AB132" s="530"/>
      <c r="AC132" s="530"/>
      <c r="AD132" s="530"/>
      <c r="AE132" s="530"/>
      <c r="AF132" s="530"/>
      <c r="AG132" s="530"/>
      <c r="AH132" s="530"/>
      <c r="AI132" s="530"/>
      <c r="AJ132" s="530"/>
      <c r="AK132" s="530"/>
      <c r="AL132" s="530"/>
      <c r="AM132" s="530"/>
      <c r="AN132" s="530"/>
      <c r="AO132" s="530"/>
      <c r="AS132" s="542"/>
    </row>
    <row r="133" spans="1:45" s="438" customFormat="1" ht="31.5">
      <c r="A133" s="583">
        <v>115</v>
      </c>
      <c r="B133" s="583" t="s">
        <v>804</v>
      </c>
      <c r="C133" s="584" t="s">
        <v>805</v>
      </c>
      <c r="D133" s="583" t="s">
        <v>299</v>
      </c>
      <c r="E133" s="561">
        <v>5</v>
      </c>
      <c r="F133" s="765">
        <v>995424</v>
      </c>
      <c r="G133" s="767"/>
      <c r="H133" s="546">
        <v>0.18</v>
      </c>
      <c r="I133" s="769"/>
      <c r="J133" s="770"/>
      <c r="K133" s="444" t="str">
        <f t="shared" si="2"/>
        <v>Included</v>
      </c>
      <c r="L133" s="451">
        <f t="shared" si="0"/>
        <v>0.18</v>
      </c>
      <c r="M133" s="541"/>
      <c r="V133" s="530"/>
      <c r="W133" s="530"/>
      <c r="X133" s="530"/>
      <c r="Y133" s="530"/>
      <c r="Z133" s="530"/>
      <c r="AA133" s="530"/>
      <c r="AB133" s="530"/>
      <c r="AC133" s="530"/>
      <c r="AD133" s="530"/>
      <c r="AE133" s="530"/>
      <c r="AF133" s="530"/>
      <c r="AG133" s="530"/>
      <c r="AH133" s="530"/>
      <c r="AI133" s="530"/>
      <c r="AJ133" s="530"/>
      <c r="AK133" s="530"/>
      <c r="AL133" s="530"/>
      <c r="AM133" s="530"/>
      <c r="AN133" s="530"/>
      <c r="AO133" s="530"/>
      <c r="AS133" s="542"/>
    </row>
    <row r="134" spans="1:45" s="438" customFormat="1" ht="47.25">
      <c r="A134" s="583">
        <v>116</v>
      </c>
      <c r="B134" s="583" t="s">
        <v>806</v>
      </c>
      <c r="C134" s="584" t="s">
        <v>807</v>
      </c>
      <c r="D134" s="583" t="s">
        <v>299</v>
      </c>
      <c r="E134" s="561">
        <v>63</v>
      </c>
      <c r="F134" s="765">
        <v>995424</v>
      </c>
      <c r="G134" s="767"/>
      <c r="H134" s="546">
        <v>0.18</v>
      </c>
      <c r="I134" s="769"/>
      <c r="J134" s="770"/>
      <c r="K134" s="444" t="str">
        <f t="shared" si="2"/>
        <v>Included</v>
      </c>
      <c r="L134" s="451">
        <f t="shared" si="0"/>
        <v>0.18</v>
      </c>
      <c r="M134" s="541"/>
      <c r="V134" s="530"/>
      <c r="W134" s="530"/>
      <c r="X134" s="530"/>
      <c r="Y134" s="530"/>
      <c r="Z134" s="530"/>
      <c r="AA134" s="530"/>
      <c r="AB134" s="530"/>
      <c r="AC134" s="530"/>
      <c r="AD134" s="530"/>
      <c r="AE134" s="530"/>
      <c r="AF134" s="530"/>
      <c r="AG134" s="530"/>
      <c r="AH134" s="530"/>
      <c r="AI134" s="530"/>
      <c r="AJ134" s="530"/>
      <c r="AK134" s="530"/>
      <c r="AL134" s="530"/>
      <c r="AM134" s="530"/>
      <c r="AN134" s="530"/>
      <c r="AO134" s="530"/>
      <c r="AS134" s="542"/>
    </row>
    <row r="135" spans="1:45" s="438" customFormat="1" ht="63">
      <c r="A135" s="583">
        <v>117</v>
      </c>
      <c r="B135" s="583" t="s">
        <v>808</v>
      </c>
      <c r="C135" s="584" t="s">
        <v>809</v>
      </c>
      <c r="D135" s="583" t="s">
        <v>843</v>
      </c>
      <c r="E135" s="561">
        <v>10</v>
      </c>
      <c r="F135" s="765">
        <v>995424</v>
      </c>
      <c r="G135" s="767"/>
      <c r="H135" s="546">
        <v>0.18</v>
      </c>
      <c r="I135" s="769"/>
      <c r="J135" s="770"/>
      <c r="K135" s="444" t="str">
        <f t="shared" si="2"/>
        <v>Included</v>
      </c>
      <c r="L135" s="451">
        <f t="shared" si="0"/>
        <v>0.18</v>
      </c>
      <c r="M135" s="541"/>
      <c r="V135" s="530"/>
      <c r="W135" s="530"/>
      <c r="X135" s="530"/>
      <c r="Y135" s="530"/>
      <c r="Z135" s="530"/>
      <c r="AA135" s="530"/>
      <c r="AB135" s="530"/>
      <c r="AC135" s="530"/>
      <c r="AD135" s="530"/>
      <c r="AE135" s="530"/>
      <c r="AF135" s="530"/>
      <c r="AG135" s="530"/>
      <c r="AH135" s="530"/>
      <c r="AI135" s="530"/>
      <c r="AJ135" s="530"/>
      <c r="AK135" s="530"/>
      <c r="AL135" s="530"/>
      <c r="AM135" s="530"/>
      <c r="AN135" s="530"/>
      <c r="AO135" s="530"/>
      <c r="AS135" s="542"/>
    </row>
    <row r="136" spans="1:45" s="438" customFormat="1" ht="204.75">
      <c r="A136" s="583">
        <v>118</v>
      </c>
      <c r="B136" s="583" t="s">
        <v>810</v>
      </c>
      <c r="C136" s="584" t="s">
        <v>811</v>
      </c>
      <c r="D136" s="583" t="s">
        <v>299</v>
      </c>
      <c r="E136" s="561">
        <v>9</v>
      </c>
      <c r="F136" s="765">
        <v>995424</v>
      </c>
      <c r="G136" s="767"/>
      <c r="H136" s="546">
        <v>0.18</v>
      </c>
      <c r="I136" s="769"/>
      <c r="J136" s="770"/>
      <c r="K136" s="444" t="str">
        <f t="shared" si="2"/>
        <v>Included</v>
      </c>
      <c r="L136" s="451">
        <f t="shared" si="0"/>
        <v>0.18</v>
      </c>
      <c r="M136" s="541"/>
      <c r="V136" s="530"/>
      <c r="W136" s="530"/>
      <c r="X136" s="530"/>
      <c r="Y136" s="530"/>
      <c r="Z136" s="530"/>
      <c r="AA136" s="530"/>
      <c r="AB136" s="530"/>
      <c r="AC136" s="530"/>
      <c r="AD136" s="530"/>
      <c r="AE136" s="530"/>
      <c r="AF136" s="530"/>
      <c r="AG136" s="530"/>
      <c r="AH136" s="530"/>
      <c r="AI136" s="530"/>
      <c r="AJ136" s="530"/>
      <c r="AK136" s="530"/>
      <c r="AL136" s="530"/>
      <c r="AM136" s="530"/>
      <c r="AN136" s="530"/>
      <c r="AO136" s="530"/>
      <c r="AS136" s="542"/>
    </row>
    <row r="137" spans="1:45" s="438" customFormat="1" ht="189">
      <c r="A137" s="583">
        <v>119</v>
      </c>
      <c r="B137" s="583" t="s">
        <v>812</v>
      </c>
      <c r="C137" s="584" t="s">
        <v>813</v>
      </c>
      <c r="D137" s="583" t="s">
        <v>299</v>
      </c>
      <c r="E137" s="561">
        <v>2</v>
      </c>
      <c r="F137" s="765">
        <v>995424</v>
      </c>
      <c r="G137" s="767"/>
      <c r="H137" s="546">
        <v>0.18</v>
      </c>
      <c r="I137" s="769"/>
      <c r="J137" s="770"/>
      <c r="K137" s="444" t="str">
        <f t="shared" si="2"/>
        <v>Included</v>
      </c>
      <c r="L137" s="451">
        <f t="shared" si="0"/>
        <v>0.18</v>
      </c>
      <c r="M137" s="541"/>
      <c r="V137" s="530"/>
      <c r="W137" s="530"/>
      <c r="X137" s="530"/>
      <c r="Y137" s="530"/>
      <c r="Z137" s="530"/>
      <c r="AA137" s="530"/>
      <c r="AB137" s="530"/>
      <c r="AC137" s="530"/>
      <c r="AD137" s="530"/>
      <c r="AE137" s="530"/>
      <c r="AF137" s="530"/>
      <c r="AG137" s="530"/>
      <c r="AH137" s="530"/>
      <c r="AI137" s="530"/>
      <c r="AJ137" s="530"/>
      <c r="AK137" s="530"/>
      <c r="AL137" s="530"/>
      <c r="AM137" s="530"/>
      <c r="AN137" s="530"/>
      <c r="AO137" s="530"/>
      <c r="AS137" s="542"/>
    </row>
    <row r="138" spans="1:45" s="438" customFormat="1" ht="63">
      <c r="A138" s="583">
        <v>120</v>
      </c>
      <c r="B138" s="583" t="s">
        <v>814</v>
      </c>
      <c r="C138" s="584" t="s">
        <v>815</v>
      </c>
      <c r="D138" s="583" t="s">
        <v>299</v>
      </c>
      <c r="E138" s="561">
        <v>1</v>
      </c>
      <c r="F138" s="765">
        <v>995424</v>
      </c>
      <c r="G138" s="767"/>
      <c r="H138" s="546">
        <v>0.18</v>
      </c>
      <c r="I138" s="769"/>
      <c r="J138" s="770"/>
      <c r="K138" s="444" t="str">
        <f t="shared" si="2"/>
        <v>Included</v>
      </c>
      <c r="L138" s="451">
        <f t="shared" si="0"/>
        <v>0.18</v>
      </c>
      <c r="M138" s="541"/>
      <c r="V138" s="530"/>
      <c r="W138" s="530"/>
      <c r="X138" s="530"/>
      <c r="Y138" s="530"/>
      <c r="Z138" s="530"/>
      <c r="AA138" s="530"/>
      <c r="AB138" s="530"/>
      <c r="AC138" s="530"/>
      <c r="AD138" s="530"/>
      <c r="AE138" s="530"/>
      <c r="AF138" s="530"/>
      <c r="AG138" s="530"/>
      <c r="AH138" s="530"/>
      <c r="AI138" s="530"/>
      <c r="AJ138" s="530"/>
      <c r="AK138" s="530"/>
      <c r="AL138" s="530"/>
      <c r="AM138" s="530"/>
      <c r="AN138" s="530"/>
      <c r="AO138" s="530"/>
      <c r="AS138" s="542"/>
    </row>
    <row r="139" spans="1:45" s="438" customFormat="1" ht="173.25">
      <c r="A139" s="583">
        <v>121</v>
      </c>
      <c r="B139" s="583" t="s">
        <v>816</v>
      </c>
      <c r="C139" s="584" t="s">
        <v>817</v>
      </c>
      <c r="D139" s="583" t="s">
        <v>414</v>
      </c>
      <c r="E139" s="561">
        <v>198.32499999999999</v>
      </c>
      <c r="F139" s="765">
        <v>995476</v>
      </c>
      <c r="G139" s="767"/>
      <c r="H139" s="546">
        <v>0.18</v>
      </c>
      <c r="I139" s="769"/>
      <c r="J139" s="770"/>
      <c r="K139" s="444" t="str">
        <f t="shared" si="2"/>
        <v>Included</v>
      </c>
      <c r="L139" s="451">
        <f t="shared" si="0"/>
        <v>0.18</v>
      </c>
      <c r="M139" s="541"/>
      <c r="V139" s="530"/>
      <c r="W139" s="530"/>
      <c r="X139" s="530"/>
      <c r="Y139" s="530"/>
      <c r="Z139" s="530"/>
      <c r="AA139" s="530"/>
      <c r="AB139" s="530"/>
      <c r="AC139" s="530"/>
      <c r="AD139" s="530"/>
      <c r="AE139" s="530"/>
      <c r="AF139" s="530"/>
      <c r="AG139" s="530"/>
      <c r="AH139" s="530"/>
      <c r="AI139" s="530"/>
      <c r="AJ139" s="530"/>
      <c r="AK139" s="530"/>
      <c r="AL139" s="530"/>
      <c r="AM139" s="530"/>
      <c r="AN139" s="530"/>
      <c r="AO139" s="530"/>
      <c r="AS139" s="542"/>
    </row>
    <row r="140" spans="1:45" s="438" customFormat="1" ht="236.25">
      <c r="A140" s="583">
        <v>122</v>
      </c>
      <c r="B140" s="583" t="s">
        <v>818</v>
      </c>
      <c r="C140" s="584" t="s">
        <v>819</v>
      </c>
      <c r="D140" s="583" t="s">
        <v>414</v>
      </c>
      <c r="E140" s="561">
        <v>63.484999999999999</v>
      </c>
      <c r="F140" s="765">
        <v>995476</v>
      </c>
      <c r="G140" s="767"/>
      <c r="H140" s="546">
        <v>0.18</v>
      </c>
      <c r="I140" s="769"/>
      <c r="J140" s="770"/>
      <c r="K140" s="444" t="str">
        <f t="shared" si="2"/>
        <v>Included</v>
      </c>
      <c r="L140" s="451">
        <f t="shared" si="0"/>
        <v>0.18</v>
      </c>
      <c r="M140" s="541"/>
      <c r="V140" s="530"/>
      <c r="W140" s="530"/>
      <c r="X140" s="530"/>
      <c r="Y140" s="530"/>
      <c r="Z140" s="530"/>
      <c r="AA140" s="530"/>
      <c r="AB140" s="530"/>
      <c r="AC140" s="530"/>
      <c r="AD140" s="530"/>
      <c r="AE140" s="530"/>
      <c r="AF140" s="530"/>
      <c r="AG140" s="530"/>
      <c r="AH140" s="530"/>
      <c r="AI140" s="530"/>
      <c r="AJ140" s="530"/>
      <c r="AK140" s="530"/>
      <c r="AL140" s="530"/>
      <c r="AM140" s="530"/>
      <c r="AN140" s="530"/>
      <c r="AO140" s="530"/>
      <c r="AS140" s="542"/>
    </row>
    <row r="141" spans="1:45" s="438" customFormat="1" ht="63">
      <c r="A141" s="583">
        <v>123</v>
      </c>
      <c r="B141" s="583" t="s">
        <v>596</v>
      </c>
      <c r="C141" s="584" t="s">
        <v>820</v>
      </c>
      <c r="D141" s="583" t="s">
        <v>836</v>
      </c>
      <c r="E141" s="561">
        <v>33.619999999999997</v>
      </c>
      <c r="F141" s="765">
        <v>995476</v>
      </c>
      <c r="G141" s="767"/>
      <c r="H141" s="546">
        <v>0.18</v>
      </c>
      <c r="I141" s="769"/>
      <c r="J141" s="770"/>
      <c r="K141" s="444" t="str">
        <f t="shared" si="2"/>
        <v>Included</v>
      </c>
      <c r="L141" s="451">
        <f t="shared" si="0"/>
        <v>0.18</v>
      </c>
      <c r="M141" s="541"/>
      <c r="V141" s="530"/>
      <c r="W141" s="530"/>
      <c r="X141" s="530"/>
      <c r="Y141" s="530"/>
      <c r="Z141" s="530"/>
      <c r="AA141" s="530"/>
      <c r="AB141" s="530"/>
      <c r="AC141" s="530"/>
      <c r="AD141" s="530"/>
      <c r="AE141" s="530"/>
      <c r="AF141" s="530"/>
      <c r="AG141" s="530"/>
      <c r="AH141" s="530"/>
      <c r="AI141" s="530"/>
      <c r="AJ141" s="530"/>
      <c r="AK141" s="530"/>
      <c r="AL141" s="530"/>
      <c r="AM141" s="530"/>
      <c r="AN141" s="530"/>
      <c r="AO141" s="530"/>
      <c r="AS141" s="542"/>
    </row>
    <row r="142" spans="1:45" s="438" customFormat="1" ht="63">
      <c r="A142" s="583">
        <v>124</v>
      </c>
      <c r="B142" s="583" t="s">
        <v>597</v>
      </c>
      <c r="C142" s="584" t="s">
        <v>821</v>
      </c>
      <c r="D142" s="583" t="s">
        <v>839</v>
      </c>
      <c r="E142" s="561">
        <v>104.95</v>
      </c>
      <c r="F142" s="765">
        <v>995476</v>
      </c>
      <c r="G142" s="767"/>
      <c r="H142" s="546">
        <v>0.18</v>
      </c>
      <c r="I142" s="769"/>
      <c r="J142" s="770"/>
      <c r="K142" s="444" t="str">
        <f t="shared" si="2"/>
        <v>Included</v>
      </c>
      <c r="L142" s="451">
        <f t="shared" si="0"/>
        <v>0.18</v>
      </c>
      <c r="M142" s="541"/>
      <c r="V142" s="530"/>
      <c r="W142" s="530"/>
      <c r="X142" s="530"/>
      <c r="Y142" s="530"/>
      <c r="Z142" s="530"/>
      <c r="AA142" s="530"/>
      <c r="AB142" s="530"/>
      <c r="AC142" s="530"/>
      <c r="AD142" s="530"/>
      <c r="AE142" s="530"/>
      <c r="AF142" s="530"/>
      <c r="AG142" s="530"/>
      <c r="AH142" s="530"/>
      <c r="AI142" s="530"/>
      <c r="AJ142" s="530"/>
      <c r="AK142" s="530"/>
      <c r="AL142" s="530"/>
      <c r="AM142" s="530"/>
      <c r="AN142" s="530"/>
      <c r="AO142" s="530"/>
      <c r="AS142" s="542"/>
    </row>
    <row r="143" spans="1:45" s="438" customFormat="1" ht="94.5">
      <c r="A143" s="583">
        <v>125</v>
      </c>
      <c r="B143" s="583">
        <v>21.18</v>
      </c>
      <c r="C143" s="584" t="s">
        <v>822</v>
      </c>
      <c r="D143" s="583" t="s">
        <v>833</v>
      </c>
      <c r="E143" s="561">
        <v>7.44</v>
      </c>
      <c r="F143" s="765">
        <v>995476</v>
      </c>
      <c r="G143" s="767"/>
      <c r="H143" s="546">
        <v>0.18</v>
      </c>
      <c r="I143" s="769"/>
      <c r="J143" s="770"/>
      <c r="K143" s="444" t="str">
        <f t="shared" si="2"/>
        <v>Included</v>
      </c>
      <c r="L143" s="451">
        <f t="shared" si="0"/>
        <v>0.18</v>
      </c>
      <c r="M143" s="541"/>
      <c r="V143" s="530"/>
      <c r="W143" s="530"/>
      <c r="X143" s="530"/>
      <c r="Y143" s="530"/>
      <c r="Z143" s="530"/>
      <c r="AA143" s="530"/>
      <c r="AB143" s="530"/>
      <c r="AC143" s="530"/>
      <c r="AD143" s="530"/>
      <c r="AE143" s="530"/>
      <c r="AF143" s="530"/>
      <c r="AG143" s="530"/>
      <c r="AH143" s="530"/>
      <c r="AI143" s="530"/>
      <c r="AJ143" s="530"/>
      <c r="AK143" s="530"/>
      <c r="AL143" s="530"/>
      <c r="AM143" s="530"/>
      <c r="AN143" s="530"/>
      <c r="AO143" s="530"/>
      <c r="AS143" s="542"/>
    </row>
    <row r="144" spans="1:45" s="438" customFormat="1" ht="157.5">
      <c r="A144" s="583">
        <v>126</v>
      </c>
      <c r="B144" s="583">
        <v>22.3</v>
      </c>
      <c r="C144" s="584" t="s">
        <v>823</v>
      </c>
      <c r="D144" s="583" t="s">
        <v>837</v>
      </c>
      <c r="E144" s="561">
        <v>257.42</v>
      </c>
      <c r="F144" s="765">
        <v>995476</v>
      </c>
      <c r="G144" s="767"/>
      <c r="H144" s="546">
        <v>0.18</v>
      </c>
      <c r="I144" s="769"/>
      <c r="J144" s="770"/>
      <c r="K144" s="444" t="str">
        <f t="shared" si="2"/>
        <v>Included</v>
      </c>
      <c r="L144" s="451">
        <f t="shared" si="0"/>
        <v>0.18</v>
      </c>
      <c r="M144" s="541"/>
      <c r="V144" s="530"/>
      <c r="W144" s="530"/>
      <c r="X144" s="530"/>
      <c r="Y144" s="530"/>
      <c r="Z144" s="530"/>
      <c r="AA144" s="530"/>
      <c r="AB144" s="530"/>
      <c r="AC144" s="530"/>
      <c r="AD144" s="530"/>
      <c r="AE144" s="530"/>
      <c r="AF144" s="530"/>
      <c r="AG144" s="530"/>
      <c r="AH144" s="530"/>
      <c r="AI144" s="530"/>
      <c r="AJ144" s="530"/>
      <c r="AK144" s="530"/>
      <c r="AL144" s="530"/>
      <c r="AM144" s="530"/>
      <c r="AN144" s="530"/>
      <c r="AO144" s="530"/>
      <c r="AS144" s="542"/>
    </row>
    <row r="145" spans="1:45" s="438" customFormat="1" ht="173.25">
      <c r="A145" s="583">
        <v>127</v>
      </c>
      <c r="B145" s="583">
        <v>22.5</v>
      </c>
      <c r="C145" s="584" t="s">
        <v>824</v>
      </c>
      <c r="D145" s="583" t="s">
        <v>836</v>
      </c>
      <c r="E145" s="561">
        <v>59.82</v>
      </c>
      <c r="F145" s="765">
        <v>995476</v>
      </c>
      <c r="G145" s="767"/>
      <c r="H145" s="546">
        <v>0.18</v>
      </c>
      <c r="I145" s="769"/>
      <c r="J145" s="770"/>
      <c r="K145" s="444" t="str">
        <f t="shared" si="2"/>
        <v>Included</v>
      </c>
      <c r="L145" s="451">
        <f t="shared" si="0"/>
        <v>0.18</v>
      </c>
      <c r="M145" s="541"/>
      <c r="V145" s="530"/>
      <c r="W145" s="530"/>
      <c r="X145" s="530"/>
      <c r="Y145" s="530"/>
      <c r="Z145" s="530"/>
      <c r="AA145" s="530"/>
      <c r="AB145" s="530"/>
      <c r="AC145" s="530"/>
      <c r="AD145" s="530"/>
      <c r="AE145" s="530"/>
      <c r="AF145" s="530"/>
      <c r="AG145" s="530"/>
      <c r="AH145" s="530"/>
      <c r="AI145" s="530"/>
      <c r="AJ145" s="530"/>
      <c r="AK145" s="530"/>
      <c r="AL145" s="530"/>
      <c r="AM145" s="530"/>
      <c r="AN145" s="530"/>
      <c r="AO145" s="530"/>
      <c r="AS145" s="542"/>
    </row>
    <row r="146" spans="1:45" s="438" customFormat="1" ht="409.5">
      <c r="A146" s="583">
        <v>128</v>
      </c>
      <c r="B146" s="583" t="s">
        <v>825</v>
      </c>
      <c r="C146" s="584" t="s">
        <v>826</v>
      </c>
      <c r="D146" s="583" t="s">
        <v>836</v>
      </c>
      <c r="E146" s="561">
        <v>557.99</v>
      </c>
      <c r="F146" s="765">
        <v>995476</v>
      </c>
      <c r="G146" s="767"/>
      <c r="H146" s="546">
        <v>0.18</v>
      </c>
      <c r="I146" s="769"/>
      <c r="J146" s="770"/>
      <c r="K146" s="444" t="str">
        <f t="shared" si="2"/>
        <v>Included</v>
      </c>
      <c r="L146" s="451">
        <f t="shared" si="0"/>
        <v>0.18</v>
      </c>
      <c r="M146" s="541"/>
      <c r="V146" s="530"/>
      <c r="W146" s="530"/>
      <c r="X146" s="530"/>
      <c r="Y146" s="530"/>
      <c r="Z146" s="530"/>
      <c r="AA146" s="530"/>
      <c r="AB146" s="530"/>
      <c r="AC146" s="530"/>
      <c r="AD146" s="530"/>
      <c r="AE146" s="530"/>
      <c r="AF146" s="530"/>
      <c r="AG146" s="530"/>
      <c r="AH146" s="530"/>
      <c r="AI146" s="530"/>
      <c r="AJ146" s="530"/>
      <c r="AK146" s="530"/>
      <c r="AL146" s="530"/>
      <c r="AM146" s="530"/>
      <c r="AN146" s="530"/>
      <c r="AO146" s="530"/>
      <c r="AS146" s="542"/>
    </row>
    <row r="147" spans="1:45" s="438" customFormat="1" ht="283.5">
      <c r="A147" s="583">
        <v>129</v>
      </c>
      <c r="B147" s="583" t="s">
        <v>827</v>
      </c>
      <c r="C147" s="584" t="s">
        <v>828</v>
      </c>
      <c r="D147" s="583" t="s">
        <v>584</v>
      </c>
      <c r="E147" s="561">
        <v>11.51375</v>
      </c>
      <c r="F147" s="765">
        <v>995476</v>
      </c>
      <c r="G147" s="767"/>
      <c r="H147" s="546">
        <v>0.18</v>
      </c>
      <c r="I147" s="769"/>
      <c r="J147" s="770"/>
      <c r="K147" s="444" t="str">
        <f t="shared" si="2"/>
        <v>Included</v>
      </c>
      <c r="L147" s="451">
        <f t="shared" si="0"/>
        <v>0.18</v>
      </c>
      <c r="M147" s="541"/>
      <c r="V147" s="530"/>
      <c r="W147" s="530"/>
      <c r="X147" s="530"/>
      <c r="Y147" s="530"/>
      <c r="Z147" s="530"/>
      <c r="AA147" s="530"/>
      <c r="AB147" s="530"/>
      <c r="AC147" s="530"/>
      <c r="AD147" s="530"/>
      <c r="AE147" s="530"/>
      <c r="AF147" s="530"/>
      <c r="AG147" s="530"/>
      <c r="AH147" s="530"/>
      <c r="AI147" s="530"/>
      <c r="AJ147" s="530"/>
      <c r="AK147" s="530"/>
      <c r="AL147" s="530"/>
      <c r="AM147" s="530"/>
      <c r="AN147" s="530"/>
      <c r="AO147" s="530"/>
      <c r="AS147" s="542"/>
    </row>
    <row r="148" spans="1:45" s="438" customFormat="1">
      <c r="A148" s="583">
        <v>130</v>
      </c>
      <c r="B148" s="583">
        <v>7427</v>
      </c>
      <c r="C148" s="584" t="s">
        <v>829</v>
      </c>
      <c r="D148" s="583" t="s">
        <v>843</v>
      </c>
      <c r="E148" s="561">
        <v>151.96000000000004</v>
      </c>
      <c r="F148" s="765" t="s">
        <v>1004</v>
      </c>
      <c r="G148" s="767"/>
      <c r="H148" s="546">
        <v>0.18</v>
      </c>
      <c r="I148" s="769"/>
      <c r="J148" s="770"/>
      <c r="K148" s="444" t="str">
        <f t="shared" ref="K148:K211" si="3">IF(J148=0, "Included", IF(ISERROR(E148*J148), J148, E148*J148))</f>
        <v>Included</v>
      </c>
      <c r="L148" s="451">
        <f t="shared" si="0"/>
        <v>0.18</v>
      </c>
      <c r="M148" s="541"/>
      <c r="V148" s="530"/>
      <c r="W148" s="530"/>
      <c r="X148" s="530"/>
      <c r="Y148" s="530"/>
      <c r="Z148" s="530"/>
      <c r="AA148" s="530"/>
      <c r="AB148" s="530"/>
      <c r="AC148" s="530"/>
      <c r="AD148" s="530"/>
      <c r="AE148" s="530"/>
      <c r="AF148" s="530"/>
      <c r="AG148" s="530"/>
      <c r="AH148" s="530"/>
      <c r="AI148" s="530"/>
      <c r="AJ148" s="530"/>
      <c r="AK148" s="530"/>
      <c r="AL148" s="530"/>
      <c r="AM148" s="530"/>
      <c r="AN148" s="530"/>
      <c r="AO148" s="530"/>
      <c r="AS148" s="542"/>
    </row>
    <row r="149" spans="1:45" s="575" customFormat="1" ht="16.5">
      <c r="A149" s="567"/>
      <c r="B149" s="568"/>
      <c r="C149" s="569" t="s">
        <v>846</v>
      </c>
      <c r="D149" s="568"/>
      <c r="E149" s="570"/>
      <c r="F149" s="766"/>
      <c r="G149" s="768"/>
      <c r="H149" s="571"/>
      <c r="I149" s="771"/>
      <c r="J149" s="772"/>
      <c r="K149" s="572"/>
      <c r="L149" s="573">
        <f t="shared" si="0"/>
        <v>0</v>
      </c>
      <c r="M149" s="574"/>
      <c r="V149" s="576"/>
      <c r="W149" s="576"/>
      <c r="X149" s="576"/>
      <c r="Y149" s="576"/>
      <c r="Z149" s="576"/>
      <c r="AA149" s="576"/>
      <c r="AB149" s="576"/>
      <c r="AC149" s="576"/>
      <c r="AD149" s="576"/>
      <c r="AE149" s="576"/>
      <c r="AF149" s="576"/>
      <c r="AG149" s="576"/>
      <c r="AH149" s="576"/>
      <c r="AI149" s="576"/>
      <c r="AJ149" s="576"/>
      <c r="AK149" s="576"/>
      <c r="AL149" s="576"/>
      <c r="AM149" s="576"/>
      <c r="AN149" s="576"/>
      <c r="AO149" s="576"/>
      <c r="AS149" s="577"/>
    </row>
    <row r="150" spans="1:45" s="438" customFormat="1" ht="33">
      <c r="A150" s="558">
        <v>1</v>
      </c>
      <c r="B150" s="557" t="s">
        <v>847</v>
      </c>
      <c r="C150" s="559" t="s">
        <v>848</v>
      </c>
      <c r="D150" s="557" t="s">
        <v>299</v>
      </c>
      <c r="E150" s="561">
        <v>9</v>
      </c>
      <c r="F150" s="765">
        <v>995416</v>
      </c>
      <c r="G150" s="767"/>
      <c r="H150" s="546">
        <v>0.18</v>
      </c>
      <c r="I150" s="769"/>
      <c r="J150" s="770"/>
      <c r="K150" s="444" t="str">
        <f t="shared" si="3"/>
        <v>Included</v>
      </c>
      <c r="L150" s="451">
        <f t="shared" si="0"/>
        <v>0.18</v>
      </c>
      <c r="M150" s="541"/>
      <c r="V150" s="530"/>
      <c r="W150" s="530"/>
      <c r="X150" s="530"/>
      <c r="Y150" s="530"/>
      <c r="Z150" s="530"/>
      <c r="AA150" s="530"/>
      <c r="AB150" s="530"/>
      <c r="AC150" s="530"/>
      <c r="AD150" s="530"/>
      <c r="AE150" s="530"/>
      <c r="AF150" s="530"/>
      <c r="AG150" s="530"/>
      <c r="AH150" s="530"/>
      <c r="AI150" s="530"/>
      <c r="AJ150" s="530"/>
      <c r="AK150" s="530"/>
      <c r="AL150" s="530"/>
      <c r="AM150" s="530"/>
      <c r="AN150" s="530"/>
      <c r="AO150" s="530"/>
      <c r="AS150" s="542"/>
    </row>
    <row r="151" spans="1:45" s="438" customFormat="1" ht="49.5">
      <c r="A151" s="558">
        <v>2</v>
      </c>
      <c r="B151" s="557" t="s">
        <v>849</v>
      </c>
      <c r="C151" s="559" t="s">
        <v>850</v>
      </c>
      <c r="D151" s="557" t="s">
        <v>299</v>
      </c>
      <c r="E151" s="561">
        <v>12</v>
      </c>
      <c r="F151" s="765">
        <v>995416</v>
      </c>
      <c r="G151" s="767"/>
      <c r="H151" s="546">
        <v>0.18</v>
      </c>
      <c r="I151" s="769"/>
      <c r="J151" s="770"/>
      <c r="K151" s="444" t="str">
        <f t="shared" si="3"/>
        <v>Included</v>
      </c>
      <c r="L151" s="451">
        <f t="shared" si="0"/>
        <v>0.18</v>
      </c>
      <c r="M151" s="541"/>
      <c r="V151" s="530"/>
      <c r="W151" s="530"/>
      <c r="X151" s="530"/>
      <c r="Y151" s="530"/>
      <c r="Z151" s="530"/>
      <c r="AA151" s="530"/>
      <c r="AB151" s="530"/>
      <c r="AC151" s="530"/>
      <c r="AD151" s="530"/>
      <c r="AE151" s="530"/>
      <c r="AF151" s="530"/>
      <c r="AG151" s="530"/>
      <c r="AH151" s="530"/>
      <c r="AI151" s="530"/>
      <c r="AJ151" s="530"/>
      <c r="AK151" s="530"/>
      <c r="AL151" s="530"/>
      <c r="AM151" s="530"/>
      <c r="AN151" s="530"/>
      <c r="AO151" s="530"/>
      <c r="AS151" s="542"/>
    </row>
    <row r="152" spans="1:45" s="438" customFormat="1" ht="33">
      <c r="A152" s="558">
        <v>3</v>
      </c>
      <c r="B152" s="557" t="s">
        <v>851</v>
      </c>
      <c r="C152" s="559" t="s">
        <v>852</v>
      </c>
      <c r="D152" s="557" t="s">
        <v>299</v>
      </c>
      <c r="E152" s="561">
        <v>2</v>
      </c>
      <c r="F152" s="765">
        <v>995416</v>
      </c>
      <c r="G152" s="767"/>
      <c r="H152" s="546">
        <v>0.18</v>
      </c>
      <c r="I152" s="769"/>
      <c r="J152" s="770"/>
      <c r="K152" s="444" t="str">
        <f t="shared" si="3"/>
        <v>Included</v>
      </c>
      <c r="L152" s="451">
        <f t="shared" si="0"/>
        <v>0.18</v>
      </c>
      <c r="M152" s="541"/>
      <c r="V152" s="530"/>
      <c r="W152" s="530"/>
      <c r="X152" s="530"/>
      <c r="Y152" s="530"/>
      <c r="Z152" s="530"/>
      <c r="AA152" s="530"/>
      <c r="AB152" s="530"/>
      <c r="AC152" s="530"/>
      <c r="AD152" s="530"/>
      <c r="AE152" s="530"/>
      <c r="AF152" s="530"/>
      <c r="AG152" s="530"/>
      <c r="AH152" s="530"/>
      <c r="AI152" s="530"/>
      <c r="AJ152" s="530"/>
      <c r="AK152" s="530"/>
      <c r="AL152" s="530"/>
      <c r="AM152" s="530"/>
      <c r="AN152" s="530"/>
      <c r="AO152" s="530"/>
      <c r="AS152" s="542"/>
    </row>
    <row r="153" spans="1:45" s="438" customFormat="1" ht="16.5">
      <c r="A153" s="558">
        <v>4</v>
      </c>
      <c r="B153" s="557" t="s">
        <v>853</v>
      </c>
      <c r="C153" s="559" t="s">
        <v>854</v>
      </c>
      <c r="D153" s="557" t="s">
        <v>843</v>
      </c>
      <c r="E153" s="561">
        <v>127.81</v>
      </c>
      <c r="F153" s="765">
        <v>995424</v>
      </c>
      <c r="G153" s="767"/>
      <c r="H153" s="546">
        <v>0.18</v>
      </c>
      <c r="I153" s="769"/>
      <c r="J153" s="770"/>
      <c r="K153" s="444" t="str">
        <f t="shared" si="3"/>
        <v>Included</v>
      </c>
      <c r="L153" s="451">
        <f t="shared" si="0"/>
        <v>0.18</v>
      </c>
      <c r="M153" s="541"/>
      <c r="V153" s="530"/>
      <c r="W153" s="530"/>
      <c r="X153" s="530"/>
      <c r="Y153" s="530"/>
      <c r="Z153" s="530"/>
      <c r="AA153" s="530"/>
      <c r="AB153" s="530"/>
      <c r="AC153" s="530"/>
      <c r="AD153" s="530"/>
      <c r="AE153" s="530"/>
      <c r="AF153" s="530"/>
      <c r="AG153" s="530"/>
      <c r="AH153" s="530"/>
      <c r="AI153" s="530"/>
      <c r="AJ153" s="530"/>
      <c r="AK153" s="530"/>
      <c r="AL153" s="530"/>
      <c r="AM153" s="530"/>
      <c r="AN153" s="530"/>
      <c r="AO153" s="530"/>
      <c r="AS153" s="542"/>
    </row>
    <row r="154" spans="1:45" s="438" customFormat="1" ht="16.5">
      <c r="A154" s="558">
        <v>5</v>
      </c>
      <c r="B154" s="557" t="s">
        <v>855</v>
      </c>
      <c r="C154" s="559" t="s">
        <v>856</v>
      </c>
      <c r="D154" s="557" t="s">
        <v>843</v>
      </c>
      <c r="E154" s="561">
        <v>173.53</v>
      </c>
      <c r="F154" s="765">
        <v>995424</v>
      </c>
      <c r="G154" s="767"/>
      <c r="H154" s="546">
        <v>0.18</v>
      </c>
      <c r="I154" s="769"/>
      <c r="J154" s="770"/>
      <c r="K154" s="444" t="str">
        <f t="shared" si="3"/>
        <v>Included</v>
      </c>
      <c r="L154" s="451">
        <f t="shared" si="0"/>
        <v>0.18</v>
      </c>
      <c r="M154" s="541"/>
      <c r="V154" s="530"/>
      <c r="W154" s="530"/>
      <c r="X154" s="530"/>
      <c r="Y154" s="530"/>
      <c r="Z154" s="530"/>
      <c r="AA154" s="530"/>
      <c r="AB154" s="530"/>
      <c r="AC154" s="530"/>
      <c r="AD154" s="530"/>
      <c r="AE154" s="530"/>
      <c r="AF154" s="530"/>
      <c r="AG154" s="530"/>
      <c r="AH154" s="530"/>
      <c r="AI154" s="530"/>
      <c r="AJ154" s="530"/>
      <c r="AK154" s="530"/>
      <c r="AL154" s="530"/>
      <c r="AM154" s="530"/>
      <c r="AN154" s="530"/>
      <c r="AO154" s="530"/>
      <c r="AS154" s="542"/>
    </row>
    <row r="155" spans="1:45" s="438" customFormat="1" ht="33">
      <c r="A155" s="558">
        <v>6</v>
      </c>
      <c r="B155" s="557" t="s">
        <v>857</v>
      </c>
      <c r="C155" s="559" t="s">
        <v>858</v>
      </c>
      <c r="D155" s="557" t="s">
        <v>299</v>
      </c>
      <c r="E155" s="561">
        <v>24</v>
      </c>
      <c r="F155" s="765">
        <v>995424</v>
      </c>
      <c r="G155" s="767"/>
      <c r="H155" s="546">
        <v>0.18</v>
      </c>
      <c r="I155" s="769"/>
      <c r="J155" s="770"/>
      <c r="K155" s="444" t="str">
        <f t="shared" si="3"/>
        <v>Included</v>
      </c>
      <c r="L155" s="451">
        <f t="shared" si="0"/>
        <v>0.18</v>
      </c>
      <c r="M155" s="541"/>
      <c r="V155" s="530"/>
      <c r="W155" s="530"/>
      <c r="X155" s="530"/>
      <c r="Y155" s="530"/>
      <c r="Z155" s="530"/>
      <c r="AA155" s="530"/>
      <c r="AB155" s="530"/>
      <c r="AC155" s="530"/>
      <c r="AD155" s="530"/>
      <c r="AE155" s="530"/>
      <c r="AF155" s="530"/>
      <c r="AG155" s="530"/>
      <c r="AH155" s="530"/>
      <c r="AI155" s="530"/>
      <c r="AJ155" s="530"/>
      <c r="AK155" s="530"/>
      <c r="AL155" s="530"/>
      <c r="AM155" s="530"/>
      <c r="AN155" s="530"/>
      <c r="AO155" s="530"/>
      <c r="AS155" s="542"/>
    </row>
    <row r="156" spans="1:45" s="438" customFormat="1" ht="33">
      <c r="A156" s="558">
        <v>7</v>
      </c>
      <c r="B156" s="557" t="s">
        <v>859</v>
      </c>
      <c r="C156" s="559" t="s">
        <v>860</v>
      </c>
      <c r="D156" s="557" t="s">
        <v>299</v>
      </c>
      <c r="E156" s="561">
        <v>13</v>
      </c>
      <c r="F156" s="765">
        <v>995424</v>
      </c>
      <c r="G156" s="767"/>
      <c r="H156" s="546">
        <v>0.18</v>
      </c>
      <c r="I156" s="769"/>
      <c r="J156" s="770"/>
      <c r="K156" s="444" t="str">
        <f t="shared" si="3"/>
        <v>Included</v>
      </c>
      <c r="L156" s="451">
        <f t="shared" si="0"/>
        <v>0.18</v>
      </c>
      <c r="M156" s="541"/>
      <c r="V156" s="530"/>
      <c r="W156" s="530"/>
      <c r="X156" s="530"/>
      <c r="Y156" s="530"/>
      <c r="Z156" s="530"/>
      <c r="AA156" s="530"/>
      <c r="AB156" s="530"/>
      <c r="AC156" s="530"/>
      <c r="AD156" s="530"/>
      <c r="AE156" s="530"/>
      <c r="AF156" s="530"/>
      <c r="AG156" s="530"/>
      <c r="AH156" s="530"/>
      <c r="AI156" s="530"/>
      <c r="AJ156" s="530"/>
      <c r="AK156" s="530"/>
      <c r="AL156" s="530"/>
      <c r="AM156" s="530"/>
      <c r="AN156" s="530"/>
      <c r="AO156" s="530"/>
      <c r="AS156" s="542"/>
    </row>
    <row r="157" spans="1:45" s="438" customFormat="1" ht="33">
      <c r="A157" s="558">
        <v>8</v>
      </c>
      <c r="B157" s="557" t="s">
        <v>861</v>
      </c>
      <c r="C157" s="559" t="s">
        <v>862</v>
      </c>
      <c r="D157" s="557" t="s">
        <v>299</v>
      </c>
      <c r="E157" s="561">
        <v>15</v>
      </c>
      <c r="F157" s="765">
        <v>995424</v>
      </c>
      <c r="G157" s="767"/>
      <c r="H157" s="546">
        <v>0.18</v>
      </c>
      <c r="I157" s="769"/>
      <c r="J157" s="770"/>
      <c r="K157" s="444" t="str">
        <f t="shared" si="3"/>
        <v>Included</v>
      </c>
      <c r="L157" s="451">
        <f t="shared" si="0"/>
        <v>0.18</v>
      </c>
      <c r="M157" s="541"/>
      <c r="V157" s="530"/>
      <c r="W157" s="530"/>
      <c r="X157" s="530"/>
      <c r="Y157" s="530"/>
      <c r="Z157" s="530"/>
      <c r="AA157" s="530"/>
      <c r="AB157" s="530"/>
      <c r="AC157" s="530"/>
      <c r="AD157" s="530"/>
      <c r="AE157" s="530"/>
      <c r="AF157" s="530"/>
      <c r="AG157" s="530"/>
      <c r="AH157" s="530"/>
      <c r="AI157" s="530"/>
      <c r="AJ157" s="530"/>
      <c r="AK157" s="530"/>
      <c r="AL157" s="530"/>
      <c r="AM157" s="530"/>
      <c r="AN157" s="530"/>
      <c r="AO157" s="530"/>
      <c r="AS157" s="542"/>
    </row>
    <row r="158" spans="1:45" s="438" customFormat="1" ht="33">
      <c r="A158" s="558">
        <v>9</v>
      </c>
      <c r="B158" s="557" t="s">
        <v>863</v>
      </c>
      <c r="C158" s="559" t="s">
        <v>864</v>
      </c>
      <c r="D158" s="557" t="s">
        <v>299</v>
      </c>
      <c r="E158" s="561">
        <v>48</v>
      </c>
      <c r="F158" s="765">
        <v>995424</v>
      </c>
      <c r="G158" s="767"/>
      <c r="H158" s="546">
        <v>0.18</v>
      </c>
      <c r="I158" s="769"/>
      <c r="J158" s="770"/>
      <c r="K158" s="444" t="str">
        <f t="shared" si="3"/>
        <v>Included</v>
      </c>
      <c r="L158" s="451">
        <f t="shared" si="0"/>
        <v>0.18</v>
      </c>
      <c r="M158" s="541"/>
      <c r="V158" s="530"/>
      <c r="W158" s="530"/>
      <c r="X158" s="530"/>
      <c r="Y158" s="530"/>
      <c r="Z158" s="530"/>
      <c r="AA158" s="530"/>
      <c r="AB158" s="530"/>
      <c r="AC158" s="530"/>
      <c r="AD158" s="530"/>
      <c r="AE158" s="530"/>
      <c r="AF158" s="530"/>
      <c r="AG158" s="530"/>
      <c r="AH158" s="530"/>
      <c r="AI158" s="530"/>
      <c r="AJ158" s="530"/>
      <c r="AK158" s="530"/>
      <c r="AL158" s="530"/>
      <c r="AM158" s="530"/>
      <c r="AN158" s="530"/>
      <c r="AO158" s="530"/>
      <c r="AS158" s="542"/>
    </row>
    <row r="159" spans="1:45" s="438" customFormat="1" ht="16.5">
      <c r="A159" s="558">
        <v>10</v>
      </c>
      <c r="B159" s="557" t="s">
        <v>865</v>
      </c>
      <c r="C159" s="559" t="s">
        <v>866</v>
      </c>
      <c r="D159" s="557" t="s">
        <v>299</v>
      </c>
      <c r="E159" s="561">
        <v>10</v>
      </c>
      <c r="F159" s="765">
        <v>995424</v>
      </c>
      <c r="G159" s="767"/>
      <c r="H159" s="546">
        <v>0.18</v>
      </c>
      <c r="I159" s="769"/>
      <c r="J159" s="770"/>
      <c r="K159" s="444" t="str">
        <f t="shared" si="3"/>
        <v>Included</v>
      </c>
      <c r="L159" s="451">
        <f t="shared" si="0"/>
        <v>0.18</v>
      </c>
      <c r="M159" s="541"/>
      <c r="V159" s="530"/>
      <c r="W159" s="530"/>
      <c r="X159" s="530"/>
      <c r="Y159" s="530"/>
      <c r="Z159" s="530"/>
      <c r="AA159" s="530"/>
      <c r="AB159" s="530"/>
      <c r="AC159" s="530"/>
      <c r="AD159" s="530"/>
      <c r="AE159" s="530"/>
      <c r="AF159" s="530"/>
      <c r="AG159" s="530"/>
      <c r="AH159" s="530"/>
      <c r="AI159" s="530"/>
      <c r="AJ159" s="530"/>
      <c r="AK159" s="530"/>
      <c r="AL159" s="530"/>
      <c r="AM159" s="530"/>
      <c r="AN159" s="530"/>
      <c r="AO159" s="530"/>
      <c r="AS159" s="542"/>
    </row>
    <row r="160" spans="1:45" s="438" customFormat="1" ht="16.5">
      <c r="A160" s="558">
        <v>11</v>
      </c>
      <c r="B160" s="557" t="s">
        <v>867</v>
      </c>
      <c r="C160" s="559" t="s">
        <v>868</v>
      </c>
      <c r="D160" s="557" t="s">
        <v>299</v>
      </c>
      <c r="E160" s="561">
        <v>42</v>
      </c>
      <c r="F160" s="765">
        <v>995424</v>
      </c>
      <c r="G160" s="767"/>
      <c r="H160" s="546">
        <v>0.18</v>
      </c>
      <c r="I160" s="769"/>
      <c r="J160" s="770"/>
      <c r="K160" s="444" t="str">
        <f t="shared" si="3"/>
        <v>Included</v>
      </c>
      <c r="L160" s="451">
        <f t="shared" si="0"/>
        <v>0.18</v>
      </c>
      <c r="M160" s="541"/>
      <c r="V160" s="530"/>
      <c r="W160" s="530"/>
      <c r="X160" s="530"/>
      <c r="Y160" s="530"/>
      <c r="Z160" s="530"/>
      <c r="AA160" s="530"/>
      <c r="AB160" s="530"/>
      <c r="AC160" s="530"/>
      <c r="AD160" s="530"/>
      <c r="AE160" s="530"/>
      <c r="AF160" s="530"/>
      <c r="AG160" s="530"/>
      <c r="AH160" s="530"/>
      <c r="AI160" s="530"/>
      <c r="AJ160" s="530"/>
      <c r="AK160" s="530"/>
      <c r="AL160" s="530"/>
      <c r="AM160" s="530"/>
      <c r="AN160" s="530"/>
      <c r="AO160" s="530"/>
      <c r="AS160" s="542"/>
    </row>
    <row r="161" spans="1:45" s="438" customFormat="1" ht="16.5">
      <c r="A161" s="558">
        <v>12</v>
      </c>
      <c r="B161" s="557" t="s">
        <v>869</v>
      </c>
      <c r="C161" s="559" t="s">
        <v>870</v>
      </c>
      <c r="D161" s="557" t="s">
        <v>299</v>
      </c>
      <c r="E161" s="561">
        <v>15</v>
      </c>
      <c r="F161" s="765">
        <v>995424</v>
      </c>
      <c r="G161" s="767"/>
      <c r="H161" s="546">
        <v>0.18</v>
      </c>
      <c r="I161" s="769"/>
      <c r="J161" s="770"/>
      <c r="K161" s="444" t="str">
        <f t="shared" si="3"/>
        <v>Included</v>
      </c>
      <c r="L161" s="451">
        <f t="shared" si="0"/>
        <v>0.18</v>
      </c>
      <c r="M161" s="541"/>
      <c r="V161" s="530"/>
      <c r="W161" s="530"/>
      <c r="X161" s="530"/>
      <c r="Y161" s="530"/>
      <c r="Z161" s="530"/>
      <c r="AA161" s="530"/>
      <c r="AB161" s="530"/>
      <c r="AC161" s="530"/>
      <c r="AD161" s="530"/>
      <c r="AE161" s="530"/>
      <c r="AF161" s="530"/>
      <c r="AG161" s="530"/>
      <c r="AH161" s="530"/>
      <c r="AI161" s="530"/>
      <c r="AJ161" s="530"/>
      <c r="AK161" s="530"/>
      <c r="AL161" s="530"/>
      <c r="AM161" s="530"/>
      <c r="AN161" s="530"/>
      <c r="AO161" s="530"/>
      <c r="AS161" s="542"/>
    </row>
    <row r="162" spans="1:45" s="438" customFormat="1" ht="33">
      <c r="A162" s="558">
        <v>13</v>
      </c>
      <c r="B162" s="557" t="s">
        <v>871</v>
      </c>
      <c r="C162" s="559" t="s">
        <v>872</v>
      </c>
      <c r="D162" s="557" t="s">
        <v>873</v>
      </c>
      <c r="E162" s="561">
        <v>2</v>
      </c>
      <c r="F162" s="765">
        <v>995424</v>
      </c>
      <c r="G162" s="767"/>
      <c r="H162" s="546">
        <v>0.18</v>
      </c>
      <c r="I162" s="769"/>
      <c r="J162" s="770"/>
      <c r="K162" s="444" t="str">
        <f t="shared" si="3"/>
        <v>Included</v>
      </c>
      <c r="L162" s="451">
        <f t="shared" si="0"/>
        <v>0.18</v>
      </c>
      <c r="M162" s="541"/>
      <c r="V162" s="530"/>
      <c r="W162" s="530"/>
      <c r="X162" s="530"/>
      <c r="Y162" s="530"/>
      <c r="Z162" s="530"/>
      <c r="AA162" s="530"/>
      <c r="AB162" s="530"/>
      <c r="AC162" s="530"/>
      <c r="AD162" s="530"/>
      <c r="AE162" s="530"/>
      <c r="AF162" s="530"/>
      <c r="AG162" s="530"/>
      <c r="AH162" s="530"/>
      <c r="AI162" s="530"/>
      <c r="AJ162" s="530"/>
      <c r="AK162" s="530"/>
      <c r="AL162" s="530"/>
      <c r="AM162" s="530"/>
      <c r="AN162" s="530"/>
      <c r="AO162" s="530"/>
      <c r="AS162" s="542"/>
    </row>
    <row r="163" spans="1:45" s="438" customFormat="1" ht="33">
      <c r="A163" s="558">
        <v>14</v>
      </c>
      <c r="B163" s="557" t="s">
        <v>874</v>
      </c>
      <c r="C163" s="559" t="s">
        <v>875</v>
      </c>
      <c r="D163" s="557" t="s">
        <v>579</v>
      </c>
      <c r="E163" s="561">
        <v>2</v>
      </c>
      <c r="F163" s="765">
        <v>995424</v>
      </c>
      <c r="G163" s="767"/>
      <c r="H163" s="546">
        <v>0.18</v>
      </c>
      <c r="I163" s="769"/>
      <c r="J163" s="770"/>
      <c r="K163" s="444" t="str">
        <f t="shared" si="3"/>
        <v>Included</v>
      </c>
      <c r="L163" s="451">
        <f t="shared" si="0"/>
        <v>0.18</v>
      </c>
      <c r="M163" s="541"/>
      <c r="V163" s="530"/>
      <c r="W163" s="530"/>
      <c r="X163" s="530"/>
      <c r="Y163" s="530"/>
      <c r="Z163" s="530"/>
      <c r="AA163" s="530"/>
      <c r="AB163" s="530"/>
      <c r="AC163" s="530"/>
      <c r="AD163" s="530"/>
      <c r="AE163" s="530"/>
      <c r="AF163" s="530"/>
      <c r="AG163" s="530"/>
      <c r="AH163" s="530"/>
      <c r="AI163" s="530"/>
      <c r="AJ163" s="530"/>
      <c r="AK163" s="530"/>
      <c r="AL163" s="530"/>
      <c r="AM163" s="530"/>
      <c r="AN163" s="530"/>
      <c r="AO163" s="530"/>
      <c r="AS163" s="542"/>
    </row>
    <row r="164" spans="1:45" s="438" customFormat="1" ht="16.5">
      <c r="A164" s="558">
        <v>15</v>
      </c>
      <c r="B164" s="557" t="s">
        <v>876</v>
      </c>
      <c r="C164" s="559" t="s">
        <v>877</v>
      </c>
      <c r="D164" s="557" t="s">
        <v>878</v>
      </c>
      <c r="E164" s="561">
        <v>6</v>
      </c>
      <c r="F164" s="765">
        <v>995424</v>
      </c>
      <c r="G164" s="767"/>
      <c r="H164" s="546">
        <v>0.18</v>
      </c>
      <c r="I164" s="769"/>
      <c r="J164" s="770"/>
      <c r="K164" s="444" t="str">
        <f t="shared" si="3"/>
        <v>Included</v>
      </c>
      <c r="L164" s="451">
        <f t="shared" si="0"/>
        <v>0.18</v>
      </c>
      <c r="M164" s="541"/>
      <c r="V164" s="530"/>
      <c r="W164" s="530"/>
      <c r="X164" s="530"/>
      <c r="Y164" s="530"/>
      <c r="Z164" s="530"/>
      <c r="AA164" s="530"/>
      <c r="AB164" s="530"/>
      <c r="AC164" s="530"/>
      <c r="AD164" s="530"/>
      <c r="AE164" s="530"/>
      <c r="AF164" s="530"/>
      <c r="AG164" s="530"/>
      <c r="AH164" s="530"/>
      <c r="AI164" s="530"/>
      <c r="AJ164" s="530"/>
      <c r="AK164" s="530"/>
      <c r="AL164" s="530"/>
      <c r="AM164" s="530"/>
      <c r="AN164" s="530"/>
      <c r="AO164" s="530"/>
      <c r="AS164" s="542"/>
    </row>
    <row r="165" spans="1:45" s="438" customFormat="1" ht="16.5">
      <c r="A165" s="558">
        <v>16</v>
      </c>
      <c r="B165" s="557" t="s">
        <v>879</v>
      </c>
      <c r="C165" s="559" t="s">
        <v>880</v>
      </c>
      <c r="D165" s="557" t="s">
        <v>578</v>
      </c>
      <c r="E165" s="561">
        <v>11.202999999999999</v>
      </c>
      <c r="F165" s="765">
        <v>995424</v>
      </c>
      <c r="G165" s="767"/>
      <c r="H165" s="546">
        <v>0.18</v>
      </c>
      <c r="I165" s="769"/>
      <c r="J165" s="770"/>
      <c r="K165" s="444" t="str">
        <f t="shared" si="3"/>
        <v>Included</v>
      </c>
      <c r="L165" s="451">
        <f t="shared" si="0"/>
        <v>0.18</v>
      </c>
      <c r="M165" s="541"/>
      <c r="V165" s="530"/>
      <c r="W165" s="530"/>
      <c r="X165" s="530"/>
      <c r="Y165" s="530"/>
      <c r="Z165" s="530"/>
      <c r="AA165" s="530"/>
      <c r="AB165" s="530"/>
      <c r="AC165" s="530"/>
      <c r="AD165" s="530"/>
      <c r="AE165" s="530"/>
      <c r="AF165" s="530"/>
      <c r="AG165" s="530"/>
      <c r="AH165" s="530"/>
      <c r="AI165" s="530"/>
      <c r="AJ165" s="530"/>
      <c r="AK165" s="530"/>
      <c r="AL165" s="530"/>
      <c r="AM165" s="530"/>
      <c r="AN165" s="530"/>
      <c r="AO165" s="530"/>
      <c r="AS165" s="542"/>
    </row>
    <row r="166" spans="1:45" s="438" customFormat="1" ht="33">
      <c r="A166" s="558">
        <v>17</v>
      </c>
      <c r="B166" s="557" t="s">
        <v>881</v>
      </c>
      <c r="C166" s="559" t="s">
        <v>882</v>
      </c>
      <c r="D166" s="557" t="s">
        <v>878</v>
      </c>
      <c r="E166" s="561">
        <v>9</v>
      </c>
      <c r="F166" s="765">
        <v>995424</v>
      </c>
      <c r="G166" s="767"/>
      <c r="H166" s="546">
        <v>0.18</v>
      </c>
      <c r="I166" s="769"/>
      <c r="J166" s="770"/>
      <c r="K166" s="444" t="str">
        <f t="shared" si="3"/>
        <v>Included</v>
      </c>
      <c r="L166" s="451">
        <f t="shared" si="0"/>
        <v>0.18</v>
      </c>
      <c r="M166" s="541"/>
      <c r="V166" s="530"/>
      <c r="W166" s="530"/>
      <c r="X166" s="530"/>
      <c r="Y166" s="530"/>
      <c r="Z166" s="530"/>
      <c r="AA166" s="530"/>
      <c r="AB166" s="530"/>
      <c r="AC166" s="530"/>
      <c r="AD166" s="530"/>
      <c r="AE166" s="530"/>
      <c r="AF166" s="530"/>
      <c r="AG166" s="530"/>
      <c r="AH166" s="530"/>
      <c r="AI166" s="530"/>
      <c r="AJ166" s="530"/>
      <c r="AK166" s="530"/>
      <c r="AL166" s="530"/>
      <c r="AM166" s="530"/>
      <c r="AN166" s="530"/>
      <c r="AO166" s="530"/>
      <c r="AS166" s="542"/>
    </row>
    <row r="167" spans="1:45" s="438" customFormat="1" ht="49.5">
      <c r="A167" s="558">
        <v>18</v>
      </c>
      <c r="B167" s="557" t="s">
        <v>883</v>
      </c>
      <c r="C167" s="559" t="s">
        <v>884</v>
      </c>
      <c r="D167" s="557" t="s">
        <v>299</v>
      </c>
      <c r="E167" s="561">
        <v>13</v>
      </c>
      <c r="F167" s="765">
        <v>995424</v>
      </c>
      <c r="G167" s="767"/>
      <c r="H167" s="546">
        <v>0.18</v>
      </c>
      <c r="I167" s="769"/>
      <c r="J167" s="770"/>
      <c r="K167" s="444" t="str">
        <f t="shared" si="3"/>
        <v>Included</v>
      </c>
      <c r="L167" s="451">
        <f t="shared" si="0"/>
        <v>0.18</v>
      </c>
      <c r="M167" s="541"/>
      <c r="V167" s="530"/>
      <c r="W167" s="530"/>
      <c r="X167" s="530"/>
      <c r="Y167" s="530"/>
      <c r="Z167" s="530"/>
      <c r="AA167" s="530"/>
      <c r="AB167" s="530"/>
      <c r="AC167" s="530"/>
      <c r="AD167" s="530"/>
      <c r="AE167" s="530"/>
      <c r="AF167" s="530"/>
      <c r="AG167" s="530"/>
      <c r="AH167" s="530"/>
      <c r="AI167" s="530"/>
      <c r="AJ167" s="530"/>
      <c r="AK167" s="530"/>
      <c r="AL167" s="530"/>
      <c r="AM167" s="530"/>
      <c r="AN167" s="530"/>
      <c r="AO167" s="530"/>
      <c r="AS167" s="542"/>
    </row>
    <row r="168" spans="1:45" s="438" customFormat="1" ht="49.5">
      <c r="A168" s="558">
        <v>19</v>
      </c>
      <c r="B168" s="557" t="s">
        <v>885</v>
      </c>
      <c r="C168" s="559" t="s">
        <v>886</v>
      </c>
      <c r="D168" s="557" t="s">
        <v>297</v>
      </c>
      <c r="E168" s="561">
        <v>14</v>
      </c>
      <c r="F168" s="765">
        <v>995424</v>
      </c>
      <c r="G168" s="767"/>
      <c r="H168" s="546">
        <v>0.18</v>
      </c>
      <c r="I168" s="769"/>
      <c r="J168" s="770"/>
      <c r="K168" s="444" t="str">
        <f t="shared" si="3"/>
        <v>Included</v>
      </c>
      <c r="L168" s="451">
        <f t="shared" si="0"/>
        <v>0.18</v>
      </c>
      <c r="M168" s="541"/>
      <c r="V168" s="530"/>
      <c r="W168" s="530"/>
      <c r="X168" s="530"/>
      <c r="Y168" s="530"/>
      <c r="Z168" s="530"/>
      <c r="AA168" s="530"/>
      <c r="AB168" s="530"/>
      <c r="AC168" s="530"/>
      <c r="AD168" s="530"/>
      <c r="AE168" s="530"/>
      <c r="AF168" s="530"/>
      <c r="AG168" s="530"/>
      <c r="AH168" s="530"/>
      <c r="AI168" s="530"/>
      <c r="AJ168" s="530"/>
      <c r="AK168" s="530"/>
      <c r="AL168" s="530"/>
      <c r="AM168" s="530"/>
      <c r="AN168" s="530"/>
      <c r="AO168" s="530"/>
      <c r="AS168" s="542"/>
    </row>
    <row r="169" spans="1:45" s="438" customFormat="1" ht="66">
      <c r="A169" s="558">
        <v>20</v>
      </c>
      <c r="B169" s="557" t="s">
        <v>887</v>
      </c>
      <c r="C169" s="559" t="s">
        <v>888</v>
      </c>
      <c r="D169" s="557" t="s">
        <v>297</v>
      </c>
      <c r="E169" s="561">
        <v>13</v>
      </c>
      <c r="F169" s="765">
        <v>995424</v>
      </c>
      <c r="G169" s="767"/>
      <c r="H169" s="546">
        <v>0.18</v>
      </c>
      <c r="I169" s="769"/>
      <c r="J169" s="770"/>
      <c r="K169" s="444" t="str">
        <f t="shared" si="3"/>
        <v>Included</v>
      </c>
      <c r="L169" s="451">
        <f t="shared" si="0"/>
        <v>0.18</v>
      </c>
      <c r="M169" s="541"/>
      <c r="V169" s="530"/>
      <c r="W169" s="530"/>
      <c r="X169" s="530"/>
      <c r="Y169" s="530"/>
      <c r="Z169" s="530"/>
      <c r="AA169" s="530"/>
      <c r="AB169" s="530"/>
      <c r="AC169" s="530"/>
      <c r="AD169" s="530"/>
      <c r="AE169" s="530"/>
      <c r="AF169" s="530"/>
      <c r="AG169" s="530"/>
      <c r="AH169" s="530"/>
      <c r="AI169" s="530"/>
      <c r="AJ169" s="530"/>
      <c r="AK169" s="530"/>
      <c r="AL169" s="530"/>
      <c r="AM169" s="530"/>
      <c r="AN169" s="530"/>
      <c r="AO169" s="530"/>
      <c r="AS169" s="542"/>
    </row>
    <row r="170" spans="1:45" s="575" customFormat="1" ht="16.5">
      <c r="A170" s="567"/>
      <c r="B170" s="568"/>
      <c r="C170" s="569" t="s">
        <v>889</v>
      </c>
      <c r="D170" s="568"/>
      <c r="E170" s="570"/>
      <c r="F170" s="766"/>
      <c r="G170" s="768"/>
      <c r="H170" s="571"/>
      <c r="I170" s="771"/>
      <c r="J170" s="772"/>
      <c r="K170" s="572"/>
      <c r="L170" s="573">
        <f t="shared" si="0"/>
        <v>0</v>
      </c>
      <c r="M170" s="574"/>
      <c r="V170" s="576"/>
      <c r="W170" s="576"/>
      <c r="X170" s="576"/>
      <c r="Y170" s="576"/>
      <c r="Z170" s="576"/>
      <c r="AA170" s="576"/>
      <c r="AB170" s="576"/>
      <c r="AC170" s="576"/>
      <c r="AD170" s="576"/>
      <c r="AE170" s="576"/>
      <c r="AF170" s="576"/>
      <c r="AG170" s="576"/>
      <c r="AH170" s="576"/>
      <c r="AI170" s="576"/>
      <c r="AJ170" s="576"/>
      <c r="AK170" s="576"/>
      <c r="AL170" s="576"/>
      <c r="AM170" s="576"/>
      <c r="AN170" s="576"/>
      <c r="AO170" s="576"/>
      <c r="AS170" s="577"/>
    </row>
    <row r="171" spans="1:45" s="438" customFormat="1" ht="82.5">
      <c r="A171" s="558">
        <v>1</v>
      </c>
      <c r="B171" s="557" t="s">
        <v>890</v>
      </c>
      <c r="C171" s="559" t="s">
        <v>891</v>
      </c>
      <c r="D171" s="557" t="s">
        <v>600</v>
      </c>
      <c r="E171" s="561">
        <v>42</v>
      </c>
      <c r="F171" s="765" t="s">
        <v>1003</v>
      </c>
      <c r="G171" s="767"/>
      <c r="H171" s="546">
        <v>0.18</v>
      </c>
      <c r="I171" s="769"/>
      <c r="J171" s="770"/>
      <c r="K171" s="444" t="str">
        <f t="shared" si="3"/>
        <v>Included</v>
      </c>
      <c r="L171" s="451">
        <f t="shared" si="0"/>
        <v>0.18</v>
      </c>
      <c r="M171" s="541"/>
      <c r="V171" s="530"/>
      <c r="W171" s="530"/>
      <c r="X171" s="530"/>
      <c r="Y171" s="530"/>
      <c r="Z171" s="530"/>
      <c r="AA171" s="530"/>
      <c r="AB171" s="530"/>
      <c r="AC171" s="530"/>
      <c r="AD171" s="530"/>
      <c r="AE171" s="530"/>
      <c r="AF171" s="530"/>
      <c r="AG171" s="530"/>
      <c r="AH171" s="530"/>
      <c r="AI171" s="530"/>
      <c r="AJ171" s="530"/>
      <c r="AK171" s="530"/>
      <c r="AL171" s="530"/>
      <c r="AM171" s="530"/>
      <c r="AN171" s="530"/>
      <c r="AO171" s="530"/>
      <c r="AS171" s="542"/>
    </row>
    <row r="172" spans="1:45" s="438" customFormat="1" ht="82.5">
      <c r="A172" s="558">
        <v>2</v>
      </c>
      <c r="B172" s="557">
        <v>1.9</v>
      </c>
      <c r="C172" s="559" t="s">
        <v>892</v>
      </c>
      <c r="D172" s="557" t="s">
        <v>600</v>
      </c>
      <c r="E172" s="561">
        <v>1</v>
      </c>
      <c r="F172" s="765" t="s">
        <v>1003</v>
      </c>
      <c r="G172" s="767"/>
      <c r="H172" s="546">
        <v>0.18</v>
      </c>
      <c r="I172" s="769"/>
      <c r="J172" s="770"/>
      <c r="K172" s="444" t="str">
        <f t="shared" si="3"/>
        <v>Included</v>
      </c>
      <c r="L172" s="451">
        <f t="shared" si="0"/>
        <v>0.18</v>
      </c>
      <c r="M172" s="541"/>
      <c r="V172" s="530"/>
      <c r="W172" s="530"/>
      <c r="X172" s="530"/>
      <c r="Y172" s="530"/>
      <c r="Z172" s="530"/>
      <c r="AA172" s="530"/>
      <c r="AB172" s="530"/>
      <c r="AC172" s="530"/>
      <c r="AD172" s="530"/>
      <c r="AE172" s="530"/>
      <c r="AF172" s="530"/>
      <c r="AG172" s="530"/>
      <c r="AH172" s="530"/>
      <c r="AI172" s="530"/>
      <c r="AJ172" s="530"/>
      <c r="AK172" s="530"/>
      <c r="AL172" s="530"/>
      <c r="AM172" s="530"/>
      <c r="AN172" s="530"/>
      <c r="AO172" s="530"/>
      <c r="AS172" s="542"/>
    </row>
    <row r="173" spans="1:45" s="438" customFormat="1" ht="66">
      <c r="A173" s="558">
        <v>3</v>
      </c>
      <c r="B173" s="557" t="s">
        <v>893</v>
      </c>
      <c r="C173" s="559" t="s">
        <v>894</v>
      </c>
      <c r="D173" s="557" t="s">
        <v>348</v>
      </c>
      <c r="E173" s="561">
        <v>212</v>
      </c>
      <c r="F173" s="765" t="s">
        <v>1003</v>
      </c>
      <c r="G173" s="767"/>
      <c r="H173" s="546">
        <v>0.18</v>
      </c>
      <c r="I173" s="769"/>
      <c r="J173" s="770"/>
      <c r="K173" s="444" t="str">
        <f t="shared" si="3"/>
        <v>Included</v>
      </c>
      <c r="L173" s="451">
        <f t="shared" si="0"/>
        <v>0.18</v>
      </c>
      <c r="M173" s="541"/>
      <c r="V173" s="530"/>
      <c r="W173" s="530"/>
      <c r="X173" s="530"/>
      <c r="Y173" s="530"/>
      <c r="Z173" s="530"/>
      <c r="AA173" s="530"/>
      <c r="AB173" s="530"/>
      <c r="AC173" s="530"/>
      <c r="AD173" s="530"/>
      <c r="AE173" s="530"/>
      <c r="AF173" s="530"/>
      <c r="AG173" s="530"/>
      <c r="AH173" s="530"/>
      <c r="AI173" s="530"/>
      <c r="AJ173" s="530"/>
      <c r="AK173" s="530"/>
      <c r="AL173" s="530"/>
      <c r="AM173" s="530"/>
      <c r="AN173" s="530"/>
      <c r="AO173" s="530"/>
      <c r="AS173" s="542"/>
    </row>
    <row r="174" spans="1:45" s="438" customFormat="1" ht="66">
      <c r="A174" s="558">
        <v>4</v>
      </c>
      <c r="B174" s="557">
        <v>1.1100000000000001</v>
      </c>
      <c r="C174" s="559" t="s">
        <v>895</v>
      </c>
      <c r="D174" s="557" t="s">
        <v>348</v>
      </c>
      <c r="E174" s="561">
        <v>13</v>
      </c>
      <c r="F174" s="765" t="s">
        <v>1003</v>
      </c>
      <c r="G174" s="767"/>
      <c r="H174" s="546">
        <v>0.18</v>
      </c>
      <c r="I174" s="769"/>
      <c r="J174" s="770"/>
      <c r="K174" s="444" t="str">
        <f t="shared" si="3"/>
        <v>Included</v>
      </c>
      <c r="L174" s="451">
        <f t="shared" si="0"/>
        <v>0.18</v>
      </c>
      <c r="M174" s="541"/>
      <c r="V174" s="530"/>
      <c r="W174" s="530"/>
      <c r="X174" s="530"/>
      <c r="Y174" s="530"/>
      <c r="Z174" s="530"/>
      <c r="AA174" s="530"/>
      <c r="AB174" s="530"/>
      <c r="AC174" s="530"/>
      <c r="AD174" s="530"/>
      <c r="AE174" s="530"/>
      <c r="AF174" s="530"/>
      <c r="AG174" s="530"/>
      <c r="AH174" s="530"/>
      <c r="AI174" s="530"/>
      <c r="AJ174" s="530"/>
      <c r="AK174" s="530"/>
      <c r="AL174" s="530"/>
      <c r="AM174" s="530"/>
      <c r="AN174" s="530"/>
      <c r="AO174" s="530"/>
      <c r="AS174" s="542"/>
    </row>
    <row r="175" spans="1:45" s="438" customFormat="1" ht="49.5">
      <c r="A175" s="558">
        <v>5</v>
      </c>
      <c r="B175" s="557" t="s">
        <v>336</v>
      </c>
      <c r="C175" s="559" t="s">
        <v>896</v>
      </c>
      <c r="D175" s="557" t="s">
        <v>831</v>
      </c>
      <c r="E175" s="561">
        <v>452.6</v>
      </c>
      <c r="F175" s="765" t="s">
        <v>1003</v>
      </c>
      <c r="G175" s="767"/>
      <c r="H175" s="546">
        <v>0.18</v>
      </c>
      <c r="I175" s="769"/>
      <c r="J175" s="770"/>
      <c r="K175" s="444" t="str">
        <f t="shared" si="3"/>
        <v>Included</v>
      </c>
      <c r="L175" s="451">
        <f t="shared" si="0"/>
        <v>0.18</v>
      </c>
      <c r="M175" s="541"/>
      <c r="V175" s="530"/>
      <c r="W175" s="530"/>
      <c r="X175" s="530"/>
      <c r="Y175" s="530"/>
      <c r="Z175" s="530"/>
      <c r="AA175" s="530"/>
      <c r="AB175" s="530"/>
      <c r="AC175" s="530"/>
      <c r="AD175" s="530"/>
      <c r="AE175" s="530"/>
      <c r="AF175" s="530"/>
      <c r="AG175" s="530"/>
      <c r="AH175" s="530"/>
      <c r="AI175" s="530"/>
      <c r="AJ175" s="530"/>
      <c r="AK175" s="530"/>
      <c r="AL175" s="530"/>
      <c r="AM175" s="530"/>
      <c r="AN175" s="530"/>
      <c r="AO175" s="530"/>
      <c r="AS175" s="542"/>
    </row>
    <row r="176" spans="1:45" s="438" customFormat="1" ht="49.5">
      <c r="A176" s="558">
        <v>6</v>
      </c>
      <c r="B176" s="557" t="s">
        <v>897</v>
      </c>
      <c r="C176" s="559" t="s">
        <v>898</v>
      </c>
      <c r="D176" s="557" t="s">
        <v>601</v>
      </c>
      <c r="E176" s="561">
        <v>1169.72</v>
      </c>
      <c r="F176" s="765" t="s">
        <v>1003</v>
      </c>
      <c r="G176" s="767"/>
      <c r="H176" s="546">
        <v>0.18</v>
      </c>
      <c r="I176" s="769"/>
      <c r="J176" s="770"/>
      <c r="K176" s="444" t="str">
        <f t="shared" si="3"/>
        <v>Included</v>
      </c>
      <c r="L176" s="451">
        <f t="shared" si="0"/>
        <v>0.18</v>
      </c>
      <c r="M176" s="541"/>
      <c r="V176" s="530"/>
      <c r="W176" s="530"/>
      <c r="X176" s="530"/>
      <c r="Y176" s="530"/>
      <c r="Z176" s="530"/>
      <c r="AA176" s="530"/>
      <c r="AB176" s="530"/>
      <c r="AC176" s="530"/>
      <c r="AD176" s="530"/>
      <c r="AE176" s="530"/>
      <c r="AF176" s="530"/>
      <c r="AG176" s="530"/>
      <c r="AH176" s="530"/>
      <c r="AI176" s="530"/>
      <c r="AJ176" s="530"/>
      <c r="AK176" s="530"/>
      <c r="AL176" s="530"/>
      <c r="AM176" s="530"/>
      <c r="AN176" s="530"/>
      <c r="AO176" s="530"/>
      <c r="AS176" s="542"/>
    </row>
    <row r="177" spans="1:45" s="438" customFormat="1" ht="66">
      <c r="A177" s="558">
        <v>7</v>
      </c>
      <c r="B177" s="557" t="s">
        <v>899</v>
      </c>
      <c r="C177" s="559" t="s">
        <v>900</v>
      </c>
      <c r="D177" s="557" t="s">
        <v>831</v>
      </c>
      <c r="E177" s="561">
        <v>576.77</v>
      </c>
      <c r="F177" s="765" t="s">
        <v>1003</v>
      </c>
      <c r="G177" s="767"/>
      <c r="H177" s="546">
        <v>0.18</v>
      </c>
      <c r="I177" s="769"/>
      <c r="J177" s="770"/>
      <c r="K177" s="444" t="str">
        <f t="shared" si="3"/>
        <v>Included</v>
      </c>
      <c r="L177" s="451">
        <f t="shared" si="0"/>
        <v>0.18</v>
      </c>
      <c r="M177" s="541"/>
      <c r="V177" s="530"/>
      <c r="W177" s="530"/>
      <c r="X177" s="530"/>
      <c r="Y177" s="530"/>
      <c r="Z177" s="530"/>
      <c r="AA177" s="530"/>
      <c r="AB177" s="530"/>
      <c r="AC177" s="530"/>
      <c r="AD177" s="530"/>
      <c r="AE177" s="530"/>
      <c r="AF177" s="530"/>
      <c r="AG177" s="530"/>
      <c r="AH177" s="530"/>
      <c r="AI177" s="530"/>
      <c r="AJ177" s="530"/>
      <c r="AK177" s="530"/>
      <c r="AL177" s="530"/>
      <c r="AM177" s="530"/>
      <c r="AN177" s="530"/>
      <c r="AO177" s="530"/>
      <c r="AS177" s="542"/>
    </row>
    <row r="178" spans="1:45" s="438" customFormat="1" ht="49.5">
      <c r="A178" s="558">
        <v>8</v>
      </c>
      <c r="B178" s="557" t="s">
        <v>435</v>
      </c>
      <c r="C178" s="559" t="s">
        <v>901</v>
      </c>
      <c r="D178" s="557" t="s">
        <v>298</v>
      </c>
      <c r="E178" s="561">
        <v>1009.88</v>
      </c>
      <c r="F178" s="765" t="s">
        <v>1005</v>
      </c>
      <c r="G178" s="767"/>
      <c r="H178" s="546">
        <v>0.18</v>
      </c>
      <c r="I178" s="769"/>
      <c r="J178" s="770"/>
      <c r="K178" s="444" t="str">
        <f t="shared" si="3"/>
        <v>Included</v>
      </c>
      <c r="L178" s="451">
        <f t="shared" si="0"/>
        <v>0.18</v>
      </c>
      <c r="M178" s="541"/>
      <c r="V178" s="530"/>
      <c r="W178" s="530"/>
      <c r="X178" s="530"/>
      <c r="Y178" s="530"/>
      <c r="Z178" s="530"/>
      <c r="AA178" s="530"/>
      <c r="AB178" s="530"/>
      <c r="AC178" s="530"/>
      <c r="AD178" s="530"/>
      <c r="AE178" s="530"/>
      <c r="AF178" s="530"/>
      <c r="AG178" s="530"/>
      <c r="AH178" s="530"/>
      <c r="AI178" s="530"/>
      <c r="AJ178" s="530"/>
      <c r="AK178" s="530"/>
      <c r="AL178" s="530"/>
      <c r="AM178" s="530"/>
      <c r="AN178" s="530"/>
      <c r="AO178" s="530"/>
      <c r="AS178" s="542"/>
    </row>
    <row r="179" spans="1:45" s="438" customFormat="1" ht="33">
      <c r="A179" s="558">
        <v>9</v>
      </c>
      <c r="B179" s="557" t="s">
        <v>353</v>
      </c>
      <c r="C179" s="559" t="s">
        <v>902</v>
      </c>
      <c r="D179" s="557" t="s">
        <v>839</v>
      </c>
      <c r="E179" s="561">
        <v>131</v>
      </c>
      <c r="F179" s="765" t="s">
        <v>1005</v>
      </c>
      <c r="G179" s="767"/>
      <c r="H179" s="546">
        <v>0.18</v>
      </c>
      <c r="I179" s="769"/>
      <c r="J179" s="770"/>
      <c r="K179" s="444" t="str">
        <f t="shared" si="3"/>
        <v>Included</v>
      </c>
      <c r="L179" s="451">
        <f t="shared" si="0"/>
        <v>0.18</v>
      </c>
      <c r="M179" s="541"/>
      <c r="V179" s="530"/>
      <c r="W179" s="530"/>
      <c r="X179" s="530"/>
      <c r="Y179" s="530"/>
      <c r="Z179" s="530"/>
      <c r="AA179" s="530"/>
      <c r="AB179" s="530"/>
      <c r="AC179" s="530"/>
      <c r="AD179" s="530"/>
      <c r="AE179" s="530"/>
      <c r="AF179" s="530"/>
      <c r="AG179" s="530"/>
      <c r="AH179" s="530"/>
      <c r="AI179" s="530"/>
      <c r="AJ179" s="530"/>
      <c r="AK179" s="530"/>
      <c r="AL179" s="530"/>
      <c r="AM179" s="530"/>
      <c r="AN179" s="530"/>
      <c r="AO179" s="530"/>
      <c r="AS179" s="542"/>
    </row>
    <row r="180" spans="1:45" s="438" customFormat="1" ht="49.5">
      <c r="A180" s="558">
        <v>10</v>
      </c>
      <c r="B180" s="557" t="s">
        <v>333</v>
      </c>
      <c r="C180" s="559" t="s">
        <v>903</v>
      </c>
      <c r="D180" s="557" t="s">
        <v>839</v>
      </c>
      <c r="E180" s="561">
        <v>130</v>
      </c>
      <c r="F180" s="765" t="s">
        <v>1005</v>
      </c>
      <c r="G180" s="767"/>
      <c r="H180" s="546">
        <v>0.18</v>
      </c>
      <c r="I180" s="769"/>
      <c r="J180" s="770"/>
      <c r="K180" s="444" t="str">
        <f t="shared" si="3"/>
        <v>Included</v>
      </c>
      <c r="L180" s="451">
        <f t="shared" si="0"/>
        <v>0.18</v>
      </c>
      <c r="M180" s="541"/>
      <c r="V180" s="530"/>
      <c r="W180" s="530"/>
      <c r="X180" s="530"/>
      <c r="Y180" s="530"/>
      <c r="Z180" s="530"/>
      <c r="AA180" s="530"/>
      <c r="AB180" s="530"/>
      <c r="AC180" s="530"/>
      <c r="AD180" s="530"/>
      <c r="AE180" s="530"/>
      <c r="AF180" s="530"/>
      <c r="AG180" s="530"/>
      <c r="AH180" s="530"/>
      <c r="AI180" s="530"/>
      <c r="AJ180" s="530"/>
      <c r="AK180" s="530"/>
      <c r="AL180" s="530"/>
      <c r="AM180" s="530"/>
      <c r="AN180" s="530"/>
      <c r="AO180" s="530"/>
      <c r="AS180" s="542"/>
    </row>
    <row r="181" spans="1:45" s="438" customFormat="1" ht="33">
      <c r="A181" s="558">
        <v>11</v>
      </c>
      <c r="B181" s="557" t="s">
        <v>334</v>
      </c>
      <c r="C181" s="559" t="s">
        <v>904</v>
      </c>
      <c r="D181" s="557" t="s">
        <v>839</v>
      </c>
      <c r="E181" s="561">
        <v>11</v>
      </c>
      <c r="F181" s="765">
        <v>995468</v>
      </c>
      <c r="G181" s="767"/>
      <c r="H181" s="546">
        <v>0.18</v>
      </c>
      <c r="I181" s="769"/>
      <c r="J181" s="770"/>
      <c r="K181" s="444" t="str">
        <f t="shared" si="3"/>
        <v>Included</v>
      </c>
      <c r="L181" s="451">
        <f t="shared" ref="L181:L241" si="4">IF(I181="",H181,I181)</f>
        <v>0.18</v>
      </c>
      <c r="M181" s="541"/>
      <c r="V181" s="530"/>
      <c r="W181" s="530"/>
      <c r="X181" s="530"/>
      <c r="Y181" s="530"/>
      <c r="Z181" s="530"/>
      <c r="AA181" s="530"/>
      <c r="AB181" s="530"/>
      <c r="AC181" s="530"/>
      <c r="AD181" s="530"/>
      <c r="AE181" s="530"/>
      <c r="AF181" s="530"/>
      <c r="AG181" s="530"/>
      <c r="AH181" s="530"/>
      <c r="AI181" s="530"/>
      <c r="AJ181" s="530"/>
      <c r="AK181" s="530"/>
      <c r="AL181" s="530"/>
      <c r="AM181" s="530"/>
      <c r="AN181" s="530"/>
      <c r="AO181" s="530"/>
      <c r="AS181" s="542"/>
    </row>
    <row r="182" spans="1:45" s="438" customFormat="1" ht="33">
      <c r="A182" s="558">
        <v>12</v>
      </c>
      <c r="B182" s="557" t="s">
        <v>335</v>
      </c>
      <c r="C182" s="559" t="s">
        <v>905</v>
      </c>
      <c r="D182" s="557" t="s">
        <v>839</v>
      </c>
      <c r="E182" s="561">
        <v>11</v>
      </c>
      <c r="F182" s="765">
        <v>995468</v>
      </c>
      <c r="G182" s="767"/>
      <c r="H182" s="546">
        <v>0.18</v>
      </c>
      <c r="I182" s="769"/>
      <c r="J182" s="770"/>
      <c r="K182" s="444" t="str">
        <f t="shared" si="3"/>
        <v>Included</v>
      </c>
      <c r="L182" s="451">
        <f t="shared" si="4"/>
        <v>0.18</v>
      </c>
      <c r="M182" s="541"/>
      <c r="V182" s="530"/>
      <c r="W182" s="530"/>
      <c r="X182" s="530"/>
      <c r="Y182" s="530"/>
      <c r="Z182" s="530"/>
      <c r="AA182" s="530"/>
      <c r="AB182" s="530"/>
      <c r="AC182" s="530"/>
      <c r="AD182" s="530"/>
      <c r="AE182" s="530"/>
      <c r="AF182" s="530"/>
      <c r="AG182" s="530"/>
      <c r="AH182" s="530"/>
      <c r="AI182" s="530"/>
      <c r="AJ182" s="530"/>
      <c r="AK182" s="530"/>
      <c r="AL182" s="530"/>
      <c r="AM182" s="530"/>
      <c r="AN182" s="530"/>
      <c r="AO182" s="530"/>
      <c r="AS182" s="542"/>
    </row>
    <row r="183" spans="1:45" s="438" customFormat="1" ht="33">
      <c r="A183" s="558">
        <v>13</v>
      </c>
      <c r="B183" s="557">
        <v>1.25</v>
      </c>
      <c r="C183" s="559" t="s">
        <v>906</v>
      </c>
      <c r="D183" s="557" t="s">
        <v>839</v>
      </c>
      <c r="E183" s="561">
        <v>30</v>
      </c>
      <c r="F183" s="765">
        <v>995468</v>
      </c>
      <c r="G183" s="767"/>
      <c r="H183" s="546">
        <v>0.18</v>
      </c>
      <c r="I183" s="769"/>
      <c r="J183" s="770"/>
      <c r="K183" s="444" t="str">
        <f t="shared" si="3"/>
        <v>Included</v>
      </c>
      <c r="L183" s="451">
        <f t="shared" si="4"/>
        <v>0.18</v>
      </c>
      <c r="M183" s="541"/>
      <c r="V183" s="530"/>
      <c r="W183" s="530"/>
      <c r="X183" s="530"/>
      <c r="Y183" s="530"/>
      <c r="Z183" s="530"/>
      <c r="AA183" s="530"/>
      <c r="AB183" s="530"/>
      <c r="AC183" s="530"/>
      <c r="AD183" s="530"/>
      <c r="AE183" s="530"/>
      <c r="AF183" s="530"/>
      <c r="AG183" s="530"/>
      <c r="AH183" s="530"/>
      <c r="AI183" s="530"/>
      <c r="AJ183" s="530"/>
      <c r="AK183" s="530"/>
      <c r="AL183" s="530"/>
      <c r="AM183" s="530"/>
      <c r="AN183" s="530"/>
      <c r="AO183" s="530"/>
      <c r="AS183" s="542"/>
    </row>
    <row r="184" spans="1:45" s="438" customFormat="1" ht="49.5">
      <c r="A184" s="558">
        <v>14</v>
      </c>
      <c r="B184" s="557" t="s">
        <v>355</v>
      </c>
      <c r="C184" s="559" t="s">
        <v>907</v>
      </c>
      <c r="D184" s="557" t="s">
        <v>299</v>
      </c>
      <c r="E184" s="561">
        <v>60</v>
      </c>
      <c r="F184" s="765">
        <v>995468</v>
      </c>
      <c r="G184" s="767"/>
      <c r="H184" s="546">
        <v>0.18</v>
      </c>
      <c r="I184" s="769"/>
      <c r="J184" s="770"/>
      <c r="K184" s="444" t="str">
        <f t="shared" si="3"/>
        <v>Included</v>
      </c>
      <c r="L184" s="451">
        <f t="shared" si="4"/>
        <v>0.18</v>
      </c>
      <c r="M184" s="541"/>
      <c r="V184" s="530"/>
      <c r="W184" s="530"/>
      <c r="X184" s="530"/>
      <c r="Y184" s="530"/>
      <c r="Z184" s="530"/>
      <c r="AA184" s="530"/>
      <c r="AB184" s="530"/>
      <c r="AC184" s="530"/>
      <c r="AD184" s="530"/>
      <c r="AE184" s="530"/>
      <c r="AF184" s="530"/>
      <c r="AG184" s="530"/>
      <c r="AH184" s="530"/>
      <c r="AI184" s="530"/>
      <c r="AJ184" s="530"/>
      <c r="AK184" s="530"/>
      <c r="AL184" s="530"/>
      <c r="AM184" s="530"/>
      <c r="AN184" s="530"/>
      <c r="AO184" s="530"/>
      <c r="AS184" s="542"/>
    </row>
    <row r="185" spans="1:45" s="438" customFormat="1" ht="49.5">
      <c r="A185" s="558">
        <v>15</v>
      </c>
      <c r="B185" s="557" t="s">
        <v>908</v>
      </c>
      <c r="C185" s="559" t="s">
        <v>909</v>
      </c>
      <c r="D185" s="557" t="s">
        <v>299</v>
      </c>
      <c r="E185" s="561">
        <v>84</v>
      </c>
      <c r="F185" s="765">
        <v>995468</v>
      </c>
      <c r="G185" s="767"/>
      <c r="H185" s="546">
        <v>0.18</v>
      </c>
      <c r="I185" s="769"/>
      <c r="J185" s="770"/>
      <c r="K185" s="444" t="str">
        <f t="shared" si="3"/>
        <v>Included</v>
      </c>
      <c r="L185" s="451">
        <f t="shared" si="4"/>
        <v>0.18</v>
      </c>
      <c r="M185" s="541"/>
      <c r="V185" s="530"/>
      <c r="W185" s="530"/>
      <c r="X185" s="530"/>
      <c r="Y185" s="530"/>
      <c r="Z185" s="530"/>
      <c r="AA185" s="530"/>
      <c r="AB185" s="530"/>
      <c r="AC185" s="530"/>
      <c r="AD185" s="530"/>
      <c r="AE185" s="530"/>
      <c r="AF185" s="530"/>
      <c r="AG185" s="530"/>
      <c r="AH185" s="530"/>
      <c r="AI185" s="530"/>
      <c r="AJ185" s="530"/>
      <c r="AK185" s="530"/>
      <c r="AL185" s="530"/>
      <c r="AM185" s="530"/>
      <c r="AN185" s="530"/>
      <c r="AO185" s="530"/>
      <c r="AS185" s="542"/>
    </row>
    <row r="186" spans="1:45" s="438" customFormat="1" ht="16.5">
      <c r="A186" s="558">
        <v>16</v>
      </c>
      <c r="B186" s="557" t="s">
        <v>910</v>
      </c>
      <c r="C186" s="559" t="s">
        <v>911</v>
      </c>
      <c r="D186" s="557" t="s">
        <v>299</v>
      </c>
      <c r="E186" s="561">
        <v>18</v>
      </c>
      <c r="F186" s="765">
        <v>995468</v>
      </c>
      <c r="G186" s="767"/>
      <c r="H186" s="546">
        <v>0.18</v>
      </c>
      <c r="I186" s="769"/>
      <c r="J186" s="770"/>
      <c r="K186" s="444" t="str">
        <f t="shared" si="3"/>
        <v>Included</v>
      </c>
      <c r="L186" s="451">
        <f t="shared" si="4"/>
        <v>0.18</v>
      </c>
      <c r="M186" s="541"/>
      <c r="V186" s="530"/>
      <c r="W186" s="530"/>
      <c r="X186" s="530"/>
      <c r="Y186" s="530"/>
      <c r="Z186" s="530"/>
      <c r="AA186" s="530"/>
      <c r="AB186" s="530"/>
      <c r="AC186" s="530"/>
      <c r="AD186" s="530"/>
      <c r="AE186" s="530"/>
      <c r="AF186" s="530"/>
      <c r="AG186" s="530"/>
      <c r="AH186" s="530"/>
      <c r="AI186" s="530"/>
      <c r="AJ186" s="530"/>
      <c r="AK186" s="530"/>
      <c r="AL186" s="530"/>
      <c r="AM186" s="530"/>
      <c r="AN186" s="530"/>
      <c r="AO186" s="530"/>
      <c r="AS186" s="542"/>
    </row>
    <row r="187" spans="1:45" s="438" customFormat="1" ht="49.5">
      <c r="A187" s="558">
        <v>17</v>
      </c>
      <c r="B187" s="557">
        <v>1.31</v>
      </c>
      <c r="C187" s="559" t="s">
        <v>912</v>
      </c>
      <c r="D187" s="557" t="s">
        <v>299</v>
      </c>
      <c r="E187" s="561">
        <v>238</v>
      </c>
      <c r="F187" s="765">
        <v>995468</v>
      </c>
      <c r="G187" s="767"/>
      <c r="H187" s="546">
        <v>0.18</v>
      </c>
      <c r="I187" s="769"/>
      <c r="J187" s="770"/>
      <c r="K187" s="444" t="str">
        <f t="shared" si="3"/>
        <v>Included</v>
      </c>
      <c r="L187" s="451">
        <f t="shared" si="4"/>
        <v>0.18</v>
      </c>
      <c r="M187" s="541"/>
      <c r="V187" s="530"/>
      <c r="W187" s="530"/>
      <c r="X187" s="530"/>
      <c r="Y187" s="530"/>
      <c r="Z187" s="530"/>
      <c r="AA187" s="530"/>
      <c r="AB187" s="530"/>
      <c r="AC187" s="530"/>
      <c r="AD187" s="530"/>
      <c r="AE187" s="530"/>
      <c r="AF187" s="530"/>
      <c r="AG187" s="530"/>
      <c r="AH187" s="530"/>
      <c r="AI187" s="530"/>
      <c r="AJ187" s="530"/>
      <c r="AK187" s="530"/>
      <c r="AL187" s="530"/>
      <c r="AM187" s="530"/>
      <c r="AN187" s="530"/>
      <c r="AO187" s="530"/>
      <c r="AS187" s="542"/>
    </row>
    <row r="188" spans="1:45" s="438" customFormat="1" ht="49.5">
      <c r="A188" s="558">
        <v>18</v>
      </c>
      <c r="B188" s="557">
        <v>1.32</v>
      </c>
      <c r="C188" s="559" t="s">
        <v>913</v>
      </c>
      <c r="D188" s="557" t="s">
        <v>299</v>
      </c>
      <c r="E188" s="561">
        <v>87</v>
      </c>
      <c r="F188" s="765">
        <v>995468</v>
      </c>
      <c r="G188" s="767"/>
      <c r="H188" s="546">
        <v>0.18</v>
      </c>
      <c r="I188" s="769"/>
      <c r="J188" s="770"/>
      <c r="K188" s="444" t="str">
        <f t="shared" si="3"/>
        <v>Included</v>
      </c>
      <c r="L188" s="451">
        <f t="shared" si="4"/>
        <v>0.18</v>
      </c>
      <c r="M188" s="541"/>
      <c r="V188" s="530"/>
      <c r="W188" s="530"/>
      <c r="X188" s="530"/>
      <c r="Y188" s="530"/>
      <c r="Z188" s="530"/>
      <c r="AA188" s="530"/>
      <c r="AB188" s="530"/>
      <c r="AC188" s="530"/>
      <c r="AD188" s="530"/>
      <c r="AE188" s="530"/>
      <c r="AF188" s="530"/>
      <c r="AG188" s="530"/>
      <c r="AH188" s="530"/>
      <c r="AI188" s="530"/>
      <c r="AJ188" s="530"/>
      <c r="AK188" s="530"/>
      <c r="AL188" s="530"/>
      <c r="AM188" s="530"/>
      <c r="AN188" s="530"/>
      <c r="AO188" s="530"/>
      <c r="AS188" s="542"/>
    </row>
    <row r="189" spans="1:45" s="438" customFormat="1" ht="82.5">
      <c r="A189" s="558">
        <v>19</v>
      </c>
      <c r="B189" s="557">
        <v>1.41</v>
      </c>
      <c r="C189" s="559" t="s">
        <v>914</v>
      </c>
      <c r="D189" s="557" t="s">
        <v>299</v>
      </c>
      <c r="E189" s="561">
        <v>231</v>
      </c>
      <c r="F189" s="765" t="s">
        <v>1005</v>
      </c>
      <c r="G189" s="767"/>
      <c r="H189" s="546">
        <v>0.18</v>
      </c>
      <c r="I189" s="769"/>
      <c r="J189" s="770"/>
      <c r="K189" s="444" t="str">
        <f t="shared" si="3"/>
        <v>Included</v>
      </c>
      <c r="L189" s="451">
        <f t="shared" si="4"/>
        <v>0.18</v>
      </c>
      <c r="M189" s="541"/>
      <c r="V189" s="530"/>
      <c r="W189" s="530"/>
      <c r="X189" s="530"/>
      <c r="Y189" s="530"/>
      <c r="Z189" s="530"/>
      <c r="AA189" s="530"/>
      <c r="AB189" s="530"/>
      <c r="AC189" s="530"/>
      <c r="AD189" s="530"/>
      <c r="AE189" s="530"/>
      <c r="AF189" s="530"/>
      <c r="AG189" s="530"/>
      <c r="AH189" s="530"/>
      <c r="AI189" s="530"/>
      <c r="AJ189" s="530"/>
      <c r="AK189" s="530"/>
      <c r="AL189" s="530"/>
      <c r="AM189" s="530"/>
      <c r="AN189" s="530"/>
      <c r="AO189" s="530"/>
      <c r="AS189" s="542"/>
    </row>
    <row r="190" spans="1:45" s="438" customFormat="1" ht="66">
      <c r="A190" s="558">
        <v>20</v>
      </c>
      <c r="B190" s="557">
        <v>1.45</v>
      </c>
      <c r="C190" s="559" t="s">
        <v>915</v>
      </c>
      <c r="D190" s="557" t="s">
        <v>299</v>
      </c>
      <c r="E190" s="561">
        <v>29</v>
      </c>
      <c r="F190" s="765" t="s">
        <v>1005</v>
      </c>
      <c r="G190" s="767"/>
      <c r="H190" s="546">
        <v>0.18</v>
      </c>
      <c r="I190" s="769"/>
      <c r="J190" s="770"/>
      <c r="K190" s="444" t="str">
        <f t="shared" si="3"/>
        <v>Included</v>
      </c>
      <c r="L190" s="451">
        <f t="shared" si="4"/>
        <v>0.18</v>
      </c>
      <c r="M190" s="541"/>
      <c r="V190" s="530"/>
      <c r="W190" s="530"/>
      <c r="X190" s="530"/>
      <c r="Y190" s="530"/>
      <c r="Z190" s="530"/>
      <c r="AA190" s="530"/>
      <c r="AB190" s="530"/>
      <c r="AC190" s="530"/>
      <c r="AD190" s="530"/>
      <c r="AE190" s="530"/>
      <c r="AF190" s="530"/>
      <c r="AG190" s="530"/>
      <c r="AH190" s="530"/>
      <c r="AI190" s="530"/>
      <c r="AJ190" s="530"/>
      <c r="AK190" s="530"/>
      <c r="AL190" s="530"/>
      <c r="AM190" s="530"/>
      <c r="AN190" s="530"/>
      <c r="AO190" s="530"/>
      <c r="AS190" s="542"/>
    </row>
    <row r="191" spans="1:45" s="438" customFormat="1" ht="49.5">
      <c r="A191" s="558">
        <v>21</v>
      </c>
      <c r="B191" s="557" t="s">
        <v>449</v>
      </c>
      <c r="C191" s="559" t="s">
        <v>916</v>
      </c>
      <c r="D191" s="557" t="s">
        <v>299</v>
      </c>
      <c r="E191" s="561">
        <v>11</v>
      </c>
      <c r="F191" s="765" t="s">
        <v>1005</v>
      </c>
      <c r="G191" s="767"/>
      <c r="H191" s="546">
        <v>0.18</v>
      </c>
      <c r="I191" s="769"/>
      <c r="J191" s="770"/>
      <c r="K191" s="444" t="str">
        <f t="shared" si="3"/>
        <v>Included</v>
      </c>
      <c r="L191" s="451">
        <f t="shared" si="4"/>
        <v>0.18</v>
      </c>
      <c r="M191" s="541"/>
      <c r="V191" s="530"/>
      <c r="W191" s="530"/>
      <c r="X191" s="530"/>
      <c r="Y191" s="530"/>
      <c r="Z191" s="530"/>
      <c r="AA191" s="530"/>
      <c r="AB191" s="530"/>
      <c r="AC191" s="530"/>
      <c r="AD191" s="530"/>
      <c r="AE191" s="530"/>
      <c r="AF191" s="530"/>
      <c r="AG191" s="530"/>
      <c r="AH191" s="530"/>
      <c r="AI191" s="530"/>
      <c r="AJ191" s="530"/>
      <c r="AK191" s="530"/>
      <c r="AL191" s="530"/>
      <c r="AM191" s="530"/>
      <c r="AN191" s="530"/>
      <c r="AO191" s="530"/>
      <c r="AS191" s="542"/>
    </row>
    <row r="192" spans="1:45" s="438" customFormat="1" ht="16.5">
      <c r="A192" s="558">
        <v>22</v>
      </c>
      <c r="B192" s="557">
        <v>1.51</v>
      </c>
      <c r="C192" s="559" t="s">
        <v>358</v>
      </c>
      <c r="D192" s="557" t="s">
        <v>299</v>
      </c>
      <c r="E192" s="561">
        <v>11</v>
      </c>
      <c r="F192" s="765" t="s">
        <v>1005</v>
      </c>
      <c r="G192" s="767"/>
      <c r="H192" s="546">
        <v>0.18</v>
      </c>
      <c r="I192" s="769"/>
      <c r="J192" s="770"/>
      <c r="K192" s="444" t="str">
        <f t="shared" si="3"/>
        <v>Included</v>
      </c>
      <c r="L192" s="451">
        <f t="shared" si="4"/>
        <v>0.18</v>
      </c>
      <c r="M192" s="541"/>
      <c r="V192" s="530"/>
      <c r="W192" s="530"/>
      <c r="X192" s="530"/>
      <c r="Y192" s="530"/>
      <c r="Z192" s="530"/>
      <c r="AA192" s="530"/>
      <c r="AB192" s="530"/>
      <c r="AC192" s="530"/>
      <c r="AD192" s="530"/>
      <c r="AE192" s="530"/>
      <c r="AF192" s="530"/>
      <c r="AG192" s="530"/>
      <c r="AH192" s="530"/>
      <c r="AI192" s="530"/>
      <c r="AJ192" s="530"/>
      <c r="AK192" s="530"/>
      <c r="AL192" s="530"/>
      <c r="AM192" s="530"/>
      <c r="AN192" s="530"/>
      <c r="AO192" s="530"/>
      <c r="AS192" s="542"/>
    </row>
    <row r="193" spans="1:45" s="438" customFormat="1" ht="49.5">
      <c r="A193" s="558">
        <v>23</v>
      </c>
      <c r="B193" s="557" t="s">
        <v>340</v>
      </c>
      <c r="C193" s="559" t="s">
        <v>917</v>
      </c>
      <c r="D193" s="557" t="s">
        <v>601</v>
      </c>
      <c r="E193" s="561">
        <v>160</v>
      </c>
      <c r="F193" s="765" t="s">
        <v>1005</v>
      </c>
      <c r="G193" s="767"/>
      <c r="H193" s="546">
        <v>0.18</v>
      </c>
      <c r="I193" s="769"/>
      <c r="J193" s="770"/>
      <c r="K193" s="444" t="str">
        <f t="shared" si="3"/>
        <v>Included</v>
      </c>
      <c r="L193" s="451">
        <f t="shared" si="4"/>
        <v>0.18</v>
      </c>
      <c r="M193" s="541"/>
      <c r="V193" s="530"/>
      <c r="W193" s="530"/>
      <c r="X193" s="530"/>
      <c r="Y193" s="530"/>
      <c r="Z193" s="530"/>
      <c r="AA193" s="530"/>
      <c r="AB193" s="530"/>
      <c r="AC193" s="530"/>
      <c r="AD193" s="530"/>
      <c r="AE193" s="530"/>
      <c r="AF193" s="530"/>
      <c r="AG193" s="530"/>
      <c r="AH193" s="530"/>
      <c r="AI193" s="530"/>
      <c r="AJ193" s="530"/>
      <c r="AK193" s="530"/>
      <c r="AL193" s="530"/>
      <c r="AM193" s="530"/>
      <c r="AN193" s="530"/>
      <c r="AO193" s="530"/>
      <c r="AS193" s="542"/>
    </row>
    <row r="194" spans="1:45" s="438" customFormat="1" ht="49.5">
      <c r="A194" s="558">
        <v>24</v>
      </c>
      <c r="B194" s="557">
        <v>1.19</v>
      </c>
      <c r="C194" s="559" t="s">
        <v>918</v>
      </c>
      <c r="D194" s="557" t="s">
        <v>298</v>
      </c>
      <c r="E194" s="561">
        <v>193.5</v>
      </c>
      <c r="F194" s="765" t="s">
        <v>1006</v>
      </c>
      <c r="G194" s="767"/>
      <c r="H194" s="546">
        <v>0.18</v>
      </c>
      <c r="I194" s="769"/>
      <c r="J194" s="770"/>
      <c r="K194" s="444" t="str">
        <f t="shared" si="3"/>
        <v>Included</v>
      </c>
      <c r="L194" s="451">
        <f t="shared" si="4"/>
        <v>0.18</v>
      </c>
      <c r="M194" s="541"/>
      <c r="V194" s="530"/>
      <c r="W194" s="530"/>
      <c r="X194" s="530"/>
      <c r="Y194" s="530"/>
      <c r="Z194" s="530"/>
      <c r="AA194" s="530"/>
      <c r="AB194" s="530"/>
      <c r="AC194" s="530"/>
      <c r="AD194" s="530"/>
      <c r="AE194" s="530"/>
      <c r="AF194" s="530"/>
      <c r="AG194" s="530"/>
      <c r="AH194" s="530"/>
      <c r="AI194" s="530"/>
      <c r="AJ194" s="530"/>
      <c r="AK194" s="530"/>
      <c r="AL194" s="530"/>
      <c r="AM194" s="530"/>
      <c r="AN194" s="530"/>
      <c r="AO194" s="530"/>
      <c r="AS194" s="542"/>
    </row>
    <row r="195" spans="1:45" s="438" customFormat="1" ht="99">
      <c r="A195" s="558">
        <v>25</v>
      </c>
      <c r="B195" s="557" t="s">
        <v>919</v>
      </c>
      <c r="C195" s="559" t="s">
        <v>920</v>
      </c>
      <c r="D195" s="557" t="s">
        <v>299</v>
      </c>
      <c r="E195" s="561">
        <v>4</v>
      </c>
      <c r="F195" s="765" t="s">
        <v>1007</v>
      </c>
      <c r="G195" s="767"/>
      <c r="H195" s="546">
        <v>0.18</v>
      </c>
      <c r="I195" s="769"/>
      <c r="J195" s="770"/>
      <c r="K195" s="444" t="str">
        <f t="shared" si="3"/>
        <v>Included</v>
      </c>
      <c r="L195" s="451">
        <f t="shared" si="4"/>
        <v>0.18</v>
      </c>
      <c r="M195" s="541"/>
      <c r="V195" s="530"/>
      <c r="W195" s="530"/>
      <c r="X195" s="530"/>
      <c r="Y195" s="530"/>
      <c r="Z195" s="530"/>
      <c r="AA195" s="530"/>
      <c r="AB195" s="530"/>
      <c r="AC195" s="530"/>
      <c r="AD195" s="530"/>
      <c r="AE195" s="530"/>
      <c r="AF195" s="530"/>
      <c r="AG195" s="530"/>
      <c r="AH195" s="530"/>
      <c r="AI195" s="530"/>
      <c r="AJ195" s="530"/>
      <c r="AK195" s="530"/>
      <c r="AL195" s="530"/>
      <c r="AM195" s="530"/>
      <c r="AN195" s="530"/>
      <c r="AO195" s="530"/>
      <c r="AS195" s="542"/>
    </row>
    <row r="196" spans="1:45" s="438" customFormat="1" ht="82.5">
      <c r="A196" s="558">
        <v>26</v>
      </c>
      <c r="B196" s="557" t="s">
        <v>921</v>
      </c>
      <c r="C196" s="559" t="s">
        <v>922</v>
      </c>
      <c r="D196" s="557" t="s">
        <v>839</v>
      </c>
      <c r="E196" s="561">
        <v>2</v>
      </c>
      <c r="F196" s="765" t="s">
        <v>1007</v>
      </c>
      <c r="G196" s="767"/>
      <c r="H196" s="546">
        <v>0.18</v>
      </c>
      <c r="I196" s="769"/>
      <c r="J196" s="770"/>
      <c r="K196" s="444" t="str">
        <f t="shared" si="3"/>
        <v>Included</v>
      </c>
      <c r="L196" s="451">
        <f t="shared" si="4"/>
        <v>0.18</v>
      </c>
      <c r="M196" s="541"/>
      <c r="V196" s="530"/>
      <c r="W196" s="530"/>
      <c r="X196" s="530"/>
      <c r="Y196" s="530"/>
      <c r="Z196" s="530"/>
      <c r="AA196" s="530"/>
      <c r="AB196" s="530"/>
      <c r="AC196" s="530"/>
      <c r="AD196" s="530"/>
      <c r="AE196" s="530"/>
      <c r="AF196" s="530"/>
      <c r="AG196" s="530"/>
      <c r="AH196" s="530"/>
      <c r="AI196" s="530"/>
      <c r="AJ196" s="530"/>
      <c r="AK196" s="530"/>
      <c r="AL196" s="530"/>
      <c r="AM196" s="530"/>
      <c r="AN196" s="530"/>
      <c r="AO196" s="530"/>
      <c r="AS196" s="542"/>
    </row>
    <row r="197" spans="1:45" s="438" customFormat="1" ht="49.5">
      <c r="A197" s="558">
        <v>27</v>
      </c>
      <c r="B197" s="557" t="s">
        <v>341</v>
      </c>
      <c r="C197" s="559" t="s">
        <v>923</v>
      </c>
      <c r="D197" s="557" t="s">
        <v>839</v>
      </c>
      <c r="E197" s="561">
        <v>75</v>
      </c>
      <c r="F197" s="765" t="s">
        <v>1007</v>
      </c>
      <c r="G197" s="767"/>
      <c r="H197" s="546">
        <v>0.18</v>
      </c>
      <c r="I197" s="769"/>
      <c r="J197" s="770"/>
      <c r="K197" s="444" t="str">
        <f t="shared" si="3"/>
        <v>Included</v>
      </c>
      <c r="L197" s="451">
        <f t="shared" si="4"/>
        <v>0.18</v>
      </c>
      <c r="M197" s="541"/>
      <c r="V197" s="530"/>
      <c r="W197" s="530"/>
      <c r="X197" s="530"/>
      <c r="Y197" s="530"/>
      <c r="Z197" s="530"/>
      <c r="AA197" s="530"/>
      <c r="AB197" s="530"/>
      <c r="AC197" s="530"/>
      <c r="AD197" s="530"/>
      <c r="AE197" s="530"/>
      <c r="AF197" s="530"/>
      <c r="AG197" s="530"/>
      <c r="AH197" s="530"/>
      <c r="AI197" s="530"/>
      <c r="AJ197" s="530"/>
      <c r="AK197" s="530"/>
      <c r="AL197" s="530"/>
      <c r="AM197" s="530"/>
      <c r="AN197" s="530"/>
      <c r="AO197" s="530"/>
      <c r="AS197" s="542"/>
    </row>
    <row r="198" spans="1:45" s="438" customFormat="1" ht="49.5">
      <c r="A198" s="558">
        <v>28</v>
      </c>
      <c r="B198" s="557" t="s">
        <v>924</v>
      </c>
      <c r="C198" s="559" t="s">
        <v>925</v>
      </c>
      <c r="D198" s="557" t="s">
        <v>839</v>
      </c>
      <c r="E198" s="561">
        <v>7</v>
      </c>
      <c r="F198" s="765" t="s">
        <v>1007</v>
      </c>
      <c r="G198" s="767"/>
      <c r="H198" s="546">
        <v>0.18</v>
      </c>
      <c r="I198" s="769"/>
      <c r="J198" s="770"/>
      <c r="K198" s="444" t="str">
        <f t="shared" si="3"/>
        <v>Included</v>
      </c>
      <c r="L198" s="451">
        <f t="shared" si="4"/>
        <v>0.18</v>
      </c>
      <c r="M198" s="541"/>
      <c r="V198" s="530"/>
      <c r="W198" s="530"/>
      <c r="X198" s="530"/>
      <c r="Y198" s="530"/>
      <c r="Z198" s="530"/>
      <c r="AA198" s="530"/>
      <c r="AB198" s="530"/>
      <c r="AC198" s="530"/>
      <c r="AD198" s="530"/>
      <c r="AE198" s="530"/>
      <c r="AF198" s="530"/>
      <c r="AG198" s="530"/>
      <c r="AH198" s="530"/>
      <c r="AI198" s="530"/>
      <c r="AJ198" s="530"/>
      <c r="AK198" s="530"/>
      <c r="AL198" s="530"/>
      <c r="AM198" s="530"/>
      <c r="AN198" s="530"/>
      <c r="AO198" s="530"/>
      <c r="AS198" s="542"/>
    </row>
    <row r="199" spans="1:45" s="438" customFormat="1" ht="66">
      <c r="A199" s="558">
        <v>29</v>
      </c>
      <c r="B199" s="557" t="s">
        <v>361</v>
      </c>
      <c r="C199" s="559" t="s">
        <v>926</v>
      </c>
      <c r="D199" s="557" t="s">
        <v>299</v>
      </c>
      <c r="E199" s="561">
        <v>4</v>
      </c>
      <c r="F199" s="765" t="s">
        <v>1007</v>
      </c>
      <c r="G199" s="767"/>
      <c r="H199" s="546">
        <v>0.18</v>
      </c>
      <c r="I199" s="769"/>
      <c r="J199" s="770"/>
      <c r="K199" s="444" t="str">
        <f t="shared" si="3"/>
        <v>Included</v>
      </c>
      <c r="L199" s="451">
        <f t="shared" si="4"/>
        <v>0.18</v>
      </c>
      <c r="M199" s="541"/>
      <c r="V199" s="530"/>
      <c r="W199" s="530"/>
      <c r="X199" s="530"/>
      <c r="Y199" s="530"/>
      <c r="Z199" s="530"/>
      <c r="AA199" s="530"/>
      <c r="AB199" s="530"/>
      <c r="AC199" s="530"/>
      <c r="AD199" s="530"/>
      <c r="AE199" s="530"/>
      <c r="AF199" s="530"/>
      <c r="AG199" s="530"/>
      <c r="AH199" s="530"/>
      <c r="AI199" s="530"/>
      <c r="AJ199" s="530"/>
      <c r="AK199" s="530"/>
      <c r="AL199" s="530"/>
      <c r="AM199" s="530"/>
      <c r="AN199" s="530"/>
      <c r="AO199" s="530"/>
      <c r="AS199" s="542"/>
    </row>
    <row r="200" spans="1:45" s="438" customFormat="1" ht="33">
      <c r="A200" s="558">
        <v>30</v>
      </c>
      <c r="B200" s="557" t="s">
        <v>927</v>
      </c>
      <c r="C200" s="559" t="s">
        <v>928</v>
      </c>
      <c r="D200" s="557" t="s">
        <v>299</v>
      </c>
      <c r="E200" s="561">
        <v>8</v>
      </c>
      <c r="F200" s="765" t="s">
        <v>1007</v>
      </c>
      <c r="G200" s="767"/>
      <c r="H200" s="546">
        <v>0.18</v>
      </c>
      <c r="I200" s="769"/>
      <c r="J200" s="770"/>
      <c r="K200" s="444" t="str">
        <f t="shared" si="3"/>
        <v>Included</v>
      </c>
      <c r="L200" s="451">
        <f t="shared" si="4"/>
        <v>0.18</v>
      </c>
      <c r="M200" s="541"/>
      <c r="V200" s="530"/>
      <c r="W200" s="530"/>
      <c r="X200" s="530"/>
      <c r="Y200" s="530"/>
      <c r="Z200" s="530"/>
      <c r="AA200" s="530"/>
      <c r="AB200" s="530"/>
      <c r="AC200" s="530"/>
      <c r="AD200" s="530"/>
      <c r="AE200" s="530"/>
      <c r="AF200" s="530"/>
      <c r="AG200" s="530"/>
      <c r="AH200" s="530"/>
      <c r="AI200" s="530"/>
      <c r="AJ200" s="530"/>
      <c r="AK200" s="530"/>
      <c r="AL200" s="530"/>
      <c r="AM200" s="530"/>
      <c r="AN200" s="530"/>
      <c r="AO200" s="530"/>
      <c r="AS200" s="542"/>
    </row>
    <row r="201" spans="1:45" s="438" customFormat="1" ht="33">
      <c r="A201" s="558">
        <v>31</v>
      </c>
      <c r="B201" s="557" t="s">
        <v>929</v>
      </c>
      <c r="C201" s="559" t="s">
        <v>930</v>
      </c>
      <c r="D201" s="557" t="s">
        <v>299</v>
      </c>
      <c r="E201" s="561">
        <v>6</v>
      </c>
      <c r="F201" s="765" t="s">
        <v>1007</v>
      </c>
      <c r="G201" s="767"/>
      <c r="H201" s="546">
        <v>0.18</v>
      </c>
      <c r="I201" s="769"/>
      <c r="J201" s="770"/>
      <c r="K201" s="444" t="str">
        <f t="shared" si="3"/>
        <v>Included</v>
      </c>
      <c r="L201" s="451">
        <f t="shared" si="4"/>
        <v>0.18</v>
      </c>
      <c r="M201" s="541"/>
      <c r="V201" s="530"/>
      <c r="W201" s="530"/>
      <c r="X201" s="530"/>
      <c r="Y201" s="530"/>
      <c r="Z201" s="530"/>
      <c r="AA201" s="530"/>
      <c r="AB201" s="530"/>
      <c r="AC201" s="530"/>
      <c r="AD201" s="530"/>
      <c r="AE201" s="530"/>
      <c r="AF201" s="530"/>
      <c r="AG201" s="530"/>
      <c r="AH201" s="530"/>
      <c r="AI201" s="530"/>
      <c r="AJ201" s="530"/>
      <c r="AK201" s="530"/>
      <c r="AL201" s="530"/>
      <c r="AM201" s="530"/>
      <c r="AN201" s="530"/>
      <c r="AO201" s="530"/>
      <c r="AS201" s="542"/>
    </row>
    <row r="202" spans="1:45" s="438" customFormat="1" ht="82.5">
      <c r="A202" s="558">
        <v>32</v>
      </c>
      <c r="B202" s="557">
        <v>2.1800000000000002</v>
      </c>
      <c r="C202" s="559" t="s">
        <v>931</v>
      </c>
      <c r="D202" s="557" t="s">
        <v>299</v>
      </c>
      <c r="E202" s="561">
        <v>17</v>
      </c>
      <c r="F202" s="765" t="s">
        <v>1007</v>
      </c>
      <c r="G202" s="767"/>
      <c r="H202" s="546">
        <v>0.18</v>
      </c>
      <c r="I202" s="769"/>
      <c r="J202" s="770"/>
      <c r="K202" s="444" t="str">
        <f t="shared" si="3"/>
        <v>Included</v>
      </c>
      <c r="L202" s="451">
        <f t="shared" si="4"/>
        <v>0.18</v>
      </c>
      <c r="M202" s="541"/>
      <c r="V202" s="530"/>
      <c r="W202" s="530"/>
      <c r="X202" s="530"/>
      <c r="Y202" s="530"/>
      <c r="Z202" s="530"/>
      <c r="AA202" s="530"/>
      <c r="AB202" s="530"/>
      <c r="AC202" s="530"/>
      <c r="AD202" s="530"/>
      <c r="AE202" s="530"/>
      <c r="AF202" s="530"/>
      <c r="AG202" s="530"/>
      <c r="AH202" s="530"/>
      <c r="AI202" s="530"/>
      <c r="AJ202" s="530"/>
      <c r="AK202" s="530"/>
      <c r="AL202" s="530"/>
      <c r="AM202" s="530"/>
      <c r="AN202" s="530"/>
      <c r="AO202" s="530"/>
      <c r="AS202" s="542"/>
    </row>
    <row r="203" spans="1:45" s="438" customFormat="1" ht="49.5">
      <c r="A203" s="558">
        <v>33</v>
      </c>
      <c r="B203" s="557">
        <v>2.21</v>
      </c>
      <c r="C203" s="559" t="s">
        <v>363</v>
      </c>
      <c r="D203" s="557" t="s">
        <v>839</v>
      </c>
      <c r="E203" s="561">
        <v>5</v>
      </c>
      <c r="F203" s="765" t="s">
        <v>1007</v>
      </c>
      <c r="G203" s="767"/>
      <c r="H203" s="546">
        <v>0.18</v>
      </c>
      <c r="I203" s="769"/>
      <c r="J203" s="770"/>
      <c r="K203" s="444" t="str">
        <f t="shared" si="3"/>
        <v>Included</v>
      </c>
      <c r="L203" s="451">
        <f t="shared" si="4"/>
        <v>0.18</v>
      </c>
      <c r="M203" s="541"/>
      <c r="V203" s="530"/>
      <c r="W203" s="530"/>
      <c r="X203" s="530"/>
      <c r="Y203" s="530"/>
      <c r="Z203" s="530"/>
      <c r="AA203" s="530"/>
      <c r="AB203" s="530"/>
      <c r="AC203" s="530"/>
      <c r="AD203" s="530"/>
      <c r="AE203" s="530"/>
      <c r="AF203" s="530"/>
      <c r="AG203" s="530"/>
      <c r="AH203" s="530"/>
      <c r="AI203" s="530"/>
      <c r="AJ203" s="530"/>
      <c r="AK203" s="530"/>
      <c r="AL203" s="530"/>
      <c r="AM203" s="530"/>
      <c r="AN203" s="530"/>
      <c r="AO203" s="530"/>
      <c r="AS203" s="542"/>
    </row>
    <row r="204" spans="1:45" s="438" customFormat="1" ht="49.5">
      <c r="A204" s="558">
        <v>34</v>
      </c>
      <c r="B204" s="557">
        <v>5.2</v>
      </c>
      <c r="C204" s="559" t="s">
        <v>932</v>
      </c>
      <c r="D204" s="557" t="s">
        <v>299</v>
      </c>
      <c r="E204" s="561">
        <v>2</v>
      </c>
      <c r="F204" s="765" t="s">
        <v>1008</v>
      </c>
      <c r="G204" s="767"/>
      <c r="H204" s="546">
        <v>0.18</v>
      </c>
      <c r="I204" s="769"/>
      <c r="J204" s="770"/>
      <c r="K204" s="444" t="str">
        <f t="shared" si="3"/>
        <v>Included</v>
      </c>
      <c r="L204" s="451">
        <f t="shared" si="4"/>
        <v>0.18</v>
      </c>
      <c r="M204" s="541"/>
      <c r="V204" s="530"/>
      <c r="W204" s="530"/>
      <c r="X204" s="530"/>
      <c r="Y204" s="530"/>
      <c r="Z204" s="530"/>
      <c r="AA204" s="530"/>
      <c r="AB204" s="530"/>
      <c r="AC204" s="530"/>
      <c r="AD204" s="530"/>
      <c r="AE204" s="530"/>
      <c r="AF204" s="530"/>
      <c r="AG204" s="530"/>
      <c r="AH204" s="530"/>
      <c r="AI204" s="530"/>
      <c r="AJ204" s="530"/>
      <c r="AK204" s="530"/>
      <c r="AL204" s="530"/>
      <c r="AM204" s="530"/>
      <c r="AN204" s="530"/>
      <c r="AO204" s="530"/>
      <c r="AS204" s="542"/>
    </row>
    <row r="205" spans="1:45" s="438" customFormat="1" ht="49.5">
      <c r="A205" s="558">
        <v>35</v>
      </c>
      <c r="B205" s="557">
        <v>5.4</v>
      </c>
      <c r="C205" s="559" t="s">
        <v>933</v>
      </c>
      <c r="D205" s="557" t="s">
        <v>299</v>
      </c>
      <c r="E205" s="561">
        <v>2</v>
      </c>
      <c r="F205" s="765" t="s">
        <v>1008</v>
      </c>
      <c r="G205" s="767"/>
      <c r="H205" s="546">
        <v>0.18</v>
      </c>
      <c r="I205" s="769"/>
      <c r="J205" s="770"/>
      <c r="K205" s="444" t="str">
        <f t="shared" si="3"/>
        <v>Included</v>
      </c>
      <c r="L205" s="451">
        <f t="shared" si="4"/>
        <v>0.18</v>
      </c>
      <c r="M205" s="541"/>
      <c r="V205" s="530"/>
      <c r="W205" s="530"/>
      <c r="X205" s="530"/>
      <c r="Y205" s="530"/>
      <c r="Z205" s="530"/>
      <c r="AA205" s="530"/>
      <c r="AB205" s="530"/>
      <c r="AC205" s="530"/>
      <c r="AD205" s="530"/>
      <c r="AE205" s="530"/>
      <c r="AF205" s="530"/>
      <c r="AG205" s="530"/>
      <c r="AH205" s="530"/>
      <c r="AI205" s="530"/>
      <c r="AJ205" s="530"/>
      <c r="AK205" s="530"/>
      <c r="AL205" s="530"/>
      <c r="AM205" s="530"/>
      <c r="AN205" s="530"/>
      <c r="AO205" s="530"/>
      <c r="AS205" s="542"/>
    </row>
    <row r="206" spans="1:45" s="438" customFormat="1" ht="49.5">
      <c r="A206" s="558">
        <v>36</v>
      </c>
      <c r="B206" s="557">
        <v>5.6</v>
      </c>
      <c r="C206" s="559" t="s">
        <v>934</v>
      </c>
      <c r="D206" s="557" t="s">
        <v>289</v>
      </c>
      <c r="E206" s="561">
        <v>2</v>
      </c>
      <c r="F206" s="765" t="s">
        <v>1008</v>
      </c>
      <c r="G206" s="767"/>
      <c r="H206" s="546">
        <v>0.18</v>
      </c>
      <c r="I206" s="769"/>
      <c r="J206" s="770"/>
      <c r="K206" s="444" t="str">
        <f t="shared" si="3"/>
        <v>Included</v>
      </c>
      <c r="L206" s="451">
        <f t="shared" si="4"/>
        <v>0.18</v>
      </c>
      <c r="M206" s="541"/>
      <c r="V206" s="530"/>
      <c r="W206" s="530"/>
      <c r="X206" s="530"/>
      <c r="Y206" s="530"/>
      <c r="Z206" s="530"/>
      <c r="AA206" s="530"/>
      <c r="AB206" s="530"/>
      <c r="AC206" s="530"/>
      <c r="AD206" s="530"/>
      <c r="AE206" s="530"/>
      <c r="AF206" s="530"/>
      <c r="AG206" s="530"/>
      <c r="AH206" s="530"/>
      <c r="AI206" s="530"/>
      <c r="AJ206" s="530"/>
      <c r="AK206" s="530"/>
      <c r="AL206" s="530"/>
      <c r="AM206" s="530"/>
      <c r="AN206" s="530"/>
      <c r="AO206" s="530"/>
      <c r="AS206" s="542"/>
    </row>
    <row r="207" spans="1:45" s="438" customFormat="1" ht="49.5">
      <c r="A207" s="558">
        <v>37</v>
      </c>
      <c r="B207" s="557">
        <v>5.9</v>
      </c>
      <c r="C207" s="559" t="s">
        <v>935</v>
      </c>
      <c r="D207" s="557" t="s">
        <v>603</v>
      </c>
      <c r="E207" s="561">
        <v>35.75</v>
      </c>
      <c r="F207" s="765" t="s">
        <v>1008</v>
      </c>
      <c r="G207" s="767"/>
      <c r="H207" s="546">
        <v>0.18</v>
      </c>
      <c r="I207" s="769"/>
      <c r="J207" s="770"/>
      <c r="K207" s="444" t="str">
        <f t="shared" si="3"/>
        <v>Included</v>
      </c>
      <c r="L207" s="451">
        <f t="shared" si="4"/>
        <v>0.18</v>
      </c>
      <c r="M207" s="541"/>
      <c r="V207" s="530"/>
      <c r="W207" s="530"/>
      <c r="X207" s="530"/>
      <c r="Y207" s="530"/>
      <c r="Z207" s="530"/>
      <c r="AA207" s="530"/>
      <c r="AB207" s="530"/>
      <c r="AC207" s="530"/>
      <c r="AD207" s="530"/>
      <c r="AE207" s="530"/>
      <c r="AF207" s="530"/>
      <c r="AG207" s="530"/>
      <c r="AH207" s="530"/>
      <c r="AI207" s="530"/>
      <c r="AJ207" s="530"/>
      <c r="AK207" s="530"/>
      <c r="AL207" s="530"/>
      <c r="AM207" s="530"/>
      <c r="AN207" s="530"/>
      <c r="AO207" s="530"/>
      <c r="AS207" s="542"/>
    </row>
    <row r="208" spans="1:45" s="438" customFormat="1" ht="33">
      <c r="A208" s="558">
        <v>38</v>
      </c>
      <c r="B208" s="557" t="s">
        <v>936</v>
      </c>
      <c r="C208" s="559" t="s">
        <v>937</v>
      </c>
      <c r="D208" s="557" t="s">
        <v>603</v>
      </c>
      <c r="E208" s="561">
        <v>9</v>
      </c>
      <c r="F208" s="765" t="s">
        <v>1008</v>
      </c>
      <c r="G208" s="767"/>
      <c r="H208" s="546">
        <v>0.18</v>
      </c>
      <c r="I208" s="769"/>
      <c r="J208" s="770"/>
      <c r="K208" s="444" t="str">
        <f t="shared" si="3"/>
        <v>Included</v>
      </c>
      <c r="L208" s="451">
        <f t="shared" si="4"/>
        <v>0.18</v>
      </c>
      <c r="M208" s="541"/>
      <c r="V208" s="530"/>
      <c r="W208" s="530"/>
      <c r="X208" s="530"/>
      <c r="Y208" s="530"/>
      <c r="Z208" s="530"/>
      <c r="AA208" s="530"/>
      <c r="AB208" s="530"/>
      <c r="AC208" s="530"/>
      <c r="AD208" s="530"/>
      <c r="AE208" s="530"/>
      <c r="AF208" s="530"/>
      <c r="AG208" s="530"/>
      <c r="AH208" s="530"/>
      <c r="AI208" s="530"/>
      <c r="AJ208" s="530"/>
      <c r="AK208" s="530"/>
      <c r="AL208" s="530"/>
      <c r="AM208" s="530"/>
      <c r="AN208" s="530"/>
      <c r="AO208" s="530"/>
      <c r="AS208" s="542"/>
    </row>
    <row r="209" spans="1:45" s="438" customFormat="1" ht="33">
      <c r="A209" s="558">
        <v>39</v>
      </c>
      <c r="B209" s="557">
        <v>5.15</v>
      </c>
      <c r="C209" s="559" t="s">
        <v>938</v>
      </c>
      <c r="D209" s="557" t="s">
        <v>831</v>
      </c>
      <c r="E209" s="561">
        <v>37.76</v>
      </c>
      <c r="F209" s="765" t="s">
        <v>1008</v>
      </c>
      <c r="G209" s="767"/>
      <c r="H209" s="546">
        <v>0.18</v>
      </c>
      <c r="I209" s="769"/>
      <c r="J209" s="770"/>
      <c r="K209" s="444" t="str">
        <f t="shared" si="3"/>
        <v>Included</v>
      </c>
      <c r="L209" s="451">
        <f t="shared" si="4"/>
        <v>0.18</v>
      </c>
      <c r="M209" s="541"/>
      <c r="V209" s="530"/>
      <c r="W209" s="530"/>
      <c r="X209" s="530"/>
      <c r="Y209" s="530"/>
      <c r="Z209" s="530"/>
      <c r="AA209" s="530"/>
      <c r="AB209" s="530"/>
      <c r="AC209" s="530"/>
      <c r="AD209" s="530"/>
      <c r="AE209" s="530"/>
      <c r="AF209" s="530"/>
      <c r="AG209" s="530"/>
      <c r="AH209" s="530"/>
      <c r="AI209" s="530"/>
      <c r="AJ209" s="530"/>
      <c r="AK209" s="530"/>
      <c r="AL209" s="530"/>
      <c r="AM209" s="530"/>
      <c r="AN209" s="530"/>
      <c r="AO209" s="530"/>
      <c r="AS209" s="542"/>
    </row>
    <row r="210" spans="1:45" s="438" customFormat="1" ht="33">
      <c r="A210" s="558">
        <v>40</v>
      </c>
      <c r="B210" s="557">
        <v>5.19</v>
      </c>
      <c r="C210" s="559" t="s">
        <v>939</v>
      </c>
      <c r="D210" s="557" t="s">
        <v>304</v>
      </c>
      <c r="E210" s="561">
        <v>9</v>
      </c>
      <c r="F210" s="765" t="s">
        <v>1008</v>
      </c>
      <c r="G210" s="767"/>
      <c r="H210" s="546">
        <v>0.18</v>
      </c>
      <c r="I210" s="769"/>
      <c r="J210" s="770"/>
      <c r="K210" s="444" t="str">
        <f t="shared" si="3"/>
        <v>Included</v>
      </c>
      <c r="L210" s="451">
        <f t="shared" si="4"/>
        <v>0.18</v>
      </c>
      <c r="M210" s="541"/>
      <c r="V210" s="530"/>
      <c r="W210" s="530"/>
      <c r="X210" s="530"/>
      <c r="Y210" s="530"/>
      <c r="Z210" s="530"/>
      <c r="AA210" s="530"/>
      <c r="AB210" s="530"/>
      <c r="AC210" s="530"/>
      <c r="AD210" s="530"/>
      <c r="AE210" s="530"/>
      <c r="AF210" s="530"/>
      <c r="AG210" s="530"/>
      <c r="AH210" s="530"/>
      <c r="AI210" s="530"/>
      <c r="AJ210" s="530"/>
      <c r="AK210" s="530"/>
      <c r="AL210" s="530"/>
      <c r="AM210" s="530"/>
      <c r="AN210" s="530"/>
      <c r="AO210" s="530"/>
      <c r="AS210" s="542"/>
    </row>
    <row r="211" spans="1:45" s="438" customFormat="1" ht="49.5">
      <c r="A211" s="558">
        <v>41</v>
      </c>
      <c r="B211" s="557" t="s">
        <v>940</v>
      </c>
      <c r="C211" s="559" t="s">
        <v>941</v>
      </c>
      <c r="D211" s="557" t="s">
        <v>299</v>
      </c>
      <c r="E211" s="561">
        <v>2</v>
      </c>
      <c r="F211" s="765" t="s">
        <v>1009</v>
      </c>
      <c r="G211" s="767"/>
      <c r="H211" s="546">
        <v>0.18</v>
      </c>
      <c r="I211" s="769"/>
      <c r="J211" s="770"/>
      <c r="K211" s="444" t="str">
        <f t="shared" si="3"/>
        <v>Included</v>
      </c>
      <c r="L211" s="451">
        <f t="shared" si="4"/>
        <v>0.18</v>
      </c>
      <c r="M211" s="541"/>
      <c r="V211" s="530"/>
      <c r="W211" s="530"/>
      <c r="X211" s="530"/>
      <c r="Y211" s="530"/>
      <c r="Z211" s="530"/>
      <c r="AA211" s="530"/>
      <c r="AB211" s="530"/>
      <c r="AC211" s="530"/>
      <c r="AD211" s="530"/>
      <c r="AE211" s="530"/>
      <c r="AF211" s="530"/>
      <c r="AG211" s="530"/>
      <c r="AH211" s="530"/>
      <c r="AI211" s="530"/>
      <c r="AJ211" s="530"/>
      <c r="AK211" s="530"/>
      <c r="AL211" s="530"/>
      <c r="AM211" s="530"/>
      <c r="AN211" s="530"/>
      <c r="AO211" s="530"/>
      <c r="AS211" s="542"/>
    </row>
    <row r="212" spans="1:45" s="438" customFormat="1" ht="33">
      <c r="A212" s="558">
        <v>42</v>
      </c>
      <c r="B212" s="557" t="s">
        <v>942</v>
      </c>
      <c r="C212" s="559" t="s">
        <v>943</v>
      </c>
      <c r="D212" s="557" t="s">
        <v>299</v>
      </c>
      <c r="E212" s="561">
        <v>4</v>
      </c>
      <c r="F212" s="765" t="s">
        <v>1009</v>
      </c>
      <c r="G212" s="767"/>
      <c r="H212" s="546">
        <v>0.18</v>
      </c>
      <c r="I212" s="769"/>
      <c r="J212" s="770"/>
      <c r="K212" s="444" t="str">
        <f t="shared" ref="K212:K241" si="5">IF(J212=0, "Included", IF(ISERROR(E212*J212), J212, E212*J212))</f>
        <v>Included</v>
      </c>
      <c r="L212" s="451">
        <f t="shared" si="4"/>
        <v>0.18</v>
      </c>
      <c r="M212" s="541"/>
      <c r="V212" s="530"/>
      <c r="W212" s="530"/>
      <c r="X212" s="530"/>
      <c r="Y212" s="530"/>
      <c r="Z212" s="530"/>
      <c r="AA212" s="530"/>
      <c r="AB212" s="530"/>
      <c r="AC212" s="530"/>
      <c r="AD212" s="530"/>
      <c r="AE212" s="530"/>
      <c r="AF212" s="530"/>
      <c r="AG212" s="530"/>
      <c r="AH212" s="530"/>
      <c r="AI212" s="530"/>
      <c r="AJ212" s="530"/>
      <c r="AK212" s="530"/>
      <c r="AL212" s="530"/>
      <c r="AM212" s="530"/>
      <c r="AN212" s="530"/>
      <c r="AO212" s="530"/>
      <c r="AS212" s="542"/>
    </row>
    <row r="213" spans="1:45" s="438" customFormat="1" ht="33">
      <c r="A213" s="558">
        <v>43</v>
      </c>
      <c r="B213" s="557" t="s">
        <v>944</v>
      </c>
      <c r="C213" s="559" t="s">
        <v>945</v>
      </c>
      <c r="D213" s="557" t="s">
        <v>603</v>
      </c>
      <c r="E213" s="561">
        <v>91</v>
      </c>
      <c r="F213" s="765" t="s">
        <v>1009</v>
      </c>
      <c r="G213" s="767"/>
      <c r="H213" s="546">
        <v>0.18</v>
      </c>
      <c r="I213" s="769"/>
      <c r="J213" s="770"/>
      <c r="K213" s="444" t="str">
        <f t="shared" si="5"/>
        <v>Included</v>
      </c>
      <c r="L213" s="451">
        <f t="shared" si="4"/>
        <v>0.18</v>
      </c>
      <c r="M213" s="541"/>
      <c r="V213" s="530"/>
      <c r="W213" s="530"/>
      <c r="X213" s="530"/>
      <c r="Y213" s="530"/>
      <c r="Z213" s="530"/>
      <c r="AA213" s="530"/>
      <c r="AB213" s="530"/>
      <c r="AC213" s="530"/>
      <c r="AD213" s="530"/>
      <c r="AE213" s="530"/>
      <c r="AF213" s="530"/>
      <c r="AG213" s="530"/>
      <c r="AH213" s="530"/>
      <c r="AI213" s="530"/>
      <c r="AJ213" s="530"/>
      <c r="AK213" s="530"/>
      <c r="AL213" s="530"/>
      <c r="AM213" s="530"/>
      <c r="AN213" s="530"/>
      <c r="AO213" s="530"/>
      <c r="AS213" s="542"/>
    </row>
    <row r="214" spans="1:45" s="438" customFormat="1" ht="33">
      <c r="A214" s="558">
        <v>44</v>
      </c>
      <c r="B214" s="557" t="s">
        <v>946</v>
      </c>
      <c r="C214" s="559" t="s">
        <v>947</v>
      </c>
      <c r="D214" s="557" t="s">
        <v>603</v>
      </c>
      <c r="E214" s="561">
        <v>7.9</v>
      </c>
      <c r="F214" s="765" t="s">
        <v>1009</v>
      </c>
      <c r="G214" s="767"/>
      <c r="H214" s="546">
        <v>0.18</v>
      </c>
      <c r="I214" s="769"/>
      <c r="J214" s="770"/>
      <c r="K214" s="444" t="str">
        <f t="shared" si="5"/>
        <v>Included</v>
      </c>
      <c r="L214" s="451">
        <f t="shared" si="4"/>
        <v>0.18</v>
      </c>
      <c r="M214" s="541"/>
      <c r="V214" s="530"/>
      <c r="W214" s="530"/>
      <c r="X214" s="530"/>
      <c r="Y214" s="530"/>
      <c r="Z214" s="530"/>
      <c r="AA214" s="530"/>
      <c r="AB214" s="530"/>
      <c r="AC214" s="530"/>
      <c r="AD214" s="530"/>
      <c r="AE214" s="530"/>
      <c r="AF214" s="530"/>
      <c r="AG214" s="530"/>
      <c r="AH214" s="530"/>
      <c r="AI214" s="530"/>
      <c r="AJ214" s="530"/>
      <c r="AK214" s="530"/>
      <c r="AL214" s="530"/>
      <c r="AM214" s="530"/>
      <c r="AN214" s="530"/>
      <c r="AO214" s="530"/>
      <c r="AS214" s="542"/>
    </row>
    <row r="215" spans="1:45" s="438" customFormat="1" ht="49.5">
      <c r="A215" s="558">
        <v>45</v>
      </c>
      <c r="B215" s="557" t="s">
        <v>948</v>
      </c>
      <c r="C215" s="559" t="s">
        <v>949</v>
      </c>
      <c r="D215" s="557" t="s">
        <v>839</v>
      </c>
      <c r="E215" s="561">
        <v>20</v>
      </c>
      <c r="F215" s="765" t="s">
        <v>1009</v>
      </c>
      <c r="G215" s="767"/>
      <c r="H215" s="546">
        <v>0.18</v>
      </c>
      <c r="I215" s="769"/>
      <c r="J215" s="770"/>
      <c r="K215" s="444" t="str">
        <f t="shared" si="5"/>
        <v>Included</v>
      </c>
      <c r="L215" s="451">
        <f t="shared" si="4"/>
        <v>0.18</v>
      </c>
      <c r="M215" s="541"/>
      <c r="V215" s="530"/>
      <c r="W215" s="530"/>
      <c r="X215" s="530"/>
      <c r="Y215" s="530"/>
      <c r="Z215" s="530"/>
      <c r="AA215" s="530"/>
      <c r="AB215" s="530"/>
      <c r="AC215" s="530"/>
      <c r="AD215" s="530"/>
      <c r="AE215" s="530"/>
      <c r="AF215" s="530"/>
      <c r="AG215" s="530"/>
      <c r="AH215" s="530"/>
      <c r="AI215" s="530"/>
      <c r="AJ215" s="530"/>
      <c r="AK215" s="530"/>
      <c r="AL215" s="530"/>
      <c r="AM215" s="530"/>
      <c r="AN215" s="530"/>
      <c r="AO215" s="530"/>
      <c r="AS215" s="542"/>
    </row>
    <row r="216" spans="1:45" s="575" customFormat="1" ht="16.5">
      <c r="A216" s="567"/>
      <c r="B216" s="568"/>
      <c r="C216" s="569" t="s">
        <v>950</v>
      </c>
      <c r="D216" s="568"/>
      <c r="E216" s="570"/>
      <c r="F216" s="766"/>
      <c r="G216" s="768"/>
      <c r="H216" s="571"/>
      <c r="I216" s="771"/>
      <c r="J216" s="772"/>
      <c r="K216" s="572"/>
      <c r="L216" s="573">
        <f t="shared" si="4"/>
        <v>0</v>
      </c>
      <c r="M216" s="574"/>
      <c r="V216" s="576"/>
      <c r="W216" s="576"/>
      <c r="X216" s="576"/>
      <c r="Y216" s="576"/>
      <c r="Z216" s="576"/>
      <c r="AA216" s="576"/>
      <c r="AB216" s="576"/>
      <c r="AC216" s="576"/>
      <c r="AD216" s="576"/>
      <c r="AE216" s="576"/>
      <c r="AF216" s="576"/>
      <c r="AG216" s="576"/>
      <c r="AH216" s="576"/>
      <c r="AI216" s="576"/>
      <c r="AJ216" s="576"/>
      <c r="AK216" s="576"/>
      <c r="AL216" s="576"/>
      <c r="AM216" s="576"/>
      <c r="AN216" s="576"/>
      <c r="AO216" s="576"/>
      <c r="AS216" s="577"/>
    </row>
    <row r="217" spans="1:45" s="438" customFormat="1" ht="49.5">
      <c r="A217" s="558">
        <v>1</v>
      </c>
      <c r="B217" s="557" t="s">
        <v>951</v>
      </c>
      <c r="C217" s="559" t="s">
        <v>952</v>
      </c>
      <c r="D217" s="557" t="s">
        <v>299</v>
      </c>
      <c r="E217" s="561">
        <v>17</v>
      </c>
      <c r="F217" s="765" t="s">
        <v>1008</v>
      </c>
      <c r="G217" s="767"/>
      <c r="H217" s="546">
        <v>0.18</v>
      </c>
      <c r="I217" s="769"/>
      <c r="J217" s="770"/>
      <c r="K217" s="444" t="str">
        <f t="shared" si="5"/>
        <v>Included</v>
      </c>
      <c r="L217" s="451">
        <f t="shared" si="4"/>
        <v>0.18</v>
      </c>
      <c r="M217" s="541"/>
      <c r="V217" s="530"/>
      <c r="W217" s="530"/>
      <c r="X217" s="530"/>
      <c r="Y217" s="530"/>
      <c r="Z217" s="530"/>
      <c r="AA217" s="530"/>
      <c r="AB217" s="530"/>
      <c r="AC217" s="530"/>
      <c r="AD217" s="530"/>
      <c r="AE217" s="530"/>
      <c r="AF217" s="530"/>
      <c r="AG217" s="530"/>
      <c r="AH217" s="530"/>
      <c r="AI217" s="530"/>
      <c r="AJ217" s="530"/>
      <c r="AK217" s="530"/>
      <c r="AL217" s="530"/>
      <c r="AM217" s="530"/>
      <c r="AN217" s="530"/>
      <c r="AO217" s="530"/>
      <c r="AS217" s="542"/>
    </row>
    <row r="218" spans="1:45" s="438" customFormat="1" ht="49.5">
      <c r="A218" s="558">
        <v>2</v>
      </c>
      <c r="B218" s="557" t="s">
        <v>598</v>
      </c>
      <c r="C218" s="559" t="s">
        <v>953</v>
      </c>
      <c r="D218" s="557" t="s">
        <v>299</v>
      </c>
      <c r="E218" s="561">
        <v>12</v>
      </c>
      <c r="F218" s="765" t="s">
        <v>1008</v>
      </c>
      <c r="G218" s="767"/>
      <c r="H218" s="546">
        <v>0.18</v>
      </c>
      <c r="I218" s="769"/>
      <c r="J218" s="770"/>
      <c r="K218" s="444" t="str">
        <f t="shared" si="5"/>
        <v>Included</v>
      </c>
      <c r="L218" s="451">
        <f t="shared" si="4"/>
        <v>0.18</v>
      </c>
      <c r="M218" s="541"/>
      <c r="V218" s="530"/>
      <c r="W218" s="530"/>
      <c r="X218" s="530"/>
      <c r="Y218" s="530"/>
      <c r="Z218" s="530"/>
      <c r="AA218" s="530"/>
      <c r="AB218" s="530"/>
      <c r="AC218" s="530"/>
      <c r="AD218" s="530"/>
      <c r="AE218" s="530"/>
      <c r="AF218" s="530"/>
      <c r="AG218" s="530"/>
      <c r="AH218" s="530"/>
      <c r="AI218" s="530"/>
      <c r="AJ218" s="530"/>
      <c r="AK218" s="530"/>
      <c r="AL218" s="530"/>
      <c r="AM218" s="530"/>
      <c r="AN218" s="530"/>
      <c r="AO218" s="530"/>
      <c r="AS218" s="542"/>
    </row>
    <row r="219" spans="1:45" s="438" customFormat="1" ht="33">
      <c r="A219" s="558">
        <v>3</v>
      </c>
      <c r="B219" s="557" t="s">
        <v>599</v>
      </c>
      <c r="C219" s="559" t="s">
        <v>954</v>
      </c>
      <c r="D219" s="557" t="s">
        <v>299</v>
      </c>
      <c r="E219" s="561">
        <v>4</v>
      </c>
      <c r="F219" s="765" t="s">
        <v>1008</v>
      </c>
      <c r="G219" s="767"/>
      <c r="H219" s="546">
        <v>0.18</v>
      </c>
      <c r="I219" s="769"/>
      <c r="J219" s="770"/>
      <c r="K219" s="444" t="str">
        <f t="shared" si="5"/>
        <v>Included</v>
      </c>
      <c r="L219" s="451">
        <f t="shared" si="4"/>
        <v>0.18</v>
      </c>
      <c r="M219" s="541"/>
      <c r="V219" s="530"/>
      <c r="W219" s="530"/>
      <c r="X219" s="530"/>
      <c r="Y219" s="530"/>
      <c r="Z219" s="530"/>
      <c r="AA219" s="530"/>
      <c r="AB219" s="530"/>
      <c r="AC219" s="530"/>
      <c r="AD219" s="530"/>
      <c r="AE219" s="530"/>
      <c r="AF219" s="530"/>
      <c r="AG219" s="530"/>
      <c r="AH219" s="530"/>
      <c r="AI219" s="530"/>
      <c r="AJ219" s="530"/>
      <c r="AK219" s="530"/>
      <c r="AL219" s="530"/>
      <c r="AM219" s="530"/>
      <c r="AN219" s="530"/>
      <c r="AO219" s="530"/>
      <c r="AS219" s="542"/>
    </row>
    <row r="220" spans="1:45" s="438" customFormat="1" ht="49.5">
      <c r="A220" s="558">
        <v>4</v>
      </c>
      <c r="B220" s="557" t="s">
        <v>955</v>
      </c>
      <c r="C220" s="559" t="s">
        <v>956</v>
      </c>
      <c r="D220" s="557" t="s">
        <v>299</v>
      </c>
      <c r="E220" s="561">
        <v>13</v>
      </c>
      <c r="F220" s="765" t="s">
        <v>1003</v>
      </c>
      <c r="G220" s="767"/>
      <c r="H220" s="546">
        <v>0.18</v>
      </c>
      <c r="I220" s="769"/>
      <c r="J220" s="770"/>
      <c r="K220" s="444" t="str">
        <f t="shared" si="5"/>
        <v>Included</v>
      </c>
      <c r="L220" s="451">
        <f t="shared" si="4"/>
        <v>0.18</v>
      </c>
      <c r="M220" s="541"/>
      <c r="V220" s="530"/>
      <c r="W220" s="530"/>
      <c r="X220" s="530"/>
      <c r="Y220" s="530"/>
      <c r="Z220" s="530"/>
      <c r="AA220" s="530"/>
      <c r="AB220" s="530"/>
      <c r="AC220" s="530"/>
      <c r="AD220" s="530"/>
      <c r="AE220" s="530"/>
      <c r="AF220" s="530"/>
      <c r="AG220" s="530"/>
      <c r="AH220" s="530"/>
      <c r="AI220" s="530"/>
      <c r="AJ220" s="530"/>
      <c r="AK220" s="530"/>
      <c r="AL220" s="530"/>
      <c r="AM220" s="530"/>
      <c r="AN220" s="530"/>
      <c r="AO220" s="530"/>
      <c r="AS220" s="542"/>
    </row>
    <row r="221" spans="1:45" s="438" customFormat="1" ht="49.5">
      <c r="A221" s="558">
        <v>5</v>
      </c>
      <c r="B221" s="557" t="s">
        <v>957</v>
      </c>
      <c r="C221" s="559" t="s">
        <v>958</v>
      </c>
      <c r="D221" s="557" t="s">
        <v>299</v>
      </c>
      <c r="E221" s="561">
        <v>18</v>
      </c>
      <c r="F221" s="765" t="s">
        <v>1003</v>
      </c>
      <c r="G221" s="767"/>
      <c r="H221" s="546">
        <v>0.18</v>
      </c>
      <c r="I221" s="769"/>
      <c r="J221" s="770"/>
      <c r="K221" s="444" t="str">
        <f t="shared" si="5"/>
        <v>Included</v>
      </c>
      <c r="L221" s="451">
        <f t="shared" si="4"/>
        <v>0.18</v>
      </c>
      <c r="M221" s="541"/>
      <c r="V221" s="530"/>
      <c r="W221" s="530"/>
      <c r="X221" s="530"/>
      <c r="Y221" s="530"/>
      <c r="Z221" s="530"/>
      <c r="AA221" s="530"/>
      <c r="AB221" s="530"/>
      <c r="AC221" s="530"/>
      <c r="AD221" s="530"/>
      <c r="AE221" s="530"/>
      <c r="AF221" s="530"/>
      <c r="AG221" s="530"/>
      <c r="AH221" s="530"/>
      <c r="AI221" s="530"/>
      <c r="AJ221" s="530"/>
      <c r="AK221" s="530"/>
      <c r="AL221" s="530"/>
      <c r="AM221" s="530"/>
      <c r="AN221" s="530"/>
      <c r="AO221" s="530"/>
      <c r="AS221" s="542"/>
    </row>
    <row r="222" spans="1:45" s="438" customFormat="1" ht="66">
      <c r="A222" s="558">
        <v>6</v>
      </c>
      <c r="B222" s="557" t="s">
        <v>959</v>
      </c>
      <c r="C222" s="559" t="s">
        <v>960</v>
      </c>
      <c r="D222" s="557" t="s">
        <v>299</v>
      </c>
      <c r="E222" s="561">
        <v>11</v>
      </c>
      <c r="F222" s="765" t="s">
        <v>1003</v>
      </c>
      <c r="G222" s="767"/>
      <c r="H222" s="546">
        <v>0.18</v>
      </c>
      <c r="I222" s="769"/>
      <c r="J222" s="770"/>
      <c r="K222" s="444" t="str">
        <f t="shared" si="5"/>
        <v>Included</v>
      </c>
      <c r="L222" s="451">
        <f t="shared" si="4"/>
        <v>0.18</v>
      </c>
      <c r="M222" s="541"/>
      <c r="V222" s="530"/>
      <c r="W222" s="530"/>
      <c r="X222" s="530"/>
      <c r="Y222" s="530"/>
      <c r="Z222" s="530"/>
      <c r="AA222" s="530"/>
      <c r="AB222" s="530"/>
      <c r="AC222" s="530"/>
      <c r="AD222" s="530"/>
      <c r="AE222" s="530"/>
      <c r="AF222" s="530"/>
      <c r="AG222" s="530"/>
      <c r="AH222" s="530"/>
      <c r="AI222" s="530"/>
      <c r="AJ222" s="530"/>
      <c r="AK222" s="530"/>
      <c r="AL222" s="530"/>
      <c r="AM222" s="530"/>
      <c r="AN222" s="530"/>
      <c r="AO222" s="530"/>
      <c r="AS222" s="542"/>
    </row>
    <row r="223" spans="1:45" s="438" customFormat="1" ht="66">
      <c r="A223" s="558">
        <v>7</v>
      </c>
      <c r="B223" s="557" t="s">
        <v>961</v>
      </c>
      <c r="C223" s="559" t="s">
        <v>962</v>
      </c>
      <c r="D223" s="557" t="s">
        <v>963</v>
      </c>
      <c r="E223" s="561">
        <v>1</v>
      </c>
      <c r="F223" s="765" t="s">
        <v>1003</v>
      </c>
      <c r="G223" s="767"/>
      <c r="H223" s="546">
        <v>0.18</v>
      </c>
      <c r="I223" s="769"/>
      <c r="J223" s="770"/>
      <c r="K223" s="444" t="str">
        <f t="shared" si="5"/>
        <v>Included</v>
      </c>
      <c r="L223" s="451">
        <f t="shared" si="4"/>
        <v>0.18</v>
      </c>
      <c r="M223" s="541"/>
      <c r="V223" s="530"/>
      <c r="W223" s="530"/>
      <c r="X223" s="530"/>
      <c r="Y223" s="530"/>
      <c r="Z223" s="530"/>
      <c r="AA223" s="530"/>
      <c r="AB223" s="530"/>
      <c r="AC223" s="530"/>
      <c r="AD223" s="530"/>
      <c r="AE223" s="530"/>
      <c r="AF223" s="530"/>
      <c r="AG223" s="530"/>
      <c r="AH223" s="530"/>
      <c r="AI223" s="530"/>
      <c r="AJ223" s="530"/>
      <c r="AK223" s="530"/>
      <c r="AL223" s="530"/>
      <c r="AM223" s="530"/>
      <c r="AN223" s="530"/>
      <c r="AO223" s="530"/>
      <c r="AS223" s="542"/>
    </row>
    <row r="224" spans="1:45" s="438" customFormat="1" ht="33">
      <c r="A224" s="558">
        <v>8</v>
      </c>
      <c r="B224" s="557" t="s">
        <v>964</v>
      </c>
      <c r="C224" s="559" t="s">
        <v>965</v>
      </c>
      <c r="D224" s="557" t="s">
        <v>297</v>
      </c>
      <c r="E224" s="561">
        <v>13</v>
      </c>
      <c r="F224" s="765" t="s">
        <v>1003</v>
      </c>
      <c r="G224" s="767"/>
      <c r="H224" s="546">
        <v>0.18</v>
      </c>
      <c r="I224" s="769"/>
      <c r="J224" s="770"/>
      <c r="K224" s="444" t="str">
        <f t="shared" si="5"/>
        <v>Included</v>
      </c>
      <c r="L224" s="451">
        <f t="shared" si="4"/>
        <v>0.18</v>
      </c>
      <c r="M224" s="541"/>
      <c r="V224" s="530"/>
      <c r="W224" s="530"/>
      <c r="X224" s="530"/>
      <c r="Y224" s="530"/>
      <c r="Z224" s="530"/>
      <c r="AA224" s="530"/>
      <c r="AB224" s="530"/>
      <c r="AC224" s="530"/>
      <c r="AD224" s="530"/>
      <c r="AE224" s="530"/>
      <c r="AF224" s="530"/>
      <c r="AG224" s="530"/>
      <c r="AH224" s="530"/>
      <c r="AI224" s="530"/>
      <c r="AJ224" s="530"/>
      <c r="AK224" s="530"/>
      <c r="AL224" s="530"/>
      <c r="AM224" s="530"/>
      <c r="AN224" s="530"/>
      <c r="AO224" s="530"/>
      <c r="AS224" s="542"/>
    </row>
    <row r="225" spans="1:45" s="438" customFormat="1" ht="33">
      <c r="A225" s="558">
        <v>9</v>
      </c>
      <c r="B225" s="557" t="s">
        <v>966</v>
      </c>
      <c r="C225" s="559" t="s">
        <v>967</v>
      </c>
      <c r="D225" s="557" t="s">
        <v>297</v>
      </c>
      <c r="E225" s="561">
        <v>1</v>
      </c>
      <c r="F225" s="765" t="s">
        <v>1003</v>
      </c>
      <c r="G225" s="767"/>
      <c r="H225" s="546">
        <v>0.18</v>
      </c>
      <c r="I225" s="769"/>
      <c r="J225" s="770"/>
      <c r="K225" s="444" t="str">
        <f t="shared" si="5"/>
        <v>Included</v>
      </c>
      <c r="L225" s="451">
        <f t="shared" si="4"/>
        <v>0.18</v>
      </c>
      <c r="M225" s="541"/>
      <c r="V225" s="530"/>
      <c r="W225" s="530"/>
      <c r="X225" s="530"/>
      <c r="Y225" s="530"/>
      <c r="Z225" s="530"/>
      <c r="AA225" s="530"/>
      <c r="AB225" s="530"/>
      <c r="AC225" s="530"/>
      <c r="AD225" s="530"/>
      <c r="AE225" s="530"/>
      <c r="AF225" s="530"/>
      <c r="AG225" s="530"/>
      <c r="AH225" s="530"/>
      <c r="AI225" s="530"/>
      <c r="AJ225" s="530"/>
      <c r="AK225" s="530"/>
      <c r="AL225" s="530"/>
      <c r="AM225" s="530"/>
      <c r="AN225" s="530"/>
      <c r="AO225" s="530"/>
      <c r="AS225" s="542"/>
    </row>
    <row r="226" spans="1:45" s="438" customFormat="1" ht="66">
      <c r="A226" s="558">
        <v>10</v>
      </c>
      <c r="B226" s="557" t="s">
        <v>968</v>
      </c>
      <c r="C226" s="559" t="s">
        <v>969</v>
      </c>
      <c r="D226" s="557" t="s">
        <v>603</v>
      </c>
      <c r="E226" s="561">
        <v>100</v>
      </c>
      <c r="F226" s="765" t="s">
        <v>1003</v>
      </c>
      <c r="G226" s="767"/>
      <c r="H226" s="546">
        <v>0.18</v>
      </c>
      <c r="I226" s="769"/>
      <c r="J226" s="770"/>
      <c r="K226" s="444" t="str">
        <f t="shared" si="5"/>
        <v>Included</v>
      </c>
      <c r="L226" s="451">
        <f t="shared" si="4"/>
        <v>0.18</v>
      </c>
      <c r="M226" s="541"/>
      <c r="V226" s="530"/>
      <c r="W226" s="530"/>
      <c r="X226" s="530"/>
      <c r="Y226" s="530"/>
      <c r="Z226" s="530"/>
      <c r="AA226" s="530"/>
      <c r="AB226" s="530"/>
      <c r="AC226" s="530"/>
      <c r="AD226" s="530"/>
      <c r="AE226" s="530"/>
      <c r="AF226" s="530"/>
      <c r="AG226" s="530"/>
      <c r="AH226" s="530"/>
      <c r="AI226" s="530"/>
      <c r="AJ226" s="530"/>
      <c r="AK226" s="530"/>
      <c r="AL226" s="530"/>
      <c r="AM226" s="530"/>
      <c r="AN226" s="530"/>
      <c r="AO226" s="530"/>
      <c r="AS226" s="542"/>
    </row>
    <row r="227" spans="1:45" s="438" customFormat="1" ht="66">
      <c r="A227" s="558">
        <v>11</v>
      </c>
      <c r="B227" s="557" t="s">
        <v>970</v>
      </c>
      <c r="C227" s="559" t="s">
        <v>971</v>
      </c>
      <c r="D227" s="557" t="s">
        <v>603</v>
      </c>
      <c r="E227" s="561">
        <v>1000</v>
      </c>
      <c r="F227" s="765" t="s">
        <v>1003</v>
      </c>
      <c r="G227" s="767"/>
      <c r="H227" s="546">
        <v>0.18</v>
      </c>
      <c r="I227" s="769"/>
      <c r="J227" s="770"/>
      <c r="K227" s="444" t="str">
        <f t="shared" si="5"/>
        <v>Included</v>
      </c>
      <c r="L227" s="451">
        <f t="shared" si="4"/>
        <v>0.18</v>
      </c>
      <c r="M227" s="541"/>
      <c r="V227" s="530"/>
      <c r="W227" s="530"/>
      <c r="X227" s="530"/>
      <c r="Y227" s="530"/>
      <c r="Z227" s="530"/>
      <c r="AA227" s="530"/>
      <c r="AB227" s="530"/>
      <c r="AC227" s="530"/>
      <c r="AD227" s="530"/>
      <c r="AE227" s="530"/>
      <c r="AF227" s="530"/>
      <c r="AG227" s="530"/>
      <c r="AH227" s="530"/>
      <c r="AI227" s="530"/>
      <c r="AJ227" s="530"/>
      <c r="AK227" s="530"/>
      <c r="AL227" s="530"/>
      <c r="AM227" s="530"/>
      <c r="AN227" s="530"/>
      <c r="AO227" s="530"/>
      <c r="AS227" s="542"/>
    </row>
    <row r="228" spans="1:45" s="438" customFormat="1" ht="82.5">
      <c r="A228" s="558">
        <v>12</v>
      </c>
      <c r="B228" s="557" t="s">
        <v>972</v>
      </c>
      <c r="C228" s="559" t="s">
        <v>973</v>
      </c>
      <c r="D228" s="557" t="s">
        <v>299</v>
      </c>
      <c r="E228" s="561">
        <v>17</v>
      </c>
      <c r="F228" s="765" t="s">
        <v>1003</v>
      </c>
      <c r="G228" s="767"/>
      <c r="H228" s="546">
        <v>0.18</v>
      </c>
      <c r="I228" s="769"/>
      <c r="J228" s="770"/>
      <c r="K228" s="444" t="str">
        <f t="shared" si="5"/>
        <v>Included</v>
      </c>
      <c r="L228" s="451">
        <f t="shared" si="4"/>
        <v>0.18</v>
      </c>
      <c r="M228" s="541"/>
      <c r="V228" s="530"/>
      <c r="W228" s="530"/>
      <c r="X228" s="530"/>
      <c r="Y228" s="530"/>
      <c r="Z228" s="530"/>
      <c r="AA228" s="530"/>
      <c r="AB228" s="530"/>
      <c r="AC228" s="530"/>
      <c r="AD228" s="530"/>
      <c r="AE228" s="530"/>
      <c r="AF228" s="530"/>
      <c r="AG228" s="530"/>
      <c r="AH228" s="530"/>
      <c r="AI228" s="530"/>
      <c r="AJ228" s="530"/>
      <c r="AK228" s="530"/>
      <c r="AL228" s="530"/>
      <c r="AM228" s="530"/>
      <c r="AN228" s="530"/>
      <c r="AO228" s="530"/>
      <c r="AS228" s="542"/>
    </row>
    <row r="229" spans="1:45" s="438" customFormat="1" ht="33">
      <c r="A229" s="558">
        <v>13</v>
      </c>
      <c r="B229" s="557" t="s">
        <v>974</v>
      </c>
      <c r="C229" s="559" t="s">
        <v>975</v>
      </c>
      <c r="D229" s="557" t="s">
        <v>976</v>
      </c>
      <c r="E229" s="561">
        <v>223.5</v>
      </c>
      <c r="F229" s="765" t="s">
        <v>1003</v>
      </c>
      <c r="G229" s="767"/>
      <c r="H229" s="546">
        <v>0.18</v>
      </c>
      <c r="I229" s="769"/>
      <c r="J229" s="770"/>
      <c r="K229" s="444" t="str">
        <f t="shared" si="5"/>
        <v>Included</v>
      </c>
      <c r="L229" s="451">
        <f t="shared" si="4"/>
        <v>0.18</v>
      </c>
      <c r="M229" s="541"/>
      <c r="V229" s="530"/>
      <c r="W229" s="530"/>
      <c r="X229" s="530"/>
      <c r="Y229" s="530"/>
      <c r="Z229" s="530"/>
      <c r="AA229" s="530"/>
      <c r="AB229" s="530"/>
      <c r="AC229" s="530"/>
      <c r="AD229" s="530"/>
      <c r="AE229" s="530"/>
      <c r="AF229" s="530"/>
      <c r="AG229" s="530"/>
      <c r="AH229" s="530"/>
      <c r="AI229" s="530"/>
      <c r="AJ229" s="530"/>
      <c r="AK229" s="530"/>
      <c r="AL229" s="530"/>
      <c r="AM229" s="530"/>
      <c r="AN229" s="530"/>
      <c r="AO229" s="530"/>
      <c r="AS229" s="542"/>
    </row>
    <row r="230" spans="1:45" s="438" customFormat="1" ht="49.5">
      <c r="A230" s="558">
        <v>14</v>
      </c>
      <c r="B230" s="557" t="s">
        <v>977</v>
      </c>
      <c r="C230" s="559" t="s">
        <v>978</v>
      </c>
      <c r="D230" s="557" t="s">
        <v>299</v>
      </c>
      <c r="E230" s="561">
        <v>13</v>
      </c>
      <c r="F230" s="765" t="s">
        <v>1003</v>
      </c>
      <c r="G230" s="767"/>
      <c r="H230" s="546">
        <v>0.18</v>
      </c>
      <c r="I230" s="769"/>
      <c r="J230" s="770"/>
      <c r="K230" s="444" t="str">
        <f t="shared" si="5"/>
        <v>Included</v>
      </c>
      <c r="L230" s="451">
        <f t="shared" si="4"/>
        <v>0.18</v>
      </c>
      <c r="M230" s="541"/>
      <c r="V230" s="530"/>
      <c r="W230" s="530"/>
      <c r="X230" s="530"/>
      <c r="Y230" s="530"/>
      <c r="Z230" s="530"/>
      <c r="AA230" s="530"/>
      <c r="AB230" s="530"/>
      <c r="AC230" s="530"/>
      <c r="AD230" s="530"/>
      <c r="AE230" s="530"/>
      <c r="AF230" s="530"/>
      <c r="AG230" s="530"/>
      <c r="AH230" s="530"/>
      <c r="AI230" s="530"/>
      <c r="AJ230" s="530"/>
      <c r="AK230" s="530"/>
      <c r="AL230" s="530"/>
      <c r="AM230" s="530"/>
      <c r="AN230" s="530"/>
      <c r="AO230" s="530"/>
      <c r="AS230" s="542"/>
    </row>
    <row r="231" spans="1:45" s="438" customFormat="1" ht="49.5">
      <c r="A231" s="558">
        <v>15</v>
      </c>
      <c r="B231" s="557" t="s">
        <v>979</v>
      </c>
      <c r="C231" s="559" t="s">
        <v>980</v>
      </c>
      <c r="D231" s="557" t="s">
        <v>981</v>
      </c>
      <c r="E231" s="561">
        <v>15</v>
      </c>
      <c r="F231" s="765" t="s">
        <v>1010</v>
      </c>
      <c r="G231" s="767"/>
      <c r="H231" s="546">
        <v>0.18</v>
      </c>
      <c r="I231" s="769"/>
      <c r="J231" s="770"/>
      <c r="K231" s="444" t="str">
        <f t="shared" si="5"/>
        <v>Included</v>
      </c>
      <c r="L231" s="451">
        <f t="shared" si="4"/>
        <v>0.18</v>
      </c>
      <c r="M231" s="541"/>
      <c r="V231" s="530"/>
      <c r="W231" s="530"/>
      <c r="X231" s="530"/>
      <c r="Y231" s="530"/>
      <c r="Z231" s="530"/>
      <c r="AA231" s="530"/>
      <c r="AB231" s="530"/>
      <c r="AC231" s="530"/>
      <c r="AD231" s="530"/>
      <c r="AE231" s="530"/>
      <c r="AF231" s="530"/>
      <c r="AG231" s="530"/>
      <c r="AH231" s="530"/>
      <c r="AI231" s="530"/>
      <c r="AJ231" s="530"/>
      <c r="AK231" s="530"/>
      <c r="AL231" s="530"/>
      <c r="AM231" s="530"/>
      <c r="AN231" s="530"/>
      <c r="AO231" s="530"/>
      <c r="AS231" s="542"/>
    </row>
    <row r="232" spans="1:45" s="438" customFormat="1" ht="33">
      <c r="A232" s="558">
        <v>16</v>
      </c>
      <c r="B232" s="557" t="s">
        <v>982</v>
      </c>
      <c r="C232" s="559" t="s">
        <v>983</v>
      </c>
      <c r="D232" s="557" t="s">
        <v>981</v>
      </c>
      <c r="E232" s="561">
        <v>15</v>
      </c>
      <c r="F232" s="765"/>
      <c r="G232" s="767"/>
      <c r="H232" s="546">
        <v>0.18</v>
      </c>
      <c r="I232" s="769"/>
      <c r="J232" s="770"/>
      <c r="K232" s="444" t="str">
        <f t="shared" si="5"/>
        <v>Included</v>
      </c>
      <c r="L232" s="451">
        <f t="shared" si="4"/>
        <v>0.18</v>
      </c>
      <c r="M232" s="541"/>
      <c r="V232" s="530"/>
      <c r="W232" s="530"/>
      <c r="X232" s="530"/>
      <c r="Y232" s="530"/>
      <c r="Z232" s="530"/>
      <c r="AA232" s="530"/>
      <c r="AB232" s="530"/>
      <c r="AC232" s="530"/>
      <c r="AD232" s="530"/>
      <c r="AE232" s="530"/>
      <c r="AF232" s="530"/>
      <c r="AG232" s="530"/>
      <c r="AH232" s="530"/>
      <c r="AI232" s="530"/>
      <c r="AJ232" s="530"/>
      <c r="AK232" s="530"/>
      <c r="AL232" s="530"/>
      <c r="AM232" s="530"/>
      <c r="AN232" s="530"/>
      <c r="AO232" s="530"/>
      <c r="AS232" s="542"/>
    </row>
    <row r="233" spans="1:45" s="438" customFormat="1" ht="66">
      <c r="A233" s="558">
        <v>17</v>
      </c>
      <c r="B233" s="557" t="s">
        <v>984</v>
      </c>
      <c r="C233" s="559" t="s">
        <v>985</v>
      </c>
      <c r="D233" s="557" t="s">
        <v>299</v>
      </c>
      <c r="E233" s="561">
        <v>2</v>
      </c>
      <c r="F233" s="765" t="s">
        <v>1010</v>
      </c>
      <c r="G233" s="767"/>
      <c r="H233" s="546">
        <v>0.18</v>
      </c>
      <c r="I233" s="769"/>
      <c r="J233" s="770"/>
      <c r="K233" s="444" t="str">
        <f t="shared" si="5"/>
        <v>Included</v>
      </c>
      <c r="L233" s="451">
        <f t="shared" si="4"/>
        <v>0.18</v>
      </c>
      <c r="M233" s="541"/>
      <c r="V233" s="530"/>
      <c r="W233" s="530"/>
      <c r="X233" s="530"/>
      <c r="Y233" s="530"/>
      <c r="Z233" s="530"/>
      <c r="AA233" s="530"/>
      <c r="AB233" s="530"/>
      <c r="AC233" s="530"/>
      <c r="AD233" s="530"/>
      <c r="AE233" s="530"/>
      <c r="AF233" s="530"/>
      <c r="AG233" s="530"/>
      <c r="AH233" s="530"/>
      <c r="AI233" s="530"/>
      <c r="AJ233" s="530"/>
      <c r="AK233" s="530"/>
      <c r="AL233" s="530"/>
      <c r="AM233" s="530"/>
      <c r="AN233" s="530"/>
      <c r="AO233" s="530"/>
      <c r="AS233" s="542"/>
    </row>
    <row r="234" spans="1:45" s="438" customFormat="1" ht="16.5">
      <c r="A234" s="558">
        <v>18</v>
      </c>
      <c r="B234" s="557" t="s">
        <v>986</v>
      </c>
      <c r="C234" s="559" t="s">
        <v>987</v>
      </c>
      <c r="D234" s="557" t="s">
        <v>988</v>
      </c>
      <c r="E234" s="561">
        <v>200</v>
      </c>
      <c r="F234" s="765" t="s">
        <v>1010</v>
      </c>
      <c r="G234" s="767"/>
      <c r="H234" s="546">
        <v>0.18</v>
      </c>
      <c r="I234" s="769"/>
      <c r="J234" s="770"/>
      <c r="K234" s="444" t="str">
        <f t="shared" si="5"/>
        <v>Included</v>
      </c>
      <c r="L234" s="451">
        <f t="shared" si="4"/>
        <v>0.18</v>
      </c>
      <c r="M234" s="541"/>
      <c r="V234" s="530"/>
      <c r="W234" s="530"/>
      <c r="X234" s="530"/>
      <c r="Y234" s="530"/>
      <c r="Z234" s="530"/>
      <c r="AA234" s="530"/>
      <c r="AB234" s="530"/>
      <c r="AC234" s="530"/>
      <c r="AD234" s="530"/>
      <c r="AE234" s="530"/>
      <c r="AF234" s="530"/>
      <c r="AG234" s="530"/>
      <c r="AH234" s="530"/>
      <c r="AI234" s="530"/>
      <c r="AJ234" s="530"/>
      <c r="AK234" s="530"/>
      <c r="AL234" s="530"/>
      <c r="AM234" s="530"/>
      <c r="AN234" s="530"/>
      <c r="AO234" s="530"/>
      <c r="AS234" s="542"/>
    </row>
    <row r="235" spans="1:45" s="438" customFormat="1" ht="33">
      <c r="A235" s="558">
        <v>19</v>
      </c>
      <c r="B235" s="557" t="s">
        <v>989</v>
      </c>
      <c r="C235" s="559" t="s">
        <v>990</v>
      </c>
      <c r="D235" s="557" t="s">
        <v>579</v>
      </c>
      <c r="E235" s="561">
        <v>22</v>
      </c>
      <c r="F235" s="765" t="s">
        <v>1010</v>
      </c>
      <c r="G235" s="767"/>
      <c r="H235" s="546">
        <v>0.18</v>
      </c>
      <c r="I235" s="769"/>
      <c r="J235" s="770"/>
      <c r="K235" s="444" t="str">
        <f t="shared" si="5"/>
        <v>Included</v>
      </c>
      <c r="L235" s="451">
        <f t="shared" si="4"/>
        <v>0.18</v>
      </c>
      <c r="M235" s="541"/>
      <c r="V235" s="530"/>
      <c r="W235" s="530"/>
      <c r="X235" s="530"/>
      <c r="Y235" s="530"/>
      <c r="Z235" s="530"/>
      <c r="AA235" s="530"/>
      <c r="AB235" s="530"/>
      <c r="AC235" s="530"/>
      <c r="AD235" s="530"/>
      <c r="AE235" s="530"/>
      <c r="AF235" s="530"/>
      <c r="AG235" s="530"/>
      <c r="AH235" s="530"/>
      <c r="AI235" s="530"/>
      <c r="AJ235" s="530"/>
      <c r="AK235" s="530"/>
      <c r="AL235" s="530"/>
      <c r="AM235" s="530"/>
      <c r="AN235" s="530"/>
      <c r="AO235" s="530"/>
      <c r="AS235" s="542"/>
    </row>
    <row r="236" spans="1:45" s="438" customFormat="1" ht="49.5">
      <c r="A236" s="558">
        <v>20</v>
      </c>
      <c r="B236" s="557" t="s">
        <v>991</v>
      </c>
      <c r="C236" s="559" t="s">
        <v>992</v>
      </c>
      <c r="D236" s="557" t="s">
        <v>579</v>
      </c>
      <c r="E236" s="561">
        <v>3</v>
      </c>
      <c r="F236" s="765" t="s">
        <v>1010</v>
      </c>
      <c r="G236" s="767"/>
      <c r="H236" s="546">
        <v>0.18</v>
      </c>
      <c r="I236" s="769"/>
      <c r="J236" s="770"/>
      <c r="K236" s="444" t="str">
        <f t="shared" si="5"/>
        <v>Included</v>
      </c>
      <c r="L236" s="451">
        <f t="shared" si="4"/>
        <v>0.18</v>
      </c>
      <c r="M236" s="541"/>
      <c r="V236" s="530"/>
      <c r="W236" s="530"/>
      <c r="X236" s="530"/>
      <c r="Y236" s="530"/>
      <c r="Z236" s="530"/>
      <c r="AA236" s="530"/>
      <c r="AB236" s="530"/>
      <c r="AC236" s="530"/>
      <c r="AD236" s="530"/>
      <c r="AE236" s="530"/>
      <c r="AF236" s="530"/>
      <c r="AG236" s="530"/>
      <c r="AH236" s="530"/>
      <c r="AI236" s="530"/>
      <c r="AJ236" s="530"/>
      <c r="AK236" s="530"/>
      <c r="AL236" s="530"/>
      <c r="AM236" s="530"/>
      <c r="AN236" s="530"/>
      <c r="AO236" s="530"/>
      <c r="AS236" s="542"/>
    </row>
    <row r="237" spans="1:45" s="438" customFormat="1" ht="33">
      <c r="A237" s="558">
        <v>21</v>
      </c>
      <c r="B237" s="557" t="s">
        <v>993</v>
      </c>
      <c r="C237" s="559" t="s">
        <v>994</v>
      </c>
      <c r="D237" s="557" t="s">
        <v>579</v>
      </c>
      <c r="E237" s="561">
        <v>6</v>
      </c>
      <c r="F237" s="765" t="s">
        <v>1010</v>
      </c>
      <c r="G237" s="767"/>
      <c r="H237" s="546">
        <v>0.18</v>
      </c>
      <c r="I237" s="769"/>
      <c r="J237" s="770"/>
      <c r="K237" s="444" t="str">
        <f t="shared" si="5"/>
        <v>Included</v>
      </c>
      <c r="L237" s="451">
        <f t="shared" si="4"/>
        <v>0.18</v>
      </c>
      <c r="M237" s="541"/>
      <c r="V237" s="530"/>
      <c r="W237" s="530"/>
      <c r="X237" s="530"/>
      <c r="Y237" s="530"/>
      <c r="Z237" s="530"/>
      <c r="AA237" s="530"/>
      <c r="AB237" s="530"/>
      <c r="AC237" s="530"/>
      <c r="AD237" s="530"/>
      <c r="AE237" s="530"/>
      <c r="AF237" s="530"/>
      <c r="AG237" s="530"/>
      <c r="AH237" s="530"/>
      <c r="AI237" s="530"/>
      <c r="AJ237" s="530"/>
      <c r="AK237" s="530"/>
      <c r="AL237" s="530"/>
      <c r="AM237" s="530"/>
      <c r="AN237" s="530"/>
      <c r="AO237" s="530"/>
      <c r="AS237" s="542"/>
    </row>
    <row r="238" spans="1:45" s="438" customFormat="1" ht="49.5">
      <c r="A238" s="558">
        <v>22</v>
      </c>
      <c r="B238" s="557" t="s">
        <v>995</v>
      </c>
      <c r="C238" s="559" t="s">
        <v>996</v>
      </c>
      <c r="D238" s="557" t="s">
        <v>839</v>
      </c>
      <c r="E238" s="561">
        <v>2</v>
      </c>
      <c r="F238" s="765" t="s">
        <v>1010</v>
      </c>
      <c r="G238" s="767"/>
      <c r="H238" s="546">
        <v>0.18</v>
      </c>
      <c r="I238" s="769"/>
      <c r="J238" s="770"/>
      <c r="K238" s="444" t="str">
        <f t="shared" si="5"/>
        <v>Included</v>
      </c>
      <c r="L238" s="451">
        <f t="shared" si="4"/>
        <v>0.18</v>
      </c>
      <c r="M238" s="541"/>
      <c r="V238" s="530"/>
      <c r="W238" s="530"/>
      <c r="X238" s="530"/>
      <c r="Y238" s="530"/>
      <c r="Z238" s="530"/>
      <c r="AA238" s="530"/>
      <c r="AB238" s="530"/>
      <c r="AC238" s="530"/>
      <c r="AD238" s="530"/>
      <c r="AE238" s="530"/>
      <c r="AF238" s="530"/>
      <c r="AG238" s="530"/>
      <c r="AH238" s="530"/>
      <c r="AI238" s="530"/>
      <c r="AJ238" s="530"/>
      <c r="AK238" s="530"/>
      <c r="AL238" s="530"/>
      <c r="AM238" s="530"/>
      <c r="AN238" s="530"/>
      <c r="AO238" s="530"/>
      <c r="AS238" s="542"/>
    </row>
    <row r="239" spans="1:45" s="438" customFormat="1" ht="33">
      <c r="A239" s="558">
        <v>23</v>
      </c>
      <c r="B239" s="557" t="s">
        <v>997</v>
      </c>
      <c r="C239" s="559" t="s">
        <v>998</v>
      </c>
      <c r="D239" s="557" t="s">
        <v>839</v>
      </c>
      <c r="E239" s="561">
        <v>2</v>
      </c>
      <c r="F239" s="765" t="s">
        <v>1010</v>
      </c>
      <c r="G239" s="767"/>
      <c r="H239" s="546">
        <v>0.18</v>
      </c>
      <c r="I239" s="769"/>
      <c r="J239" s="770"/>
      <c r="K239" s="444" t="str">
        <f t="shared" si="5"/>
        <v>Included</v>
      </c>
      <c r="L239" s="451">
        <f t="shared" si="4"/>
        <v>0.18</v>
      </c>
      <c r="M239" s="541"/>
      <c r="V239" s="530"/>
      <c r="W239" s="530"/>
      <c r="X239" s="530"/>
      <c r="Y239" s="530"/>
      <c r="Z239" s="530"/>
      <c r="AA239" s="530"/>
      <c r="AB239" s="530"/>
      <c r="AC239" s="530"/>
      <c r="AD239" s="530"/>
      <c r="AE239" s="530"/>
      <c r="AF239" s="530"/>
      <c r="AG239" s="530"/>
      <c r="AH239" s="530"/>
      <c r="AI239" s="530"/>
      <c r="AJ239" s="530"/>
      <c r="AK239" s="530"/>
      <c r="AL239" s="530"/>
      <c r="AM239" s="530"/>
      <c r="AN239" s="530"/>
      <c r="AO239" s="530"/>
      <c r="AS239" s="542"/>
    </row>
    <row r="240" spans="1:45" s="438" customFormat="1" ht="33">
      <c r="A240" s="558">
        <v>24</v>
      </c>
      <c r="B240" s="557" t="s">
        <v>999</v>
      </c>
      <c r="C240" s="559" t="s">
        <v>1000</v>
      </c>
      <c r="D240" s="557" t="s">
        <v>839</v>
      </c>
      <c r="E240" s="561">
        <v>2</v>
      </c>
      <c r="F240" s="765" t="s">
        <v>1010</v>
      </c>
      <c r="G240" s="767"/>
      <c r="H240" s="546">
        <v>0.18</v>
      </c>
      <c r="I240" s="769"/>
      <c r="J240" s="770"/>
      <c r="K240" s="444" t="str">
        <f t="shared" si="5"/>
        <v>Included</v>
      </c>
      <c r="L240" s="451">
        <f t="shared" si="4"/>
        <v>0.18</v>
      </c>
      <c r="M240" s="541"/>
      <c r="V240" s="530"/>
      <c r="W240" s="530"/>
      <c r="X240" s="530"/>
      <c r="Y240" s="530"/>
      <c r="Z240" s="530"/>
      <c r="AA240" s="530"/>
      <c r="AB240" s="530"/>
      <c r="AC240" s="530"/>
      <c r="AD240" s="530"/>
      <c r="AE240" s="530"/>
      <c r="AF240" s="530"/>
      <c r="AG240" s="530"/>
      <c r="AH240" s="530"/>
      <c r="AI240" s="530"/>
      <c r="AJ240" s="530"/>
      <c r="AK240" s="530"/>
      <c r="AL240" s="530"/>
      <c r="AM240" s="530"/>
      <c r="AN240" s="530"/>
      <c r="AO240" s="530"/>
      <c r="AS240" s="542"/>
    </row>
    <row r="241" spans="1:45" s="438" customFormat="1" ht="33">
      <c r="A241" s="558">
        <v>25</v>
      </c>
      <c r="B241" s="557" t="s">
        <v>1001</v>
      </c>
      <c r="C241" s="559" t="s">
        <v>1002</v>
      </c>
      <c r="D241" s="557" t="s">
        <v>878</v>
      </c>
      <c r="E241" s="561">
        <v>156</v>
      </c>
      <c r="F241" s="765" t="s">
        <v>1010</v>
      </c>
      <c r="G241" s="767"/>
      <c r="H241" s="546">
        <v>0.18</v>
      </c>
      <c r="I241" s="769"/>
      <c r="J241" s="770"/>
      <c r="K241" s="444" t="str">
        <f t="shared" si="5"/>
        <v>Included</v>
      </c>
      <c r="L241" s="451">
        <f t="shared" si="4"/>
        <v>0.18</v>
      </c>
      <c r="M241" s="541"/>
      <c r="V241" s="530"/>
      <c r="W241" s="530"/>
      <c r="X241" s="530"/>
      <c r="Y241" s="530"/>
      <c r="Z241" s="530"/>
      <c r="AA241" s="530"/>
      <c r="AB241" s="530"/>
      <c r="AC241" s="530"/>
      <c r="AD241" s="530"/>
      <c r="AE241" s="530"/>
      <c r="AF241" s="530"/>
      <c r="AG241" s="530"/>
      <c r="AH241" s="530"/>
      <c r="AI241" s="530"/>
      <c r="AJ241" s="530"/>
      <c r="AK241" s="530"/>
      <c r="AL241" s="530"/>
      <c r="AM241" s="530"/>
      <c r="AN241" s="530"/>
      <c r="AO241" s="530"/>
      <c r="AS241" s="542"/>
    </row>
    <row r="242" spans="1:45" s="438" customFormat="1" ht="16.5">
      <c r="A242" s="543"/>
      <c r="B242" s="543"/>
      <c r="C242" s="547" t="s">
        <v>308</v>
      </c>
      <c r="D242" s="547"/>
      <c r="E242" s="548"/>
      <c r="F242" s="763"/>
      <c r="G242" s="549"/>
      <c r="H242" s="549"/>
      <c r="I242" s="549"/>
      <c r="J242" s="549"/>
      <c r="K242" s="550">
        <f>SUM(K19:K241)</f>
        <v>0</v>
      </c>
      <c r="L242" s="530"/>
      <c r="V242" s="530"/>
      <c r="X242" s="579"/>
      <c r="Y242" s="530"/>
      <c r="Z242" s="530"/>
      <c r="AA242" s="530"/>
      <c r="AB242" s="530"/>
      <c r="AC242" s="530"/>
      <c r="AD242" s="530"/>
      <c r="AE242" s="530"/>
      <c r="AF242" s="530"/>
      <c r="AG242" s="530"/>
      <c r="AH242" s="530"/>
      <c r="AI242" s="530"/>
      <c r="AJ242" s="530"/>
      <c r="AK242" s="530"/>
      <c r="AL242" s="530"/>
      <c r="AM242" s="530"/>
      <c r="AN242" s="530"/>
      <c r="AO242" s="530"/>
      <c r="AS242" s="551"/>
    </row>
    <row r="243" spans="1:45" s="438" customFormat="1" ht="16.5">
      <c r="A243" s="543"/>
      <c r="B243" s="543"/>
      <c r="C243" s="547" t="s">
        <v>559</v>
      </c>
      <c r="D243" s="552"/>
      <c r="E243" s="552"/>
      <c r="F243" s="552"/>
      <c r="G243" s="552"/>
      <c r="H243" s="552"/>
      <c r="I243" s="552"/>
      <c r="J243" s="552"/>
      <c r="K243" s="553">
        <f>SUMPRODUCT(L19:L241,K19:K241)</f>
        <v>0</v>
      </c>
      <c r="L243" s="530"/>
      <c r="V243" s="530"/>
      <c r="W243" s="579"/>
      <c r="X243" s="530"/>
      <c r="Y243" s="530"/>
      <c r="Z243" s="530"/>
      <c r="AA243" s="530"/>
      <c r="AB243" s="530"/>
      <c r="AC243" s="530"/>
      <c r="AD243" s="530"/>
      <c r="AE243" s="530"/>
      <c r="AF243" s="530"/>
      <c r="AG243" s="530"/>
      <c r="AH243" s="530"/>
      <c r="AI243" s="530"/>
      <c r="AJ243" s="530"/>
      <c r="AK243" s="530"/>
      <c r="AL243" s="530"/>
      <c r="AM243" s="530"/>
      <c r="AN243" s="530"/>
      <c r="AO243" s="530"/>
      <c r="AS243" s="551"/>
    </row>
    <row r="244" spans="1:45" s="438" customFormat="1" ht="16.5">
      <c r="A244" s="543"/>
      <c r="B244" s="543"/>
      <c r="C244" s="547" t="s">
        <v>272</v>
      </c>
      <c r="D244" s="552"/>
      <c r="E244" s="552"/>
      <c r="F244" s="552"/>
      <c r="G244" s="552"/>
      <c r="H244" s="552"/>
      <c r="I244" s="552"/>
      <c r="J244" s="552"/>
      <c r="K244" s="444">
        <f>K242+K243</f>
        <v>0</v>
      </c>
      <c r="L244" s="530"/>
      <c r="V244" s="530"/>
      <c r="W244" s="579"/>
      <c r="X244" s="530"/>
      <c r="Y244" s="530"/>
      <c r="Z244" s="530"/>
      <c r="AA244" s="530"/>
      <c r="AB244" s="530"/>
      <c r="AC244" s="530"/>
      <c r="AD244" s="530"/>
      <c r="AE244" s="530"/>
      <c r="AF244" s="530"/>
      <c r="AG244" s="530"/>
      <c r="AH244" s="530"/>
      <c r="AI244" s="530"/>
      <c r="AJ244" s="530"/>
      <c r="AK244" s="530"/>
      <c r="AL244" s="530"/>
      <c r="AM244" s="530"/>
      <c r="AN244" s="530"/>
      <c r="AO244" s="530"/>
      <c r="AS244" s="551"/>
    </row>
    <row r="245" spans="1:45" ht="27.95" customHeight="1">
      <c r="AS245" s="542"/>
    </row>
    <row r="246" spans="1:45" ht="27.95" customHeight="1">
      <c r="A246" s="524" t="s">
        <v>226</v>
      </c>
      <c r="B246" s="524"/>
      <c r="C246" s="445" t="str">
        <f>'Names of Bidder'!D27&amp;"-"&amp;'Names of Bidder'!E27&amp;"-"&amp;'Names of Bidder'!F27</f>
        <v>--2025</v>
      </c>
      <c r="D246" s="544"/>
      <c r="E246" s="523"/>
      <c r="F246" s="764"/>
      <c r="G246" s="523"/>
      <c r="H246" s="523"/>
      <c r="I246" s="523"/>
      <c r="J246" s="94"/>
      <c r="K246" s="94"/>
      <c r="AS246" s="542"/>
    </row>
    <row r="247" spans="1:45" ht="27.95" customHeight="1">
      <c r="A247" s="524" t="s">
        <v>227</v>
      </c>
      <c r="B247" s="524"/>
      <c r="C247" s="445">
        <f>'Names of Bidder'!D28</f>
        <v>0</v>
      </c>
      <c r="D247" s="94"/>
      <c r="F247" s="764"/>
      <c r="G247" s="523"/>
      <c r="H247" s="523"/>
      <c r="I247" s="523" t="s">
        <v>228</v>
      </c>
      <c r="J247" s="446">
        <f>'Names of Bidder'!D24</f>
        <v>0</v>
      </c>
      <c r="K247" s="94"/>
      <c r="AS247" s="542"/>
    </row>
    <row r="248" spans="1:45" ht="27.95" customHeight="1">
      <c r="A248" s="447"/>
      <c r="B248" s="447"/>
      <c r="C248" s="448"/>
      <c r="D248" s="441"/>
      <c r="F248" s="764"/>
      <c r="G248" s="523"/>
      <c r="H248" s="523"/>
      <c r="I248" s="523" t="s">
        <v>229</v>
      </c>
      <c r="J248" s="446">
        <f>'Names of Bidder'!D25</f>
        <v>0</v>
      </c>
      <c r="K248" s="441"/>
      <c r="AS248" s="542"/>
    </row>
    <row r="249" spans="1:45" ht="27.95" customHeight="1">
      <c r="A249" s="524"/>
      <c r="B249" s="524"/>
      <c r="C249" s="445"/>
      <c r="D249" s="544"/>
      <c r="E249" s="523"/>
      <c r="F249" s="764"/>
      <c r="G249" s="523"/>
      <c r="H249" s="523"/>
      <c r="I249" s="523"/>
      <c r="J249" s="94"/>
      <c r="K249" s="94"/>
      <c r="AS249" s="542"/>
    </row>
    <row r="250" spans="1:45">
      <c r="AS250" s="542"/>
    </row>
    <row r="251" spans="1:45">
      <c r="AS251" s="542"/>
    </row>
    <row r="252" spans="1:45">
      <c r="AS252" s="542"/>
    </row>
    <row r="253" spans="1:45">
      <c r="AS253" s="542"/>
    </row>
    <row r="254" spans="1:45">
      <c r="AS254" s="542"/>
    </row>
    <row r="255" spans="1:45">
      <c r="AS255" s="542"/>
    </row>
    <row r="256" spans="1:45">
      <c r="AS256" s="542"/>
    </row>
    <row r="257" spans="45:45">
      <c r="AS257" s="542"/>
    </row>
    <row r="258" spans="45:45">
      <c r="AS258" s="542"/>
    </row>
    <row r="259" spans="45:45">
      <c r="AS259" s="542"/>
    </row>
    <row r="260" spans="45:45">
      <c r="AS260" s="542"/>
    </row>
    <row r="261" spans="45:45">
      <c r="AS261" s="542"/>
    </row>
    <row r="262" spans="45:45">
      <c r="AS262" s="542"/>
    </row>
    <row r="263" spans="45:45">
      <c r="AS263" s="542"/>
    </row>
    <row r="264" spans="45:45">
      <c r="AS264" s="542"/>
    </row>
    <row r="265" spans="45:45">
      <c r="AS265" s="542"/>
    </row>
    <row r="266" spans="45:45">
      <c r="AS266" s="542"/>
    </row>
    <row r="267" spans="45:45">
      <c r="AS267" s="542"/>
    </row>
    <row r="268" spans="45:45">
      <c r="AS268" s="542"/>
    </row>
    <row r="269" spans="45:45">
      <c r="AS269" s="542"/>
    </row>
    <row r="270" spans="45:45">
      <c r="AS270" s="542"/>
    </row>
    <row r="271" spans="45:45">
      <c r="AS271" s="542"/>
    </row>
    <row r="272" spans="45:45">
      <c r="AS272" s="542"/>
    </row>
    <row r="273" spans="3:45">
      <c r="AS273" s="542"/>
    </row>
    <row r="274" spans="3:45">
      <c r="AS274" s="542"/>
    </row>
    <row r="275" spans="3:45">
      <c r="AS275" s="542"/>
    </row>
    <row r="276" spans="3:45">
      <c r="AS276" s="542"/>
    </row>
    <row r="277" spans="3:45">
      <c r="AS277" s="542"/>
    </row>
    <row r="287" spans="3:45">
      <c r="C287" s="449"/>
      <c r="D287" s="449"/>
      <c r="E287" s="449"/>
      <c r="F287" s="449"/>
      <c r="G287" s="449"/>
      <c r="H287" s="449"/>
      <c r="I287" s="449"/>
      <c r="J287" s="449"/>
      <c r="K287" s="449"/>
    </row>
    <row r="288" spans="3:45">
      <c r="C288" s="449"/>
      <c r="D288" s="449"/>
      <c r="E288" s="449"/>
      <c r="F288" s="449"/>
      <c r="G288" s="449"/>
      <c r="H288" s="449"/>
      <c r="I288" s="449"/>
      <c r="J288" s="449"/>
      <c r="K288" s="449"/>
    </row>
    <row r="289" spans="3:11">
      <c r="C289" s="449"/>
      <c r="D289" s="449"/>
      <c r="E289" s="449"/>
      <c r="F289" s="449"/>
      <c r="G289" s="449"/>
      <c r="H289" s="449"/>
      <c r="I289" s="449"/>
      <c r="J289" s="449"/>
      <c r="K289" s="449"/>
    </row>
    <row r="290" spans="3:11">
      <c r="C290" s="449"/>
      <c r="D290" s="449"/>
      <c r="E290" s="449"/>
      <c r="F290" s="449"/>
      <c r="G290" s="449"/>
      <c r="H290" s="449"/>
      <c r="I290" s="449"/>
      <c r="J290" s="449"/>
      <c r="K290" s="449"/>
    </row>
    <row r="291" spans="3:11">
      <c r="C291" s="449"/>
      <c r="D291" s="449"/>
      <c r="E291" s="449"/>
      <c r="F291" s="449"/>
      <c r="G291" s="449"/>
      <c r="H291" s="449"/>
      <c r="I291" s="449"/>
      <c r="J291" s="449"/>
      <c r="K291" s="449"/>
    </row>
    <row r="292" spans="3:11">
      <c r="C292" s="449"/>
      <c r="D292" s="449"/>
      <c r="E292" s="449"/>
      <c r="F292" s="449"/>
      <c r="G292" s="449"/>
      <c r="H292" s="449"/>
      <c r="I292" s="449"/>
      <c r="J292" s="449"/>
      <c r="K292" s="449"/>
    </row>
    <row r="293" spans="3:11">
      <c r="C293" s="449"/>
      <c r="D293" s="449"/>
      <c r="E293" s="449"/>
      <c r="F293" s="449"/>
      <c r="G293" s="449"/>
      <c r="H293" s="449"/>
      <c r="I293" s="449"/>
      <c r="J293" s="449"/>
      <c r="K293" s="449"/>
    </row>
    <row r="294" spans="3:11">
      <c r="C294" s="449"/>
      <c r="D294" s="449"/>
      <c r="E294" s="449"/>
      <c r="F294" s="449"/>
      <c r="G294" s="449"/>
      <c r="H294" s="449"/>
      <c r="I294" s="449"/>
      <c r="J294" s="449"/>
      <c r="K294" s="449"/>
    </row>
    <row r="295" spans="3:11">
      <c r="C295" s="449"/>
      <c r="D295" s="449"/>
      <c r="E295" s="449"/>
      <c r="F295" s="449"/>
      <c r="G295" s="449"/>
      <c r="H295" s="449"/>
      <c r="I295" s="449"/>
      <c r="J295" s="449"/>
      <c r="K295" s="449"/>
    </row>
    <row r="296" spans="3:11">
      <c r="C296" s="449"/>
      <c r="D296" s="449"/>
      <c r="E296" s="449"/>
      <c r="F296" s="449"/>
      <c r="G296" s="449"/>
      <c r="H296" s="449"/>
      <c r="I296" s="449"/>
      <c r="J296" s="449"/>
      <c r="K296" s="449"/>
    </row>
    <row r="297" spans="3:11">
      <c r="C297" s="449"/>
      <c r="D297" s="449"/>
      <c r="E297" s="449"/>
      <c r="F297" s="449"/>
      <c r="G297" s="449"/>
      <c r="H297" s="449"/>
      <c r="I297" s="449"/>
      <c r="J297" s="449"/>
      <c r="K297" s="449"/>
    </row>
    <row r="298" spans="3:11">
      <c r="C298" s="449"/>
      <c r="D298" s="449"/>
      <c r="E298" s="449"/>
      <c r="F298" s="449"/>
      <c r="G298" s="449"/>
      <c r="H298" s="449"/>
      <c r="I298" s="449"/>
      <c r="J298" s="449"/>
      <c r="K298" s="449"/>
    </row>
    <row r="299" spans="3:11">
      <c r="C299" s="449"/>
      <c r="D299" s="449"/>
      <c r="E299" s="449"/>
      <c r="F299" s="449"/>
      <c r="G299" s="449"/>
      <c r="H299" s="449"/>
      <c r="I299" s="449"/>
      <c r="J299" s="449"/>
      <c r="K299" s="449"/>
    </row>
    <row r="300" spans="3:11">
      <c r="C300" s="449"/>
      <c r="D300" s="449"/>
      <c r="E300" s="449"/>
      <c r="F300" s="449"/>
      <c r="G300" s="449"/>
      <c r="H300" s="449"/>
      <c r="I300" s="449"/>
      <c r="J300" s="449"/>
      <c r="K300" s="449"/>
    </row>
    <row r="301" spans="3:11">
      <c r="C301" s="449"/>
      <c r="D301" s="449"/>
      <c r="E301" s="449"/>
      <c r="F301" s="449"/>
      <c r="G301" s="449"/>
      <c r="H301" s="449"/>
      <c r="I301" s="449"/>
      <c r="J301" s="449"/>
      <c r="K301" s="449"/>
    </row>
    <row r="302" spans="3:11">
      <c r="C302" s="449"/>
      <c r="D302" s="449"/>
      <c r="E302" s="449"/>
      <c r="F302" s="449"/>
      <c r="G302" s="449"/>
      <c r="H302" s="449"/>
      <c r="I302" s="449"/>
      <c r="J302" s="449"/>
      <c r="K302" s="449"/>
    </row>
    <row r="303" spans="3:11">
      <c r="C303" s="449"/>
      <c r="D303" s="449"/>
      <c r="E303" s="449"/>
      <c r="F303" s="449"/>
      <c r="G303" s="449"/>
      <c r="H303" s="449"/>
      <c r="I303" s="449"/>
      <c r="J303" s="449"/>
      <c r="K303" s="449"/>
    </row>
    <row r="304" spans="3:11">
      <c r="C304" s="449"/>
      <c r="D304" s="449"/>
      <c r="E304" s="449"/>
      <c r="F304" s="449"/>
      <c r="G304" s="449"/>
      <c r="H304" s="449"/>
      <c r="I304" s="449"/>
      <c r="J304" s="449"/>
      <c r="K304" s="449"/>
    </row>
    <row r="305" spans="3:11">
      <c r="C305" s="449"/>
      <c r="D305" s="449"/>
      <c r="E305" s="449"/>
      <c r="F305" s="449"/>
      <c r="G305" s="449"/>
      <c r="H305" s="449"/>
      <c r="I305" s="449"/>
      <c r="J305" s="449"/>
      <c r="K305" s="449"/>
    </row>
    <row r="306" spans="3:11">
      <c r="C306" s="449"/>
      <c r="D306" s="449"/>
      <c r="E306" s="449"/>
      <c r="F306" s="449"/>
      <c r="G306" s="449"/>
      <c r="H306" s="449"/>
      <c r="I306" s="449"/>
      <c r="J306" s="449"/>
      <c r="K306" s="449"/>
    </row>
    <row r="307" spans="3:11">
      <c r="C307" s="449"/>
      <c r="D307" s="449"/>
      <c r="E307" s="449"/>
      <c r="F307" s="449"/>
      <c r="G307" s="449"/>
      <c r="H307" s="449"/>
      <c r="I307" s="449"/>
      <c r="J307" s="449"/>
      <c r="K307" s="449"/>
    </row>
    <row r="308" spans="3:11">
      <c r="C308" s="449"/>
      <c r="D308" s="449"/>
      <c r="E308" s="449"/>
      <c r="F308" s="449"/>
      <c r="G308" s="449"/>
      <c r="H308" s="449"/>
      <c r="I308" s="449"/>
      <c r="J308" s="449"/>
      <c r="K308" s="449"/>
    </row>
    <row r="309" spans="3:11">
      <c r="C309" s="449"/>
      <c r="D309" s="449"/>
      <c r="E309" s="449"/>
      <c r="F309" s="449"/>
      <c r="G309" s="449"/>
      <c r="H309" s="449"/>
      <c r="I309" s="449"/>
      <c r="J309" s="449"/>
      <c r="K309" s="449"/>
    </row>
  </sheetData>
  <sheetProtection algorithmName="SHA-512" hashValue="HstBSrfsnIbQ2W1jmu6A4YKp1bNzZKurO1Mrr2e863mlkhXcXenASBEHvf6OTvQMeuuNZnDDcFQj6Z8R+hf1rA==" saltValue="1wqXBYV6HcK1M2cM8rMC6w==" spinCount="100000" sheet="1" selectLockedCells="1"/>
  <customSheetViews>
    <customSheetView guid="{E5B10C1E-C091-4DA3-80AA-4DA7F5269B03}" showGridLines="0" hiddenColumns="1" topLeftCell="A32">
      <selection activeCell="J81" sqref="J81"/>
      <pageMargins left="0.25" right="0.25" top="0.75" bottom="0.75" header="0.3" footer="0.3"/>
      <printOptions horizontalCentered="1"/>
      <pageSetup paperSize="9" scale="54" fitToHeight="2" orientation="portrait" horizontalDpi="4294967295" verticalDpi="4294967295" r:id="rId1"/>
      <headerFooter alignWithMargins="0">
        <oddFooter>&amp;R&amp;"Book Antiqua,Bold"&amp;10Schedule-1/ Page &amp;P of &amp;N</oddFooter>
      </headerFooter>
    </customSheetView>
    <customSheetView guid="{90C54587-629C-4404-A1A0-30EDF0AF3C61}" scale="90" showPageBreaks="1" showGridLines="0" printArea="1" hiddenRows="1" hiddenColumns="1" view="pageBreakPreview" topLeftCell="A51">
      <selection activeCell="K53" sqref="K53"/>
      <pageMargins left="0.25" right="0.25" top="0.75" bottom="0.75" header="0.3" footer="0.3"/>
      <printOptions horizontalCentered="1"/>
      <pageSetup paperSize="9" scale="54" fitToHeight="2" orientation="portrait" horizontalDpi="4294967295" verticalDpi="4294967295" r:id="rId2"/>
      <headerFooter alignWithMargins="0">
        <oddFooter>&amp;R&amp;"Book Antiqua,Bold"&amp;10Schedule-1/ Page &amp;P of &amp;N</oddFooter>
      </headerFooter>
    </customSheetView>
    <customSheetView guid="{EE7031B4-7731-4AC9-8E26-723541638DB9}" scale="90" showPageBreaks="1" showGridLines="0" printArea="1" hiddenRows="1" hiddenColumns="1" view="pageBreakPreview" topLeftCell="A189">
      <selection activeCell="H193" sqref="H193"/>
      <pageMargins left="0.25" right="0.25" top="0.75" bottom="0.75" header="0.3" footer="0.3"/>
      <printOptions horizontalCentered="1"/>
      <pageSetup paperSize="9" scale="54" fitToHeight="2" orientation="portrait" horizontalDpi="4294967295" verticalDpi="4294967295" r:id="rId3"/>
      <headerFooter alignWithMargins="0">
        <oddFooter>&amp;R&amp;"Book Antiqua,Bold"&amp;10Schedule-1/ Page &amp;P of &amp;N</oddFooter>
      </headerFooter>
    </customSheetView>
    <customSheetView guid="{BEB8DEA2-B246-4C83-A353-004ADAF8549F}" scale="90" showPageBreaks="1" showGridLines="0" printArea="1" hiddenRows="1" hiddenColumns="1" view="pageBreakPreview" topLeftCell="A82">
      <selection activeCell="H87" sqref="H87"/>
      <pageMargins left="0.25" right="0.25" top="0.75" bottom="0.75" header="0.3" footer="0.3"/>
      <printOptions horizontalCentered="1"/>
      <pageSetup paperSize="9" scale="54" fitToHeight="2" orientation="portrait" horizontalDpi="4294967295" verticalDpi="4294967295" r:id="rId4"/>
      <headerFooter alignWithMargins="0">
        <oddFooter>&amp;R&amp;"Book Antiqua,Bold"&amp;10Schedule-1/ Page &amp;P of &amp;N</oddFooter>
      </headerFooter>
    </customSheetView>
    <customSheetView guid="{76EF76C6-407E-4B5E-855E-3AC1614CD1AB}" scale="90" showPageBreaks="1" showGridLines="0" printArea="1" hiddenRows="1" hiddenColumns="1" view="pageBreakPreview" topLeftCell="A276">
      <selection activeCell="J276" sqref="J276"/>
      <rowBreaks count="20" manualBreakCount="20">
        <brk id="29" max="10" man="1"/>
        <brk id="48" max="10" man="1"/>
        <brk id="63" max="10" man="1"/>
        <brk id="76" max="10" man="1"/>
        <brk id="89" max="10" man="1"/>
        <brk id="100" max="10" man="1"/>
        <brk id="112" max="10" man="1"/>
        <brk id="125" max="10" man="1"/>
        <brk id="138" max="10" man="1"/>
        <brk id="155" max="10" man="1"/>
        <brk id="166" max="10" man="1"/>
        <brk id="188" max="10" man="1"/>
        <brk id="202" max="10" man="1"/>
        <brk id="222" max="10" man="1"/>
        <brk id="233" max="10" man="1"/>
        <brk id="239" max="10" man="1"/>
        <brk id="245" max="10" man="1"/>
        <brk id="253" max="10" man="1"/>
        <brk id="263" max="10" man="1"/>
        <brk id="270" max="10" man="1"/>
      </rowBreaks>
      <pageMargins left="0.25" right="0.25" top="0.75" bottom="0.75" header="0.3" footer="0.3"/>
      <printOptions horizontalCentered="1"/>
      <pageSetup paperSize="9" scale="54" fitToHeight="2" orientation="portrait" horizontalDpi="4294967295" verticalDpi="4294967295" r:id="rId5"/>
      <headerFooter alignWithMargins="0">
        <oddFooter>&amp;R&amp;"Book Antiqua,Bold"&amp;10Schedule-1/ Page &amp;P of &amp;N</oddFooter>
      </headerFooter>
    </customSheetView>
    <customSheetView guid="{14D7F02E-BCCA-4517-ABC7-537FF4AEB67A}" hiddenColumns="1">
      <selection activeCell="E101" sqref="E101:E110"/>
      <rowBreaks count="2" manualBreakCount="2">
        <brk id="28" max="5" man="1"/>
        <brk id="46" max="5" man="1"/>
      </rowBreaks>
      <colBreaks count="1" manualBreakCount="1">
        <brk id="6" max="1048575" man="1"/>
      </colBreaks>
      <pageMargins left="0.51181102362204722" right="0.26" top="0.4" bottom="0.44" header="0.25" footer="0.24"/>
      <printOptions horizontalCentered="1"/>
      <pageSetup paperSize="9" orientation="portrait" horizontalDpi="300" verticalDpi="300" r:id="rId6"/>
      <headerFooter alignWithMargins="0">
        <oddFooter>&amp;R&amp;"Book Antiqua,Bold"&amp;10Schedule-2/ Page &amp;P of &amp;N</oddFooter>
      </headerFooter>
    </customSheetView>
    <customSheetView guid="{01ACF2E1-8E61-4459-ABC1-B6C183DEED61}" showRuler="0">
      <selection activeCell="E27" sqref="E27"/>
      <rowBreaks count="1" manualBreakCount="1">
        <brk id="32"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7"/>
      <headerFooter alignWithMargins="0">
        <oddFooter>&amp;R&amp;"Book Antiqua,Bold"&amp;10Schedule-2/ Page &amp;P of &amp;N</oddFooter>
      </headerFooter>
    </customSheetView>
    <customSheetView guid="{4F65FF32-EC61-4022-A399-2986D7B6B8B3}" hiddenRows="1" hiddenColumns="1" showRuler="0" topLeftCell="A16">
      <selection activeCell="E18" sqref="E18"/>
      <rowBreaks count="1" manualBreakCount="1">
        <brk id="32" max="5" man="1"/>
      </rowBreaks>
      <colBreaks count="1" manualBreakCount="1">
        <brk id="6" max="1048575" man="1"/>
      </colBreaks>
      <pageMargins left="0.51181102362204722" right="0.26" top="0.4" bottom="0.61" header="0.25" footer="0.43"/>
      <printOptions horizontalCentered="1"/>
      <pageSetup paperSize="9" orientation="portrait" horizontalDpi="300" verticalDpi="300" r:id="rId8"/>
      <headerFooter alignWithMargins="0">
        <oddFooter>&amp;R&amp;"Book Antiqua,Bold"&amp;10Schedule-2/ Page &amp;P of &amp;N</oddFooter>
      </headerFooter>
    </customSheetView>
    <customSheetView guid="{27A45B7A-04F2-4516-B80B-5ED0825D4ED3}" showPageBreaks="1" printArea="1" hiddenColumns="1" view="pageBreakPreview">
      <selection activeCell="E36" sqref="E36"/>
      <colBreaks count="1" manualBreakCount="1">
        <brk id="6" max="1048575" man="1"/>
      </colBreaks>
      <pageMargins left="0.51181102362204722" right="0.26" top="0.4" bottom="0.44" header="0.25" footer="0.24"/>
      <printOptions horizontalCentered="1"/>
      <pageSetup paperSize="9" orientation="landscape" horizontalDpi="300" verticalDpi="300" r:id="rId9"/>
      <headerFooter alignWithMargins="0">
        <oddFooter>&amp;R&amp;"Book Antiqua,Bold"&amp;10Schedule-2/ Page &amp;P of &amp;N</oddFooter>
      </headerFooter>
    </customSheetView>
    <customSheetView guid="{F42F111F-1008-4984-B8EF-A2028972CD6B}" showPageBreaks="1" showGridLines="0" printArea="1" hiddenRows="1" hiddenColumns="1" view="pageBreakPreview" topLeftCell="A2">
      <selection activeCell="E20" sqref="E20:E31"/>
      <colBreaks count="1" manualBreakCount="1">
        <brk id="6" max="1048575" man="1"/>
      </colBreaks>
      <pageMargins left="0.51181102362204722" right="0.26" top="0.4" bottom="0.44" header="0.25" footer="0.24"/>
      <printOptions horizontalCentered="1"/>
      <pageSetup paperSize="9" orientation="landscape" r:id="rId10"/>
      <headerFooter alignWithMargins="0">
        <oddFooter>&amp;R&amp;"Book Antiqua,Bold"&amp;10Schedule-2/ Page &amp;P of &amp;N</oddFooter>
      </headerFooter>
    </customSheetView>
    <customSheetView guid="{0DD8F97D-8C07-4CD0-8FF9-3A2505F13748}" showPageBreaks="1" showGridLines="0" printArea="1" hiddenRows="1" hiddenColumns="1" view="pageBreakPreview" topLeftCell="A10">
      <selection activeCell="E18" sqref="E18"/>
      <colBreaks count="1" manualBreakCount="1">
        <brk id="6" max="1048575" man="1"/>
      </colBreaks>
      <pageMargins left="0.51181102362204722" right="0.26" top="0.4" bottom="0.44" header="0.25" footer="0.24"/>
      <printOptions horizontalCentered="1"/>
      <pageSetup paperSize="9" orientation="landscape" r:id="rId11"/>
      <headerFooter alignWithMargins="0">
        <oddFooter>&amp;R&amp;"Book Antiqua,Bold"&amp;10Schedule-2/ Page &amp;P of &amp;N</oddFooter>
      </headerFooter>
    </customSheetView>
    <customSheetView guid="{6269FB24-FD69-4B06-B4F9-A51A4D37F8E4}" showPageBreaks="1" showGridLines="0" printArea="1" hiddenRows="1" hiddenColumns="1" view="pageBreakPreview">
      <selection activeCell="E18" sqref="E18"/>
      <rowBreaks count="1" manualBreakCount="1">
        <brk id="26" max="5" man="1"/>
      </rowBreaks>
      <colBreaks count="1" manualBreakCount="1">
        <brk id="6" max="1048575" man="1"/>
      </colBreaks>
      <pageMargins left="0.51181102362204722" right="0.27559055118110237" top="0.51181102362204722" bottom="0.86614173228346458" header="0.23622047244094491" footer="0.23622047244094491"/>
      <printOptions horizontalCentered="1"/>
      <pageSetup paperSize="9" fitToHeight="5" orientation="landscape" r:id="rId12"/>
      <headerFooter alignWithMargins="0">
        <oddFooter>&amp;R&amp;"Book Antiqua,Bold"&amp;10Schedule-1/ Page &amp;P of &amp;N</oddFooter>
      </headerFooter>
    </customSheetView>
    <customSheetView guid="{20CBBF41-A202-4892-A83D-52713C1F8A9E}" scale="115" showPageBreaks="1" showGridLines="0" printArea="1" hiddenRows="1" hiddenColumns="1" view="pageBreakPreview" topLeftCell="B1">
      <selection activeCell="H19" sqref="H19"/>
      <rowBreaks count="1" manualBreakCount="1">
        <brk id="26" max="5" man="1"/>
      </rowBreaks>
      <pageMargins left="0.51181102362204722" right="0.27559055118110237" top="0.51181102362204722" bottom="0.86614173228346458" header="0.23622047244094491" footer="0.23622047244094491"/>
      <printOptions horizontalCentered="1"/>
      <pageSetup paperSize="9" scale="79" fitToHeight="5" orientation="landscape" r:id="rId13"/>
      <headerFooter alignWithMargins="0">
        <oddFooter>&amp;R&amp;"Book Antiqua,Bold"&amp;10Schedule-1/ Page &amp;P of &amp;N</oddFooter>
      </headerFooter>
    </customSheetView>
    <customSheetView guid="{F9C63928-D54C-449A-864F-E2728613909C}" scale="90" showPageBreaks="1" showGridLines="0" fitToPage="1" printArea="1" hiddenRows="1" hiddenColumns="1" view="pageBreakPreview" topLeftCell="A22">
      <selection activeCell="J17" sqref="J17"/>
      <pageMargins left="0.25" right="0.25" top="0.75" bottom="0.75" header="0.3" footer="0.3"/>
      <printOptions horizontalCentered="1"/>
      <pageSetup paperSize="9" scale="56" fitToHeight="2" orientation="landscape" horizontalDpi="4294967295" verticalDpi="4294967295" r:id="rId14"/>
      <headerFooter alignWithMargins="0">
        <oddFooter>&amp;R&amp;"Book Antiqua,Bold"&amp;10Schedule-1/ Page &amp;P of &amp;N</oddFooter>
      </headerFooter>
    </customSheetView>
    <customSheetView guid="{C933274C-A7B7-4AED-95BA-97A5593E65A9}" scale="90" showPageBreaks="1" showGridLines="0" printArea="1" hiddenRows="1" hiddenColumns="1" view="pageBreakPreview" topLeftCell="A196">
      <selection activeCell="K46" sqref="K46"/>
      <pageMargins left="0.25" right="0.25" top="0.75" bottom="0.75" header="0.3" footer="0.3"/>
      <printOptions horizontalCentered="1"/>
      <pageSetup paperSize="9" scale="54" fitToHeight="2" orientation="portrait" horizontalDpi="4294967295" verticalDpi="4294967295" r:id="rId15"/>
      <headerFooter alignWithMargins="0">
        <oddFooter>&amp;R&amp;"Book Antiqua,Bold"&amp;10Schedule-1/ Page &amp;P of &amp;N</oddFooter>
      </headerFooter>
    </customSheetView>
    <customSheetView guid="{FABAE787-F37D-42D1-9450-0C61A36C2F64}" scale="90" showPageBreaks="1" showGridLines="0" printArea="1" hiddenRows="1" hiddenColumns="1" view="pageBreakPreview" topLeftCell="A51">
      <selection activeCell="K53" sqref="K53"/>
      <pageMargins left="0.25" right="0.25" top="0.75" bottom="0.75" header="0.3" footer="0.3"/>
      <printOptions horizontalCentered="1"/>
      <pageSetup paperSize="9" scale="54" fitToHeight="2" orientation="portrait" horizontalDpi="4294967295" verticalDpi="4294967295" r:id="rId16"/>
      <headerFooter alignWithMargins="0">
        <oddFooter>&amp;R&amp;"Book Antiqua,Bold"&amp;10Schedule-1/ Page &amp;P of &amp;N</oddFooter>
      </headerFooter>
    </customSheetView>
  </customSheetViews>
  <mergeCells count="11">
    <mergeCell ref="AA3:AB3"/>
    <mergeCell ref="A5:K5"/>
    <mergeCell ref="A8:E8"/>
    <mergeCell ref="C9:E9"/>
    <mergeCell ref="C10:E10"/>
    <mergeCell ref="A3:K3"/>
    <mergeCell ref="B18:C18"/>
    <mergeCell ref="P15:Q15"/>
    <mergeCell ref="S15:T15"/>
    <mergeCell ref="C11:E11"/>
    <mergeCell ref="C12:E12"/>
  </mergeCells>
  <phoneticPr fontId="5" type="noConversion"/>
  <conditionalFormatting sqref="G19:G241">
    <cfRule type="expression" dxfId="20" priority="12" stopIfTrue="1">
      <formula>A19&gt;0</formula>
    </cfRule>
  </conditionalFormatting>
  <conditionalFormatting sqref="I19:J241">
    <cfRule type="expression" dxfId="19" priority="24" stopIfTrue="1">
      <formula>D19&gt;0</formula>
    </cfRule>
  </conditionalFormatting>
  <dataValidations count="1">
    <dataValidation type="list" operator="greaterThan" allowBlank="1" showInputMessage="1" showErrorMessage="1" error="Enter only Numeric value greater than zero or leave the cell blank !" sqref="I19:I241" xr:uid="{00000000-0002-0000-0400-000000000000}">
      <formula1>"0%,5%,12%,18%,28%"</formula1>
    </dataValidation>
  </dataValidations>
  <printOptions horizontalCentered="1"/>
  <pageMargins left="0.25" right="0.25" top="0.75" bottom="0.75" header="0.3" footer="0.3"/>
  <pageSetup paperSize="9" scale="54" fitToHeight="2" orientation="portrait" horizontalDpi="4294967295" verticalDpi="4294967295" r:id="rId17"/>
  <headerFooter alignWithMargins="0">
    <oddFooter>&amp;R&amp;"Book Antiqua,Bold"&amp;10Schedule-1/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3"/>
  </sheetPr>
  <dimension ref="A1:AT240"/>
  <sheetViews>
    <sheetView showGridLines="0" zoomScale="75" zoomScaleNormal="75" zoomScaleSheetLayoutView="65" workbookViewId="0">
      <selection activeCell="C19" sqref="C19"/>
    </sheetView>
  </sheetViews>
  <sheetFormatPr defaultColWidth="9" defaultRowHeight="15"/>
  <cols>
    <col min="1" max="1" width="13.5" style="279" customWidth="1"/>
    <col min="2" max="2" width="8.25" style="279" customWidth="1"/>
    <col min="3" max="3" width="51.125" style="280" customWidth="1"/>
    <col min="4" max="4" width="7.625" style="281" customWidth="1"/>
    <col min="5" max="5" width="13.375" style="281" customWidth="1"/>
    <col min="6" max="6" width="15.125" style="218" customWidth="1"/>
    <col min="7" max="7" width="17.125" style="281" customWidth="1"/>
    <col min="8" max="8" width="12.125" style="281" customWidth="1"/>
    <col min="9" max="9" width="19.5" style="281" customWidth="1"/>
    <col min="10" max="10" width="18.125" style="406" customWidth="1"/>
    <col min="11" max="11" width="20.875" style="406" customWidth="1"/>
    <col min="12" max="12" width="9" style="206" hidden="1" customWidth="1"/>
    <col min="13" max="13" width="17.875" style="303" hidden="1" customWidth="1"/>
    <col min="14" max="14" width="11.625" style="303" hidden="1" customWidth="1"/>
    <col min="15" max="16" width="9" style="303" hidden="1" customWidth="1"/>
    <col min="17" max="18" width="17.625" style="303" hidden="1" customWidth="1"/>
    <col min="19" max="19" width="9" style="207" hidden="1" customWidth="1"/>
    <col min="20" max="20" width="15.625" style="303" hidden="1" customWidth="1"/>
    <col min="21" max="21" width="17.125" style="303" hidden="1" customWidth="1"/>
    <col min="22" max="22" width="1.625" style="303" hidden="1" customWidth="1"/>
    <col min="23" max="26" width="9" style="304" hidden="1" customWidth="1"/>
    <col min="27" max="28" width="9" style="304" customWidth="1"/>
    <col min="29" max="42" width="9" style="304"/>
    <col min="43" max="16384" width="9" style="303"/>
  </cols>
  <sheetData>
    <row r="1" spans="1:46" s="207" customFormat="1" ht="18" customHeight="1">
      <c r="A1" s="201" t="str">
        <f>Cover!B3</f>
        <v>NR1/T/W-CIVIL/DOM/I00/25/03282 - SRM RFX 5002004325</v>
      </c>
      <c r="B1" s="201"/>
      <c r="C1" s="363"/>
      <c r="D1" s="203"/>
      <c r="E1" s="203"/>
      <c r="F1" s="211"/>
      <c r="G1" s="203"/>
      <c r="H1" s="203"/>
      <c r="I1" s="203"/>
      <c r="J1" s="404"/>
      <c r="K1" s="405" t="s">
        <v>285</v>
      </c>
      <c r="L1" s="206"/>
      <c r="W1" s="206"/>
      <c r="X1" s="206"/>
      <c r="Y1" s="206"/>
      <c r="Z1" s="206"/>
      <c r="AA1" s="206"/>
      <c r="AB1" s="206"/>
      <c r="AC1" s="206"/>
      <c r="AD1" s="206"/>
      <c r="AE1" s="206"/>
      <c r="AF1" s="206"/>
      <c r="AG1" s="206"/>
      <c r="AH1" s="206"/>
      <c r="AI1" s="206"/>
      <c r="AJ1" s="206"/>
      <c r="AK1" s="206"/>
      <c r="AL1" s="206"/>
      <c r="AM1" s="206"/>
      <c r="AN1" s="206"/>
      <c r="AO1" s="206"/>
      <c r="AP1" s="206"/>
    </row>
    <row r="2" spans="1:46" s="207" customFormat="1" ht="9" customHeight="1">
      <c r="A2" s="269"/>
      <c r="B2" s="269"/>
      <c r="C2" s="270"/>
      <c r="D2" s="271"/>
      <c r="E2" s="271"/>
      <c r="F2" s="215"/>
      <c r="G2" s="271"/>
      <c r="H2" s="271"/>
      <c r="I2" s="271"/>
      <c r="J2" s="406"/>
      <c r="K2" s="406"/>
      <c r="L2" s="206"/>
      <c r="W2" s="206"/>
      <c r="X2" s="206"/>
      <c r="Y2" s="206"/>
      <c r="Z2" s="206"/>
      <c r="AA2" s="206"/>
      <c r="AB2" s="206"/>
      <c r="AC2" s="206"/>
      <c r="AD2" s="206"/>
      <c r="AE2" s="206"/>
      <c r="AF2" s="206"/>
      <c r="AG2" s="206"/>
      <c r="AH2" s="206"/>
      <c r="AI2" s="206"/>
      <c r="AJ2" s="206"/>
      <c r="AK2" s="206"/>
      <c r="AL2" s="206"/>
      <c r="AM2" s="206"/>
      <c r="AN2" s="206"/>
      <c r="AO2" s="206"/>
      <c r="AP2" s="206"/>
    </row>
    <row r="3" spans="1:46" s="207" customFormat="1" ht="32.1" customHeight="1">
      <c r="A3" s="673" t="str">
        <f>Cover!$B$2</f>
        <v>Construction of Transit Camp/Field Hostel at 765/400 kV Sikar II New Substation</v>
      </c>
      <c r="B3" s="673"/>
      <c r="C3" s="673"/>
      <c r="D3" s="673"/>
      <c r="E3" s="673"/>
      <c r="F3" s="673"/>
      <c r="G3" s="673"/>
      <c r="H3" s="673"/>
      <c r="I3" s="673"/>
      <c r="J3" s="673"/>
      <c r="K3" s="673"/>
      <c r="L3" s="272"/>
      <c r="M3" s="273"/>
      <c r="N3" s="274"/>
      <c r="O3" s="206"/>
      <c r="P3" s="206" t="s">
        <v>196</v>
      </c>
      <c r="Q3" s="206"/>
      <c r="R3" s="206">
        <f>IF(ISERROR(#REF!/('SCHEDULE-4'!D14+'SCHEDULE-4'!D16+'SCHEDULE-4'!D18)),0,#REF!/( 'SCHEDULE-4'!D14+'SCHEDULE-4'!D16+'SCHEDULE-4'!D18))</f>
        <v>0</v>
      </c>
      <c r="S3" s="206"/>
      <c r="T3" s="275"/>
      <c r="U3" s="276"/>
      <c r="V3" s="276"/>
      <c r="W3" s="276"/>
      <c r="X3" s="206"/>
      <c r="Y3" s="275"/>
      <c r="Z3" s="206"/>
      <c r="AA3" s="206"/>
      <c r="AB3" s="674"/>
      <c r="AC3" s="674"/>
      <c r="AD3" s="206"/>
      <c r="AE3" s="206"/>
      <c r="AF3" s="206"/>
      <c r="AG3" s="206"/>
      <c r="AH3" s="206"/>
      <c r="AI3" s="206"/>
      <c r="AJ3" s="206"/>
      <c r="AK3" s="206"/>
      <c r="AL3" s="206"/>
      <c r="AM3" s="206"/>
      <c r="AN3" s="206"/>
      <c r="AO3" s="206"/>
      <c r="AP3" s="206"/>
      <c r="AQ3" s="206"/>
      <c r="AR3" s="206"/>
      <c r="AS3" s="206"/>
      <c r="AT3" s="206"/>
    </row>
    <row r="4" spans="1:46" s="207" customFormat="1" ht="8.25" customHeight="1">
      <c r="A4" s="263"/>
      <c r="B4" s="263"/>
      <c r="C4" s="364"/>
      <c r="D4" s="263"/>
      <c r="E4" s="263"/>
      <c r="F4" s="216"/>
      <c r="G4" s="263"/>
      <c r="H4" s="263"/>
      <c r="I4" s="263"/>
      <c r="J4" s="407"/>
      <c r="K4" s="407"/>
      <c r="L4" s="272"/>
      <c r="M4" s="273"/>
      <c r="N4" s="274"/>
      <c r="O4" s="206"/>
      <c r="P4" s="206"/>
      <c r="Q4" s="206"/>
      <c r="R4" s="206"/>
      <c r="S4" s="206"/>
      <c r="T4" s="275"/>
      <c r="U4" s="276"/>
      <c r="V4" s="276"/>
      <c r="W4" s="276"/>
      <c r="X4" s="206"/>
      <c r="Y4" s="275"/>
      <c r="Z4" s="206"/>
      <c r="AA4" s="206"/>
      <c r="AB4" s="274"/>
      <c r="AC4" s="274"/>
      <c r="AD4" s="206"/>
      <c r="AE4" s="206"/>
      <c r="AF4" s="206"/>
      <c r="AG4" s="206"/>
      <c r="AH4" s="206"/>
      <c r="AI4" s="206"/>
      <c r="AJ4" s="206"/>
      <c r="AK4" s="206"/>
      <c r="AL4" s="206"/>
      <c r="AM4" s="206"/>
      <c r="AN4" s="206"/>
      <c r="AO4" s="206"/>
      <c r="AP4" s="206"/>
      <c r="AQ4" s="206"/>
      <c r="AR4" s="206"/>
      <c r="AS4" s="206"/>
      <c r="AT4" s="206"/>
    </row>
    <row r="5" spans="1:46" s="207" customFormat="1" ht="21.95" customHeight="1">
      <c r="A5" s="675" t="s">
        <v>251</v>
      </c>
      <c r="B5" s="675"/>
      <c r="C5" s="675"/>
      <c r="D5" s="675"/>
      <c r="E5" s="675"/>
      <c r="F5" s="675"/>
      <c r="G5" s="675"/>
      <c r="H5" s="675"/>
      <c r="I5" s="675"/>
      <c r="J5" s="675"/>
      <c r="K5" s="675"/>
      <c r="L5" s="277"/>
      <c r="P5" s="269" t="s">
        <v>197</v>
      </c>
      <c r="R5" s="278" t="e">
        <f>#REF!</f>
        <v>#REF!</v>
      </c>
      <c r="W5" s="206"/>
      <c r="X5" s="206"/>
      <c r="Y5" s="206"/>
      <c r="Z5" s="206"/>
      <c r="AA5" s="206"/>
      <c r="AB5" s="206"/>
      <c r="AC5" s="206"/>
      <c r="AD5" s="206"/>
      <c r="AE5" s="206"/>
      <c r="AF5" s="206"/>
      <c r="AG5" s="206"/>
      <c r="AH5" s="206"/>
      <c r="AI5" s="206"/>
      <c r="AJ5" s="206"/>
      <c r="AK5" s="206"/>
      <c r="AL5" s="206"/>
      <c r="AM5" s="206"/>
      <c r="AN5" s="206"/>
      <c r="AO5" s="206"/>
      <c r="AP5" s="206"/>
    </row>
    <row r="6" spans="1:46" s="207" customFormat="1" ht="14.25" customHeight="1">
      <c r="A6" s="279"/>
      <c r="B6" s="279"/>
      <c r="C6" s="280"/>
      <c r="D6" s="281"/>
      <c r="E6" s="281"/>
      <c r="F6" s="218"/>
      <c r="G6" s="281"/>
      <c r="H6" s="281"/>
      <c r="I6" s="281"/>
      <c r="J6" s="406"/>
      <c r="K6" s="406"/>
      <c r="L6" s="206"/>
      <c r="P6" s="269" t="s">
        <v>198</v>
      </c>
      <c r="R6" s="278">
        <f>IF(ISERROR(#REF!/#REF!),0,#REF! /#REF!)</f>
        <v>0</v>
      </c>
      <c r="W6" s="206"/>
      <c r="X6" s="206"/>
      <c r="Y6" s="206"/>
      <c r="Z6" s="206"/>
      <c r="AA6" s="206"/>
      <c r="AB6" s="206"/>
      <c r="AC6" s="206"/>
      <c r="AD6" s="206"/>
      <c r="AE6" s="206"/>
      <c r="AF6" s="206"/>
      <c r="AG6" s="206"/>
      <c r="AH6" s="206"/>
      <c r="AI6" s="206"/>
      <c r="AJ6" s="206"/>
      <c r="AK6" s="206"/>
      <c r="AL6" s="206"/>
      <c r="AM6" s="206"/>
      <c r="AN6" s="206"/>
      <c r="AO6" s="206"/>
      <c r="AP6" s="206"/>
    </row>
    <row r="7" spans="1:46" s="207" customFormat="1" ht="18" customHeight="1">
      <c r="A7" s="282" t="s">
        <v>277</v>
      </c>
      <c r="B7" s="282"/>
      <c r="C7" s="283"/>
      <c r="D7" s="283"/>
      <c r="E7" s="283"/>
      <c r="F7" s="220"/>
      <c r="G7" s="283"/>
      <c r="H7" s="283"/>
      <c r="I7" s="283"/>
      <c r="J7" s="408" t="s">
        <v>220</v>
      </c>
      <c r="K7" s="406"/>
      <c r="L7" s="285"/>
      <c r="P7" s="269" t="s">
        <v>200</v>
      </c>
      <c r="R7" s="278" t="e">
        <f>#REF!</f>
        <v>#REF!</v>
      </c>
      <c r="W7" s="206"/>
      <c r="X7" s="206"/>
      <c r="Y7" s="206"/>
      <c r="Z7" s="206"/>
      <c r="AA7" s="206"/>
      <c r="AB7" s="206"/>
      <c r="AC7" s="206"/>
      <c r="AD7" s="206"/>
      <c r="AE7" s="206"/>
      <c r="AF7" s="206"/>
      <c r="AG7" s="206"/>
      <c r="AH7" s="206"/>
      <c r="AI7" s="206"/>
      <c r="AJ7" s="206"/>
      <c r="AK7" s="206"/>
      <c r="AL7" s="206"/>
      <c r="AM7" s="206"/>
      <c r="AN7" s="206"/>
      <c r="AO7" s="206"/>
      <c r="AP7" s="206"/>
    </row>
    <row r="8" spans="1:46" s="207" customFormat="1" ht="15.75">
      <c r="A8" s="676"/>
      <c r="B8" s="676"/>
      <c r="C8" s="676"/>
      <c r="D8" s="676"/>
      <c r="E8" s="676"/>
      <c r="F8" s="372"/>
      <c r="G8" s="286"/>
      <c r="H8" s="286"/>
      <c r="I8" s="286"/>
      <c r="J8" s="409"/>
      <c r="K8" s="406"/>
      <c r="L8" s="285"/>
      <c r="P8" s="269" t="s">
        <v>199</v>
      </c>
      <c r="R8" s="278" t="e">
        <f>SUM(R3:R7)</f>
        <v>#REF!</v>
      </c>
      <c r="W8" s="206"/>
      <c r="X8" s="206"/>
      <c r="Y8" s="206"/>
      <c r="Z8" s="206"/>
      <c r="AA8" s="206"/>
      <c r="AB8" s="206"/>
      <c r="AC8" s="206"/>
      <c r="AD8" s="206"/>
      <c r="AE8" s="206"/>
      <c r="AF8" s="206"/>
      <c r="AG8" s="206"/>
      <c r="AH8" s="206"/>
      <c r="AI8" s="206"/>
      <c r="AJ8" s="206"/>
      <c r="AK8" s="206"/>
      <c r="AL8" s="206"/>
      <c r="AM8" s="206"/>
      <c r="AN8" s="206"/>
      <c r="AO8" s="206"/>
      <c r="AP8" s="206"/>
    </row>
    <row r="9" spans="1:46" s="207" customFormat="1" ht="18" customHeight="1">
      <c r="A9" s="282" t="s">
        <v>221</v>
      </c>
      <c r="B9" s="282"/>
      <c r="C9" s="671" t="str">
        <f xml:space="preserve"> IF('Names of Bidder'!D9=0, "",'Names of Bidder'!D9)</f>
        <v/>
      </c>
      <c r="D9" s="671"/>
      <c r="E9" s="671"/>
      <c r="F9" s="393"/>
      <c r="G9" s="288"/>
      <c r="H9" s="288"/>
      <c r="I9" s="288"/>
      <c r="J9" s="410" t="s">
        <v>254</v>
      </c>
      <c r="K9" s="406"/>
      <c r="L9" s="285"/>
      <c r="W9" s="206"/>
      <c r="X9" s="206"/>
      <c r="Y9" s="206"/>
      <c r="Z9" s="206"/>
      <c r="AA9" s="206"/>
      <c r="AB9" s="206"/>
      <c r="AC9" s="206"/>
      <c r="AD9" s="206"/>
      <c r="AE9" s="206"/>
      <c r="AF9" s="206"/>
      <c r="AG9" s="206"/>
      <c r="AH9" s="206"/>
      <c r="AI9" s="206"/>
      <c r="AJ9" s="206"/>
      <c r="AK9" s="206"/>
      <c r="AL9" s="206"/>
      <c r="AM9" s="206"/>
      <c r="AN9" s="206"/>
      <c r="AO9" s="206"/>
      <c r="AP9" s="206"/>
    </row>
    <row r="10" spans="1:46" s="207" customFormat="1" ht="18" customHeight="1">
      <c r="A10" s="282" t="s">
        <v>222</v>
      </c>
      <c r="B10" s="282"/>
      <c r="C10" s="671" t="str">
        <f xml:space="preserve"> IF('Names of Bidder'!D10=0, "",'Names of Bidder'!D10)</f>
        <v/>
      </c>
      <c r="D10" s="671"/>
      <c r="E10" s="671"/>
      <c r="F10" s="393"/>
      <c r="G10" s="288"/>
      <c r="H10" s="288"/>
      <c r="I10" s="288"/>
      <c r="J10" s="410" t="s">
        <v>223</v>
      </c>
      <c r="K10" s="406"/>
      <c r="L10" s="285"/>
      <c r="W10" s="206"/>
      <c r="X10" s="206"/>
      <c r="Y10" s="206"/>
      <c r="Z10" s="206"/>
      <c r="AA10" s="206"/>
      <c r="AB10" s="206"/>
      <c r="AC10" s="206"/>
      <c r="AD10" s="206"/>
      <c r="AE10" s="206"/>
      <c r="AF10" s="206"/>
      <c r="AG10" s="206"/>
      <c r="AH10" s="206"/>
      <c r="AI10" s="206"/>
      <c r="AJ10" s="206"/>
      <c r="AK10" s="206"/>
      <c r="AL10" s="206"/>
      <c r="AM10" s="206"/>
      <c r="AN10" s="206"/>
      <c r="AO10" s="206"/>
      <c r="AP10" s="206"/>
    </row>
    <row r="11" spans="1:46" s="207" customFormat="1" ht="18" customHeight="1">
      <c r="A11" s="283"/>
      <c r="B11" s="283"/>
      <c r="C11" s="671" t="str">
        <f xml:space="preserve"> IF('Names of Bidder'!D11=0, "",'Names of Bidder'!D11)</f>
        <v/>
      </c>
      <c r="D11" s="671"/>
      <c r="E11" s="671"/>
      <c r="F11" s="393"/>
      <c r="G11" s="288"/>
      <c r="H11" s="288"/>
      <c r="I11" s="288"/>
      <c r="J11" s="410" t="str">
        <f>'CIVIL_ELECTRICAL-Sch-2'!J11</f>
        <v xml:space="preserve">Rajasthan Projects Office, </v>
      </c>
      <c r="K11" s="406"/>
      <c r="L11" s="285"/>
      <c r="P11" s="269" t="s">
        <v>170</v>
      </c>
      <c r="R11" s="278" t="e">
        <f>#REF!</f>
        <v>#REF!</v>
      </c>
      <c r="W11" s="206"/>
      <c r="X11" s="206"/>
      <c r="Y11" s="206"/>
      <c r="Z11" s="206"/>
      <c r="AA11" s="206"/>
      <c r="AB11" s="206"/>
      <c r="AC11" s="206"/>
      <c r="AD11" s="206"/>
      <c r="AE11" s="206"/>
      <c r="AF11" s="206"/>
      <c r="AG11" s="206"/>
      <c r="AH11" s="206"/>
      <c r="AI11" s="206"/>
      <c r="AJ11" s="206"/>
      <c r="AK11" s="206"/>
      <c r="AL11" s="206"/>
      <c r="AM11" s="206"/>
      <c r="AN11" s="206"/>
      <c r="AO11" s="206"/>
      <c r="AP11" s="206"/>
    </row>
    <row r="12" spans="1:46" s="207" customFormat="1" ht="18" customHeight="1">
      <c r="A12" s="283"/>
      <c r="B12" s="283"/>
      <c r="C12" s="671" t="str">
        <f xml:space="preserve"> IF('Names of Bidder'!D12=0, "",'Names of Bidder'!D12)</f>
        <v/>
      </c>
      <c r="D12" s="671"/>
      <c r="E12" s="671"/>
      <c r="F12" s="393"/>
      <c r="G12" s="288"/>
      <c r="H12" s="288"/>
      <c r="I12" s="288"/>
      <c r="J12" s="410" t="str">
        <f>'CIVIL_ELECTRICAL-Sch-2'!J12</f>
        <v xml:space="preserve">4th Floor, REIL House, Shipra Path, </v>
      </c>
      <c r="K12" s="406"/>
      <c r="L12" s="285"/>
      <c r="P12" s="269"/>
      <c r="R12" s="278"/>
      <c r="W12" s="206"/>
      <c r="X12" s="206"/>
      <c r="Y12" s="206"/>
      <c r="Z12" s="206"/>
      <c r="AA12" s="206"/>
      <c r="AB12" s="206"/>
      <c r="AC12" s="206"/>
      <c r="AD12" s="206"/>
      <c r="AE12" s="206"/>
      <c r="AF12" s="206"/>
      <c r="AG12" s="206"/>
      <c r="AH12" s="206"/>
      <c r="AI12" s="206"/>
      <c r="AJ12" s="206"/>
      <c r="AK12" s="206"/>
      <c r="AL12" s="206"/>
      <c r="AM12" s="206"/>
      <c r="AN12" s="206"/>
      <c r="AO12" s="206"/>
      <c r="AP12" s="206"/>
    </row>
    <row r="13" spans="1:46" s="207" customFormat="1">
      <c r="A13" s="283"/>
      <c r="B13" s="283"/>
      <c r="C13" s="288"/>
      <c r="D13" s="288"/>
      <c r="E13" s="288"/>
      <c r="F13" s="393"/>
      <c r="G13" s="288"/>
      <c r="H13" s="288"/>
      <c r="I13" s="288"/>
      <c r="J13" s="410" t="str">
        <f>'CIVIL_ELECTRICAL-Sch-2'!J13</f>
        <v xml:space="preserve">Mansarovar, Jaipur-302020 Rajasthan </v>
      </c>
      <c r="K13" s="406"/>
      <c r="L13" s="285"/>
      <c r="P13" s="269"/>
      <c r="R13" s="278"/>
      <c r="W13" s="206"/>
      <c r="X13" s="206"/>
      <c r="Y13" s="206"/>
      <c r="Z13" s="206"/>
      <c r="AA13" s="206"/>
      <c r="AB13" s="206"/>
      <c r="AC13" s="206"/>
      <c r="AD13" s="206"/>
      <c r="AE13" s="206"/>
      <c r="AF13" s="206"/>
      <c r="AG13" s="206"/>
      <c r="AH13" s="206"/>
      <c r="AI13" s="206"/>
      <c r="AJ13" s="206"/>
      <c r="AK13" s="206"/>
      <c r="AL13" s="206"/>
      <c r="AM13" s="206"/>
      <c r="AN13" s="206"/>
      <c r="AO13" s="206"/>
      <c r="AP13" s="206"/>
    </row>
    <row r="14" spans="1:46" s="207" customFormat="1">
      <c r="A14" s="283"/>
      <c r="B14" s="283"/>
      <c r="C14" s="288"/>
      <c r="D14" s="288"/>
      <c r="E14" s="288"/>
      <c r="F14" s="393"/>
      <c r="G14" s="288"/>
      <c r="H14" s="288"/>
      <c r="I14" s="288"/>
      <c r="J14" s="410"/>
      <c r="K14" s="406"/>
      <c r="L14" s="285"/>
      <c r="P14" s="269"/>
      <c r="R14" s="278"/>
      <c r="W14" s="206"/>
      <c r="X14" s="206"/>
      <c r="Y14" s="206"/>
      <c r="Z14" s="206"/>
      <c r="AA14" s="206"/>
      <c r="AB14" s="206"/>
      <c r="AC14" s="206"/>
      <c r="AD14" s="206"/>
      <c r="AE14" s="206"/>
      <c r="AF14" s="206"/>
      <c r="AG14" s="206"/>
      <c r="AH14" s="206"/>
      <c r="AI14" s="206"/>
      <c r="AJ14" s="206"/>
      <c r="AK14" s="206"/>
      <c r="AL14" s="206"/>
      <c r="AM14" s="206"/>
      <c r="AN14" s="206"/>
      <c r="AO14" s="206"/>
      <c r="AP14" s="206"/>
    </row>
    <row r="15" spans="1:46" s="207" customFormat="1" ht="15.75">
      <c r="A15" s="283"/>
      <c r="B15" s="283"/>
      <c r="C15" s="283"/>
      <c r="D15" s="282"/>
      <c r="E15" s="282"/>
      <c r="F15" s="219"/>
      <c r="G15" s="282"/>
      <c r="H15" s="282"/>
      <c r="I15" s="282"/>
      <c r="J15" s="411"/>
      <c r="K15" s="405" t="s">
        <v>169</v>
      </c>
      <c r="L15" s="290"/>
      <c r="Q15" s="672" t="s">
        <v>171</v>
      </c>
      <c r="R15" s="672"/>
      <c r="S15" s="271" t="s">
        <v>173</v>
      </c>
      <c r="T15" s="672" t="s">
        <v>172</v>
      </c>
      <c r="U15" s="672"/>
      <c r="W15" s="206"/>
      <c r="X15" s="206"/>
      <c r="Y15" s="206"/>
      <c r="Z15" s="206"/>
      <c r="AA15" s="206"/>
      <c r="AB15" s="206"/>
      <c r="AC15" s="206"/>
      <c r="AD15" s="206"/>
      <c r="AE15" s="206"/>
      <c r="AF15" s="206"/>
      <c r="AG15" s="206"/>
      <c r="AH15" s="206"/>
      <c r="AI15" s="206"/>
      <c r="AJ15" s="206"/>
      <c r="AK15" s="206"/>
      <c r="AL15" s="206"/>
      <c r="AM15" s="206"/>
      <c r="AN15" s="206"/>
      <c r="AO15" s="206"/>
      <c r="AP15" s="206"/>
    </row>
    <row r="16" spans="1:46" s="207" customFormat="1" ht="126.6" customHeight="1">
      <c r="A16" s="291" t="s">
        <v>203</v>
      </c>
      <c r="B16" s="292" t="s">
        <v>321</v>
      </c>
      <c r="C16" s="365" t="s">
        <v>206</v>
      </c>
      <c r="D16" s="293" t="s">
        <v>201</v>
      </c>
      <c r="E16" s="293" t="s">
        <v>202</v>
      </c>
      <c r="F16" s="224" t="s">
        <v>300</v>
      </c>
      <c r="G16" s="294" t="s">
        <v>274</v>
      </c>
      <c r="H16" s="264" t="s">
        <v>273</v>
      </c>
      <c r="I16" s="264" t="s">
        <v>318</v>
      </c>
      <c r="J16" s="412" t="s">
        <v>301</v>
      </c>
      <c r="K16" s="413" t="s">
        <v>302</v>
      </c>
      <c r="L16" s="206"/>
      <c r="Q16" s="295" t="s">
        <v>207</v>
      </c>
      <c r="R16" s="295" t="s">
        <v>224</v>
      </c>
      <c r="S16" s="271"/>
      <c r="T16" s="295" t="s">
        <v>207</v>
      </c>
      <c r="U16" s="295" t="s">
        <v>224</v>
      </c>
      <c r="W16" s="206"/>
      <c r="X16" s="206"/>
      <c r="Y16" s="206"/>
      <c r="Z16" s="206"/>
      <c r="AA16" s="206"/>
      <c r="AB16" s="206"/>
      <c r="AC16" s="206"/>
      <c r="AD16" s="206"/>
      <c r="AE16" s="206"/>
      <c r="AF16" s="206"/>
      <c r="AG16" s="206"/>
      <c r="AH16" s="206"/>
      <c r="AI16" s="206"/>
      <c r="AJ16" s="206"/>
      <c r="AK16" s="206"/>
      <c r="AL16" s="206"/>
      <c r="AM16" s="206"/>
      <c r="AN16" s="206"/>
      <c r="AO16" s="206"/>
      <c r="AP16" s="206"/>
    </row>
    <row r="17" spans="1:42" s="207" customFormat="1" ht="18" customHeight="1">
      <c r="A17" s="208">
        <v>1</v>
      </c>
      <c r="B17" s="208">
        <v>2</v>
      </c>
      <c r="C17" s="199">
        <v>3</v>
      </c>
      <c r="D17" s="208">
        <v>4</v>
      </c>
      <c r="E17" s="264">
        <v>5</v>
      </c>
      <c r="F17" s="224">
        <v>6</v>
      </c>
      <c r="G17" s="264">
        <v>7</v>
      </c>
      <c r="H17" s="208">
        <v>8</v>
      </c>
      <c r="I17" s="265">
        <v>9</v>
      </c>
      <c r="J17" s="414">
        <v>10</v>
      </c>
      <c r="K17" s="414" t="s">
        <v>343</v>
      </c>
      <c r="L17" s="296"/>
      <c r="N17" s="297">
        <f>'Sched-6 Discount'!G15</f>
        <v>0</v>
      </c>
      <c r="Q17" s="298">
        <v>5</v>
      </c>
      <c r="R17" s="298" t="s">
        <v>225</v>
      </c>
      <c r="S17" s="271"/>
      <c r="T17" s="298">
        <v>5</v>
      </c>
      <c r="U17" s="298" t="s">
        <v>225</v>
      </c>
      <c r="W17" s="206"/>
      <c r="X17" s="206"/>
      <c r="Y17" s="206"/>
      <c r="Z17" s="206"/>
      <c r="AA17" s="206"/>
      <c r="AB17" s="206"/>
      <c r="AC17" s="206"/>
      <c r="AD17" s="206"/>
      <c r="AE17" s="206"/>
      <c r="AF17" s="206"/>
      <c r="AG17" s="206"/>
      <c r="AH17" s="206"/>
      <c r="AI17" s="206"/>
      <c r="AJ17" s="206"/>
      <c r="AK17" s="206"/>
      <c r="AL17" s="206"/>
      <c r="AM17" s="206"/>
      <c r="AN17" s="206"/>
      <c r="AO17" s="206"/>
      <c r="AP17" s="206"/>
    </row>
    <row r="18" spans="1:42" s="252" customFormat="1" ht="15.75">
      <c r="A18" s="199"/>
      <c r="B18" s="208"/>
      <c r="C18" s="316"/>
      <c r="D18" s="358"/>
      <c r="E18" s="358"/>
      <c r="F18" s="355"/>
      <c r="G18" s="317"/>
      <c r="H18" s="317"/>
      <c r="I18" s="317"/>
      <c r="J18" s="415"/>
      <c r="K18" s="415"/>
      <c r="L18" s="209">
        <f t="shared" ref="L18" si="0">IF(I18="",H18,I18)</f>
        <v>0</v>
      </c>
      <c r="N18" s="253"/>
      <c r="Q18" s="254"/>
      <c r="R18" s="254"/>
      <c r="S18" s="255"/>
      <c r="T18" s="254"/>
      <c r="U18" s="254"/>
      <c r="W18" s="256"/>
      <c r="X18" s="256"/>
      <c r="Y18" s="256"/>
      <c r="Z18" s="256"/>
      <c r="AA18" s="256"/>
      <c r="AB18" s="256"/>
      <c r="AC18" s="256"/>
      <c r="AD18" s="256"/>
      <c r="AE18" s="256"/>
      <c r="AF18" s="256"/>
      <c r="AG18" s="256"/>
      <c r="AH18" s="256"/>
      <c r="AI18" s="256"/>
      <c r="AJ18" s="256"/>
      <c r="AK18" s="256"/>
      <c r="AL18" s="256"/>
      <c r="AM18" s="256"/>
      <c r="AN18" s="256"/>
      <c r="AO18" s="256"/>
      <c r="AP18" s="256"/>
    </row>
    <row r="19" spans="1:42" s="252" customFormat="1" ht="57.95" customHeight="1">
      <c r="A19" s="199"/>
      <c r="B19" s="199">
        <v>13.1</v>
      </c>
      <c r="C19" s="262" t="s">
        <v>560</v>
      </c>
      <c r="D19" s="378" t="s">
        <v>297</v>
      </c>
      <c r="E19" s="378">
        <v>3</v>
      </c>
      <c r="F19" s="394">
        <v>998739</v>
      </c>
      <c r="G19" s="379"/>
      <c r="H19" s="356">
        <v>0.18</v>
      </c>
      <c r="I19" s="357"/>
      <c r="J19" s="416"/>
      <c r="K19" s="417" t="str">
        <f>IF(J19=0, "Included", IF(ISERROR(E19*J19), J19, E19*J19))</f>
        <v>Included</v>
      </c>
      <c r="L19" s="209">
        <f>IF(I19="",H19,I19)</f>
        <v>0.18</v>
      </c>
      <c r="N19" s="253"/>
      <c r="Q19" s="254"/>
      <c r="R19" s="254"/>
      <c r="S19" s="255"/>
      <c r="T19" s="254"/>
      <c r="U19" s="254"/>
      <c r="W19" s="256"/>
      <c r="X19" s="256"/>
      <c r="Y19" s="256"/>
      <c r="Z19" s="256"/>
      <c r="AA19" s="256"/>
      <c r="AB19" s="256"/>
      <c r="AC19" s="256"/>
      <c r="AD19" s="256"/>
      <c r="AE19" s="256"/>
      <c r="AF19" s="256"/>
      <c r="AG19" s="256"/>
      <c r="AH19" s="256"/>
      <c r="AI19" s="256"/>
      <c r="AJ19" s="256"/>
      <c r="AK19" s="256"/>
      <c r="AL19" s="256"/>
      <c r="AM19" s="256"/>
      <c r="AN19" s="256"/>
      <c r="AO19" s="256"/>
      <c r="AP19" s="256"/>
    </row>
    <row r="20" spans="1:42" s="257" customFormat="1" ht="102" customHeight="1">
      <c r="A20" s="199"/>
      <c r="B20" s="199">
        <v>13.13</v>
      </c>
      <c r="C20" s="262" t="s">
        <v>561</v>
      </c>
      <c r="D20" s="378" t="s">
        <v>305</v>
      </c>
      <c r="E20" s="378">
        <v>3</v>
      </c>
      <c r="F20" s="394">
        <v>998739</v>
      </c>
      <c r="G20" s="379"/>
      <c r="H20" s="356">
        <v>0.18</v>
      </c>
      <c r="I20" s="357"/>
      <c r="J20" s="416"/>
      <c r="K20" s="417" t="str">
        <f t="shared" ref="K20:K83" si="1">IF(J20=0, "Included", IF(ISERROR(E20*J20), J20, E20*J20))</f>
        <v>Included</v>
      </c>
      <c r="L20" s="209">
        <f t="shared" ref="L20:L83" si="2">IF(I20="",H20,I20)</f>
        <v>0.18</v>
      </c>
      <c r="N20" s="258"/>
      <c r="Q20" s="259"/>
      <c r="R20" s="259"/>
      <c r="T20" s="259"/>
      <c r="U20" s="259"/>
      <c r="W20" s="260"/>
      <c r="X20" s="260"/>
      <c r="Y20" s="260"/>
      <c r="Z20" s="260"/>
      <c r="AA20" s="260"/>
      <c r="AB20" s="260"/>
      <c r="AC20" s="260"/>
      <c r="AD20" s="260"/>
      <c r="AE20" s="260"/>
      <c r="AF20" s="260"/>
      <c r="AG20" s="260"/>
      <c r="AH20" s="260"/>
      <c r="AI20" s="260"/>
      <c r="AJ20" s="260"/>
      <c r="AK20" s="260"/>
      <c r="AL20" s="260"/>
      <c r="AM20" s="260"/>
      <c r="AN20" s="260"/>
      <c r="AO20" s="260"/>
      <c r="AP20" s="260"/>
    </row>
    <row r="21" spans="1:42" s="257" customFormat="1" ht="20.100000000000001" customHeight="1">
      <c r="A21" s="199"/>
      <c r="B21" s="199"/>
      <c r="C21" s="262" t="s">
        <v>477</v>
      </c>
      <c r="D21" s="378"/>
      <c r="E21" s="378"/>
      <c r="F21" s="378"/>
      <c r="G21" s="378"/>
      <c r="H21" s="356"/>
      <c r="I21" s="378"/>
      <c r="J21" s="418"/>
      <c r="K21" s="418"/>
      <c r="L21" s="209">
        <f t="shared" si="2"/>
        <v>0</v>
      </c>
      <c r="N21" s="258"/>
      <c r="Q21" s="261"/>
      <c r="R21" s="261"/>
      <c r="T21" s="261"/>
      <c r="U21" s="261"/>
      <c r="W21" s="260"/>
      <c r="X21" s="260"/>
      <c r="Y21" s="260"/>
      <c r="Z21" s="260"/>
      <c r="AA21" s="260"/>
      <c r="AB21" s="260"/>
      <c r="AC21" s="260"/>
      <c r="AD21" s="260"/>
      <c r="AE21" s="260"/>
      <c r="AF21" s="260"/>
      <c r="AG21" s="260"/>
      <c r="AH21" s="260"/>
      <c r="AI21" s="260"/>
      <c r="AJ21" s="260"/>
      <c r="AK21" s="260"/>
      <c r="AL21" s="260"/>
      <c r="AM21" s="260"/>
      <c r="AN21" s="260"/>
      <c r="AO21" s="260"/>
      <c r="AP21" s="260"/>
    </row>
    <row r="22" spans="1:42" s="257" customFormat="1" ht="138.94999999999999" customHeight="1">
      <c r="A22" s="199"/>
      <c r="B22" s="199">
        <v>14.16</v>
      </c>
      <c r="C22" s="262" t="s">
        <v>558</v>
      </c>
      <c r="D22" s="378"/>
      <c r="E22" s="378"/>
      <c r="F22" s="378"/>
      <c r="G22" s="378"/>
      <c r="H22" s="356"/>
      <c r="I22" s="378"/>
      <c r="J22" s="418"/>
      <c r="K22" s="418"/>
      <c r="L22" s="209">
        <f t="shared" si="2"/>
        <v>0</v>
      </c>
      <c r="N22" s="258"/>
      <c r="Q22" s="261"/>
      <c r="R22" s="261"/>
      <c r="T22" s="261"/>
      <c r="U22" s="261"/>
      <c r="W22" s="260"/>
      <c r="X22" s="260"/>
      <c r="Y22" s="260"/>
      <c r="Z22" s="260"/>
      <c r="AA22" s="260"/>
      <c r="AB22" s="260"/>
      <c r="AC22" s="260"/>
      <c r="AD22" s="260"/>
      <c r="AE22" s="260"/>
      <c r="AF22" s="260"/>
      <c r="AG22" s="260"/>
      <c r="AH22" s="260"/>
      <c r="AI22" s="260"/>
      <c r="AJ22" s="260"/>
      <c r="AK22" s="260"/>
      <c r="AL22" s="260"/>
      <c r="AM22" s="260"/>
      <c r="AN22" s="260"/>
      <c r="AO22" s="260"/>
      <c r="AP22" s="260"/>
    </row>
    <row r="23" spans="1:42" s="257" customFormat="1" ht="38.1" customHeight="1">
      <c r="A23" s="199"/>
      <c r="B23" s="199" t="s">
        <v>380</v>
      </c>
      <c r="C23" s="262" t="s">
        <v>478</v>
      </c>
      <c r="D23" s="378" t="s">
        <v>304</v>
      </c>
      <c r="E23" s="378">
        <v>75</v>
      </c>
      <c r="F23" s="396">
        <v>998739</v>
      </c>
      <c r="G23" s="379"/>
      <c r="H23" s="356">
        <v>0.18</v>
      </c>
      <c r="I23" s="357"/>
      <c r="J23" s="416"/>
      <c r="K23" s="417" t="str">
        <f t="shared" si="1"/>
        <v>Included</v>
      </c>
      <c r="L23" s="209">
        <f t="shared" si="2"/>
        <v>0.18</v>
      </c>
      <c r="N23" s="258"/>
      <c r="Q23" s="261"/>
      <c r="R23" s="261"/>
      <c r="T23" s="261"/>
      <c r="U23" s="261"/>
      <c r="W23" s="260"/>
      <c r="X23" s="260"/>
      <c r="Y23" s="260"/>
      <c r="Z23" s="260"/>
      <c r="AA23" s="260"/>
      <c r="AB23" s="260"/>
      <c r="AC23" s="260"/>
      <c r="AD23" s="260"/>
      <c r="AE23" s="260"/>
      <c r="AF23" s="260"/>
      <c r="AG23" s="260"/>
      <c r="AH23" s="260"/>
      <c r="AI23" s="260"/>
      <c r="AJ23" s="260"/>
      <c r="AK23" s="260"/>
      <c r="AL23" s="260"/>
      <c r="AM23" s="260"/>
      <c r="AN23" s="260"/>
      <c r="AO23" s="260"/>
      <c r="AP23" s="260"/>
    </row>
    <row r="24" spans="1:42" s="257" customFormat="1" ht="39.950000000000003" customHeight="1">
      <c r="A24" s="199"/>
      <c r="B24" s="199" t="s">
        <v>381</v>
      </c>
      <c r="C24" s="262" t="s">
        <v>479</v>
      </c>
      <c r="D24" s="381" t="s">
        <v>304</v>
      </c>
      <c r="E24" s="381">
        <v>20</v>
      </c>
      <c r="F24" s="396">
        <v>998739</v>
      </c>
      <c r="G24" s="379"/>
      <c r="H24" s="356">
        <v>0.18</v>
      </c>
      <c r="I24" s="357"/>
      <c r="J24" s="416"/>
      <c r="K24" s="417" t="str">
        <f t="shared" si="1"/>
        <v>Included</v>
      </c>
      <c r="L24" s="209">
        <f t="shared" si="2"/>
        <v>0.18</v>
      </c>
      <c r="N24" s="258"/>
      <c r="Q24" s="261"/>
      <c r="R24" s="261"/>
      <c r="T24" s="261"/>
      <c r="U24" s="261"/>
      <c r="W24" s="260"/>
      <c r="X24" s="260"/>
      <c r="Y24" s="260"/>
      <c r="Z24" s="260"/>
      <c r="AA24" s="260"/>
      <c r="AB24" s="260"/>
      <c r="AC24" s="260"/>
      <c r="AD24" s="260"/>
      <c r="AE24" s="260"/>
      <c r="AF24" s="260"/>
      <c r="AG24" s="260"/>
      <c r="AH24" s="260"/>
      <c r="AI24" s="260"/>
      <c r="AJ24" s="260"/>
      <c r="AK24" s="260"/>
      <c r="AL24" s="260"/>
      <c r="AM24" s="260"/>
      <c r="AN24" s="260"/>
      <c r="AO24" s="260"/>
      <c r="AP24" s="260"/>
    </row>
    <row r="25" spans="1:42" s="257" customFormat="1" ht="34.5" customHeight="1">
      <c r="A25" s="199"/>
      <c r="B25" s="199" t="s">
        <v>382</v>
      </c>
      <c r="C25" s="262" t="s">
        <v>480</v>
      </c>
      <c r="D25" s="378" t="s">
        <v>304</v>
      </c>
      <c r="E25" s="378">
        <v>10</v>
      </c>
      <c r="F25" s="396">
        <v>998739</v>
      </c>
      <c r="G25" s="379"/>
      <c r="H25" s="356">
        <v>0.18</v>
      </c>
      <c r="I25" s="357"/>
      <c r="J25" s="416"/>
      <c r="K25" s="417" t="str">
        <f t="shared" si="1"/>
        <v>Included</v>
      </c>
      <c r="L25" s="209">
        <f t="shared" si="2"/>
        <v>0.18</v>
      </c>
      <c r="N25" s="258"/>
      <c r="Q25" s="261"/>
      <c r="R25" s="261"/>
      <c r="T25" s="261"/>
      <c r="U25" s="261"/>
      <c r="W25" s="260"/>
      <c r="X25" s="260"/>
      <c r="Y25" s="260"/>
      <c r="Z25" s="260"/>
      <c r="AA25" s="260"/>
      <c r="AB25" s="260"/>
      <c r="AC25" s="260"/>
      <c r="AD25" s="260"/>
      <c r="AE25" s="260"/>
      <c r="AF25" s="260"/>
      <c r="AG25" s="260"/>
      <c r="AH25" s="260"/>
      <c r="AI25" s="260"/>
      <c r="AJ25" s="260"/>
      <c r="AK25" s="260"/>
      <c r="AL25" s="260"/>
      <c r="AM25" s="260"/>
      <c r="AN25" s="260"/>
      <c r="AO25" s="260"/>
      <c r="AP25" s="260"/>
    </row>
    <row r="26" spans="1:42" s="257" customFormat="1" ht="311.45" customHeight="1">
      <c r="A26" s="199"/>
      <c r="B26" s="370" t="s">
        <v>481</v>
      </c>
      <c r="C26" s="262" t="s">
        <v>482</v>
      </c>
      <c r="D26" s="370" t="s">
        <v>297</v>
      </c>
      <c r="E26" s="382">
        <v>10</v>
      </c>
      <c r="F26" s="395">
        <v>995424</v>
      </c>
      <c r="G26" s="379"/>
      <c r="H26" s="356">
        <v>0.18</v>
      </c>
      <c r="I26" s="357"/>
      <c r="J26" s="416"/>
      <c r="K26" s="417" t="str">
        <f t="shared" si="1"/>
        <v>Included</v>
      </c>
      <c r="L26" s="209">
        <f t="shared" si="2"/>
        <v>0.18</v>
      </c>
      <c r="N26" s="258"/>
      <c r="Q26" s="261"/>
      <c r="R26" s="261"/>
      <c r="T26" s="261"/>
      <c r="U26" s="261"/>
      <c r="W26" s="260"/>
      <c r="X26" s="260"/>
      <c r="Y26" s="260"/>
      <c r="Z26" s="260"/>
      <c r="AA26" s="260"/>
      <c r="AB26" s="260"/>
      <c r="AC26" s="260"/>
      <c r="AD26" s="260"/>
      <c r="AE26" s="260"/>
      <c r="AF26" s="260"/>
      <c r="AG26" s="260"/>
      <c r="AH26" s="260"/>
      <c r="AI26" s="260"/>
      <c r="AJ26" s="260"/>
      <c r="AK26" s="260"/>
      <c r="AL26" s="260"/>
      <c r="AM26" s="260"/>
      <c r="AN26" s="260"/>
      <c r="AO26" s="260"/>
      <c r="AP26" s="260"/>
    </row>
    <row r="27" spans="1:42" s="257" customFormat="1" ht="87" customHeight="1">
      <c r="A27" s="199"/>
      <c r="B27" s="199">
        <v>10.1</v>
      </c>
      <c r="C27" s="262" t="s">
        <v>483</v>
      </c>
      <c r="D27" s="370" t="s">
        <v>299</v>
      </c>
      <c r="E27" s="382">
        <v>2</v>
      </c>
      <c r="F27" s="396"/>
      <c r="G27" s="379"/>
      <c r="H27" s="356">
        <v>0.18</v>
      </c>
      <c r="I27" s="357"/>
      <c r="J27" s="416"/>
      <c r="K27" s="417" t="str">
        <f t="shared" si="1"/>
        <v>Included</v>
      </c>
      <c r="L27" s="209">
        <f t="shared" si="2"/>
        <v>0.18</v>
      </c>
      <c r="N27" s="258"/>
      <c r="Q27" s="261"/>
      <c r="R27" s="261"/>
      <c r="T27" s="261"/>
      <c r="U27" s="261"/>
      <c r="W27" s="260"/>
      <c r="X27" s="260"/>
      <c r="Y27" s="260"/>
      <c r="Z27" s="260"/>
      <c r="AA27" s="260"/>
      <c r="AB27" s="260"/>
      <c r="AC27" s="260"/>
      <c r="AD27" s="260"/>
      <c r="AE27" s="260"/>
      <c r="AF27" s="260"/>
      <c r="AG27" s="260"/>
      <c r="AH27" s="260"/>
      <c r="AI27" s="260"/>
      <c r="AJ27" s="260"/>
      <c r="AK27" s="260"/>
      <c r="AL27" s="260"/>
      <c r="AM27" s="260"/>
      <c r="AN27" s="260"/>
      <c r="AO27" s="260"/>
      <c r="AP27" s="260"/>
    </row>
    <row r="28" spans="1:42" s="257" customFormat="1" ht="24.95" customHeight="1">
      <c r="A28" s="199"/>
      <c r="B28" s="199" t="s">
        <v>383</v>
      </c>
      <c r="C28" s="262" t="s">
        <v>484</v>
      </c>
      <c r="D28" s="370"/>
      <c r="E28" s="370"/>
      <c r="F28" s="370"/>
      <c r="G28" s="370"/>
      <c r="H28" s="356"/>
      <c r="I28" s="370"/>
      <c r="J28" s="418"/>
      <c r="K28" s="418"/>
      <c r="L28" s="209">
        <f t="shared" si="2"/>
        <v>0</v>
      </c>
      <c r="N28" s="258"/>
      <c r="Q28" s="261"/>
      <c r="R28" s="261"/>
      <c r="T28" s="261"/>
      <c r="U28" s="261"/>
      <c r="W28" s="260"/>
      <c r="X28" s="260"/>
      <c r="Y28" s="260"/>
      <c r="Z28" s="260"/>
      <c r="AA28" s="260"/>
      <c r="AB28" s="260"/>
      <c r="AC28" s="260"/>
      <c r="AD28" s="260"/>
      <c r="AE28" s="260"/>
      <c r="AF28" s="260"/>
      <c r="AG28" s="260"/>
      <c r="AH28" s="260"/>
      <c r="AI28" s="260"/>
      <c r="AJ28" s="260"/>
      <c r="AK28" s="260"/>
      <c r="AL28" s="260"/>
      <c r="AM28" s="260"/>
      <c r="AN28" s="260"/>
      <c r="AO28" s="260"/>
      <c r="AP28" s="260"/>
    </row>
    <row r="29" spans="1:42" s="257" customFormat="1" ht="84" customHeight="1">
      <c r="A29" s="199"/>
      <c r="B29" s="199">
        <v>9.1</v>
      </c>
      <c r="C29" s="262" t="s">
        <v>485</v>
      </c>
      <c r="D29" s="370"/>
      <c r="E29" s="378"/>
      <c r="F29" s="378"/>
      <c r="G29" s="378"/>
      <c r="H29" s="356"/>
      <c r="I29" s="378"/>
      <c r="J29" s="418"/>
      <c r="K29" s="418"/>
      <c r="L29" s="209">
        <f t="shared" si="2"/>
        <v>0</v>
      </c>
      <c r="N29" s="258"/>
      <c r="Q29" s="261"/>
      <c r="R29" s="261"/>
      <c r="T29" s="261"/>
      <c r="U29" s="261"/>
      <c r="W29" s="260"/>
      <c r="X29" s="260"/>
      <c r="Y29" s="260"/>
      <c r="Z29" s="260"/>
      <c r="AA29" s="260"/>
      <c r="AB29" s="260"/>
      <c r="AC29" s="260"/>
      <c r="AD29" s="260"/>
      <c r="AE29" s="260"/>
      <c r="AF29" s="260"/>
      <c r="AG29" s="260"/>
      <c r="AH29" s="260"/>
      <c r="AI29" s="260"/>
      <c r="AJ29" s="260"/>
      <c r="AK29" s="260"/>
      <c r="AL29" s="260"/>
      <c r="AM29" s="260"/>
      <c r="AN29" s="260"/>
      <c r="AO29" s="260"/>
      <c r="AP29" s="260"/>
    </row>
    <row r="30" spans="1:42" s="257" customFormat="1" ht="20.100000000000001" customHeight="1">
      <c r="A30" s="199"/>
      <c r="B30" s="199" t="s">
        <v>384</v>
      </c>
      <c r="C30" s="262" t="s">
        <v>486</v>
      </c>
      <c r="D30" s="370" t="s">
        <v>299</v>
      </c>
      <c r="E30" s="383">
        <v>156</v>
      </c>
      <c r="F30" s="396">
        <v>998739</v>
      </c>
      <c r="G30" s="379"/>
      <c r="H30" s="356">
        <v>0.18</v>
      </c>
      <c r="I30" s="357"/>
      <c r="J30" s="416"/>
      <c r="K30" s="417" t="str">
        <f t="shared" si="1"/>
        <v>Included</v>
      </c>
      <c r="L30" s="209">
        <f t="shared" si="2"/>
        <v>0.18</v>
      </c>
      <c r="N30" s="258"/>
      <c r="Q30" s="261"/>
      <c r="R30" s="261"/>
      <c r="T30" s="261"/>
      <c r="U30" s="261"/>
      <c r="W30" s="260"/>
      <c r="X30" s="260"/>
      <c r="Y30" s="260"/>
      <c r="Z30" s="260"/>
      <c r="AA30" s="260"/>
      <c r="AB30" s="260"/>
      <c r="AC30" s="260"/>
      <c r="AD30" s="260"/>
      <c r="AE30" s="260"/>
      <c r="AF30" s="260"/>
      <c r="AG30" s="260"/>
      <c r="AH30" s="260"/>
      <c r="AI30" s="260"/>
      <c r="AJ30" s="260"/>
      <c r="AK30" s="260"/>
      <c r="AL30" s="260"/>
      <c r="AM30" s="260"/>
      <c r="AN30" s="260"/>
      <c r="AO30" s="260"/>
      <c r="AP30" s="260"/>
    </row>
    <row r="31" spans="1:42" s="257" customFormat="1" ht="21" customHeight="1">
      <c r="A31" s="199"/>
      <c r="B31" s="199" t="s">
        <v>385</v>
      </c>
      <c r="C31" s="262" t="s">
        <v>487</v>
      </c>
      <c r="D31" s="370" t="s">
        <v>299</v>
      </c>
      <c r="E31" s="383">
        <v>2</v>
      </c>
      <c r="F31" s="396">
        <v>998739</v>
      </c>
      <c r="G31" s="379"/>
      <c r="H31" s="356">
        <v>0.18</v>
      </c>
      <c r="I31" s="357"/>
      <c r="J31" s="416"/>
      <c r="K31" s="417" t="str">
        <f t="shared" si="1"/>
        <v>Included</v>
      </c>
      <c r="L31" s="209">
        <f t="shared" si="2"/>
        <v>0.18</v>
      </c>
      <c r="N31" s="258"/>
      <c r="Q31" s="261"/>
      <c r="R31" s="261"/>
      <c r="T31" s="261"/>
      <c r="U31" s="261"/>
      <c r="W31" s="260"/>
      <c r="X31" s="260"/>
      <c r="Y31" s="260"/>
      <c r="Z31" s="260"/>
      <c r="AA31" s="260"/>
      <c r="AB31" s="260"/>
      <c r="AC31" s="260"/>
      <c r="AD31" s="260"/>
      <c r="AE31" s="260"/>
      <c r="AF31" s="260"/>
      <c r="AG31" s="260"/>
      <c r="AH31" s="260"/>
      <c r="AI31" s="260"/>
      <c r="AJ31" s="260"/>
      <c r="AK31" s="260"/>
      <c r="AL31" s="260"/>
      <c r="AM31" s="260"/>
      <c r="AN31" s="260"/>
      <c r="AO31" s="260"/>
      <c r="AP31" s="260"/>
    </row>
    <row r="32" spans="1:42" s="257" customFormat="1" ht="21" customHeight="1">
      <c r="A32" s="199"/>
      <c r="B32" s="199" t="s">
        <v>326</v>
      </c>
      <c r="C32" s="262" t="s">
        <v>488</v>
      </c>
      <c r="D32" s="370" t="s">
        <v>299</v>
      </c>
      <c r="E32" s="383">
        <v>8</v>
      </c>
      <c r="F32" s="396">
        <v>998739</v>
      </c>
      <c r="G32" s="379"/>
      <c r="H32" s="356">
        <v>0.18</v>
      </c>
      <c r="I32" s="357"/>
      <c r="J32" s="416"/>
      <c r="K32" s="417" t="str">
        <f t="shared" si="1"/>
        <v>Included</v>
      </c>
      <c r="L32" s="209">
        <f t="shared" si="2"/>
        <v>0.18</v>
      </c>
      <c r="N32" s="258"/>
      <c r="Q32" s="261"/>
      <c r="R32" s="261"/>
      <c r="T32" s="261"/>
      <c r="U32" s="261"/>
      <c r="W32" s="260"/>
      <c r="X32" s="260"/>
      <c r="Y32" s="260"/>
      <c r="Z32" s="260"/>
      <c r="AA32" s="260"/>
      <c r="AB32" s="260"/>
      <c r="AC32" s="260"/>
      <c r="AD32" s="260"/>
      <c r="AE32" s="260"/>
      <c r="AF32" s="260"/>
      <c r="AG32" s="260"/>
      <c r="AH32" s="260"/>
      <c r="AI32" s="260"/>
      <c r="AJ32" s="260"/>
      <c r="AK32" s="260"/>
      <c r="AL32" s="260"/>
      <c r="AM32" s="260"/>
      <c r="AN32" s="260"/>
      <c r="AO32" s="260"/>
      <c r="AP32" s="260"/>
    </row>
    <row r="33" spans="1:42" s="257" customFormat="1" ht="21" customHeight="1">
      <c r="A33" s="199"/>
      <c r="B33" s="199" t="s">
        <v>386</v>
      </c>
      <c r="C33" s="262" t="s">
        <v>489</v>
      </c>
      <c r="D33" s="370" t="s">
        <v>299</v>
      </c>
      <c r="E33" s="383">
        <v>6</v>
      </c>
      <c r="F33" s="396">
        <v>998739</v>
      </c>
      <c r="G33" s="379"/>
      <c r="H33" s="356">
        <v>0.18</v>
      </c>
      <c r="I33" s="357"/>
      <c r="J33" s="416"/>
      <c r="K33" s="417" t="str">
        <f t="shared" si="1"/>
        <v>Included</v>
      </c>
      <c r="L33" s="209">
        <f t="shared" si="2"/>
        <v>0.18</v>
      </c>
      <c r="N33" s="258"/>
      <c r="Q33" s="261"/>
      <c r="R33" s="261"/>
      <c r="T33" s="261"/>
      <c r="U33" s="261"/>
      <c r="W33" s="260"/>
      <c r="X33" s="260"/>
      <c r="Y33" s="260"/>
      <c r="Z33" s="260"/>
      <c r="AA33" s="260"/>
      <c r="AB33" s="260"/>
      <c r="AC33" s="260"/>
      <c r="AD33" s="260"/>
      <c r="AE33" s="260"/>
      <c r="AF33" s="260"/>
      <c r="AG33" s="260"/>
      <c r="AH33" s="260"/>
      <c r="AI33" s="260"/>
      <c r="AJ33" s="260"/>
      <c r="AK33" s="260"/>
      <c r="AL33" s="260"/>
      <c r="AM33" s="260"/>
      <c r="AN33" s="260"/>
      <c r="AO33" s="260"/>
      <c r="AP33" s="260"/>
    </row>
    <row r="34" spans="1:42" s="257" customFormat="1" ht="21" customHeight="1">
      <c r="A34" s="199"/>
      <c r="B34" s="199" t="s">
        <v>327</v>
      </c>
      <c r="C34" s="262" t="s">
        <v>490</v>
      </c>
      <c r="D34" s="370" t="s">
        <v>299</v>
      </c>
      <c r="E34" s="383">
        <v>2</v>
      </c>
      <c r="F34" s="396">
        <v>998739</v>
      </c>
      <c r="G34" s="379"/>
      <c r="H34" s="356">
        <v>0.18</v>
      </c>
      <c r="I34" s="357"/>
      <c r="J34" s="416"/>
      <c r="K34" s="417" t="str">
        <f t="shared" si="1"/>
        <v>Included</v>
      </c>
      <c r="L34" s="209">
        <f t="shared" si="2"/>
        <v>0.18</v>
      </c>
      <c r="N34" s="258"/>
      <c r="Q34" s="261"/>
      <c r="R34" s="261"/>
      <c r="T34" s="261"/>
      <c r="U34" s="261"/>
      <c r="W34" s="260"/>
      <c r="X34" s="260"/>
      <c r="Y34" s="260"/>
      <c r="Z34" s="260"/>
      <c r="AA34" s="260"/>
      <c r="AB34" s="260"/>
      <c r="AC34" s="260"/>
      <c r="AD34" s="260"/>
      <c r="AE34" s="260"/>
      <c r="AF34" s="260"/>
      <c r="AG34" s="260"/>
      <c r="AH34" s="260"/>
      <c r="AI34" s="260"/>
      <c r="AJ34" s="260"/>
      <c r="AK34" s="260"/>
      <c r="AL34" s="260"/>
      <c r="AM34" s="260"/>
      <c r="AN34" s="260"/>
      <c r="AO34" s="260"/>
      <c r="AP34" s="260"/>
    </row>
    <row r="35" spans="1:42" s="257" customFormat="1" ht="21" customHeight="1">
      <c r="A35" s="199"/>
      <c r="B35" s="199" t="s">
        <v>331</v>
      </c>
      <c r="C35" s="262" t="s">
        <v>491</v>
      </c>
      <c r="D35" s="370" t="s">
        <v>299</v>
      </c>
      <c r="E35" s="383">
        <v>2</v>
      </c>
      <c r="F35" s="396">
        <v>998739</v>
      </c>
      <c r="G35" s="379"/>
      <c r="H35" s="356">
        <v>0.18</v>
      </c>
      <c r="I35" s="357"/>
      <c r="J35" s="416"/>
      <c r="K35" s="417" t="str">
        <f t="shared" si="1"/>
        <v>Included</v>
      </c>
      <c r="L35" s="209">
        <f t="shared" si="2"/>
        <v>0.18</v>
      </c>
      <c r="N35" s="258"/>
      <c r="Q35" s="261"/>
      <c r="R35" s="261"/>
      <c r="T35" s="261"/>
      <c r="U35" s="261"/>
      <c r="W35" s="260"/>
      <c r="X35" s="260"/>
      <c r="Y35" s="260"/>
      <c r="Z35" s="260"/>
      <c r="AA35" s="260"/>
      <c r="AB35" s="260"/>
      <c r="AC35" s="260"/>
      <c r="AD35" s="260"/>
      <c r="AE35" s="260"/>
      <c r="AF35" s="260"/>
      <c r="AG35" s="260"/>
      <c r="AH35" s="260"/>
      <c r="AI35" s="260"/>
      <c r="AJ35" s="260"/>
      <c r="AK35" s="260"/>
      <c r="AL35" s="260"/>
      <c r="AM35" s="260"/>
      <c r="AN35" s="260"/>
      <c r="AO35" s="260"/>
      <c r="AP35" s="260"/>
    </row>
    <row r="36" spans="1:42" s="257" customFormat="1" ht="87" customHeight="1">
      <c r="A36" s="199"/>
      <c r="B36" s="199">
        <v>7.1</v>
      </c>
      <c r="C36" s="262" t="s">
        <v>492</v>
      </c>
      <c r="D36" s="370"/>
      <c r="E36" s="378"/>
      <c r="F36" s="378"/>
      <c r="G36" s="378"/>
      <c r="H36" s="356"/>
      <c r="I36" s="378"/>
      <c r="J36" s="418"/>
      <c r="K36" s="418"/>
      <c r="L36" s="209">
        <f t="shared" si="2"/>
        <v>0</v>
      </c>
      <c r="N36" s="258"/>
      <c r="Q36" s="261"/>
      <c r="R36" s="261"/>
      <c r="T36" s="261"/>
      <c r="U36" s="261"/>
      <c r="W36" s="260"/>
      <c r="X36" s="260"/>
      <c r="Y36" s="260"/>
      <c r="Z36" s="260"/>
      <c r="AA36" s="260"/>
      <c r="AB36" s="260"/>
      <c r="AC36" s="260"/>
      <c r="AD36" s="260"/>
      <c r="AE36" s="260"/>
      <c r="AF36" s="260"/>
      <c r="AG36" s="260"/>
      <c r="AH36" s="260"/>
      <c r="AI36" s="260"/>
      <c r="AJ36" s="260"/>
      <c r="AK36" s="260"/>
      <c r="AL36" s="260"/>
      <c r="AM36" s="260"/>
      <c r="AN36" s="260"/>
      <c r="AO36" s="260"/>
      <c r="AP36" s="260"/>
    </row>
    <row r="37" spans="1:42" s="257" customFormat="1" ht="22.5" customHeight="1">
      <c r="A37" s="199"/>
      <c r="B37" s="199" t="s">
        <v>387</v>
      </c>
      <c r="C37" s="262" t="s">
        <v>493</v>
      </c>
      <c r="D37" s="370" t="s">
        <v>304</v>
      </c>
      <c r="E37" s="383">
        <v>1847</v>
      </c>
      <c r="F37" s="396">
        <v>998739</v>
      </c>
      <c r="G37" s="379"/>
      <c r="H37" s="356">
        <v>0.18</v>
      </c>
      <c r="I37" s="357"/>
      <c r="J37" s="416"/>
      <c r="K37" s="417" t="str">
        <f t="shared" si="1"/>
        <v>Included</v>
      </c>
      <c r="L37" s="209">
        <f t="shared" si="2"/>
        <v>0.18</v>
      </c>
      <c r="N37" s="258"/>
      <c r="Q37" s="261"/>
      <c r="R37" s="261"/>
      <c r="T37" s="261"/>
      <c r="U37" s="261"/>
      <c r="W37" s="260"/>
      <c r="X37" s="260"/>
      <c r="Y37" s="260"/>
      <c r="Z37" s="260"/>
      <c r="AA37" s="260"/>
      <c r="AB37" s="260"/>
      <c r="AC37" s="260"/>
      <c r="AD37" s="260"/>
      <c r="AE37" s="260"/>
      <c r="AF37" s="260"/>
      <c r="AG37" s="260"/>
      <c r="AH37" s="260"/>
      <c r="AI37" s="260"/>
      <c r="AJ37" s="260"/>
      <c r="AK37" s="260"/>
      <c r="AL37" s="260"/>
      <c r="AM37" s="260"/>
      <c r="AN37" s="260"/>
      <c r="AO37" s="260"/>
      <c r="AP37" s="260"/>
    </row>
    <row r="38" spans="1:42" s="257" customFormat="1" ht="13.5" customHeight="1">
      <c r="A38" s="199"/>
      <c r="B38" s="199"/>
      <c r="C38" s="262"/>
      <c r="D38" s="370"/>
      <c r="E38" s="378"/>
      <c r="F38" s="378"/>
      <c r="G38" s="378"/>
      <c r="H38" s="356"/>
      <c r="I38" s="357"/>
      <c r="J38" s="418"/>
      <c r="K38" s="418"/>
      <c r="L38" s="209">
        <f t="shared" si="2"/>
        <v>0</v>
      </c>
      <c r="N38" s="258"/>
      <c r="Q38" s="261"/>
      <c r="R38" s="261"/>
      <c r="T38" s="261"/>
      <c r="U38" s="261"/>
      <c r="W38" s="260"/>
      <c r="X38" s="260"/>
      <c r="Y38" s="260"/>
      <c r="Z38" s="260"/>
      <c r="AA38" s="260"/>
      <c r="AB38" s="260"/>
      <c r="AC38" s="260"/>
      <c r="AD38" s="260"/>
      <c r="AE38" s="260"/>
      <c r="AF38" s="260"/>
      <c r="AG38" s="260"/>
      <c r="AH38" s="260"/>
      <c r="AI38" s="260"/>
      <c r="AJ38" s="260"/>
      <c r="AK38" s="260"/>
      <c r="AL38" s="260"/>
      <c r="AM38" s="260"/>
      <c r="AN38" s="260"/>
      <c r="AO38" s="260"/>
      <c r="AP38" s="260"/>
    </row>
    <row r="39" spans="1:42" s="257" customFormat="1" ht="24.6" customHeight="1">
      <c r="A39" s="199"/>
      <c r="B39" s="199" t="s">
        <v>322</v>
      </c>
      <c r="C39" s="262" t="s">
        <v>494</v>
      </c>
      <c r="D39" s="370" t="s">
        <v>304</v>
      </c>
      <c r="E39" s="383">
        <v>110</v>
      </c>
      <c r="F39" s="396">
        <v>998739</v>
      </c>
      <c r="G39" s="379"/>
      <c r="H39" s="356">
        <v>0.18</v>
      </c>
      <c r="I39" s="357"/>
      <c r="J39" s="416"/>
      <c r="K39" s="417" t="str">
        <f t="shared" si="1"/>
        <v>Included</v>
      </c>
      <c r="L39" s="209">
        <f t="shared" si="2"/>
        <v>0.18</v>
      </c>
      <c r="N39" s="258"/>
      <c r="Q39" s="261"/>
      <c r="R39" s="261"/>
      <c r="T39" s="261"/>
      <c r="U39" s="261"/>
      <c r="W39" s="260"/>
      <c r="X39" s="260"/>
      <c r="Y39" s="260"/>
      <c r="Z39" s="260"/>
      <c r="AA39" s="260"/>
      <c r="AB39" s="260"/>
      <c r="AC39" s="260"/>
      <c r="AD39" s="260"/>
      <c r="AE39" s="260"/>
      <c r="AF39" s="260"/>
      <c r="AG39" s="260"/>
      <c r="AH39" s="260"/>
      <c r="AI39" s="260"/>
      <c r="AJ39" s="260"/>
      <c r="AK39" s="260"/>
      <c r="AL39" s="260"/>
      <c r="AM39" s="260"/>
      <c r="AN39" s="260"/>
      <c r="AO39" s="260"/>
      <c r="AP39" s="260"/>
    </row>
    <row r="40" spans="1:42" s="257" customFormat="1" ht="14.1" customHeight="1">
      <c r="A40" s="199"/>
      <c r="B40" s="199"/>
      <c r="C40" s="262"/>
      <c r="D40" s="370"/>
      <c r="E40" s="378"/>
      <c r="F40" s="378"/>
      <c r="G40" s="378"/>
      <c r="H40" s="356"/>
      <c r="I40" s="357"/>
      <c r="J40" s="418"/>
      <c r="K40" s="418"/>
      <c r="L40" s="209">
        <f t="shared" si="2"/>
        <v>0</v>
      </c>
      <c r="N40" s="258"/>
      <c r="Q40" s="261"/>
      <c r="R40" s="261"/>
      <c r="T40" s="261"/>
      <c r="U40" s="261"/>
      <c r="W40" s="260"/>
      <c r="X40" s="260"/>
      <c r="Y40" s="260"/>
      <c r="Z40" s="260"/>
      <c r="AA40" s="260"/>
      <c r="AB40" s="260"/>
      <c r="AC40" s="260"/>
      <c r="AD40" s="260"/>
      <c r="AE40" s="260"/>
      <c r="AF40" s="260"/>
      <c r="AG40" s="260"/>
      <c r="AH40" s="260"/>
      <c r="AI40" s="260"/>
      <c r="AJ40" s="260"/>
      <c r="AK40" s="260"/>
      <c r="AL40" s="260"/>
      <c r="AM40" s="260"/>
      <c r="AN40" s="260"/>
      <c r="AO40" s="260"/>
      <c r="AP40" s="260"/>
    </row>
    <row r="41" spans="1:42" s="257" customFormat="1" ht="23.45" customHeight="1">
      <c r="A41" s="199"/>
      <c r="B41" s="199" t="s">
        <v>329</v>
      </c>
      <c r="C41" s="262" t="s">
        <v>495</v>
      </c>
      <c r="D41" s="370" t="s">
        <v>304</v>
      </c>
      <c r="E41" s="383">
        <v>140</v>
      </c>
      <c r="F41" s="396">
        <v>998739</v>
      </c>
      <c r="G41" s="379"/>
      <c r="H41" s="356">
        <v>0.18</v>
      </c>
      <c r="I41" s="357"/>
      <c r="J41" s="416"/>
      <c r="K41" s="417" t="str">
        <f t="shared" si="1"/>
        <v>Included</v>
      </c>
      <c r="L41" s="209">
        <f t="shared" si="2"/>
        <v>0.18</v>
      </c>
      <c r="N41" s="258"/>
      <c r="Q41" s="261"/>
      <c r="R41" s="261"/>
      <c r="T41" s="261"/>
      <c r="U41" s="261"/>
      <c r="W41" s="260"/>
      <c r="X41" s="260"/>
      <c r="Y41" s="260"/>
      <c r="Z41" s="260"/>
      <c r="AA41" s="260"/>
      <c r="AB41" s="260"/>
      <c r="AC41" s="260"/>
      <c r="AD41" s="260"/>
      <c r="AE41" s="260"/>
      <c r="AF41" s="260"/>
      <c r="AG41" s="260"/>
      <c r="AH41" s="260"/>
      <c r="AI41" s="260"/>
      <c r="AJ41" s="260"/>
      <c r="AK41" s="260"/>
      <c r="AL41" s="260"/>
      <c r="AM41" s="260"/>
      <c r="AN41" s="260"/>
      <c r="AO41" s="260"/>
      <c r="AP41" s="260"/>
    </row>
    <row r="42" spans="1:42" s="257" customFormat="1" ht="17.100000000000001" customHeight="1">
      <c r="A42" s="199"/>
      <c r="B42" s="199"/>
      <c r="C42" s="262"/>
      <c r="D42" s="370"/>
      <c r="E42" s="378"/>
      <c r="F42" s="378"/>
      <c r="G42" s="378"/>
      <c r="H42" s="356"/>
      <c r="I42" s="357"/>
      <c r="J42" s="418"/>
      <c r="K42" s="418"/>
      <c r="L42" s="209">
        <f t="shared" si="2"/>
        <v>0</v>
      </c>
      <c r="N42" s="258"/>
      <c r="Q42" s="261"/>
      <c r="R42" s="261"/>
      <c r="T42" s="261"/>
      <c r="U42" s="261"/>
      <c r="W42" s="260"/>
      <c r="X42" s="260"/>
      <c r="Y42" s="260"/>
      <c r="Z42" s="260"/>
      <c r="AA42" s="260"/>
      <c r="AB42" s="260"/>
      <c r="AC42" s="260"/>
      <c r="AD42" s="260"/>
      <c r="AE42" s="260"/>
      <c r="AF42" s="260"/>
      <c r="AG42" s="260"/>
      <c r="AH42" s="260"/>
      <c r="AI42" s="260"/>
      <c r="AJ42" s="260"/>
      <c r="AK42" s="260"/>
      <c r="AL42" s="260"/>
      <c r="AM42" s="260"/>
      <c r="AN42" s="260"/>
      <c r="AO42" s="260"/>
      <c r="AP42" s="260"/>
    </row>
    <row r="43" spans="1:42" s="257" customFormat="1" ht="107.1" customHeight="1">
      <c r="A43" s="199"/>
      <c r="B43" s="199">
        <v>7.2</v>
      </c>
      <c r="C43" s="262" t="s">
        <v>496</v>
      </c>
      <c r="D43" s="370"/>
      <c r="E43" s="378"/>
      <c r="F43" s="378"/>
      <c r="G43" s="378"/>
      <c r="H43" s="356"/>
      <c r="I43" s="357"/>
      <c r="J43" s="418"/>
      <c r="K43" s="418"/>
      <c r="L43" s="209">
        <f t="shared" si="2"/>
        <v>0</v>
      </c>
      <c r="N43" s="258"/>
      <c r="Q43" s="261"/>
      <c r="R43" s="261"/>
      <c r="T43" s="261"/>
      <c r="U43" s="261"/>
      <c r="W43" s="260"/>
      <c r="X43" s="260"/>
      <c r="Y43" s="260"/>
      <c r="Z43" s="260"/>
      <c r="AA43" s="260"/>
      <c r="AB43" s="260"/>
      <c r="AC43" s="260"/>
      <c r="AD43" s="260"/>
      <c r="AE43" s="260"/>
      <c r="AF43" s="260"/>
      <c r="AG43" s="260"/>
      <c r="AH43" s="260"/>
      <c r="AI43" s="260"/>
      <c r="AJ43" s="260"/>
      <c r="AK43" s="260"/>
      <c r="AL43" s="260"/>
      <c r="AM43" s="260"/>
      <c r="AN43" s="260"/>
      <c r="AO43" s="260"/>
      <c r="AP43" s="260"/>
    </row>
    <row r="44" spans="1:42" s="257" customFormat="1" ht="23.1" customHeight="1">
      <c r="A44" s="199"/>
      <c r="B44" s="199" t="s">
        <v>323</v>
      </c>
      <c r="C44" s="262" t="s">
        <v>497</v>
      </c>
      <c r="D44" s="370" t="s">
        <v>304</v>
      </c>
      <c r="E44" s="383">
        <v>173</v>
      </c>
      <c r="F44" s="396">
        <v>998739</v>
      </c>
      <c r="G44" s="379"/>
      <c r="H44" s="356">
        <v>0.18</v>
      </c>
      <c r="I44" s="357"/>
      <c r="J44" s="416"/>
      <c r="K44" s="417" t="str">
        <f t="shared" si="1"/>
        <v>Included</v>
      </c>
      <c r="L44" s="209">
        <f t="shared" si="2"/>
        <v>0.18</v>
      </c>
      <c r="N44" s="258"/>
      <c r="Q44" s="261"/>
      <c r="R44" s="261"/>
      <c r="T44" s="261"/>
      <c r="U44" s="261"/>
      <c r="W44" s="260"/>
      <c r="X44" s="260"/>
      <c r="Y44" s="260"/>
      <c r="Z44" s="260"/>
      <c r="AA44" s="260"/>
      <c r="AB44" s="260"/>
      <c r="AC44" s="260"/>
      <c r="AD44" s="260"/>
      <c r="AE44" s="260"/>
      <c r="AF44" s="260"/>
      <c r="AG44" s="260"/>
      <c r="AH44" s="260"/>
      <c r="AI44" s="260"/>
      <c r="AJ44" s="260"/>
      <c r="AK44" s="260"/>
      <c r="AL44" s="260"/>
      <c r="AM44" s="260"/>
      <c r="AN44" s="260"/>
      <c r="AO44" s="260"/>
      <c r="AP44" s="260"/>
    </row>
    <row r="45" spans="1:42" s="257" customFormat="1" ht="14.45" customHeight="1">
      <c r="A45" s="199"/>
      <c r="B45" s="199"/>
      <c r="C45" s="262"/>
      <c r="D45" s="199"/>
      <c r="E45" s="378"/>
      <c r="F45" s="378"/>
      <c r="G45" s="378"/>
      <c r="H45" s="356"/>
      <c r="I45" s="357"/>
      <c r="J45" s="418"/>
      <c r="K45" s="418"/>
      <c r="L45" s="209">
        <f t="shared" si="2"/>
        <v>0</v>
      </c>
      <c r="N45" s="258"/>
      <c r="Q45" s="261"/>
      <c r="R45" s="261"/>
      <c r="T45" s="261"/>
      <c r="U45" s="261"/>
      <c r="W45" s="260"/>
      <c r="X45" s="260"/>
      <c r="Y45" s="260"/>
      <c r="Z45" s="260"/>
      <c r="AA45" s="260"/>
      <c r="AB45" s="260"/>
      <c r="AC45" s="260"/>
      <c r="AD45" s="260"/>
      <c r="AE45" s="260"/>
      <c r="AF45" s="260"/>
      <c r="AG45" s="260"/>
      <c r="AH45" s="260"/>
      <c r="AI45" s="260"/>
      <c r="AJ45" s="260"/>
      <c r="AK45" s="260"/>
      <c r="AL45" s="260"/>
      <c r="AM45" s="260"/>
      <c r="AN45" s="260"/>
      <c r="AO45" s="260"/>
      <c r="AP45" s="260"/>
    </row>
    <row r="46" spans="1:42" s="257" customFormat="1" ht="75" customHeight="1">
      <c r="A46" s="199"/>
      <c r="B46" s="199">
        <v>7.5</v>
      </c>
      <c r="C46" s="262" t="s">
        <v>498</v>
      </c>
      <c r="D46" s="199"/>
      <c r="E46" s="378"/>
      <c r="F46" s="378"/>
      <c r="G46" s="378"/>
      <c r="H46" s="356"/>
      <c r="I46" s="357"/>
      <c r="J46" s="418"/>
      <c r="K46" s="418"/>
      <c r="L46" s="209">
        <f t="shared" si="2"/>
        <v>0</v>
      </c>
      <c r="N46" s="258"/>
      <c r="Q46" s="261"/>
      <c r="R46" s="261"/>
      <c r="T46" s="261"/>
      <c r="U46" s="261"/>
      <c r="W46" s="260"/>
      <c r="X46" s="260"/>
      <c r="Y46" s="260"/>
      <c r="Z46" s="260"/>
      <c r="AA46" s="260"/>
      <c r="AB46" s="260"/>
      <c r="AC46" s="260"/>
      <c r="AD46" s="260"/>
      <c r="AE46" s="260"/>
      <c r="AF46" s="260"/>
      <c r="AG46" s="260"/>
      <c r="AH46" s="260"/>
      <c r="AI46" s="260"/>
      <c r="AJ46" s="260"/>
      <c r="AK46" s="260"/>
      <c r="AL46" s="260"/>
      <c r="AM46" s="260"/>
      <c r="AN46" s="260"/>
      <c r="AO46" s="260"/>
      <c r="AP46" s="260"/>
    </row>
    <row r="47" spans="1:42" s="257" customFormat="1" ht="23.45" customHeight="1">
      <c r="A47" s="199"/>
      <c r="B47" s="199" t="s">
        <v>324</v>
      </c>
      <c r="C47" s="262" t="s">
        <v>497</v>
      </c>
      <c r="D47" s="199" t="s">
        <v>304</v>
      </c>
      <c r="E47" s="383">
        <v>195</v>
      </c>
      <c r="F47" s="396">
        <v>998739</v>
      </c>
      <c r="G47" s="379"/>
      <c r="H47" s="356">
        <v>0.18</v>
      </c>
      <c r="I47" s="357"/>
      <c r="J47" s="416"/>
      <c r="K47" s="417" t="str">
        <f t="shared" si="1"/>
        <v>Included</v>
      </c>
      <c r="L47" s="209">
        <f t="shared" si="2"/>
        <v>0.18</v>
      </c>
      <c r="N47" s="258"/>
      <c r="Q47" s="261"/>
      <c r="R47" s="261"/>
      <c r="T47" s="261"/>
      <c r="U47" s="261"/>
      <c r="W47" s="260"/>
      <c r="X47" s="260"/>
      <c r="Y47" s="260"/>
      <c r="Z47" s="260"/>
      <c r="AA47" s="260"/>
      <c r="AB47" s="260"/>
      <c r="AC47" s="260"/>
      <c r="AD47" s="260"/>
      <c r="AE47" s="260"/>
      <c r="AF47" s="260"/>
      <c r="AG47" s="260"/>
      <c r="AH47" s="260"/>
      <c r="AI47" s="260"/>
      <c r="AJ47" s="260"/>
      <c r="AK47" s="260"/>
      <c r="AL47" s="260"/>
      <c r="AM47" s="260"/>
      <c r="AN47" s="260"/>
      <c r="AO47" s="260"/>
      <c r="AP47" s="260"/>
    </row>
    <row r="48" spans="1:42" s="257" customFormat="1" ht="15.95" customHeight="1">
      <c r="A48" s="199"/>
      <c r="B48" s="199"/>
      <c r="C48" s="262"/>
      <c r="D48" s="199"/>
      <c r="E48" s="378"/>
      <c r="F48" s="378"/>
      <c r="G48" s="378"/>
      <c r="H48" s="356"/>
      <c r="I48" s="357"/>
      <c r="J48" s="418"/>
      <c r="K48" s="418"/>
      <c r="L48" s="209">
        <f t="shared" si="2"/>
        <v>0</v>
      </c>
      <c r="N48" s="258"/>
      <c r="Q48" s="261"/>
      <c r="R48" s="261"/>
      <c r="T48" s="261"/>
      <c r="U48" s="261"/>
      <c r="W48" s="260"/>
      <c r="X48" s="260"/>
      <c r="Y48" s="260"/>
      <c r="Z48" s="260"/>
      <c r="AA48" s="260"/>
      <c r="AB48" s="260"/>
      <c r="AC48" s="260"/>
      <c r="AD48" s="260"/>
      <c r="AE48" s="260"/>
      <c r="AF48" s="260"/>
      <c r="AG48" s="260"/>
      <c r="AH48" s="260"/>
      <c r="AI48" s="260"/>
      <c r="AJ48" s="260"/>
      <c r="AK48" s="260"/>
      <c r="AL48" s="260"/>
      <c r="AM48" s="260"/>
      <c r="AN48" s="260"/>
      <c r="AO48" s="260"/>
      <c r="AP48" s="260"/>
    </row>
    <row r="49" spans="1:42" s="257" customFormat="1" ht="24.6" customHeight="1">
      <c r="A49" s="199"/>
      <c r="B49" s="199" t="s">
        <v>330</v>
      </c>
      <c r="C49" s="262" t="s">
        <v>494</v>
      </c>
      <c r="D49" s="199" t="s">
        <v>304</v>
      </c>
      <c r="E49" s="383">
        <v>5</v>
      </c>
      <c r="F49" s="396">
        <v>998739</v>
      </c>
      <c r="G49" s="379"/>
      <c r="H49" s="356">
        <v>0.18</v>
      </c>
      <c r="I49" s="357"/>
      <c r="J49" s="416"/>
      <c r="K49" s="417" t="str">
        <f t="shared" si="1"/>
        <v>Included</v>
      </c>
      <c r="L49" s="209">
        <f t="shared" si="2"/>
        <v>0.18</v>
      </c>
      <c r="N49" s="258"/>
      <c r="Q49" s="261"/>
      <c r="R49" s="261"/>
      <c r="T49" s="261"/>
      <c r="U49" s="261"/>
      <c r="W49" s="260"/>
      <c r="X49" s="260"/>
      <c r="Y49" s="260"/>
      <c r="Z49" s="260"/>
      <c r="AA49" s="260"/>
      <c r="AB49" s="260"/>
      <c r="AC49" s="260"/>
      <c r="AD49" s="260"/>
      <c r="AE49" s="260"/>
      <c r="AF49" s="260"/>
      <c r="AG49" s="260"/>
      <c r="AH49" s="260"/>
      <c r="AI49" s="260"/>
      <c r="AJ49" s="260"/>
      <c r="AK49" s="260"/>
      <c r="AL49" s="260"/>
      <c r="AM49" s="260"/>
      <c r="AN49" s="260"/>
      <c r="AO49" s="260"/>
      <c r="AP49" s="260"/>
    </row>
    <row r="50" spans="1:42" s="257" customFormat="1" ht="13.5" customHeight="1">
      <c r="A50" s="199"/>
      <c r="B50" s="199"/>
      <c r="C50" s="262"/>
      <c r="D50" s="199"/>
      <c r="E50" s="378"/>
      <c r="F50" s="378"/>
      <c r="G50" s="378"/>
      <c r="H50" s="356"/>
      <c r="I50" s="357"/>
      <c r="J50" s="418"/>
      <c r="K50" s="418"/>
      <c r="L50" s="209">
        <f t="shared" si="2"/>
        <v>0</v>
      </c>
      <c r="N50" s="258"/>
      <c r="Q50" s="261"/>
      <c r="R50" s="261"/>
      <c r="T50" s="261"/>
      <c r="U50" s="261"/>
      <c r="W50" s="260"/>
      <c r="X50" s="260"/>
      <c r="Y50" s="260"/>
      <c r="Z50" s="260"/>
      <c r="AA50" s="260"/>
      <c r="AB50" s="260"/>
      <c r="AC50" s="260"/>
      <c r="AD50" s="260"/>
      <c r="AE50" s="260"/>
      <c r="AF50" s="260"/>
      <c r="AG50" s="260"/>
      <c r="AH50" s="260"/>
      <c r="AI50" s="260"/>
      <c r="AJ50" s="260"/>
      <c r="AK50" s="260"/>
      <c r="AL50" s="260"/>
      <c r="AM50" s="260"/>
      <c r="AN50" s="260"/>
      <c r="AO50" s="260"/>
      <c r="AP50" s="260"/>
    </row>
    <row r="51" spans="1:42" s="257" customFormat="1" ht="20.100000000000001" customHeight="1">
      <c r="A51" s="199"/>
      <c r="B51" s="199" t="s">
        <v>325</v>
      </c>
      <c r="C51" s="262" t="s">
        <v>495</v>
      </c>
      <c r="D51" s="199" t="s">
        <v>304</v>
      </c>
      <c r="E51" s="383">
        <v>5</v>
      </c>
      <c r="F51" s="396">
        <v>998739</v>
      </c>
      <c r="G51" s="379"/>
      <c r="H51" s="356">
        <v>0.18</v>
      </c>
      <c r="I51" s="357"/>
      <c r="J51" s="416"/>
      <c r="K51" s="417" t="str">
        <f t="shared" si="1"/>
        <v>Included</v>
      </c>
      <c r="L51" s="209">
        <f t="shared" si="2"/>
        <v>0.18</v>
      </c>
      <c r="N51" s="258"/>
      <c r="Q51" s="261"/>
      <c r="R51" s="261"/>
      <c r="T51" s="261"/>
      <c r="U51" s="261"/>
      <c r="W51" s="260"/>
      <c r="X51" s="260"/>
      <c r="Y51" s="260"/>
      <c r="Z51" s="260"/>
      <c r="AA51" s="260"/>
      <c r="AB51" s="260"/>
      <c r="AC51" s="260"/>
      <c r="AD51" s="260"/>
      <c r="AE51" s="260"/>
      <c r="AF51" s="260"/>
      <c r="AG51" s="260"/>
      <c r="AH51" s="260"/>
      <c r="AI51" s="260"/>
      <c r="AJ51" s="260"/>
      <c r="AK51" s="260"/>
      <c r="AL51" s="260"/>
      <c r="AM51" s="260"/>
      <c r="AN51" s="260"/>
      <c r="AO51" s="260"/>
      <c r="AP51" s="260"/>
    </row>
    <row r="52" spans="1:42" s="257" customFormat="1" ht="9" customHeight="1">
      <c r="A52" s="199"/>
      <c r="B52" s="199"/>
      <c r="C52" s="262"/>
      <c r="D52" s="199"/>
      <c r="E52" s="378"/>
      <c r="F52" s="378"/>
      <c r="G52" s="378"/>
      <c r="H52" s="356"/>
      <c r="I52" s="357"/>
      <c r="J52" s="418"/>
      <c r="K52" s="418"/>
      <c r="L52" s="209">
        <f t="shared" si="2"/>
        <v>0</v>
      </c>
      <c r="N52" s="258"/>
      <c r="Q52" s="261"/>
      <c r="R52" s="261"/>
      <c r="T52" s="261"/>
      <c r="U52" s="261"/>
      <c r="W52" s="260"/>
      <c r="X52" s="260"/>
      <c r="Y52" s="260"/>
      <c r="Z52" s="260"/>
      <c r="AA52" s="260"/>
      <c r="AB52" s="260"/>
      <c r="AC52" s="260"/>
      <c r="AD52" s="260"/>
      <c r="AE52" s="260"/>
      <c r="AF52" s="260"/>
      <c r="AG52" s="260"/>
      <c r="AH52" s="260"/>
      <c r="AI52" s="260"/>
      <c r="AJ52" s="260"/>
      <c r="AK52" s="260"/>
      <c r="AL52" s="260"/>
      <c r="AM52" s="260"/>
      <c r="AN52" s="260"/>
      <c r="AO52" s="260"/>
      <c r="AP52" s="260"/>
    </row>
    <row r="53" spans="1:42" s="257" customFormat="1" ht="71.099999999999994" customHeight="1">
      <c r="A53" s="199"/>
      <c r="B53" s="199">
        <v>7.6</v>
      </c>
      <c r="C53" s="262" t="s">
        <v>499</v>
      </c>
      <c r="D53" s="381"/>
      <c r="E53" s="378"/>
      <c r="F53" s="378"/>
      <c r="G53" s="378"/>
      <c r="H53" s="356"/>
      <c r="I53" s="357"/>
      <c r="J53" s="418"/>
      <c r="K53" s="418"/>
      <c r="L53" s="209">
        <f t="shared" si="2"/>
        <v>0</v>
      </c>
      <c r="N53" s="258"/>
      <c r="Q53" s="261"/>
      <c r="R53" s="261"/>
      <c r="T53" s="261"/>
      <c r="U53" s="261"/>
      <c r="W53" s="260"/>
      <c r="X53" s="260"/>
      <c r="Y53" s="260"/>
      <c r="Z53" s="260"/>
      <c r="AA53" s="260"/>
      <c r="AB53" s="260"/>
      <c r="AC53" s="260"/>
      <c r="AD53" s="260"/>
      <c r="AE53" s="260"/>
      <c r="AF53" s="260"/>
      <c r="AG53" s="260"/>
      <c r="AH53" s="260"/>
      <c r="AI53" s="260"/>
      <c r="AJ53" s="260"/>
      <c r="AK53" s="260"/>
      <c r="AL53" s="260"/>
      <c r="AM53" s="260"/>
      <c r="AN53" s="260"/>
      <c r="AO53" s="260"/>
      <c r="AP53" s="260"/>
    </row>
    <row r="54" spans="1:42" s="257" customFormat="1" ht="22.5" customHeight="1">
      <c r="A54" s="199"/>
      <c r="B54" s="199" t="s">
        <v>388</v>
      </c>
      <c r="C54" s="262" t="s">
        <v>493</v>
      </c>
      <c r="D54" s="381" t="s">
        <v>304</v>
      </c>
      <c r="E54" s="199">
        <v>95</v>
      </c>
      <c r="F54" s="396">
        <v>998739</v>
      </c>
      <c r="G54" s="379"/>
      <c r="H54" s="356">
        <v>0.18</v>
      </c>
      <c r="I54" s="357"/>
      <c r="J54" s="416"/>
      <c r="K54" s="417" t="str">
        <f t="shared" si="1"/>
        <v>Included</v>
      </c>
      <c r="L54" s="209">
        <f t="shared" si="2"/>
        <v>0.18</v>
      </c>
      <c r="N54" s="258"/>
      <c r="Q54" s="261"/>
      <c r="R54" s="261"/>
      <c r="T54" s="261"/>
      <c r="U54" s="261"/>
      <c r="W54" s="260"/>
      <c r="X54" s="260"/>
      <c r="Y54" s="260"/>
      <c r="Z54" s="260"/>
      <c r="AA54" s="260"/>
      <c r="AB54" s="260"/>
      <c r="AC54" s="260"/>
      <c r="AD54" s="260"/>
      <c r="AE54" s="260"/>
      <c r="AF54" s="260"/>
      <c r="AG54" s="260"/>
      <c r="AH54" s="260"/>
      <c r="AI54" s="260"/>
      <c r="AJ54" s="260"/>
      <c r="AK54" s="260"/>
      <c r="AL54" s="260"/>
      <c r="AM54" s="260"/>
      <c r="AN54" s="260"/>
      <c r="AO54" s="260"/>
      <c r="AP54" s="260"/>
    </row>
    <row r="55" spans="1:42" s="257" customFormat="1" ht="12.6" customHeight="1">
      <c r="A55" s="199"/>
      <c r="B55" s="199"/>
      <c r="C55" s="262"/>
      <c r="D55" s="381"/>
      <c r="E55" s="199"/>
      <c r="F55" s="378"/>
      <c r="G55" s="378"/>
      <c r="H55" s="356"/>
      <c r="I55" s="357"/>
      <c r="J55" s="418"/>
      <c r="K55" s="418"/>
      <c r="L55" s="209">
        <f t="shared" si="2"/>
        <v>0</v>
      </c>
      <c r="N55" s="258"/>
      <c r="Q55" s="261"/>
      <c r="R55" s="261"/>
      <c r="T55" s="261"/>
      <c r="U55" s="261"/>
      <c r="W55" s="260"/>
      <c r="X55" s="260"/>
      <c r="Y55" s="260"/>
      <c r="Z55" s="260"/>
      <c r="AA55" s="260"/>
      <c r="AB55" s="260"/>
      <c r="AC55" s="260"/>
      <c r="AD55" s="260"/>
      <c r="AE55" s="260"/>
      <c r="AF55" s="260"/>
      <c r="AG55" s="260"/>
      <c r="AH55" s="260"/>
      <c r="AI55" s="260"/>
      <c r="AJ55" s="260"/>
      <c r="AK55" s="260"/>
      <c r="AL55" s="260"/>
      <c r="AM55" s="260"/>
      <c r="AN55" s="260"/>
      <c r="AO55" s="260"/>
      <c r="AP55" s="260"/>
    </row>
    <row r="56" spans="1:42" s="257" customFormat="1" ht="21.6" customHeight="1">
      <c r="A56" s="199"/>
      <c r="B56" s="199" t="s">
        <v>389</v>
      </c>
      <c r="C56" s="318" t="s">
        <v>494</v>
      </c>
      <c r="D56" s="381" t="s">
        <v>304</v>
      </c>
      <c r="E56" s="199">
        <v>5</v>
      </c>
      <c r="F56" s="396">
        <v>998739</v>
      </c>
      <c r="G56" s="379"/>
      <c r="H56" s="356">
        <v>0.18</v>
      </c>
      <c r="I56" s="357"/>
      <c r="J56" s="416"/>
      <c r="K56" s="417" t="str">
        <f t="shared" si="1"/>
        <v>Included</v>
      </c>
      <c r="L56" s="209">
        <f t="shared" si="2"/>
        <v>0.18</v>
      </c>
      <c r="N56" s="258"/>
      <c r="Q56" s="261"/>
      <c r="R56" s="261"/>
      <c r="T56" s="261"/>
      <c r="U56" s="261"/>
      <c r="W56" s="260"/>
      <c r="X56" s="260"/>
      <c r="Y56" s="260"/>
      <c r="Z56" s="260"/>
      <c r="AA56" s="260"/>
      <c r="AB56" s="260"/>
      <c r="AC56" s="260"/>
      <c r="AD56" s="260"/>
      <c r="AE56" s="260"/>
      <c r="AF56" s="260"/>
      <c r="AG56" s="260"/>
      <c r="AH56" s="260"/>
      <c r="AI56" s="260"/>
      <c r="AJ56" s="260"/>
      <c r="AK56" s="260"/>
      <c r="AL56" s="260"/>
      <c r="AM56" s="260"/>
      <c r="AN56" s="260"/>
      <c r="AO56" s="260"/>
      <c r="AP56" s="260"/>
    </row>
    <row r="57" spans="1:42" s="257" customFormat="1">
      <c r="A57" s="199"/>
      <c r="B57" s="199"/>
      <c r="C57" s="262"/>
      <c r="D57" s="381"/>
      <c r="E57" s="199"/>
      <c r="F57" s="378"/>
      <c r="G57" s="378"/>
      <c r="H57" s="356"/>
      <c r="I57" s="357"/>
      <c r="J57" s="418"/>
      <c r="K57" s="418"/>
      <c r="L57" s="209">
        <f t="shared" si="2"/>
        <v>0</v>
      </c>
      <c r="N57" s="258"/>
      <c r="Q57" s="261"/>
      <c r="R57" s="261"/>
      <c r="T57" s="261"/>
      <c r="U57" s="261"/>
      <c r="W57" s="260"/>
      <c r="X57" s="260"/>
      <c r="Y57" s="260"/>
      <c r="Z57" s="260"/>
      <c r="AA57" s="260"/>
      <c r="AB57" s="260"/>
      <c r="AC57" s="260"/>
      <c r="AD57" s="260"/>
      <c r="AE57" s="260"/>
      <c r="AF57" s="260"/>
      <c r="AG57" s="260"/>
      <c r="AH57" s="260"/>
      <c r="AI57" s="260"/>
      <c r="AJ57" s="260"/>
      <c r="AK57" s="260"/>
      <c r="AL57" s="260"/>
      <c r="AM57" s="260"/>
      <c r="AN57" s="260"/>
      <c r="AO57" s="260"/>
      <c r="AP57" s="260"/>
    </row>
    <row r="58" spans="1:42" s="257" customFormat="1" ht="23.1" customHeight="1">
      <c r="A58" s="199"/>
      <c r="B58" s="199" t="s">
        <v>390</v>
      </c>
      <c r="C58" s="366" t="s">
        <v>495</v>
      </c>
      <c r="D58" s="199" t="s">
        <v>304</v>
      </c>
      <c r="E58" s="199">
        <v>5</v>
      </c>
      <c r="F58" s="396">
        <v>998739</v>
      </c>
      <c r="G58" s="379"/>
      <c r="H58" s="356">
        <v>0.18</v>
      </c>
      <c r="I58" s="357"/>
      <c r="J58" s="416"/>
      <c r="K58" s="417" t="str">
        <f t="shared" si="1"/>
        <v>Included</v>
      </c>
      <c r="L58" s="209">
        <f t="shared" si="2"/>
        <v>0.18</v>
      </c>
      <c r="N58" s="258"/>
      <c r="Q58" s="261"/>
      <c r="R58" s="261"/>
      <c r="T58" s="261"/>
      <c r="U58" s="261"/>
      <c r="W58" s="260"/>
      <c r="X58" s="260"/>
      <c r="Y58" s="260"/>
      <c r="Z58" s="260"/>
      <c r="AA58" s="260"/>
      <c r="AB58" s="260"/>
      <c r="AC58" s="260"/>
      <c r="AD58" s="260"/>
      <c r="AE58" s="260"/>
      <c r="AF58" s="260"/>
      <c r="AG58" s="260"/>
      <c r="AH58" s="260"/>
      <c r="AI58" s="260"/>
      <c r="AJ58" s="260"/>
      <c r="AK58" s="260"/>
      <c r="AL58" s="260"/>
      <c r="AM58" s="260"/>
      <c r="AN58" s="260"/>
      <c r="AO58" s="260"/>
      <c r="AP58" s="260"/>
    </row>
    <row r="59" spans="1:42" s="257" customFormat="1">
      <c r="A59" s="199"/>
      <c r="B59" s="370"/>
      <c r="C59" s="262"/>
      <c r="D59" s="199"/>
      <c r="E59" s="199"/>
      <c r="F59" s="378"/>
      <c r="G59" s="378"/>
      <c r="H59" s="356"/>
      <c r="I59" s="357"/>
      <c r="J59" s="418"/>
      <c r="K59" s="418"/>
      <c r="L59" s="209">
        <f t="shared" si="2"/>
        <v>0</v>
      </c>
      <c r="N59" s="258"/>
      <c r="Q59" s="261"/>
      <c r="R59" s="261"/>
      <c r="T59" s="261"/>
      <c r="U59" s="261"/>
      <c r="W59" s="260"/>
      <c r="X59" s="260"/>
      <c r="Y59" s="260"/>
      <c r="Z59" s="260"/>
      <c r="AA59" s="260"/>
      <c r="AB59" s="260"/>
      <c r="AC59" s="260"/>
      <c r="AD59" s="260"/>
      <c r="AE59" s="260"/>
      <c r="AF59" s="260"/>
      <c r="AG59" s="260"/>
      <c r="AH59" s="260"/>
      <c r="AI59" s="260"/>
      <c r="AJ59" s="260"/>
      <c r="AK59" s="260"/>
      <c r="AL59" s="260"/>
      <c r="AM59" s="260"/>
      <c r="AN59" s="260"/>
      <c r="AO59" s="260"/>
      <c r="AP59" s="260"/>
    </row>
    <row r="60" spans="1:42" s="257" customFormat="1" ht="59.1" customHeight="1">
      <c r="A60" s="199"/>
      <c r="B60" s="370">
        <v>7.7</v>
      </c>
      <c r="C60" s="262" t="s">
        <v>500</v>
      </c>
      <c r="D60" s="199"/>
      <c r="E60" s="199"/>
      <c r="F60" s="378"/>
      <c r="G60" s="378"/>
      <c r="H60" s="356"/>
      <c r="I60" s="357"/>
      <c r="J60" s="418"/>
      <c r="K60" s="418"/>
      <c r="L60" s="209">
        <f t="shared" si="2"/>
        <v>0</v>
      </c>
      <c r="N60" s="258"/>
      <c r="Q60" s="261"/>
      <c r="R60" s="261"/>
      <c r="T60" s="261"/>
      <c r="U60" s="261"/>
      <c r="W60" s="260"/>
      <c r="X60" s="260"/>
      <c r="Y60" s="260"/>
      <c r="Z60" s="260"/>
      <c r="AA60" s="260"/>
      <c r="AB60" s="260"/>
      <c r="AC60" s="260"/>
      <c r="AD60" s="260"/>
      <c r="AE60" s="260"/>
      <c r="AF60" s="260"/>
      <c r="AG60" s="260"/>
      <c r="AH60" s="260"/>
      <c r="AI60" s="260"/>
      <c r="AJ60" s="260"/>
      <c r="AK60" s="260"/>
      <c r="AL60" s="260"/>
      <c r="AM60" s="260"/>
      <c r="AN60" s="260"/>
      <c r="AO60" s="260"/>
      <c r="AP60" s="260"/>
    </row>
    <row r="61" spans="1:42" s="257" customFormat="1">
      <c r="A61" s="199"/>
      <c r="B61" s="370" t="s">
        <v>391</v>
      </c>
      <c r="C61" s="262" t="s">
        <v>501</v>
      </c>
      <c r="D61" s="378" t="s">
        <v>298</v>
      </c>
      <c r="E61" s="378">
        <v>5</v>
      </c>
      <c r="F61" s="396">
        <v>998739</v>
      </c>
      <c r="G61" s="379"/>
      <c r="H61" s="356">
        <v>0.18</v>
      </c>
      <c r="I61" s="357"/>
      <c r="J61" s="416"/>
      <c r="K61" s="417" t="str">
        <f t="shared" si="1"/>
        <v>Included</v>
      </c>
      <c r="L61" s="209">
        <f t="shared" si="2"/>
        <v>0.18</v>
      </c>
      <c r="N61" s="258"/>
      <c r="Q61" s="261"/>
      <c r="R61" s="261"/>
      <c r="T61" s="261"/>
      <c r="U61" s="261"/>
      <c r="W61" s="260"/>
      <c r="X61" s="260"/>
      <c r="Y61" s="260"/>
      <c r="Z61" s="260"/>
      <c r="AA61" s="260"/>
      <c r="AB61" s="260"/>
      <c r="AC61" s="260"/>
      <c r="AD61" s="260"/>
      <c r="AE61" s="260"/>
      <c r="AF61" s="260"/>
      <c r="AG61" s="260"/>
      <c r="AH61" s="260"/>
      <c r="AI61" s="260"/>
      <c r="AJ61" s="260"/>
      <c r="AK61" s="260"/>
      <c r="AL61" s="260"/>
      <c r="AM61" s="260"/>
      <c r="AN61" s="260"/>
      <c r="AO61" s="260"/>
      <c r="AP61" s="260"/>
    </row>
    <row r="62" spans="1:42" s="257" customFormat="1">
      <c r="A62" s="199"/>
      <c r="B62" s="370"/>
      <c r="C62" s="262"/>
      <c r="D62" s="378"/>
      <c r="E62" s="378"/>
      <c r="F62" s="378"/>
      <c r="G62" s="378"/>
      <c r="H62" s="356"/>
      <c r="I62" s="357"/>
      <c r="J62" s="418"/>
      <c r="K62" s="418"/>
      <c r="L62" s="209">
        <f t="shared" si="2"/>
        <v>0</v>
      </c>
      <c r="N62" s="258"/>
      <c r="Q62" s="261"/>
      <c r="R62" s="261"/>
      <c r="T62" s="261"/>
      <c r="U62" s="261"/>
      <c r="W62" s="260"/>
      <c r="X62" s="260"/>
      <c r="Y62" s="260"/>
      <c r="Z62" s="260"/>
      <c r="AA62" s="260"/>
      <c r="AB62" s="260"/>
      <c r="AC62" s="260"/>
      <c r="AD62" s="260"/>
      <c r="AE62" s="260"/>
      <c r="AF62" s="260"/>
      <c r="AG62" s="260"/>
      <c r="AH62" s="260"/>
      <c r="AI62" s="260"/>
      <c r="AJ62" s="260"/>
      <c r="AK62" s="260"/>
      <c r="AL62" s="260"/>
      <c r="AM62" s="260"/>
      <c r="AN62" s="260"/>
      <c r="AO62" s="260"/>
      <c r="AP62" s="260"/>
    </row>
    <row r="63" spans="1:42" s="257" customFormat="1" ht="84.95" customHeight="1">
      <c r="A63" s="199"/>
      <c r="B63" s="370">
        <v>8.1</v>
      </c>
      <c r="C63" s="262" t="s">
        <v>502</v>
      </c>
      <c r="D63" s="378"/>
      <c r="E63" s="378"/>
      <c r="F63" s="378"/>
      <c r="G63" s="378"/>
      <c r="H63" s="356"/>
      <c r="I63" s="357"/>
      <c r="J63" s="418"/>
      <c r="K63" s="418"/>
      <c r="L63" s="209">
        <f t="shared" si="2"/>
        <v>0</v>
      </c>
      <c r="N63" s="258"/>
      <c r="Q63" s="261"/>
      <c r="R63" s="261"/>
      <c r="T63" s="261"/>
      <c r="U63" s="261"/>
      <c r="W63" s="260"/>
      <c r="X63" s="260"/>
      <c r="Y63" s="260"/>
      <c r="Z63" s="260"/>
      <c r="AA63" s="260"/>
      <c r="AB63" s="260"/>
      <c r="AC63" s="260"/>
      <c r="AD63" s="260"/>
      <c r="AE63" s="260"/>
      <c r="AF63" s="260"/>
      <c r="AG63" s="260"/>
      <c r="AH63" s="260"/>
      <c r="AI63" s="260"/>
      <c r="AJ63" s="260"/>
      <c r="AK63" s="260"/>
      <c r="AL63" s="260"/>
      <c r="AM63" s="260"/>
      <c r="AN63" s="260"/>
      <c r="AO63" s="260"/>
      <c r="AP63" s="260"/>
    </row>
    <row r="64" spans="1:42" s="257" customFormat="1" ht="25.5" customHeight="1">
      <c r="A64" s="199"/>
      <c r="B64" s="359" t="s">
        <v>392</v>
      </c>
      <c r="C64" s="262" t="s">
        <v>503</v>
      </c>
      <c r="D64" s="370" t="s">
        <v>304</v>
      </c>
      <c r="E64" s="383">
        <v>40</v>
      </c>
      <c r="F64" s="396">
        <v>998739</v>
      </c>
      <c r="G64" s="379"/>
      <c r="H64" s="356">
        <v>0.18</v>
      </c>
      <c r="I64" s="357"/>
      <c r="J64" s="416"/>
      <c r="K64" s="417" t="str">
        <f t="shared" si="1"/>
        <v>Included</v>
      </c>
      <c r="L64" s="209">
        <f t="shared" si="2"/>
        <v>0.18</v>
      </c>
      <c r="N64" s="258"/>
      <c r="Q64" s="261"/>
      <c r="R64" s="261"/>
      <c r="T64" s="261"/>
      <c r="U64" s="261"/>
      <c r="W64" s="260"/>
      <c r="X64" s="260"/>
      <c r="Y64" s="260"/>
      <c r="Z64" s="260"/>
      <c r="AA64" s="260"/>
      <c r="AB64" s="260"/>
      <c r="AC64" s="260"/>
      <c r="AD64" s="260"/>
      <c r="AE64" s="260"/>
      <c r="AF64" s="260"/>
      <c r="AG64" s="260"/>
      <c r="AH64" s="260"/>
      <c r="AI64" s="260"/>
      <c r="AJ64" s="260"/>
      <c r="AK64" s="260"/>
      <c r="AL64" s="260"/>
      <c r="AM64" s="260"/>
      <c r="AN64" s="260"/>
      <c r="AO64" s="260"/>
      <c r="AP64" s="260"/>
    </row>
    <row r="65" spans="1:42" s="257" customFormat="1">
      <c r="A65" s="199"/>
      <c r="B65" s="319"/>
      <c r="C65" s="367"/>
      <c r="D65" s="370"/>
      <c r="E65" s="383"/>
      <c r="F65" s="378"/>
      <c r="G65" s="378"/>
      <c r="H65" s="356"/>
      <c r="I65" s="357"/>
      <c r="J65" s="418"/>
      <c r="K65" s="418"/>
      <c r="L65" s="209">
        <f t="shared" si="2"/>
        <v>0</v>
      </c>
      <c r="N65" s="258"/>
      <c r="Q65" s="261"/>
      <c r="R65" s="261"/>
      <c r="T65" s="261"/>
      <c r="U65" s="261"/>
      <c r="W65" s="260"/>
      <c r="X65" s="260"/>
      <c r="Y65" s="260"/>
      <c r="Z65" s="260"/>
      <c r="AA65" s="260"/>
      <c r="AB65" s="260"/>
      <c r="AC65" s="260"/>
      <c r="AD65" s="260"/>
      <c r="AE65" s="260"/>
      <c r="AF65" s="260"/>
      <c r="AG65" s="260"/>
      <c r="AH65" s="260"/>
      <c r="AI65" s="260"/>
      <c r="AJ65" s="260"/>
      <c r="AK65" s="260"/>
      <c r="AL65" s="260"/>
      <c r="AM65" s="260"/>
      <c r="AN65" s="260"/>
      <c r="AO65" s="260"/>
      <c r="AP65" s="260"/>
    </row>
    <row r="66" spans="1:42" s="257" customFormat="1" ht="76.5" customHeight="1">
      <c r="A66" s="199"/>
      <c r="B66" s="359">
        <v>8.3000000000000007</v>
      </c>
      <c r="C66" s="262" t="s">
        <v>504</v>
      </c>
      <c r="D66" s="378"/>
      <c r="E66" s="378"/>
      <c r="F66" s="378"/>
      <c r="G66" s="378"/>
      <c r="H66" s="356"/>
      <c r="I66" s="357"/>
      <c r="J66" s="418"/>
      <c r="K66" s="418"/>
      <c r="L66" s="209">
        <f t="shared" si="2"/>
        <v>0</v>
      </c>
      <c r="N66" s="258"/>
      <c r="Q66" s="261"/>
      <c r="R66" s="261"/>
      <c r="T66" s="261"/>
      <c r="U66" s="261"/>
      <c r="W66" s="260"/>
      <c r="X66" s="260"/>
      <c r="Y66" s="260"/>
      <c r="Z66" s="260"/>
      <c r="AA66" s="260"/>
      <c r="AB66" s="260"/>
      <c r="AC66" s="260"/>
      <c r="AD66" s="260"/>
      <c r="AE66" s="260"/>
      <c r="AF66" s="260"/>
      <c r="AG66" s="260"/>
      <c r="AH66" s="260"/>
      <c r="AI66" s="260"/>
      <c r="AJ66" s="260"/>
      <c r="AK66" s="260"/>
      <c r="AL66" s="260"/>
      <c r="AM66" s="260"/>
      <c r="AN66" s="260"/>
      <c r="AO66" s="260"/>
      <c r="AP66" s="260"/>
    </row>
    <row r="67" spans="1:42" s="257" customFormat="1" ht="25.5" customHeight="1">
      <c r="A67" s="199"/>
      <c r="B67" s="319" t="s">
        <v>393</v>
      </c>
      <c r="C67" s="366" t="s">
        <v>503</v>
      </c>
      <c r="D67" s="378" t="s">
        <v>304</v>
      </c>
      <c r="E67" s="378">
        <v>10</v>
      </c>
      <c r="F67" s="396">
        <v>998739</v>
      </c>
      <c r="G67" s="379"/>
      <c r="H67" s="356">
        <v>0.18</v>
      </c>
      <c r="I67" s="357"/>
      <c r="J67" s="416"/>
      <c r="K67" s="417" t="str">
        <f t="shared" si="1"/>
        <v>Included</v>
      </c>
      <c r="L67" s="209">
        <f t="shared" si="2"/>
        <v>0.18</v>
      </c>
      <c r="N67" s="258"/>
      <c r="Q67" s="261"/>
      <c r="R67" s="261"/>
      <c r="T67" s="261"/>
      <c r="U67" s="261"/>
      <c r="W67" s="260"/>
      <c r="X67" s="260"/>
      <c r="Y67" s="260"/>
      <c r="Z67" s="260"/>
      <c r="AA67" s="260"/>
      <c r="AB67" s="260"/>
      <c r="AC67" s="260"/>
      <c r="AD67" s="260"/>
      <c r="AE67" s="260"/>
      <c r="AF67" s="260"/>
      <c r="AG67" s="260"/>
      <c r="AH67" s="260"/>
      <c r="AI67" s="260"/>
      <c r="AJ67" s="260"/>
      <c r="AK67" s="260"/>
      <c r="AL67" s="260"/>
      <c r="AM67" s="260"/>
      <c r="AN67" s="260"/>
      <c r="AO67" s="260"/>
      <c r="AP67" s="260"/>
    </row>
    <row r="68" spans="1:42" s="257" customFormat="1" ht="27" customHeight="1">
      <c r="A68" s="319"/>
      <c r="B68" s="319"/>
      <c r="C68" s="262" t="s">
        <v>505</v>
      </c>
      <c r="D68" s="378"/>
      <c r="E68" s="378"/>
      <c r="F68" s="378"/>
      <c r="G68" s="378"/>
      <c r="H68" s="356"/>
      <c r="I68" s="357"/>
      <c r="J68" s="418"/>
      <c r="K68" s="418"/>
      <c r="L68" s="209">
        <f t="shared" si="2"/>
        <v>0</v>
      </c>
      <c r="N68" s="258"/>
      <c r="Q68" s="261"/>
      <c r="R68" s="261"/>
      <c r="T68" s="261"/>
      <c r="U68" s="261"/>
      <c r="W68" s="260"/>
      <c r="X68" s="260"/>
      <c r="Y68" s="260"/>
      <c r="Z68" s="260"/>
      <c r="AA68" s="260"/>
      <c r="AB68" s="260"/>
      <c r="AC68" s="260"/>
      <c r="AD68" s="260"/>
      <c r="AE68" s="260"/>
      <c r="AF68" s="260"/>
      <c r="AG68" s="260"/>
      <c r="AH68" s="260"/>
      <c r="AI68" s="260"/>
      <c r="AJ68" s="260"/>
      <c r="AK68" s="260"/>
      <c r="AL68" s="260"/>
      <c r="AM68" s="260"/>
      <c r="AN68" s="260"/>
      <c r="AO68" s="260"/>
      <c r="AP68" s="260"/>
    </row>
    <row r="69" spans="1:42" s="257" customFormat="1" ht="87" customHeight="1">
      <c r="A69" s="319"/>
      <c r="B69" s="319">
        <v>5.2</v>
      </c>
      <c r="C69" s="262" t="s">
        <v>394</v>
      </c>
      <c r="D69" s="378" t="s">
        <v>299</v>
      </c>
      <c r="E69" s="378">
        <v>7</v>
      </c>
      <c r="F69" s="396">
        <v>998739</v>
      </c>
      <c r="G69" s="379"/>
      <c r="H69" s="356">
        <v>0.18</v>
      </c>
      <c r="I69" s="357"/>
      <c r="J69" s="416"/>
      <c r="K69" s="417" t="str">
        <f t="shared" si="1"/>
        <v>Included</v>
      </c>
      <c r="L69" s="209">
        <f t="shared" si="2"/>
        <v>0.18</v>
      </c>
      <c r="N69" s="258"/>
      <c r="Q69" s="261"/>
      <c r="R69" s="261"/>
      <c r="T69" s="261"/>
      <c r="U69" s="261"/>
      <c r="W69" s="260"/>
      <c r="X69" s="260"/>
      <c r="Y69" s="260"/>
      <c r="Z69" s="260"/>
      <c r="AA69" s="260"/>
      <c r="AB69" s="260"/>
      <c r="AC69" s="260"/>
      <c r="AD69" s="260"/>
      <c r="AE69" s="260"/>
      <c r="AF69" s="260"/>
      <c r="AG69" s="260"/>
      <c r="AH69" s="260"/>
      <c r="AI69" s="260"/>
      <c r="AJ69" s="260"/>
      <c r="AK69" s="260"/>
      <c r="AL69" s="260"/>
      <c r="AM69" s="260"/>
      <c r="AN69" s="260"/>
      <c r="AO69" s="260"/>
      <c r="AP69" s="260"/>
    </row>
    <row r="70" spans="1:42" s="257" customFormat="1">
      <c r="A70" s="319"/>
      <c r="B70" s="319"/>
      <c r="C70" s="366"/>
      <c r="D70" s="378"/>
      <c r="E70" s="378"/>
      <c r="F70" s="378"/>
      <c r="G70" s="378"/>
      <c r="H70" s="356"/>
      <c r="I70" s="357"/>
      <c r="J70" s="418"/>
      <c r="K70" s="418"/>
      <c r="L70" s="209">
        <f t="shared" si="2"/>
        <v>0</v>
      </c>
      <c r="N70" s="258"/>
      <c r="Q70" s="261"/>
      <c r="R70" s="261"/>
      <c r="T70" s="261"/>
      <c r="U70" s="261"/>
      <c r="W70" s="260"/>
      <c r="X70" s="260"/>
      <c r="Y70" s="260"/>
      <c r="Z70" s="260"/>
      <c r="AA70" s="260"/>
      <c r="AB70" s="260"/>
      <c r="AC70" s="260"/>
      <c r="AD70" s="260"/>
      <c r="AE70" s="260"/>
      <c r="AF70" s="260"/>
      <c r="AG70" s="260"/>
      <c r="AH70" s="260"/>
      <c r="AI70" s="260"/>
      <c r="AJ70" s="260"/>
      <c r="AK70" s="260"/>
      <c r="AL70" s="260"/>
      <c r="AM70" s="260"/>
      <c r="AN70" s="260"/>
      <c r="AO70" s="260"/>
      <c r="AP70" s="260"/>
    </row>
    <row r="71" spans="1:42" s="257" customFormat="1" ht="75">
      <c r="A71" s="319"/>
      <c r="B71" s="319">
        <v>5.4</v>
      </c>
      <c r="C71" s="262" t="s">
        <v>395</v>
      </c>
      <c r="D71" s="378" t="s">
        <v>413</v>
      </c>
      <c r="E71" s="378">
        <v>12</v>
      </c>
      <c r="F71" s="396">
        <v>998739</v>
      </c>
      <c r="G71" s="379"/>
      <c r="H71" s="356">
        <v>0.18</v>
      </c>
      <c r="I71" s="357"/>
      <c r="J71" s="416"/>
      <c r="K71" s="417" t="str">
        <f t="shared" si="1"/>
        <v>Included</v>
      </c>
      <c r="L71" s="209">
        <f t="shared" si="2"/>
        <v>0.18</v>
      </c>
      <c r="N71" s="258"/>
      <c r="Q71" s="261"/>
      <c r="R71" s="261"/>
      <c r="T71" s="261"/>
      <c r="U71" s="261"/>
      <c r="W71" s="260"/>
      <c r="X71" s="260"/>
      <c r="Y71" s="260"/>
      <c r="Z71" s="260"/>
      <c r="AA71" s="260"/>
      <c r="AB71" s="260"/>
      <c r="AC71" s="260"/>
      <c r="AD71" s="260"/>
      <c r="AE71" s="260"/>
      <c r="AF71" s="260"/>
      <c r="AG71" s="260"/>
      <c r="AH71" s="260"/>
      <c r="AI71" s="260"/>
      <c r="AJ71" s="260"/>
      <c r="AK71" s="260"/>
      <c r="AL71" s="260"/>
      <c r="AM71" s="260"/>
      <c r="AN71" s="260"/>
      <c r="AO71" s="260"/>
      <c r="AP71" s="260"/>
    </row>
    <row r="72" spans="1:42" s="257" customFormat="1">
      <c r="A72" s="319"/>
      <c r="B72" s="319"/>
      <c r="C72" s="262"/>
      <c r="D72" s="378"/>
      <c r="E72" s="378"/>
      <c r="F72" s="378"/>
      <c r="G72" s="378"/>
      <c r="H72" s="356"/>
      <c r="I72" s="357"/>
      <c r="J72" s="418"/>
      <c r="K72" s="418"/>
      <c r="L72" s="209">
        <f t="shared" si="2"/>
        <v>0</v>
      </c>
      <c r="N72" s="258"/>
      <c r="Q72" s="261"/>
      <c r="R72" s="261"/>
      <c r="T72" s="261"/>
      <c r="U72" s="261"/>
      <c r="W72" s="260"/>
      <c r="X72" s="260"/>
      <c r="Y72" s="260"/>
      <c r="Z72" s="260"/>
      <c r="AA72" s="260"/>
      <c r="AB72" s="260"/>
      <c r="AC72" s="260"/>
      <c r="AD72" s="260"/>
      <c r="AE72" s="260"/>
      <c r="AF72" s="260"/>
      <c r="AG72" s="260"/>
      <c r="AH72" s="260"/>
      <c r="AI72" s="260"/>
      <c r="AJ72" s="260"/>
      <c r="AK72" s="260"/>
      <c r="AL72" s="260"/>
      <c r="AM72" s="260"/>
      <c r="AN72" s="260"/>
      <c r="AO72" s="260"/>
      <c r="AP72" s="260"/>
    </row>
    <row r="73" spans="1:42" s="257" customFormat="1" ht="90">
      <c r="A73" s="199"/>
      <c r="B73" s="319">
        <v>5.6</v>
      </c>
      <c r="C73" s="262" t="s">
        <v>396</v>
      </c>
      <c r="D73" s="378" t="s">
        <v>303</v>
      </c>
      <c r="E73" s="378">
        <v>2</v>
      </c>
      <c r="F73" s="396">
        <v>998739</v>
      </c>
      <c r="G73" s="379"/>
      <c r="H73" s="356">
        <v>0.18</v>
      </c>
      <c r="I73" s="357"/>
      <c r="J73" s="416"/>
      <c r="K73" s="417" t="str">
        <f t="shared" si="1"/>
        <v>Included</v>
      </c>
      <c r="L73" s="209">
        <f t="shared" si="2"/>
        <v>0.18</v>
      </c>
      <c r="N73" s="258"/>
      <c r="Q73" s="261"/>
      <c r="R73" s="261"/>
      <c r="T73" s="261"/>
      <c r="U73" s="261"/>
      <c r="W73" s="260"/>
      <c r="X73" s="260"/>
      <c r="Y73" s="260"/>
      <c r="Z73" s="260"/>
      <c r="AA73" s="260"/>
      <c r="AB73" s="260"/>
      <c r="AC73" s="260"/>
      <c r="AD73" s="260"/>
      <c r="AE73" s="260"/>
      <c r="AF73" s="260"/>
      <c r="AG73" s="260"/>
      <c r="AH73" s="260"/>
      <c r="AI73" s="260"/>
      <c r="AJ73" s="260"/>
      <c r="AK73" s="260"/>
      <c r="AL73" s="260"/>
      <c r="AM73" s="260"/>
      <c r="AN73" s="260"/>
      <c r="AO73" s="260"/>
      <c r="AP73" s="260"/>
    </row>
    <row r="74" spans="1:42" s="257" customFormat="1">
      <c r="A74" s="199"/>
      <c r="B74" s="370"/>
      <c r="C74" s="321"/>
      <c r="D74" s="378"/>
      <c r="E74" s="378"/>
      <c r="F74" s="378"/>
      <c r="G74" s="378"/>
      <c r="H74" s="356"/>
      <c r="I74" s="357"/>
      <c r="J74" s="418"/>
      <c r="K74" s="418"/>
      <c r="L74" s="209">
        <f t="shared" si="2"/>
        <v>0</v>
      </c>
      <c r="N74" s="258"/>
      <c r="Q74" s="261"/>
      <c r="R74" s="261"/>
      <c r="T74" s="261"/>
      <c r="U74" s="261"/>
      <c r="W74" s="260"/>
      <c r="X74" s="260"/>
      <c r="Y74" s="260"/>
      <c r="Z74" s="260"/>
      <c r="AA74" s="260"/>
      <c r="AB74" s="260"/>
      <c r="AC74" s="260"/>
      <c r="AD74" s="260"/>
      <c r="AE74" s="260"/>
      <c r="AF74" s="260"/>
      <c r="AG74" s="260"/>
      <c r="AH74" s="260"/>
      <c r="AI74" s="260"/>
      <c r="AJ74" s="260"/>
      <c r="AK74" s="260"/>
      <c r="AL74" s="260"/>
      <c r="AM74" s="260"/>
      <c r="AN74" s="260"/>
      <c r="AO74" s="260"/>
      <c r="AP74" s="260"/>
    </row>
    <row r="75" spans="1:42" s="257" customFormat="1" ht="80.45" customHeight="1">
      <c r="A75" s="199"/>
      <c r="B75" s="370">
        <v>5.0999999999999996</v>
      </c>
      <c r="C75" s="262" t="s">
        <v>397</v>
      </c>
      <c r="D75" s="378" t="s">
        <v>304</v>
      </c>
      <c r="E75" s="378">
        <v>10</v>
      </c>
      <c r="F75" s="396">
        <v>998739</v>
      </c>
      <c r="G75" s="379"/>
      <c r="H75" s="356">
        <v>0.18</v>
      </c>
      <c r="I75" s="357"/>
      <c r="J75" s="416"/>
      <c r="K75" s="417" t="str">
        <f t="shared" si="1"/>
        <v>Included</v>
      </c>
      <c r="L75" s="209">
        <f t="shared" si="2"/>
        <v>0.18</v>
      </c>
      <c r="N75" s="258"/>
      <c r="Q75" s="261"/>
      <c r="R75" s="261"/>
      <c r="T75" s="261"/>
      <c r="U75" s="261"/>
      <c r="W75" s="260"/>
      <c r="X75" s="260"/>
      <c r="Y75" s="260"/>
      <c r="Z75" s="260"/>
      <c r="AA75" s="260"/>
      <c r="AB75" s="260"/>
      <c r="AC75" s="260"/>
      <c r="AD75" s="260"/>
      <c r="AE75" s="260"/>
      <c r="AF75" s="260"/>
      <c r="AG75" s="260"/>
      <c r="AH75" s="260"/>
      <c r="AI75" s="260"/>
      <c r="AJ75" s="260"/>
      <c r="AK75" s="260"/>
      <c r="AL75" s="260"/>
      <c r="AM75" s="260"/>
      <c r="AN75" s="260"/>
      <c r="AO75" s="260"/>
      <c r="AP75" s="260"/>
    </row>
    <row r="76" spans="1:42" s="257" customFormat="1">
      <c r="A76" s="199"/>
      <c r="B76" s="370"/>
      <c r="C76" s="321"/>
      <c r="D76" s="378"/>
      <c r="E76" s="378"/>
      <c r="F76" s="378"/>
      <c r="G76" s="378"/>
      <c r="H76" s="356"/>
      <c r="I76" s="357"/>
      <c r="J76" s="418"/>
      <c r="K76" s="418"/>
      <c r="L76" s="209">
        <f t="shared" si="2"/>
        <v>0</v>
      </c>
      <c r="N76" s="258"/>
      <c r="Q76" s="261"/>
      <c r="R76" s="261"/>
      <c r="T76" s="261"/>
      <c r="U76" s="261"/>
      <c r="W76" s="260"/>
      <c r="X76" s="260"/>
      <c r="Y76" s="260"/>
      <c r="Z76" s="260"/>
      <c r="AA76" s="260"/>
      <c r="AB76" s="260"/>
      <c r="AC76" s="260"/>
      <c r="AD76" s="260"/>
      <c r="AE76" s="260"/>
      <c r="AF76" s="260"/>
      <c r="AG76" s="260"/>
      <c r="AH76" s="260"/>
      <c r="AI76" s="260"/>
      <c r="AJ76" s="260"/>
      <c r="AK76" s="260"/>
      <c r="AL76" s="260"/>
      <c r="AM76" s="260"/>
      <c r="AN76" s="260"/>
      <c r="AO76" s="260"/>
      <c r="AP76" s="260"/>
    </row>
    <row r="77" spans="1:42" s="257" customFormat="1" ht="75.95" customHeight="1">
      <c r="A77" s="199"/>
      <c r="B77" s="370">
        <v>5.1100000000000003</v>
      </c>
      <c r="C77" s="262" t="s">
        <v>398</v>
      </c>
      <c r="D77" s="378" t="s">
        <v>304</v>
      </c>
      <c r="E77" s="378">
        <v>50</v>
      </c>
      <c r="F77" s="396">
        <v>998739</v>
      </c>
      <c r="G77" s="379"/>
      <c r="H77" s="356">
        <v>0.18</v>
      </c>
      <c r="I77" s="357"/>
      <c r="J77" s="416"/>
      <c r="K77" s="417" t="str">
        <f t="shared" si="1"/>
        <v>Included</v>
      </c>
      <c r="L77" s="209">
        <f t="shared" si="2"/>
        <v>0.18</v>
      </c>
      <c r="N77" s="258"/>
      <c r="Q77" s="261"/>
      <c r="R77" s="261"/>
      <c r="T77" s="261"/>
      <c r="U77" s="261"/>
      <c r="W77" s="260"/>
      <c r="X77" s="260"/>
      <c r="Y77" s="260"/>
      <c r="Z77" s="260"/>
      <c r="AA77" s="260"/>
      <c r="AB77" s="260"/>
      <c r="AC77" s="260"/>
      <c r="AD77" s="260"/>
      <c r="AE77" s="260"/>
      <c r="AF77" s="260"/>
      <c r="AG77" s="260"/>
      <c r="AH77" s="260"/>
      <c r="AI77" s="260"/>
      <c r="AJ77" s="260"/>
      <c r="AK77" s="260"/>
      <c r="AL77" s="260"/>
      <c r="AM77" s="260"/>
      <c r="AN77" s="260"/>
      <c r="AO77" s="260"/>
      <c r="AP77" s="260"/>
    </row>
    <row r="78" spans="1:42" s="257" customFormat="1" ht="9.6" customHeight="1">
      <c r="A78" s="199"/>
      <c r="B78" s="361"/>
      <c r="C78" s="367"/>
      <c r="D78" s="378"/>
      <c r="E78" s="378"/>
      <c r="F78" s="378"/>
      <c r="G78" s="378"/>
      <c r="H78" s="356"/>
      <c r="I78" s="357"/>
      <c r="J78" s="418"/>
      <c r="K78" s="418"/>
      <c r="L78" s="209">
        <f t="shared" si="2"/>
        <v>0</v>
      </c>
      <c r="N78" s="258"/>
      <c r="Q78" s="261"/>
      <c r="R78" s="261"/>
      <c r="T78" s="261"/>
      <c r="U78" s="261"/>
      <c r="W78" s="260"/>
      <c r="X78" s="260"/>
      <c r="Y78" s="260"/>
      <c r="Z78" s="260"/>
      <c r="AA78" s="260"/>
      <c r="AB78" s="260"/>
      <c r="AC78" s="260"/>
      <c r="AD78" s="260"/>
      <c r="AE78" s="260"/>
      <c r="AF78" s="260"/>
      <c r="AG78" s="260"/>
      <c r="AH78" s="260"/>
      <c r="AI78" s="260"/>
      <c r="AJ78" s="260"/>
      <c r="AK78" s="260"/>
      <c r="AL78" s="260"/>
      <c r="AM78" s="260"/>
      <c r="AN78" s="260"/>
      <c r="AO78" s="260"/>
      <c r="AP78" s="260"/>
    </row>
    <row r="79" spans="1:42" s="257" customFormat="1" ht="87" customHeight="1">
      <c r="A79" s="199"/>
      <c r="B79" s="360">
        <v>5.12</v>
      </c>
      <c r="C79" s="320" t="s">
        <v>399</v>
      </c>
      <c r="D79" s="378" t="s">
        <v>304</v>
      </c>
      <c r="E79" s="378">
        <v>35</v>
      </c>
      <c r="F79" s="396">
        <v>998739</v>
      </c>
      <c r="G79" s="379"/>
      <c r="H79" s="356">
        <v>0.18</v>
      </c>
      <c r="I79" s="357"/>
      <c r="J79" s="416"/>
      <c r="K79" s="417" t="str">
        <f t="shared" si="1"/>
        <v>Included</v>
      </c>
      <c r="L79" s="209">
        <f t="shared" si="2"/>
        <v>0.18</v>
      </c>
      <c r="N79" s="258"/>
      <c r="Q79" s="261"/>
      <c r="R79" s="261"/>
      <c r="T79" s="261"/>
      <c r="U79" s="261"/>
      <c r="W79" s="260"/>
      <c r="X79" s="260"/>
      <c r="Y79" s="260"/>
      <c r="Z79" s="260"/>
      <c r="AA79" s="260"/>
      <c r="AB79" s="260"/>
      <c r="AC79" s="260"/>
      <c r="AD79" s="260"/>
      <c r="AE79" s="260"/>
      <c r="AF79" s="260"/>
      <c r="AG79" s="260"/>
      <c r="AH79" s="260"/>
      <c r="AI79" s="260"/>
      <c r="AJ79" s="260"/>
      <c r="AK79" s="260"/>
      <c r="AL79" s="260"/>
      <c r="AM79" s="260"/>
      <c r="AN79" s="260"/>
      <c r="AO79" s="260"/>
      <c r="AP79" s="260"/>
    </row>
    <row r="80" spans="1:42" s="252" customFormat="1" ht="11.1" customHeight="1">
      <c r="A80" s="199"/>
      <c r="B80" s="199"/>
      <c r="C80" s="262"/>
      <c r="D80" s="378"/>
      <c r="E80" s="378"/>
      <c r="F80" s="378"/>
      <c r="G80" s="378"/>
      <c r="H80" s="356"/>
      <c r="I80" s="357"/>
      <c r="J80" s="418"/>
      <c r="K80" s="418"/>
      <c r="L80" s="209">
        <f t="shared" si="2"/>
        <v>0</v>
      </c>
      <c r="N80" s="253"/>
      <c r="Q80" s="254"/>
      <c r="R80" s="254"/>
      <c r="S80" s="255"/>
      <c r="T80" s="254"/>
      <c r="U80" s="254"/>
      <c r="W80" s="256"/>
      <c r="X80" s="256"/>
      <c r="Y80" s="256"/>
      <c r="Z80" s="256"/>
      <c r="AA80" s="256"/>
      <c r="AB80" s="256"/>
      <c r="AC80" s="256"/>
      <c r="AD80" s="256"/>
      <c r="AE80" s="256"/>
      <c r="AF80" s="256"/>
      <c r="AG80" s="256"/>
      <c r="AH80" s="256"/>
      <c r="AI80" s="256"/>
      <c r="AJ80" s="256"/>
      <c r="AK80" s="256"/>
      <c r="AL80" s="256"/>
      <c r="AM80" s="256"/>
      <c r="AN80" s="256"/>
      <c r="AO80" s="256"/>
      <c r="AP80" s="256"/>
    </row>
    <row r="81" spans="1:42" s="257" customFormat="1" ht="75" customHeight="1">
      <c r="A81" s="199"/>
      <c r="B81" s="199">
        <v>5.18</v>
      </c>
      <c r="C81" s="262" t="s">
        <v>400</v>
      </c>
      <c r="D81" s="378" t="s">
        <v>304</v>
      </c>
      <c r="E81" s="378">
        <v>3800</v>
      </c>
      <c r="F81" s="396">
        <v>998739</v>
      </c>
      <c r="G81" s="379"/>
      <c r="H81" s="356">
        <v>0.18</v>
      </c>
      <c r="I81" s="357"/>
      <c r="J81" s="416"/>
      <c r="K81" s="417" t="str">
        <f t="shared" si="1"/>
        <v>Included</v>
      </c>
      <c r="L81" s="209">
        <f t="shared" si="2"/>
        <v>0.18</v>
      </c>
      <c r="N81" s="258"/>
      <c r="Q81" s="259"/>
      <c r="R81" s="259"/>
      <c r="T81" s="259"/>
      <c r="U81" s="259"/>
      <c r="W81" s="260"/>
      <c r="X81" s="260"/>
      <c r="Y81" s="260"/>
      <c r="Z81" s="260"/>
      <c r="AA81" s="260"/>
      <c r="AB81" s="260"/>
      <c r="AC81" s="260"/>
      <c r="AD81" s="260"/>
      <c r="AE81" s="260"/>
      <c r="AF81" s="260"/>
      <c r="AG81" s="260"/>
      <c r="AH81" s="260"/>
      <c r="AI81" s="260"/>
      <c r="AJ81" s="260"/>
      <c r="AK81" s="260"/>
      <c r="AL81" s="260"/>
      <c r="AM81" s="260"/>
      <c r="AN81" s="260"/>
      <c r="AO81" s="260"/>
      <c r="AP81" s="260"/>
    </row>
    <row r="82" spans="1:42" s="257" customFormat="1" ht="20.100000000000001" customHeight="1">
      <c r="A82" s="199"/>
      <c r="B82" s="199"/>
      <c r="C82" s="262" t="s">
        <v>506</v>
      </c>
      <c r="D82" s="378"/>
      <c r="E82" s="378"/>
      <c r="F82" s="378"/>
      <c r="G82" s="378"/>
      <c r="H82" s="356"/>
      <c r="I82" s="357"/>
      <c r="J82" s="418"/>
      <c r="K82" s="418"/>
      <c r="L82" s="209">
        <f t="shared" si="2"/>
        <v>0</v>
      </c>
      <c r="N82" s="258"/>
      <c r="Q82" s="261"/>
      <c r="R82" s="261"/>
      <c r="T82" s="261"/>
      <c r="U82" s="261"/>
      <c r="W82" s="260"/>
      <c r="X82" s="260"/>
      <c r="Y82" s="260"/>
      <c r="Z82" s="260"/>
      <c r="AA82" s="260"/>
      <c r="AB82" s="260"/>
      <c r="AC82" s="260"/>
      <c r="AD82" s="260"/>
      <c r="AE82" s="260"/>
      <c r="AF82" s="260"/>
      <c r="AG82" s="260"/>
      <c r="AH82" s="260"/>
      <c r="AI82" s="260"/>
      <c r="AJ82" s="260"/>
      <c r="AK82" s="260"/>
      <c r="AL82" s="260"/>
      <c r="AM82" s="260"/>
      <c r="AN82" s="260"/>
      <c r="AO82" s="260"/>
      <c r="AP82" s="260"/>
    </row>
    <row r="83" spans="1:42" s="257" customFormat="1" ht="135" customHeight="1">
      <c r="A83" s="199"/>
      <c r="B83" s="199" t="s">
        <v>328</v>
      </c>
      <c r="C83" s="262" t="s">
        <v>401</v>
      </c>
      <c r="D83" s="378" t="s">
        <v>297</v>
      </c>
      <c r="E83" s="380">
        <v>2</v>
      </c>
      <c r="F83" s="394">
        <v>998731</v>
      </c>
      <c r="G83" s="379"/>
      <c r="H83" s="356">
        <v>0.18</v>
      </c>
      <c r="I83" s="357"/>
      <c r="J83" s="416"/>
      <c r="K83" s="417" t="str">
        <f t="shared" si="1"/>
        <v>Included</v>
      </c>
      <c r="L83" s="209">
        <f t="shared" si="2"/>
        <v>0.18</v>
      </c>
      <c r="N83" s="258"/>
      <c r="Q83" s="261"/>
      <c r="R83" s="261"/>
      <c r="T83" s="261"/>
      <c r="U83" s="261"/>
      <c r="W83" s="260"/>
      <c r="X83" s="260"/>
      <c r="Y83" s="260"/>
      <c r="Z83" s="260"/>
      <c r="AA83" s="260"/>
      <c r="AB83" s="260"/>
      <c r="AC83" s="260"/>
      <c r="AD83" s="260"/>
      <c r="AE83" s="260"/>
      <c r="AF83" s="260"/>
      <c r="AG83" s="260"/>
      <c r="AH83" s="260"/>
      <c r="AI83" s="260"/>
      <c r="AJ83" s="260"/>
      <c r="AK83" s="260"/>
      <c r="AL83" s="260"/>
      <c r="AM83" s="260"/>
      <c r="AN83" s="260"/>
      <c r="AO83" s="260"/>
      <c r="AP83" s="260"/>
    </row>
    <row r="84" spans="1:42" s="257" customFormat="1" ht="270" customHeight="1">
      <c r="A84" s="199"/>
      <c r="B84" s="199" t="s">
        <v>328</v>
      </c>
      <c r="C84" s="262" t="s">
        <v>507</v>
      </c>
      <c r="D84" s="378" t="s">
        <v>414</v>
      </c>
      <c r="E84" s="378">
        <v>400</v>
      </c>
      <c r="F84" s="394">
        <v>998731</v>
      </c>
      <c r="G84" s="379"/>
      <c r="H84" s="356">
        <v>0.18</v>
      </c>
      <c r="I84" s="357"/>
      <c r="J84" s="416"/>
      <c r="K84" s="417" t="str">
        <f t="shared" ref="K84:K147" si="3">IF(J84=0, "Included", IF(ISERROR(E84*J84), J84, E84*J84))</f>
        <v>Included</v>
      </c>
      <c r="L84" s="209">
        <f t="shared" ref="L84:L147" si="4">IF(I84="",H84,I84)</f>
        <v>0.18</v>
      </c>
      <c r="N84" s="258"/>
      <c r="Q84" s="261"/>
      <c r="R84" s="261"/>
      <c r="T84" s="261"/>
      <c r="U84" s="261"/>
      <c r="W84" s="260"/>
      <c r="X84" s="260"/>
      <c r="Y84" s="260"/>
      <c r="Z84" s="260"/>
      <c r="AA84" s="260"/>
      <c r="AB84" s="260"/>
      <c r="AC84" s="260"/>
      <c r="AD84" s="260"/>
      <c r="AE84" s="260"/>
      <c r="AF84" s="260"/>
      <c r="AG84" s="260"/>
      <c r="AH84" s="260"/>
      <c r="AI84" s="260"/>
      <c r="AJ84" s="260"/>
      <c r="AK84" s="260"/>
      <c r="AL84" s="260"/>
      <c r="AM84" s="260"/>
      <c r="AN84" s="260"/>
      <c r="AO84" s="260"/>
      <c r="AP84" s="260"/>
    </row>
    <row r="85" spans="1:42" s="257" customFormat="1" ht="93.95" customHeight="1">
      <c r="A85" s="199"/>
      <c r="B85" s="199" t="s">
        <v>328</v>
      </c>
      <c r="C85" s="262" t="s">
        <v>402</v>
      </c>
      <c r="D85" s="381" t="s">
        <v>415</v>
      </c>
      <c r="E85" s="381">
        <v>1</v>
      </c>
      <c r="F85" s="394">
        <v>998731</v>
      </c>
      <c r="G85" s="379"/>
      <c r="H85" s="356">
        <v>0.18</v>
      </c>
      <c r="I85" s="357"/>
      <c r="J85" s="416"/>
      <c r="K85" s="417" t="str">
        <f t="shared" si="3"/>
        <v>Included</v>
      </c>
      <c r="L85" s="209">
        <f t="shared" si="4"/>
        <v>0.18</v>
      </c>
      <c r="N85" s="258"/>
      <c r="Q85" s="261"/>
      <c r="R85" s="261"/>
      <c r="T85" s="261"/>
      <c r="U85" s="261"/>
      <c r="W85" s="260"/>
      <c r="X85" s="260"/>
      <c r="Y85" s="260"/>
      <c r="Z85" s="260"/>
      <c r="AA85" s="260"/>
      <c r="AB85" s="260"/>
      <c r="AC85" s="260"/>
      <c r="AD85" s="260"/>
      <c r="AE85" s="260"/>
      <c r="AF85" s="260"/>
      <c r="AG85" s="260"/>
      <c r="AH85" s="260"/>
      <c r="AI85" s="260"/>
      <c r="AJ85" s="260"/>
      <c r="AK85" s="260"/>
      <c r="AL85" s="260"/>
      <c r="AM85" s="260"/>
      <c r="AN85" s="260"/>
      <c r="AO85" s="260"/>
      <c r="AP85" s="260"/>
    </row>
    <row r="86" spans="1:42" s="257" customFormat="1" ht="117.6" customHeight="1">
      <c r="A86" s="199"/>
      <c r="B86" s="199" t="s">
        <v>328</v>
      </c>
      <c r="C86" s="262" t="s">
        <v>403</v>
      </c>
      <c r="D86" s="378" t="s">
        <v>297</v>
      </c>
      <c r="E86" s="378">
        <v>2</v>
      </c>
      <c r="F86" s="394">
        <v>998731</v>
      </c>
      <c r="G86" s="379"/>
      <c r="H86" s="356">
        <v>0.18</v>
      </c>
      <c r="I86" s="357"/>
      <c r="J86" s="416"/>
      <c r="K86" s="417" t="str">
        <f t="shared" si="3"/>
        <v>Included</v>
      </c>
      <c r="L86" s="209">
        <f t="shared" si="4"/>
        <v>0.18</v>
      </c>
      <c r="N86" s="258"/>
      <c r="Q86" s="261"/>
      <c r="R86" s="261"/>
      <c r="T86" s="261"/>
      <c r="U86" s="261"/>
      <c r="W86" s="260"/>
      <c r="X86" s="260"/>
      <c r="Y86" s="260"/>
      <c r="Z86" s="260"/>
      <c r="AA86" s="260"/>
      <c r="AB86" s="260"/>
      <c r="AC86" s="260"/>
      <c r="AD86" s="260"/>
      <c r="AE86" s="260"/>
      <c r="AF86" s="260"/>
      <c r="AG86" s="260"/>
      <c r="AH86" s="260"/>
      <c r="AI86" s="260"/>
      <c r="AJ86" s="260"/>
      <c r="AK86" s="260"/>
      <c r="AL86" s="260"/>
      <c r="AM86" s="260"/>
      <c r="AN86" s="260"/>
      <c r="AO86" s="260"/>
      <c r="AP86" s="260"/>
    </row>
    <row r="87" spans="1:42" s="257" customFormat="1" ht="95.1" customHeight="1">
      <c r="A87" s="199"/>
      <c r="B87" s="199" t="s">
        <v>328</v>
      </c>
      <c r="C87" s="262" t="s">
        <v>508</v>
      </c>
      <c r="D87" s="370" t="s">
        <v>296</v>
      </c>
      <c r="E87" s="382">
        <v>8</v>
      </c>
      <c r="F87" s="394">
        <v>995428</v>
      </c>
      <c r="G87" s="379"/>
      <c r="H87" s="356">
        <v>0.18</v>
      </c>
      <c r="I87" s="357"/>
      <c r="J87" s="416"/>
      <c r="K87" s="417" t="str">
        <f t="shared" si="3"/>
        <v>Included</v>
      </c>
      <c r="L87" s="209">
        <f t="shared" si="4"/>
        <v>0.18</v>
      </c>
      <c r="N87" s="258"/>
      <c r="Q87" s="261"/>
      <c r="R87" s="261"/>
      <c r="T87" s="261"/>
      <c r="U87" s="261"/>
      <c r="W87" s="260"/>
      <c r="X87" s="260"/>
      <c r="Y87" s="260"/>
      <c r="Z87" s="260"/>
      <c r="AA87" s="260"/>
      <c r="AB87" s="260"/>
      <c r="AC87" s="260"/>
      <c r="AD87" s="260"/>
      <c r="AE87" s="260"/>
      <c r="AF87" s="260"/>
      <c r="AG87" s="260"/>
      <c r="AH87" s="260"/>
      <c r="AI87" s="260"/>
      <c r="AJ87" s="260"/>
      <c r="AK87" s="260"/>
      <c r="AL87" s="260"/>
      <c r="AM87" s="260"/>
      <c r="AN87" s="260"/>
      <c r="AO87" s="260"/>
      <c r="AP87" s="260"/>
    </row>
    <row r="88" spans="1:42" s="257" customFormat="1" ht="203.45" customHeight="1">
      <c r="A88" s="199"/>
      <c r="B88" s="199" t="s">
        <v>328</v>
      </c>
      <c r="C88" s="262" t="s">
        <v>404</v>
      </c>
      <c r="D88" s="370" t="s">
        <v>305</v>
      </c>
      <c r="E88" s="382">
        <v>1</v>
      </c>
      <c r="F88" s="394">
        <v>998736</v>
      </c>
      <c r="G88" s="379"/>
      <c r="H88" s="356">
        <v>0.18</v>
      </c>
      <c r="I88" s="357"/>
      <c r="J88" s="416"/>
      <c r="K88" s="417" t="str">
        <f t="shared" si="3"/>
        <v>Included</v>
      </c>
      <c r="L88" s="209">
        <f t="shared" si="4"/>
        <v>0.18</v>
      </c>
      <c r="N88" s="258"/>
      <c r="Q88" s="261"/>
      <c r="R88" s="261"/>
      <c r="T88" s="261"/>
      <c r="U88" s="261"/>
      <c r="W88" s="260"/>
      <c r="X88" s="260"/>
      <c r="Y88" s="260"/>
      <c r="Z88" s="260"/>
      <c r="AA88" s="260"/>
      <c r="AB88" s="260"/>
      <c r="AC88" s="260"/>
      <c r="AD88" s="260"/>
      <c r="AE88" s="260"/>
      <c r="AF88" s="260"/>
      <c r="AG88" s="260"/>
      <c r="AH88" s="260"/>
      <c r="AI88" s="260"/>
      <c r="AJ88" s="260"/>
      <c r="AK88" s="260"/>
      <c r="AL88" s="260"/>
      <c r="AM88" s="260"/>
      <c r="AN88" s="260"/>
      <c r="AO88" s="260"/>
      <c r="AP88" s="260"/>
    </row>
    <row r="89" spans="1:42" s="257" customFormat="1" ht="123.6" customHeight="1">
      <c r="A89" s="199"/>
      <c r="B89" s="199" t="s">
        <v>328</v>
      </c>
      <c r="C89" s="262" t="s">
        <v>405</v>
      </c>
      <c r="D89" s="370" t="s">
        <v>305</v>
      </c>
      <c r="E89" s="383">
        <v>1</v>
      </c>
      <c r="F89" s="394">
        <v>998736</v>
      </c>
      <c r="G89" s="379"/>
      <c r="H89" s="356">
        <v>0.18</v>
      </c>
      <c r="I89" s="357"/>
      <c r="J89" s="416"/>
      <c r="K89" s="417" t="str">
        <f t="shared" si="3"/>
        <v>Included</v>
      </c>
      <c r="L89" s="209">
        <f t="shared" si="4"/>
        <v>0.18</v>
      </c>
      <c r="N89" s="258"/>
      <c r="Q89" s="261"/>
      <c r="R89" s="261"/>
      <c r="T89" s="261"/>
      <c r="U89" s="261"/>
      <c r="W89" s="260"/>
      <c r="X89" s="260"/>
      <c r="Y89" s="260"/>
      <c r="Z89" s="260"/>
      <c r="AA89" s="260"/>
      <c r="AB89" s="260"/>
      <c r="AC89" s="260"/>
      <c r="AD89" s="260"/>
      <c r="AE89" s="260"/>
      <c r="AF89" s="260"/>
      <c r="AG89" s="260"/>
      <c r="AH89" s="260"/>
      <c r="AI89" s="260"/>
      <c r="AJ89" s="260"/>
      <c r="AK89" s="260"/>
      <c r="AL89" s="260"/>
      <c r="AM89" s="260"/>
      <c r="AN89" s="260"/>
      <c r="AO89" s="260"/>
      <c r="AP89" s="260"/>
    </row>
    <row r="90" spans="1:42" s="257" customFormat="1" ht="231" customHeight="1">
      <c r="A90" s="199"/>
      <c r="B90" s="199" t="s">
        <v>328</v>
      </c>
      <c r="C90" s="262" t="s">
        <v>406</v>
      </c>
      <c r="D90" s="370" t="s">
        <v>305</v>
      </c>
      <c r="E90" s="383">
        <v>1</v>
      </c>
      <c r="F90" s="394">
        <v>998736</v>
      </c>
      <c r="G90" s="379"/>
      <c r="H90" s="356">
        <v>0.18</v>
      </c>
      <c r="I90" s="357"/>
      <c r="J90" s="416"/>
      <c r="K90" s="417" t="str">
        <f t="shared" si="3"/>
        <v>Included</v>
      </c>
      <c r="L90" s="209">
        <f t="shared" si="4"/>
        <v>0.18</v>
      </c>
      <c r="N90" s="258"/>
      <c r="Q90" s="261"/>
      <c r="R90" s="261"/>
      <c r="T90" s="261"/>
      <c r="U90" s="261"/>
      <c r="W90" s="260"/>
      <c r="X90" s="260"/>
      <c r="Y90" s="260"/>
      <c r="Z90" s="260"/>
      <c r="AA90" s="260"/>
      <c r="AB90" s="260"/>
      <c r="AC90" s="260"/>
      <c r="AD90" s="260"/>
      <c r="AE90" s="260"/>
      <c r="AF90" s="260"/>
      <c r="AG90" s="260"/>
      <c r="AH90" s="260"/>
      <c r="AI90" s="260"/>
      <c r="AJ90" s="260"/>
      <c r="AK90" s="260"/>
      <c r="AL90" s="260"/>
      <c r="AM90" s="260"/>
      <c r="AN90" s="260"/>
      <c r="AO90" s="260"/>
      <c r="AP90" s="260"/>
    </row>
    <row r="91" spans="1:42" s="257" customFormat="1" ht="99.95" customHeight="1">
      <c r="A91" s="199"/>
      <c r="B91" s="199" t="s">
        <v>328</v>
      </c>
      <c r="C91" s="262" t="s">
        <v>407</v>
      </c>
      <c r="D91" s="370" t="s">
        <v>416</v>
      </c>
      <c r="E91" s="383">
        <v>20</v>
      </c>
      <c r="F91" s="394">
        <v>995468</v>
      </c>
      <c r="G91" s="379"/>
      <c r="H91" s="356">
        <v>0.18</v>
      </c>
      <c r="I91" s="357"/>
      <c r="J91" s="416"/>
      <c r="K91" s="417" t="str">
        <f t="shared" si="3"/>
        <v>Included</v>
      </c>
      <c r="L91" s="209">
        <f t="shared" si="4"/>
        <v>0.18</v>
      </c>
      <c r="N91" s="258"/>
      <c r="Q91" s="261"/>
      <c r="R91" s="261"/>
      <c r="T91" s="261"/>
      <c r="U91" s="261"/>
      <c r="W91" s="260"/>
      <c r="X91" s="260"/>
      <c r="Y91" s="260"/>
      <c r="Z91" s="260"/>
      <c r="AA91" s="260"/>
      <c r="AB91" s="260"/>
      <c r="AC91" s="260"/>
      <c r="AD91" s="260"/>
      <c r="AE91" s="260"/>
      <c r="AF91" s="260"/>
      <c r="AG91" s="260"/>
      <c r="AH91" s="260"/>
      <c r="AI91" s="260"/>
      <c r="AJ91" s="260"/>
      <c r="AK91" s="260"/>
      <c r="AL91" s="260"/>
      <c r="AM91" s="260"/>
      <c r="AN91" s="260"/>
      <c r="AO91" s="260"/>
      <c r="AP91" s="260"/>
    </row>
    <row r="92" spans="1:42" s="257" customFormat="1" ht="21.6" customHeight="1">
      <c r="A92" s="199"/>
      <c r="B92" s="199"/>
      <c r="C92" s="316" t="s">
        <v>509</v>
      </c>
      <c r="D92" s="370"/>
      <c r="E92" s="383"/>
      <c r="F92" s="378"/>
      <c r="G92" s="378"/>
      <c r="H92" s="378"/>
      <c r="I92" s="357"/>
      <c r="J92" s="418"/>
      <c r="K92" s="418"/>
      <c r="L92" s="209">
        <f t="shared" si="4"/>
        <v>0</v>
      </c>
      <c r="N92" s="258"/>
      <c r="Q92" s="261"/>
      <c r="R92" s="261"/>
      <c r="T92" s="261"/>
      <c r="U92" s="261"/>
      <c r="W92" s="260"/>
      <c r="X92" s="260"/>
      <c r="Y92" s="260"/>
      <c r="Z92" s="260"/>
      <c r="AA92" s="260"/>
      <c r="AB92" s="260"/>
      <c r="AC92" s="260"/>
      <c r="AD92" s="260"/>
      <c r="AE92" s="260"/>
      <c r="AF92" s="260"/>
      <c r="AG92" s="260"/>
      <c r="AH92" s="260"/>
      <c r="AI92" s="260"/>
      <c r="AJ92" s="260"/>
      <c r="AK92" s="260"/>
      <c r="AL92" s="260"/>
      <c r="AM92" s="260"/>
      <c r="AN92" s="260"/>
      <c r="AO92" s="260"/>
      <c r="AP92" s="260"/>
    </row>
    <row r="93" spans="1:42" s="257" customFormat="1" ht="408.95" customHeight="1">
      <c r="A93" s="199"/>
      <c r="B93" s="199" t="s">
        <v>328</v>
      </c>
      <c r="C93" s="377" t="s">
        <v>510</v>
      </c>
      <c r="D93" s="402" t="s">
        <v>303</v>
      </c>
      <c r="E93" s="402">
        <v>1</v>
      </c>
      <c r="F93" s="394">
        <v>998736</v>
      </c>
      <c r="G93" s="379"/>
      <c r="H93" s="356">
        <v>0.18</v>
      </c>
      <c r="I93" s="357"/>
      <c r="J93" s="416"/>
      <c r="K93" s="417" t="str">
        <f t="shared" si="3"/>
        <v>Included</v>
      </c>
      <c r="L93" s="209">
        <f t="shared" si="4"/>
        <v>0.18</v>
      </c>
      <c r="N93" s="258"/>
      <c r="Q93" s="261"/>
      <c r="R93" s="261"/>
      <c r="T93" s="261"/>
      <c r="U93" s="261"/>
      <c r="W93" s="260"/>
      <c r="X93" s="260"/>
      <c r="Y93" s="260"/>
      <c r="Z93" s="260"/>
      <c r="AA93" s="260"/>
      <c r="AB93" s="260"/>
      <c r="AC93" s="260"/>
      <c r="AD93" s="260"/>
      <c r="AE93" s="260"/>
      <c r="AF93" s="260"/>
      <c r="AG93" s="260"/>
      <c r="AH93" s="260"/>
      <c r="AI93" s="260"/>
      <c r="AJ93" s="260"/>
      <c r="AK93" s="260"/>
      <c r="AL93" s="260"/>
      <c r="AM93" s="260"/>
      <c r="AN93" s="260"/>
      <c r="AO93" s="260"/>
      <c r="AP93" s="260"/>
    </row>
    <row r="94" spans="1:42" s="257" customFormat="1" ht="29.1" customHeight="1">
      <c r="A94" s="199"/>
      <c r="B94" s="199" t="s">
        <v>511</v>
      </c>
      <c r="C94" s="262" t="s">
        <v>512</v>
      </c>
      <c r="D94" s="370"/>
      <c r="E94" s="370"/>
      <c r="F94" s="653" t="s">
        <v>562</v>
      </c>
      <c r="G94" s="654"/>
      <c r="H94" s="654"/>
      <c r="I94" s="655"/>
      <c r="J94" s="418"/>
      <c r="K94" s="418"/>
      <c r="L94" s="209">
        <f t="shared" si="4"/>
        <v>0</v>
      </c>
      <c r="N94" s="258"/>
      <c r="Q94" s="261"/>
      <c r="R94" s="261"/>
      <c r="T94" s="261"/>
      <c r="U94" s="261"/>
      <c r="W94" s="260"/>
      <c r="X94" s="260"/>
      <c r="Y94" s="260"/>
      <c r="Z94" s="260"/>
      <c r="AA94" s="260"/>
      <c r="AB94" s="260"/>
      <c r="AC94" s="260"/>
      <c r="AD94" s="260"/>
      <c r="AE94" s="260"/>
      <c r="AF94" s="260"/>
      <c r="AG94" s="260"/>
      <c r="AH94" s="260"/>
      <c r="AI94" s="260"/>
      <c r="AJ94" s="260"/>
      <c r="AK94" s="260"/>
      <c r="AL94" s="260"/>
      <c r="AM94" s="260"/>
      <c r="AN94" s="260"/>
      <c r="AO94" s="260"/>
      <c r="AP94" s="260"/>
    </row>
    <row r="95" spans="1:42" s="257" customFormat="1" ht="32.1" customHeight="1">
      <c r="A95" s="199"/>
      <c r="B95" s="199" t="s">
        <v>513</v>
      </c>
      <c r="C95" s="262" t="s">
        <v>514</v>
      </c>
      <c r="D95" s="370"/>
      <c r="E95" s="370"/>
      <c r="F95" s="656"/>
      <c r="G95" s="657"/>
      <c r="H95" s="657"/>
      <c r="I95" s="658"/>
      <c r="J95" s="418"/>
      <c r="K95" s="418"/>
      <c r="L95" s="209">
        <f t="shared" si="4"/>
        <v>0</v>
      </c>
      <c r="N95" s="258"/>
      <c r="Q95" s="261"/>
      <c r="R95" s="261"/>
      <c r="T95" s="261"/>
      <c r="U95" s="261"/>
      <c r="W95" s="260"/>
      <c r="X95" s="260"/>
      <c r="Y95" s="260"/>
      <c r="Z95" s="260"/>
      <c r="AA95" s="260"/>
      <c r="AB95" s="260"/>
      <c r="AC95" s="260"/>
      <c r="AD95" s="260"/>
      <c r="AE95" s="260"/>
      <c r="AF95" s="260"/>
      <c r="AG95" s="260"/>
      <c r="AH95" s="260"/>
      <c r="AI95" s="260"/>
      <c r="AJ95" s="260"/>
      <c r="AK95" s="260"/>
      <c r="AL95" s="260"/>
      <c r="AM95" s="260"/>
      <c r="AN95" s="260"/>
      <c r="AO95" s="260"/>
      <c r="AP95" s="260"/>
    </row>
    <row r="96" spans="1:42" s="257" customFormat="1" ht="53.1" customHeight="1">
      <c r="A96" s="199"/>
      <c r="B96" s="199" t="s">
        <v>515</v>
      </c>
      <c r="C96" s="262" t="s">
        <v>516</v>
      </c>
      <c r="D96" s="370"/>
      <c r="E96" s="370"/>
      <c r="F96" s="656"/>
      <c r="G96" s="657"/>
      <c r="H96" s="657"/>
      <c r="I96" s="658"/>
      <c r="J96" s="418"/>
      <c r="K96" s="418"/>
      <c r="L96" s="209">
        <f t="shared" si="4"/>
        <v>0</v>
      </c>
      <c r="N96" s="258"/>
      <c r="Q96" s="261"/>
      <c r="R96" s="261"/>
      <c r="T96" s="261"/>
      <c r="U96" s="261"/>
      <c r="W96" s="260"/>
      <c r="X96" s="260"/>
      <c r="Y96" s="260"/>
      <c r="Z96" s="260"/>
      <c r="AA96" s="260"/>
      <c r="AB96" s="260"/>
      <c r="AC96" s="260"/>
      <c r="AD96" s="260"/>
      <c r="AE96" s="260"/>
      <c r="AF96" s="260"/>
      <c r="AG96" s="260"/>
      <c r="AH96" s="260"/>
      <c r="AI96" s="260"/>
      <c r="AJ96" s="260"/>
      <c r="AK96" s="260"/>
      <c r="AL96" s="260"/>
      <c r="AM96" s="260"/>
      <c r="AN96" s="260"/>
      <c r="AO96" s="260"/>
      <c r="AP96" s="260"/>
    </row>
    <row r="97" spans="1:42" s="257" customFormat="1" ht="75.599999999999994" customHeight="1">
      <c r="A97" s="199"/>
      <c r="B97" s="199" t="s">
        <v>517</v>
      </c>
      <c r="C97" s="262" t="s">
        <v>518</v>
      </c>
      <c r="D97" s="370"/>
      <c r="E97" s="370"/>
      <c r="F97" s="656"/>
      <c r="G97" s="657"/>
      <c r="H97" s="657"/>
      <c r="I97" s="658"/>
      <c r="J97" s="418"/>
      <c r="K97" s="418"/>
      <c r="L97" s="209">
        <f t="shared" si="4"/>
        <v>0</v>
      </c>
      <c r="N97" s="258"/>
      <c r="Q97" s="261"/>
      <c r="R97" s="261"/>
      <c r="T97" s="261"/>
      <c r="U97" s="261"/>
      <c r="W97" s="260"/>
      <c r="X97" s="260"/>
      <c r="Y97" s="260"/>
      <c r="Z97" s="260"/>
      <c r="AA97" s="260"/>
      <c r="AB97" s="260"/>
      <c r="AC97" s="260"/>
      <c r="AD97" s="260"/>
      <c r="AE97" s="260"/>
      <c r="AF97" s="260"/>
      <c r="AG97" s="260"/>
      <c r="AH97" s="260"/>
      <c r="AI97" s="260"/>
      <c r="AJ97" s="260"/>
      <c r="AK97" s="260"/>
      <c r="AL97" s="260"/>
      <c r="AM97" s="260"/>
      <c r="AN97" s="260"/>
      <c r="AO97" s="260"/>
      <c r="AP97" s="260"/>
    </row>
    <row r="98" spans="1:42" s="257" customFormat="1" ht="90" customHeight="1">
      <c r="A98" s="199"/>
      <c r="B98" s="199" t="s">
        <v>519</v>
      </c>
      <c r="C98" s="262" t="s">
        <v>520</v>
      </c>
      <c r="D98" s="370"/>
      <c r="E98" s="370"/>
      <c r="F98" s="656"/>
      <c r="G98" s="657"/>
      <c r="H98" s="657"/>
      <c r="I98" s="658"/>
      <c r="J98" s="418"/>
      <c r="K98" s="418"/>
      <c r="L98" s="209">
        <f t="shared" si="4"/>
        <v>0</v>
      </c>
      <c r="N98" s="258"/>
      <c r="Q98" s="261"/>
      <c r="R98" s="261"/>
      <c r="T98" s="261"/>
      <c r="U98" s="261"/>
      <c r="W98" s="260"/>
      <c r="X98" s="260"/>
      <c r="Y98" s="260"/>
      <c r="Z98" s="260"/>
      <c r="AA98" s="260"/>
      <c r="AB98" s="260"/>
      <c r="AC98" s="260"/>
      <c r="AD98" s="260"/>
      <c r="AE98" s="260"/>
      <c r="AF98" s="260"/>
      <c r="AG98" s="260"/>
      <c r="AH98" s="260"/>
      <c r="AI98" s="260"/>
      <c r="AJ98" s="260"/>
      <c r="AK98" s="260"/>
      <c r="AL98" s="260"/>
      <c r="AM98" s="260"/>
      <c r="AN98" s="260"/>
      <c r="AO98" s="260"/>
      <c r="AP98" s="260"/>
    </row>
    <row r="99" spans="1:42" s="257" customFormat="1" ht="26.45" customHeight="1">
      <c r="A99" s="199"/>
      <c r="B99" s="199"/>
      <c r="C99" s="262" t="s">
        <v>521</v>
      </c>
      <c r="D99" s="370"/>
      <c r="E99" s="370"/>
      <c r="F99" s="656"/>
      <c r="G99" s="657"/>
      <c r="H99" s="657"/>
      <c r="I99" s="658"/>
      <c r="J99" s="418"/>
      <c r="K99" s="418"/>
      <c r="L99" s="209">
        <f t="shared" si="4"/>
        <v>0</v>
      </c>
      <c r="N99" s="258"/>
      <c r="Q99" s="261"/>
      <c r="R99" s="261"/>
      <c r="T99" s="261"/>
      <c r="U99" s="261"/>
      <c r="W99" s="260"/>
      <c r="X99" s="260"/>
      <c r="Y99" s="260"/>
      <c r="Z99" s="260"/>
      <c r="AA99" s="260"/>
      <c r="AB99" s="260"/>
      <c r="AC99" s="260"/>
      <c r="AD99" s="260"/>
      <c r="AE99" s="260"/>
      <c r="AF99" s="260"/>
      <c r="AG99" s="260"/>
      <c r="AH99" s="260"/>
      <c r="AI99" s="260"/>
      <c r="AJ99" s="260"/>
      <c r="AK99" s="260"/>
      <c r="AL99" s="260"/>
      <c r="AM99" s="260"/>
      <c r="AN99" s="260"/>
      <c r="AO99" s="260"/>
      <c r="AP99" s="260"/>
    </row>
    <row r="100" spans="1:42" s="257" customFormat="1" ht="46.5" customHeight="1">
      <c r="A100" s="199"/>
      <c r="B100" s="199"/>
      <c r="C100" s="262" t="s">
        <v>522</v>
      </c>
      <c r="D100" s="370"/>
      <c r="E100" s="370"/>
      <c r="F100" s="656"/>
      <c r="G100" s="657"/>
      <c r="H100" s="657"/>
      <c r="I100" s="658"/>
      <c r="J100" s="418"/>
      <c r="K100" s="418"/>
      <c r="L100" s="209">
        <f t="shared" si="4"/>
        <v>0</v>
      </c>
      <c r="N100" s="258"/>
      <c r="Q100" s="261"/>
      <c r="R100" s="261"/>
      <c r="T100" s="261"/>
      <c r="U100" s="261"/>
      <c r="W100" s="260"/>
      <c r="X100" s="260"/>
      <c r="Y100" s="260"/>
      <c r="Z100" s="260"/>
      <c r="AA100" s="260"/>
      <c r="AB100" s="260"/>
      <c r="AC100" s="260"/>
      <c r="AD100" s="260"/>
      <c r="AE100" s="260"/>
      <c r="AF100" s="260"/>
      <c r="AG100" s="260"/>
      <c r="AH100" s="260"/>
      <c r="AI100" s="260"/>
      <c r="AJ100" s="260"/>
      <c r="AK100" s="260"/>
      <c r="AL100" s="260"/>
      <c r="AM100" s="260"/>
      <c r="AN100" s="260"/>
      <c r="AO100" s="260"/>
      <c r="AP100" s="260"/>
    </row>
    <row r="101" spans="1:42" s="257" customFormat="1" ht="33" customHeight="1">
      <c r="A101" s="199"/>
      <c r="B101" s="199"/>
      <c r="C101" s="262" t="s">
        <v>523</v>
      </c>
      <c r="D101" s="370"/>
      <c r="E101" s="370"/>
      <c r="F101" s="656"/>
      <c r="G101" s="657"/>
      <c r="H101" s="657"/>
      <c r="I101" s="658"/>
      <c r="J101" s="418"/>
      <c r="K101" s="418"/>
      <c r="L101" s="209">
        <f t="shared" si="4"/>
        <v>0</v>
      </c>
      <c r="N101" s="258"/>
      <c r="Q101" s="261"/>
      <c r="R101" s="261"/>
      <c r="T101" s="261"/>
      <c r="U101" s="261"/>
      <c r="W101" s="260"/>
      <c r="X101" s="260"/>
      <c r="Y101" s="260"/>
      <c r="Z101" s="260"/>
      <c r="AA101" s="260"/>
      <c r="AB101" s="260"/>
      <c r="AC101" s="260"/>
      <c r="AD101" s="260"/>
      <c r="AE101" s="260"/>
      <c r="AF101" s="260"/>
      <c r="AG101" s="260"/>
      <c r="AH101" s="260"/>
      <c r="AI101" s="260"/>
      <c r="AJ101" s="260"/>
      <c r="AK101" s="260"/>
      <c r="AL101" s="260"/>
      <c r="AM101" s="260"/>
      <c r="AN101" s="260"/>
      <c r="AO101" s="260"/>
      <c r="AP101" s="260"/>
    </row>
    <row r="102" spans="1:42" s="257" customFormat="1" ht="88.5" customHeight="1">
      <c r="A102" s="199"/>
      <c r="B102" s="199"/>
      <c r="C102" s="262" t="s">
        <v>524</v>
      </c>
      <c r="D102" s="370"/>
      <c r="E102" s="370"/>
      <c r="F102" s="656"/>
      <c r="G102" s="657"/>
      <c r="H102" s="657"/>
      <c r="I102" s="658"/>
      <c r="J102" s="418"/>
      <c r="K102" s="418"/>
      <c r="L102" s="209">
        <f t="shared" si="4"/>
        <v>0</v>
      </c>
      <c r="N102" s="258"/>
      <c r="Q102" s="261"/>
      <c r="R102" s="261"/>
      <c r="T102" s="261"/>
      <c r="U102" s="261"/>
      <c r="W102" s="260"/>
      <c r="X102" s="260"/>
      <c r="Y102" s="260"/>
      <c r="Z102" s="260"/>
      <c r="AA102" s="260"/>
      <c r="AB102" s="260"/>
      <c r="AC102" s="260"/>
      <c r="AD102" s="260"/>
      <c r="AE102" s="260"/>
      <c r="AF102" s="260"/>
      <c r="AG102" s="260"/>
      <c r="AH102" s="260"/>
      <c r="AI102" s="260"/>
      <c r="AJ102" s="260"/>
      <c r="AK102" s="260"/>
      <c r="AL102" s="260"/>
      <c r="AM102" s="260"/>
      <c r="AN102" s="260"/>
      <c r="AO102" s="260"/>
      <c r="AP102" s="260"/>
    </row>
    <row r="103" spans="1:42" s="257" customFormat="1" ht="25.5" customHeight="1">
      <c r="A103" s="199"/>
      <c r="B103" s="199"/>
      <c r="C103" s="262" t="s">
        <v>525</v>
      </c>
      <c r="D103" s="370"/>
      <c r="E103" s="370"/>
      <c r="F103" s="656"/>
      <c r="G103" s="657"/>
      <c r="H103" s="657"/>
      <c r="I103" s="658"/>
      <c r="J103" s="418"/>
      <c r="K103" s="418"/>
      <c r="L103" s="209">
        <f t="shared" si="4"/>
        <v>0</v>
      </c>
      <c r="N103" s="258"/>
      <c r="Q103" s="261"/>
      <c r="R103" s="261"/>
      <c r="T103" s="261"/>
      <c r="U103" s="261"/>
      <c r="W103" s="260"/>
      <c r="X103" s="260"/>
      <c r="Y103" s="260"/>
      <c r="Z103" s="260"/>
      <c r="AA103" s="260"/>
      <c r="AB103" s="260"/>
      <c r="AC103" s="260"/>
      <c r="AD103" s="260"/>
      <c r="AE103" s="260"/>
      <c r="AF103" s="260"/>
      <c r="AG103" s="260"/>
      <c r="AH103" s="260"/>
      <c r="AI103" s="260"/>
      <c r="AJ103" s="260"/>
      <c r="AK103" s="260"/>
      <c r="AL103" s="260"/>
      <c r="AM103" s="260"/>
      <c r="AN103" s="260"/>
      <c r="AO103" s="260"/>
      <c r="AP103" s="260"/>
    </row>
    <row r="104" spans="1:42" s="257" customFormat="1" ht="118.5" customHeight="1">
      <c r="A104" s="199"/>
      <c r="B104" s="199"/>
      <c r="C104" s="262" t="s">
        <v>526</v>
      </c>
      <c r="D104" s="370"/>
      <c r="E104" s="370"/>
      <c r="F104" s="656"/>
      <c r="G104" s="657"/>
      <c r="H104" s="657"/>
      <c r="I104" s="658"/>
      <c r="J104" s="418"/>
      <c r="K104" s="418"/>
      <c r="L104" s="209">
        <f t="shared" si="4"/>
        <v>0</v>
      </c>
      <c r="N104" s="258"/>
      <c r="Q104" s="261"/>
      <c r="R104" s="261"/>
      <c r="T104" s="261"/>
      <c r="U104" s="261"/>
      <c r="W104" s="260"/>
      <c r="X104" s="260"/>
      <c r="Y104" s="260"/>
      <c r="Z104" s="260"/>
      <c r="AA104" s="260"/>
      <c r="AB104" s="260"/>
      <c r="AC104" s="260"/>
      <c r="AD104" s="260"/>
      <c r="AE104" s="260"/>
      <c r="AF104" s="260"/>
      <c r="AG104" s="260"/>
      <c r="AH104" s="260"/>
      <c r="AI104" s="260"/>
      <c r="AJ104" s="260"/>
      <c r="AK104" s="260"/>
      <c r="AL104" s="260"/>
      <c r="AM104" s="260"/>
      <c r="AN104" s="260"/>
      <c r="AO104" s="260"/>
      <c r="AP104" s="260"/>
    </row>
    <row r="105" spans="1:42" s="257" customFormat="1" ht="21.95" customHeight="1">
      <c r="A105" s="199"/>
      <c r="B105" s="199"/>
      <c r="C105" s="262" t="s">
        <v>527</v>
      </c>
      <c r="D105" s="370"/>
      <c r="E105" s="370"/>
      <c r="F105" s="656"/>
      <c r="G105" s="657"/>
      <c r="H105" s="657"/>
      <c r="I105" s="658"/>
      <c r="J105" s="418"/>
      <c r="K105" s="418"/>
      <c r="L105" s="209">
        <f t="shared" si="4"/>
        <v>0</v>
      </c>
      <c r="N105" s="258"/>
      <c r="Q105" s="261"/>
      <c r="R105" s="261"/>
      <c r="T105" s="261"/>
      <c r="U105" s="261"/>
      <c r="W105" s="260"/>
      <c r="X105" s="260"/>
      <c r="Y105" s="260"/>
      <c r="Z105" s="260"/>
      <c r="AA105" s="260"/>
      <c r="AB105" s="260"/>
      <c r="AC105" s="260"/>
      <c r="AD105" s="260"/>
      <c r="AE105" s="260"/>
      <c r="AF105" s="260"/>
      <c r="AG105" s="260"/>
      <c r="AH105" s="260"/>
      <c r="AI105" s="260"/>
      <c r="AJ105" s="260"/>
      <c r="AK105" s="260"/>
      <c r="AL105" s="260"/>
      <c r="AM105" s="260"/>
      <c r="AN105" s="260"/>
      <c r="AO105" s="260"/>
      <c r="AP105" s="260"/>
    </row>
    <row r="106" spans="1:42" s="257" customFormat="1" ht="27" customHeight="1">
      <c r="A106" s="199"/>
      <c r="B106" s="199" t="s">
        <v>511</v>
      </c>
      <c r="C106" s="262" t="s">
        <v>528</v>
      </c>
      <c r="D106" s="199"/>
      <c r="E106" s="370"/>
      <c r="F106" s="656"/>
      <c r="G106" s="657"/>
      <c r="H106" s="657"/>
      <c r="I106" s="658"/>
      <c r="J106" s="418"/>
      <c r="K106" s="418"/>
      <c r="L106" s="209">
        <f t="shared" si="4"/>
        <v>0</v>
      </c>
      <c r="N106" s="258"/>
      <c r="Q106" s="261"/>
      <c r="R106" s="261"/>
      <c r="T106" s="261"/>
      <c r="U106" s="261"/>
      <c r="W106" s="260"/>
      <c r="X106" s="260"/>
      <c r="Y106" s="260"/>
      <c r="Z106" s="260"/>
      <c r="AA106" s="260"/>
      <c r="AB106" s="260"/>
      <c r="AC106" s="260"/>
      <c r="AD106" s="260"/>
      <c r="AE106" s="260"/>
      <c r="AF106" s="260"/>
      <c r="AG106" s="260"/>
      <c r="AH106" s="260"/>
      <c r="AI106" s="260"/>
      <c r="AJ106" s="260"/>
      <c r="AK106" s="260"/>
      <c r="AL106" s="260"/>
      <c r="AM106" s="260"/>
      <c r="AN106" s="260"/>
      <c r="AO106" s="260"/>
      <c r="AP106" s="260"/>
    </row>
    <row r="107" spans="1:42" s="257" customFormat="1" ht="30" customHeight="1">
      <c r="A107" s="199"/>
      <c r="B107" s="199" t="s">
        <v>513</v>
      </c>
      <c r="C107" s="262" t="s">
        <v>529</v>
      </c>
      <c r="D107" s="199"/>
      <c r="E107" s="370"/>
      <c r="F107" s="656"/>
      <c r="G107" s="657"/>
      <c r="H107" s="657"/>
      <c r="I107" s="658"/>
      <c r="J107" s="418"/>
      <c r="K107" s="418"/>
      <c r="L107" s="209">
        <f t="shared" si="4"/>
        <v>0</v>
      </c>
      <c r="N107" s="258"/>
      <c r="Q107" s="261"/>
      <c r="R107" s="261"/>
      <c r="T107" s="261"/>
      <c r="U107" s="261"/>
      <c r="W107" s="260"/>
      <c r="X107" s="260"/>
      <c r="Y107" s="260"/>
      <c r="Z107" s="260"/>
      <c r="AA107" s="260"/>
      <c r="AB107" s="260"/>
      <c r="AC107" s="260"/>
      <c r="AD107" s="260"/>
      <c r="AE107" s="260"/>
      <c r="AF107" s="260"/>
      <c r="AG107" s="260"/>
      <c r="AH107" s="260"/>
      <c r="AI107" s="260"/>
      <c r="AJ107" s="260"/>
      <c r="AK107" s="260"/>
      <c r="AL107" s="260"/>
      <c r="AM107" s="260"/>
      <c r="AN107" s="260"/>
      <c r="AO107" s="260"/>
      <c r="AP107" s="260"/>
    </row>
    <row r="108" spans="1:42" s="257" customFormat="1" ht="23.45" customHeight="1">
      <c r="A108" s="199"/>
      <c r="B108" s="199" t="s">
        <v>563</v>
      </c>
      <c r="C108" s="262" t="s">
        <v>530</v>
      </c>
      <c r="D108" s="199"/>
      <c r="E108" s="370"/>
      <c r="F108" s="659"/>
      <c r="G108" s="660"/>
      <c r="H108" s="660"/>
      <c r="I108" s="661"/>
      <c r="J108" s="418"/>
      <c r="K108" s="418"/>
      <c r="L108" s="209">
        <f t="shared" si="4"/>
        <v>0</v>
      </c>
      <c r="N108" s="258"/>
      <c r="Q108" s="261"/>
      <c r="R108" s="261"/>
      <c r="T108" s="261"/>
      <c r="U108" s="261"/>
      <c r="W108" s="260"/>
      <c r="X108" s="260"/>
      <c r="Y108" s="260"/>
      <c r="Z108" s="260"/>
      <c r="AA108" s="260"/>
      <c r="AB108" s="260"/>
      <c r="AC108" s="260"/>
      <c r="AD108" s="260"/>
      <c r="AE108" s="260"/>
      <c r="AF108" s="260"/>
      <c r="AG108" s="260"/>
      <c r="AH108" s="260"/>
      <c r="AI108" s="260"/>
      <c r="AJ108" s="260"/>
      <c r="AK108" s="260"/>
      <c r="AL108" s="260"/>
      <c r="AM108" s="260"/>
      <c r="AN108" s="260"/>
      <c r="AO108" s="260"/>
      <c r="AP108" s="260"/>
    </row>
    <row r="109" spans="1:42" s="257" customFormat="1" ht="17.45" customHeight="1">
      <c r="A109" s="199"/>
      <c r="B109" s="199"/>
      <c r="C109" s="262"/>
      <c r="D109" s="199"/>
      <c r="E109" s="262"/>
      <c r="F109" s="262"/>
      <c r="G109" s="262"/>
      <c r="H109" s="262"/>
      <c r="I109" s="262"/>
      <c r="J109" s="419"/>
      <c r="K109" s="419"/>
      <c r="L109" s="209">
        <f t="shared" si="4"/>
        <v>0</v>
      </c>
      <c r="N109" s="258"/>
      <c r="Q109" s="261"/>
      <c r="R109" s="261"/>
      <c r="T109" s="261"/>
      <c r="U109" s="261"/>
      <c r="W109" s="260"/>
      <c r="X109" s="260"/>
      <c r="Y109" s="260"/>
      <c r="Z109" s="260"/>
      <c r="AA109" s="260"/>
      <c r="AB109" s="260"/>
      <c r="AC109" s="260"/>
      <c r="AD109" s="260"/>
      <c r="AE109" s="260"/>
      <c r="AF109" s="260"/>
      <c r="AG109" s="260"/>
      <c r="AH109" s="260"/>
      <c r="AI109" s="260"/>
      <c r="AJ109" s="260"/>
      <c r="AK109" s="260"/>
      <c r="AL109" s="260"/>
      <c r="AM109" s="260"/>
      <c r="AN109" s="260"/>
      <c r="AO109" s="260"/>
      <c r="AP109" s="260"/>
    </row>
    <row r="110" spans="1:42" s="257" customFormat="1" ht="26.45" customHeight="1">
      <c r="A110" s="199"/>
      <c r="B110" s="199"/>
      <c r="C110" s="316" t="s">
        <v>408</v>
      </c>
      <c r="D110" s="199"/>
      <c r="E110" s="262"/>
      <c r="F110" s="262"/>
      <c r="G110" s="262"/>
      <c r="H110" s="262"/>
      <c r="I110" s="262"/>
      <c r="J110" s="419"/>
      <c r="K110" s="419"/>
      <c r="L110" s="209">
        <f t="shared" si="4"/>
        <v>0</v>
      </c>
      <c r="N110" s="258"/>
      <c r="Q110" s="261"/>
      <c r="R110" s="261"/>
      <c r="T110" s="261"/>
      <c r="U110" s="261"/>
      <c r="W110" s="260"/>
      <c r="X110" s="260"/>
      <c r="Y110" s="260"/>
      <c r="Z110" s="260"/>
      <c r="AA110" s="260"/>
      <c r="AB110" s="260"/>
      <c r="AC110" s="260"/>
      <c r="AD110" s="260"/>
      <c r="AE110" s="260"/>
      <c r="AF110" s="260"/>
      <c r="AG110" s="260"/>
      <c r="AH110" s="260"/>
      <c r="AI110" s="260"/>
      <c r="AJ110" s="260"/>
      <c r="AK110" s="260"/>
      <c r="AL110" s="260"/>
      <c r="AM110" s="260"/>
      <c r="AN110" s="260"/>
      <c r="AO110" s="260"/>
      <c r="AP110" s="260"/>
    </row>
    <row r="111" spans="1:42" s="257" customFormat="1" ht="247.5" customHeight="1">
      <c r="A111" s="199"/>
      <c r="B111" s="199" t="s">
        <v>328</v>
      </c>
      <c r="C111" s="262" t="s">
        <v>531</v>
      </c>
      <c r="D111" s="381" t="s">
        <v>303</v>
      </c>
      <c r="E111" s="199">
        <v>1</v>
      </c>
      <c r="F111" s="199">
        <v>998736</v>
      </c>
      <c r="G111" s="379"/>
      <c r="H111" s="356">
        <v>0.18</v>
      </c>
      <c r="I111" s="357"/>
      <c r="J111" s="416"/>
      <c r="K111" s="417" t="str">
        <f t="shared" ref="K111" si="5">IF(J111=0, "Included", IF(ISERROR(E111*J111), J111, E111*J111))</f>
        <v>Included</v>
      </c>
      <c r="L111" s="209">
        <f t="shared" si="4"/>
        <v>0.18</v>
      </c>
      <c r="N111" s="258"/>
      <c r="Q111" s="261"/>
      <c r="R111" s="261"/>
      <c r="T111" s="261"/>
      <c r="U111" s="261"/>
      <c r="W111" s="260"/>
      <c r="X111" s="260"/>
      <c r="Y111" s="260"/>
      <c r="Z111" s="260"/>
      <c r="AA111" s="260"/>
      <c r="AB111" s="260"/>
      <c r="AC111" s="260"/>
      <c r="AD111" s="260"/>
      <c r="AE111" s="260"/>
      <c r="AF111" s="260"/>
      <c r="AG111" s="260"/>
      <c r="AH111" s="260"/>
      <c r="AI111" s="260"/>
      <c r="AJ111" s="260"/>
      <c r="AK111" s="260"/>
      <c r="AL111" s="260"/>
      <c r="AM111" s="260"/>
      <c r="AN111" s="260"/>
      <c r="AO111" s="260"/>
      <c r="AP111" s="260"/>
    </row>
    <row r="112" spans="1:42" s="257" customFormat="1" ht="21.6" customHeight="1">
      <c r="A112" s="199"/>
      <c r="B112" s="199" t="s">
        <v>511</v>
      </c>
      <c r="C112" s="262" t="s">
        <v>532</v>
      </c>
      <c r="D112" s="199"/>
      <c r="E112" s="199"/>
      <c r="F112" s="662" t="s">
        <v>564</v>
      </c>
      <c r="G112" s="663"/>
      <c r="H112" s="663"/>
      <c r="I112" s="664"/>
      <c r="J112" s="420"/>
      <c r="K112" s="420"/>
      <c r="L112" s="209">
        <f t="shared" si="4"/>
        <v>0</v>
      </c>
      <c r="N112" s="258"/>
      <c r="Q112" s="261"/>
      <c r="R112" s="261"/>
      <c r="T112" s="261"/>
      <c r="U112" s="261"/>
      <c r="W112" s="260"/>
      <c r="X112" s="260"/>
      <c r="Y112" s="260"/>
      <c r="Z112" s="260"/>
      <c r="AA112" s="260"/>
      <c r="AB112" s="260"/>
      <c r="AC112" s="260"/>
      <c r="AD112" s="260"/>
      <c r="AE112" s="260"/>
      <c r="AF112" s="260"/>
      <c r="AG112" s="260"/>
      <c r="AH112" s="260"/>
      <c r="AI112" s="260"/>
      <c r="AJ112" s="260"/>
      <c r="AK112" s="260"/>
      <c r="AL112" s="260"/>
      <c r="AM112" s="260"/>
      <c r="AN112" s="260"/>
      <c r="AO112" s="260"/>
      <c r="AP112" s="260"/>
    </row>
    <row r="113" spans="1:42" s="257" customFormat="1" ht="23.1" customHeight="1">
      <c r="A113" s="199"/>
      <c r="B113" s="199"/>
      <c r="C113" s="262" t="s">
        <v>533</v>
      </c>
      <c r="D113" s="199"/>
      <c r="E113" s="199"/>
      <c r="F113" s="665"/>
      <c r="G113" s="666"/>
      <c r="H113" s="666"/>
      <c r="I113" s="667"/>
      <c r="J113" s="420"/>
      <c r="K113" s="420"/>
      <c r="L113" s="209">
        <f t="shared" si="4"/>
        <v>0</v>
      </c>
      <c r="N113" s="258"/>
      <c r="Q113" s="261"/>
      <c r="R113" s="261"/>
      <c r="T113" s="261"/>
      <c r="U113" s="261"/>
      <c r="W113" s="260"/>
      <c r="X113" s="260"/>
      <c r="Y113" s="260"/>
      <c r="Z113" s="260"/>
      <c r="AA113" s="260"/>
      <c r="AB113" s="260"/>
      <c r="AC113" s="260"/>
      <c r="AD113" s="260"/>
      <c r="AE113" s="260"/>
      <c r="AF113" s="260"/>
      <c r="AG113" s="260"/>
      <c r="AH113" s="260"/>
      <c r="AI113" s="260"/>
      <c r="AJ113" s="260"/>
      <c r="AK113" s="260"/>
      <c r="AL113" s="260"/>
      <c r="AM113" s="260"/>
      <c r="AN113" s="260"/>
      <c r="AO113" s="260"/>
      <c r="AP113" s="260"/>
    </row>
    <row r="114" spans="1:42" s="257" customFormat="1" ht="114.95" customHeight="1">
      <c r="A114" s="199"/>
      <c r="B114" s="199"/>
      <c r="C114" s="262" t="s">
        <v>534</v>
      </c>
      <c r="D114" s="381"/>
      <c r="E114" s="199"/>
      <c r="F114" s="665"/>
      <c r="G114" s="666"/>
      <c r="H114" s="666"/>
      <c r="I114" s="667"/>
      <c r="J114" s="420"/>
      <c r="K114" s="420"/>
      <c r="L114" s="209">
        <f t="shared" si="4"/>
        <v>0</v>
      </c>
      <c r="N114" s="258"/>
      <c r="Q114" s="261"/>
      <c r="R114" s="261"/>
      <c r="T114" s="261"/>
      <c r="U114" s="261"/>
      <c r="W114" s="260"/>
      <c r="X114" s="260"/>
      <c r="Y114" s="260"/>
      <c r="Z114" s="260"/>
      <c r="AA114" s="260"/>
      <c r="AB114" s="260"/>
      <c r="AC114" s="260"/>
      <c r="AD114" s="260"/>
      <c r="AE114" s="260"/>
      <c r="AF114" s="260"/>
      <c r="AG114" s="260"/>
      <c r="AH114" s="260"/>
      <c r="AI114" s="260"/>
      <c r="AJ114" s="260"/>
      <c r="AK114" s="260"/>
      <c r="AL114" s="260"/>
      <c r="AM114" s="260"/>
      <c r="AN114" s="260"/>
      <c r="AO114" s="260"/>
      <c r="AP114" s="260"/>
    </row>
    <row r="115" spans="1:42" s="257" customFormat="1" ht="26.1" customHeight="1">
      <c r="A115" s="199"/>
      <c r="B115" s="199" t="s">
        <v>513</v>
      </c>
      <c r="C115" s="262" t="s">
        <v>535</v>
      </c>
      <c r="D115" s="381"/>
      <c r="E115" s="199"/>
      <c r="F115" s="665"/>
      <c r="G115" s="666"/>
      <c r="H115" s="666"/>
      <c r="I115" s="667"/>
      <c r="J115" s="420"/>
      <c r="K115" s="420"/>
      <c r="L115" s="209">
        <f t="shared" si="4"/>
        <v>0</v>
      </c>
      <c r="N115" s="258"/>
      <c r="Q115" s="261"/>
      <c r="R115" s="261"/>
      <c r="T115" s="261"/>
      <c r="U115" s="261"/>
      <c r="W115" s="260"/>
      <c r="X115" s="260"/>
      <c r="Y115" s="260"/>
      <c r="Z115" s="260"/>
      <c r="AA115" s="260"/>
      <c r="AB115" s="260"/>
      <c r="AC115" s="260"/>
      <c r="AD115" s="260"/>
      <c r="AE115" s="260"/>
      <c r="AF115" s="260"/>
      <c r="AG115" s="260"/>
      <c r="AH115" s="260"/>
      <c r="AI115" s="260"/>
      <c r="AJ115" s="260"/>
      <c r="AK115" s="260"/>
      <c r="AL115" s="260"/>
      <c r="AM115" s="260"/>
      <c r="AN115" s="260"/>
      <c r="AO115" s="260"/>
      <c r="AP115" s="260"/>
    </row>
    <row r="116" spans="1:42" s="257" customFormat="1" ht="24.6" customHeight="1">
      <c r="A116" s="199"/>
      <c r="B116" s="199" t="s">
        <v>208</v>
      </c>
      <c r="C116" s="262" t="s">
        <v>536</v>
      </c>
      <c r="D116" s="381"/>
      <c r="E116" s="199"/>
      <c r="F116" s="668"/>
      <c r="G116" s="669"/>
      <c r="H116" s="669"/>
      <c r="I116" s="670"/>
      <c r="J116" s="420"/>
      <c r="K116" s="420"/>
      <c r="L116" s="209">
        <f t="shared" si="4"/>
        <v>0</v>
      </c>
      <c r="N116" s="258"/>
      <c r="Q116" s="261"/>
      <c r="R116" s="261"/>
      <c r="T116" s="261"/>
      <c r="U116" s="261"/>
      <c r="W116" s="260"/>
      <c r="X116" s="260"/>
      <c r="Y116" s="260"/>
      <c r="Z116" s="260"/>
      <c r="AA116" s="260"/>
      <c r="AB116" s="260"/>
      <c r="AC116" s="260"/>
      <c r="AD116" s="260"/>
      <c r="AE116" s="260"/>
      <c r="AF116" s="260"/>
      <c r="AG116" s="260"/>
      <c r="AH116" s="260"/>
      <c r="AI116" s="260"/>
      <c r="AJ116" s="260"/>
      <c r="AK116" s="260"/>
      <c r="AL116" s="260"/>
      <c r="AM116" s="260"/>
      <c r="AN116" s="260"/>
      <c r="AO116" s="260"/>
      <c r="AP116" s="260"/>
    </row>
    <row r="117" spans="1:42" s="257" customFormat="1" ht="22.5" customHeight="1">
      <c r="A117" s="199"/>
      <c r="B117" s="199"/>
      <c r="C117" s="403" t="s">
        <v>409</v>
      </c>
      <c r="D117" s="381"/>
      <c r="E117" s="199"/>
      <c r="F117" s="199"/>
      <c r="G117" s="199"/>
      <c r="H117" s="199"/>
      <c r="I117" s="199"/>
      <c r="J117" s="421"/>
      <c r="K117" s="421"/>
      <c r="L117" s="209">
        <f t="shared" si="4"/>
        <v>0</v>
      </c>
      <c r="N117" s="258"/>
      <c r="Q117" s="261"/>
      <c r="R117" s="261"/>
      <c r="T117" s="261"/>
      <c r="U117" s="261"/>
      <c r="W117" s="260"/>
      <c r="X117" s="260"/>
      <c r="Y117" s="260"/>
      <c r="Z117" s="260"/>
      <c r="AA117" s="260"/>
      <c r="AB117" s="260"/>
      <c r="AC117" s="260"/>
      <c r="AD117" s="260"/>
      <c r="AE117" s="260"/>
      <c r="AF117" s="260"/>
      <c r="AG117" s="260"/>
      <c r="AH117" s="260"/>
      <c r="AI117" s="260"/>
      <c r="AJ117" s="260"/>
      <c r="AK117" s="260"/>
      <c r="AL117" s="260"/>
      <c r="AM117" s="260"/>
      <c r="AN117" s="260"/>
      <c r="AO117" s="260"/>
      <c r="AP117" s="260"/>
    </row>
    <row r="118" spans="1:42" s="257" customFormat="1" ht="210">
      <c r="A118" s="199"/>
      <c r="B118" s="199" t="s">
        <v>328</v>
      </c>
      <c r="C118" s="262" t="s">
        <v>537</v>
      </c>
      <c r="D118" s="199" t="s">
        <v>303</v>
      </c>
      <c r="E118" s="199">
        <v>1</v>
      </c>
      <c r="F118" s="199">
        <v>998736</v>
      </c>
      <c r="G118" s="199"/>
      <c r="H118" s="356">
        <v>0.18</v>
      </c>
      <c r="I118" s="357"/>
      <c r="J118" s="421"/>
      <c r="K118" s="421" t="str">
        <f t="shared" ref="K118" si="6">IF(J118=0, "Included", IF(ISERROR(E118*J118), J118, E118*J118))</f>
        <v>Included</v>
      </c>
      <c r="L118" s="209">
        <f t="shared" si="4"/>
        <v>0.18</v>
      </c>
      <c r="N118" s="258"/>
      <c r="Q118" s="261"/>
      <c r="R118" s="261"/>
      <c r="T118" s="261"/>
      <c r="U118" s="261"/>
      <c r="W118" s="260"/>
      <c r="X118" s="260"/>
      <c r="Y118" s="260"/>
      <c r="Z118" s="260"/>
      <c r="AA118" s="260"/>
      <c r="AB118" s="260"/>
      <c r="AC118" s="260"/>
      <c r="AD118" s="260"/>
      <c r="AE118" s="260"/>
      <c r="AF118" s="260"/>
      <c r="AG118" s="260"/>
      <c r="AH118" s="260"/>
      <c r="AI118" s="260"/>
      <c r="AJ118" s="260"/>
      <c r="AK118" s="260"/>
      <c r="AL118" s="260"/>
      <c r="AM118" s="260"/>
      <c r="AN118" s="260"/>
      <c r="AO118" s="260"/>
      <c r="AP118" s="260"/>
    </row>
    <row r="119" spans="1:42" s="257" customFormat="1" ht="21.6" customHeight="1">
      <c r="A119" s="199"/>
      <c r="B119" s="199" t="s">
        <v>538</v>
      </c>
      <c r="C119" s="366" t="s">
        <v>532</v>
      </c>
      <c r="D119" s="199"/>
      <c r="E119" s="199"/>
      <c r="F119" s="199"/>
      <c r="G119" s="199"/>
      <c r="H119" s="199"/>
      <c r="I119" s="199"/>
      <c r="J119" s="422"/>
      <c r="K119" s="422"/>
      <c r="L119" s="209">
        <f t="shared" si="4"/>
        <v>0</v>
      </c>
      <c r="N119" s="258"/>
      <c r="Q119" s="261"/>
      <c r="R119" s="261"/>
      <c r="T119" s="261"/>
      <c r="U119" s="261"/>
      <c r="W119" s="260"/>
      <c r="X119" s="260"/>
      <c r="Y119" s="260"/>
      <c r="Z119" s="260"/>
      <c r="AA119" s="260"/>
      <c r="AB119" s="260"/>
      <c r="AC119" s="260"/>
      <c r="AD119" s="260"/>
      <c r="AE119" s="260"/>
      <c r="AF119" s="260"/>
      <c r="AG119" s="260"/>
      <c r="AH119" s="260"/>
      <c r="AI119" s="260"/>
      <c r="AJ119" s="260"/>
      <c r="AK119" s="260"/>
      <c r="AL119" s="260"/>
      <c r="AM119" s="260"/>
      <c r="AN119" s="260"/>
      <c r="AO119" s="260"/>
      <c r="AP119" s="260"/>
    </row>
    <row r="120" spans="1:42" s="257" customFormat="1" ht="21.6" customHeight="1">
      <c r="A120" s="199"/>
      <c r="B120" s="370" t="s">
        <v>208</v>
      </c>
      <c r="C120" s="262" t="s">
        <v>539</v>
      </c>
      <c r="D120" s="199"/>
      <c r="E120" s="662" t="s">
        <v>564</v>
      </c>
      <c r="F120" s="663"/>
      <c r="G120" s="663"/>
      <c r="H120" s="663"/>
      <c r="I120" s="664"/>
      <c r="J120" s="422"/>
      <c r="K120" s="422"/>
      <c r="L120" s="209">
        <f t="shared" si="4"/>
        <v>0</v>
      </c>
      <c r="N120" s="258"/>
      <c r="Q120" s="261"/>
      <c r="R120" s="261"/>
      <c r="T120" s="261"/>
      <c r="U120" s="261"/>
      <c r="W120" s="260"/>
      <c r="X120" s="260"/>
      <c r="Y120" s="260"/>
      <c r="Z120" s="260"/>
      <c r="AA120" s="260"/>
      <c r="AB120" s="260"/>
      <c r="AC120" s="260"/>
      <c r="AD120" s="260"/>
      <c r="AE120" s="260"/>
      <c r="AF120" s="260"/>
      <c r="AG120" s="260"/>
      <c r="AH120" s="260"/>
      <c r="AI120" s="260"/>
      <c r="AJ120" s="260"/>
      <c r="AK120" s="260"/>
      <c r="AL120" s="260"/>
      <c r="AM120" s="260"/>
      <c r="AN120" s="260"/>
      <c r="AO120" s="260"/>
      <c r="AP120" s="260"/>
    </row>
    <row r="121" spans="1:42" s="257" customFormat="1" ht="21.6" customHeight="1">
      <c r="A121" s="199"/>
      <c r="B121" s="370" t="s">
        <v>540</v>
      </c>
      <c r="C121" s="262" t="s">
        <v>535</v>
      </c>
      <c r="D121" s="199"/>
      <c r="E121" s="665"/>
      <c r="F121" s="666"/>
      <c r="G121" s="666"/>
      <c r="H121" s="666"/>
      <c r="I121" s="667"/>
      <c r="J121" s="422"/>
      <c r="K121" s="422"/>
      <c r="L121" s="209">
        <f t="shared" si="4"/>
        <v>0</v>
      </c>
      <c r="N121" s="258"/>
      <c r="Q121" s="261"/>
      <c r="R121" s="261"/>
      <c r="T121" s="261"/>
      <c r="U121" s="261"/>
      <c r="W121" s="260"/>
      <c r="X121" s="260"/>
      <c r="Y121" s="260"/>
      <c r="Z121" s="260"/>
      <c r="AA121" s="260"/>
      <c r="AB121" s="260"/>
      <c r="AC121" s="260"/>
      <c r="AD121" s="260"/>
      <c r="AE121" s="260"/>
      <c r="AF121" s="260"/>
      <c r="AG121" s="260"/>
      <c r="AH121" s="260"/>
      <c r="AI121" s="260"/>
      <c r="AJ121" s="260"/>
      <c r="AK121" s="260"/>
      <c r="AL121" s="260"/>
      <c r="AM121" s="260"/>
      <c r="AN121" s="260"/>
      <c r="AO121" s="260"/>
      <c r="AP121" s="260"/>
    </row>
    <row r="122" spans="1:42" s="257" customFormat="1" ht="21" customHeight="1">
      <c r="A122" s="199"/>
      <c r="B122" s="370" t="s">
        <v>208</v>
      </c>
      <c r="C122" s="262" t="s">
        <v>541</v>
      </c>
      <c r="D122" s="199"/>
      <c r="E122" s="665"/>
      <c r="F122" s="666"/>
      <c r="G122" s="666"/>
      <c r="H122" s="666"/>
      <c r="I122" s="667"/>
      <c r="J122" s="422"/>
      <c r="K122" s="422"/>
      <c r="L122" s="209">
        <f t="shared" si="4"/>
        <v>0</v>
      </c>
      <c r="N122" s="258"/>
      <c r="Q122" s="261"/>
      <c r="R122" s="261"/>
      <c r="T122" s="261"/>
      <c r="U122" s="261"/>
      <c r="W122" s="260"/>
      <c r="X122" s="260"/>
      <c r="Y122" s="260"/>
      <c r="Z122" s="260"/>
      <c r="AA122" s="260"/>
      <c r="AB122" s="260"/>
      <c r="AC122" s="260"/>
      <c r="AD122" s="260"/>
      <c r="AE122" s="260"/>
      <c r="AF122" s="260"/>
      <c r="AG122" s="260"/>
      <c r="AH122" s="260"/>
      <c r="AI122" s="260"/>
      <c r="AJ122" s="260"/>
      <c r="AK122" s="260"/>
      <c r="AL122" s="260"/>
      <c r="AM122" s="260"/>
      <c r="AN122" s="260"/>
      <c r="AO122" s="260"/>
      <c r="AP122" s="260"/>
    </row>
    <row r="123" spans="1:42" s="257" customFormat="1">
      <c r="A123" s="199"/>
      <c r="B123" s="370" t="s">
        <v>209</v>
      </c>
      <c r="C123" s="262" t="s">
        <v>542</v>
      </c>
      <c r="D123" s="199"/>
      <c r="E123" s="668"/>
      <c r="F123" s="669"/>
      <c r="G123" s="669"/>
      <c r="H123" s="669"/>
      <c r="I123" s="670"/>
      <c r="J123" s="422"/>
      <c r="K123" s="422"/>
      <c r="L123" s="209">
        <f t="shared" si="4"/>
        <v>0</v>
      </c>
      <c r="N123" s="258"/>
      <c r="Q123" s="261"/>
      <c r="R123" s="261"/>
      <c r="T123" s="261"/>
      <c r="U123" s="261"/>
      <c r="W123" s="260"/>
      <c r="X123" s="260"/>
      <c r="Y123" s="260"/>
      <c r="Z123" s="260"/>
      <c r="AA123" s="260"/>
      <c r="AB123" s="260"/>
      <c r="AC123" s="260"/>
      <c r="AD123" s="260"/>
      <c r="AE123" s="260"/>
      <c r="AF123" s="260"/>
      <c r="AG123" s="260"/>
      <c r="AH123" s="260"/>
      <c r="AI123" s="260"/>
      <c r="AJ123" s="260"/>
      <c r="AK123" s="260"/>
      <c r="AL123" s="260"/>
      <c r="AM123" s="260"/>
      <c r="AN123" s="260"/>
      <c r="AO123" s="260"/>
      <c r="AP123" s="260"/>
    </row>
    <row r="124" spans="1:42" s="257" customFormat="1" ht="12" customHeight="1">
      <c r="A124" s="199"/>
      <c r="B124" s="370"/>
      <c r="C124" s="262"/>
      <c r="D124" s="199"/>
      <c r="E124" s="262"/>
      <c r="F124" s="262"/>
      <c r="G124" s="262"/>
      <c r="H124" s="262"/>
      <c r="I124" s="262"/>
      <c r="J124" s="419"/>
      <c r="K124" s="419"/>
      <c r="L124" s="209">
        <f t="shared" si="4"/>
        <v>0</v>
      </c>
      <c r="N124" s="258"/>
      <c r="Q124" s="261"/>
      <c r="R124" s="261"/>
      <c r="T124" s="261"/>
      <c r="U124" s="261"/>
      <c r="W124" s="260"/>
      <c r="X124" s="260"/>
      <c r="Y124" s="260"/>
      <c r="Z124" s="260"/>
      <c r="AA124" s="260"/>
      <c r="AB124" s="260"/>
      <c r="AC124" s="260"/>
      <c r="AD124" s="260"/>
      <c r="AE124" s="260"/>
      <c r="AF124" s="260"/>
      <c r="AG124" s="260"/>
      <c r="AH124" s="260"/>
      <c r="AI124" s="260"/>
      <c r="AJ124" s="260"/>
      <c r="AK124" s="260"/>
      <c r="AL124" s="260"/>
      <c r="AM124" s="260"/>
      <c r="AN124" s="260"/>
      <c r="AO124" s="260"/>
      <c r="AP124" s="260"/>
    </row>
    <row r="125" spans="1:42" s="257" customFormat="1" ht="33.6" customHeight="1">
      <c r="A125" s="199"/>
      <c r="B125" s="359"/>
      <c r="C125" s="316" t="s">
        <v>410</v>
      </c>
      <c r="D125" s="199"/>
      <c r="E125" s="262"/>
      <c r="F125" s="262"/>
      <c r="G125" s="262"/>
      <c r="H125" s="262"/>
      <c r="I125" s="262"/>
      <c r="J125" s="419"/>
      <c r="K125" s="419"/>
      <c r="L125" s="209">
        <f t="shared" si="4"/>
        <v>0</v>
      </c>
      <c r="N125" s="258"/>
      <c r="Q125" s="261"/>
      <c r="R125" s="261"/>
      <c r="T125" s="261"/>
      <c r="U125" s="261"/>
      <c r="W125" s="260"/>
      <c r="X125" s="260"/>
      <c r="Y125" s="260"/>
      <c r="Z125" s="260"/>
      <c r="AA125" s="260"/>
      <c r="AB125" s="260"/>
      <c r="AC125" s="260"/>
      <c r="AD125" s="260"/>
      <c r="AE125" s="260"/>
      <c r="AF125" s="260"/>
      <c r="AG125" s="260"/>
      <c r="AH125" s="260"/>
      <c r="AI125" s="260"/>
      <c r="AJ125" s="260"/>
      <c r="AK125" s="260"/>
      <c r="AL125" s="260"/>
      <c r="AM125" s="260"/>
      <c r="AN125" s="260"/>
      <c r="AO125" s="260"/>
      <c r="AP125" s="260"/>
    </row>
    <row r="126" spans="1:42" s="257" customFormat="1" ht="377.45" customHeight="1">
      <c r="A126" s="199"/>
      <c r="B126" s="319" t="s">
        <v>328</v>
      </c>
      <c r="C126" s="367" t="s">
        <v>411</v>
      </c>
      <c r="D126" s="370" t="s">
        <v>289</v>
      </c>
      <c r="E126" s="383">
        <v>1</v>
      </c>
      <c r="F126" s="395">
        <v>998736</v>
      </c>
      <c r="G126" s="379"/>
      <c r="H126" s="356">
        <v>0.18</v>
      </c>
      <c r="I126" s="362"/>
      <c r="J126" s="416"/>
      <c r="K126" s="417" t="str">
        <f t="shared" si="3"/>
        <v>Included</v>
      </c>
      <c r="L126" s="209">
        <f t="shared" si="4"/>
        <v>0.18</v>
      </c>
      <c r="N126" s="258"/>
      <c r="Q126" s="261"/>
      <c r="R126" s="261"/>
      <c r="T126" s="261"/>
      <c r="U126" s="261"/>
      <c r="W126" s="260"/>
      <c r="X126" s="260"/>
      <c r="Y126" s="260"/>
      <c r="Z126" s="260"/>
      <c r="AA126" s="260"/>
      <c r="AB126" s="260"/>
      <c r="AC126" s="260"/>
      <c r="AD126" s="260"/>
      <c r="AE126" s="260"/>
      <c r="AF126" s="260"/>
      <c r="AG126" s="260"/>
      <c r="AH126" s="260"/>
      <c r="AI126" s="260"/>
      <c r="AJ126" s="260"/>
      <c r="AK126" s="260"/>
      <c r="AL126" s="260"/>
      <c r="AM126" s="260"/>
      <c r="AN126" s="260"/>
      <c r="AO126" s="260"/>
      <c r="AP126" s="260"/>
    </row>
    <row r="127" spans="1:42" s="257" customFormat="1" ht="26.45" customHeight="1">
      <c r="A127" s="199"/>
      <c r="B127" s="359"/>
      <c r="C127" s="316" t="s">
        <v>477</v>
      </c>
      <c r="D127" s="378"/>
      <c r="E127" s="378"/>
      <c r="F127" s="262"/>
      <c r="G127" s="262"/>
      <c r="H127" s="262"/>
      <c r="I127" s="262"/>
      <c r="J127" s="262"/>
      <c r="K127" s="262"/>
      <c r="L127" s="209">
        <f t="shared" si="4"/>
        <v>0</v>
      </c>
      <c r="N127" s="258"/>
      <c r="Q127" s="261"/>
      <c r="R127" s="261"/>
      <c r="T127" s="261"/>
      <c r="U127" s="261"/>
      <c r="W127" s="260"/>
      <c r="X127" s="260"/>
      <c r="Y127" s="260"/>
      <c r="Z127" s="260"/>
      <c r="AA127" s="260"/>
      <c r="AB127" s="260"/>
      <c r="AC127" s="260"/>
      <c r="AD127" s="260"/>
      <c r="AE127" s="260"/>
      <c r="AF127" s="260"/>
      <c r="AG127" s="260"/>
      <c r="AH127" s="260"/>
      <c r="AI127" s="260"/>
      <c r="AJ127" s="260"/>
      <c r="AK127" s="260"/>
      <c r="AL127" s="260"/>
      <c r="AM127" s="260"/>
      <c r="AN127" s="260"/>
      <c r="AO127" s="260"/>
      <c r="AP127" s="260"/>
    </row>
    <row r="128" spans="1:42" s="257" customFormat="1" ht="81.599999999999994" customHeight="1">
      <c r="A128" s="199"/>
      <c r="B128" s="319" t="s">
        <v>328</v>
      </c>
      <c r="C128" s="366" t="s">
        <v>412</v>
      </c>
      <c r="D128" s="378" t="s">
        <v>304</v>
      </c>
      <c r="E128" s="378">
        <v>50</v>
      </c>
      <c r="F128" s="396">
        <v>998739</v>
      </c>
      <c r="G128" s="379"/>
      <c r="H128" s="356">
        <v>0.18</v>
      </c>
      <c r="I128" s="362"/>
      <c r="J128" s="416"/>
      <c r="K128" s="417" t="str">
        <f t="shared" si="3"/>
        <v>Included</v>
      </c>
      <c r="L128" s="209">
        <f t="shared" si="4"/>
        <v>0.18</v>
      </c>
      <c r="N128" s="258"/>
      <c r="Q128" s="261"/>
      <c r="R128" s="261"/>
      <c r="T128" s="261"/>
      <c r="U128" s="261"/>
      <c r="W128" s="260"/>
      <c r="X128" s="260"/>
      <c r="Y128" s="260"/>
      <c r="Z128" s="260"/>
      <c r="AA128" s="260"/>
      <c r="AB128" s="260"/>
      <c r="AC128" s="260"/>
      <c r="AD128" s="260"/>
      <c r="AE128" s="260"/>
      <c r="AF128" s="260"/>
      <c r="AG128" s="260"/>
      <c r="AH128" s="260"/>
      <c r="AI128" s="260"/>
      <c r="AJ128" s="260"/>
      <c r="AK128" s="260"/>
      <c r="AL128" s="260"/>
      <c r="AM128" s="260"/>
      <c r="AN128" s="260"/>
      <c r="AO128" s="260"/>
      <c r="AP128" s="260"/>
    </row>
    <row r="129" spans="1:42" s="257" customFormat="1">
      <c r="A129" s="319"/>
      <c r="B129" s="319"/>
      <c r="C129" s="262"/>
      <c r="D129" s="378"/>
      <c r="E129" s="378"/>
      <c r="F129" s="262"/>
      <c r="G129" s="262"/>
      <c r="H129" s="262"/>
      <c r="I129" s="262"/>
      <c r="J129" s="419"/>
      <c r="K129" s="419"/>
      <c r="L129" s="209">
        <f t="shared" si="4"/>
        <v>0</v>
      </c>
      <c r="N129" s="258"/>
      <c r="Q129" s="261"/>
      <c r="R129" s="261"/>
      <c r="T129" s="261"/>
      <c r="U129" s="261"/>
      <c r="W129" s="260"/>
      <c r="X129" s="260"/>
      <c r="Y129" s="260"/>
      <c r="Z129" s="260"/>
      <c r="AA129" s="260"/>
      <c r="AB129" s="260"/>
      <c r="AC129" s="260"/>
      <c r="AD129" s="260"/>
      <c r="AE129" s="260"/>
      <c r="AF129" s="260"/>
      <c r="AG129" s="260"/>
      <c r="AH129" s="260"/>
      <c r="AI129" s="260"/>
      <c r="AJ129" s="260"/>
      <c r="AK129" s="260"/>
      <c r="AL129" s="260"/>
      <c r="AM129" s="260"/>
      <c r="AN129" s="260"/>
      <c r="AO129" s="260"/>
      <c r="AP129" s="260"/>
    </row>
    <row r="130" spans="1:42" s="257" customFormat="1" ht="69.599999999999994" customHeight="1">
      <c r="A130" s="319"/>
      <c r="B130" s="319" t="s">
        <v>328</v>
      </c>
      <c r="C130" s="262" t="s">
        <v>543</v>
      </c>
      <c r="D130" s="378"/>
      <c r="E130" s="378"/>
      <c r="F130" s="262"/>
      <c r="G130" s="262"/>
      <c r="H130" s="262"/>
      <c r="I130" s="262"/>
      <c r="J130" s="419"/>
      <c r="K130" s="419"/>
      <c r="L130" s="209">
        <f t="shared" si="4"/>
        <v>0</v>
      </c>
      <c r="N130" s="258"/>
      <c r="Q130" s="261"/>
      <c r="R130" s="261"/>
      <c r="T130" s="261"/>
      <c r="U130" s="261"/>
      <c r="W130" s="260"/>
      <c r="X130" s="260"/>
      <c r="Y130" s="260"/>
      <c r="Z130" s="260"/>
      <c r="AA130" s="260"/>
      <c r="AB130" s="260"/>
      <c r="AC130" s="260"/>
      <c r="AD130" s="260"/>
      <c r="AE130" s="260"/>
      <c r="AF130" s="260"/>
      <c r="AG130" s="260"/>
      <c r="AH130" s="260"/>
      <c r="AI130" s="260"/>
      <c r="AJ130" s="260"/>
      <c r="AK130" s="260"/>
      <c r="AL130" s="260"/>
      <c r="AM130" s="260"/>
      <c r="AN130" s="260"/>
      <c r="AO130" s="260"/>
      <c r="AP130" s="260"/>
    </row>
    <row r="131" spans="1:42" s="257" customFormat="1">
      <c r="A131" s="319"/>
      <c r="B131" s="319" t="s">
        <v>208</v>
      </c>
      <c r="C131" s="366" t="s">
        <v>544</v>
      </c>
      <c r="D131" s="378" t="s">
        <v>304</v>
      </c>
      <c r="E131" s="378">
        <v>150</v>
      </c>
      <c r="F131" s="396">
        <v>998739</v>
      </c>
      <c r="G131" s="379"/>
      <c r="H131" s="356">
        <v>0.18</v>
      </c>
      <c r="I131" s="362"/>
      <c r="J131" s="416"/>
      <c r="K131" s="417" t="str">
        <f t="shared" si="3"/>
        <v>Included</v>
      </c>
      <c r="L131" s="209">
        <f t="shared" si="4"/>
        <v>0.18</v>
      </c>
      <c r="N131" s="258"/>
      <c r="Q131" s="261"/>
      <c r="R131" s="261"/>
      <c r="T131" s="261"/>
      <c r="U131" s="261"/>
      <c r="W131" s="260"/>
      <c r="X131" s="260"/>
      <c r="Y131" s="260"/>
      <c r="Z131" s="260"/>
      <c r="AA131" s="260"/>
      <c r="AB131" s="260"/>
      <c r="AC131" s="260"/>
      <c r="AD131" s="260"/>
      <c r="AE131" s="260"/>
      <c r="AF131" s="260"/>
      <c r="AG131" s="260"/>
      <c r="AH131" s="260"/>
      <c r="AI131" s="260"/>
      <c r="AJ131" s="260"/>
      <c r="AK131" s="260"/>
      <c r="AL131" s="260"/>
      <c r="AM131" s="260"/>
      <c r="AN131" s="260"/>
      <c r="AO131" s="260"/>
      <c r="AP131" s="260"/>
    </row>
    <row r="132" spans="1:42" s="257" customFormat="1">
      <c r="A132" s="319"/>
      <c r="B132" s="319" t="s">
        <v>209</v>
      </c>
      <c r="C132" s="262" t="s">
        <v>545</v>
      </c>
      <c r="D132" s="378" t="s">
        <v>304</v>
      </c>
      <c r="E132" s="378">
        <v>120</v>
      </c>
      <c r="F132" s="396">
        <v>998739</v>
      </c>
      <c r="G132" s="379"/>
      <c r="H132" s="356">
        <v>0.18</v>
      </c>
      <c r="I132" s="362"/>
      <c r="J132" s="416"/>
      <c r="K132" s="417" t="str">
        <f t="shared" si="3"/>
        <v>Included</v>
      </c>
      <c r="L132" s="209">
        <f t="shared" si="4"/>
        <v>0.18</v>
      </c>
      <c r="N132" s="258"/>
      <c r="Q132" s="261"/>
      <c r="R132" s="261"/>
      <c r="T132" s="261"/>
      <c r="U132" s="261"/>
      <c r="W132" s="260"/>
      <c r="X132" s="260"/>
      <c r="Y132" s="260"/>
      <c r="Z132" s="260"/>
      <c r="AA132" s="260"/>
      <c r="AB132" s="260"/>
      <c r="AC132" s="260"/>
      <c r="AD132" s="260"/>
      <c r="AE132" s="260"/>
      <c r="AF132" s="260"/>
      <c r="AG132" s="260"/>
      <c r="AH132" s="260"/>
      <c r="AI132" s="260"/>
      <c r="AJ132" s="260"/>
      <c r="AK132" s="260"/>
      <c r="AL132" s="260"/>
      <c r="AM132" s="260"/>
      <c r="AN132" s="260"/>
      <c r="AO132" s="260"/>
      <c r="AP132" s="260"/>
    </row>
    <row r="133" spans="1:42" s="257" customFormat="1">
      <c r="A133" s="319"/>
      <c r="B133" s="319" t="s">
        <v>234</v>
      </c>
      <c r="C133" s="262" t="s">
        <v>546</v>
      </c>
      <c r="D133" s="378" t="s">
        <v>304</v>
      </c>
      <c r="E133" s="378">
        <v>500</v>
      </c>
      <c r="F133" s="396">
        <v>998739</v>
      </c>
      <c r="G133" s="379"/>
      <c r="H133" s="356">
        <v>0.18</v>
      </c>
      <c r="I133" s="362"/>
      <c r="J133" s="416"/>
      <c r="K133" s="417" t="str">
        <f t="shared" si="3"/>
        <v>Included</v>
      </c>
      <c r="L133" s="209">
        <f t="shared" si="4"/>
        <v>0.18</v>
      </c>
      <c r="N133" s="258"/>
      <c r="Q133" s="261"/>
      <c r="R133" s="261"/>
      <c r="T133" s="261"/>
      <c r="U133" s="261"/>
      <c r="W133" s="260"/>
      <c r="X133" s="260"/>
      <c r="Y133" s="260"/>
      <c r="Z133" s="260"/>
      <c r="AA133" s="260"/>
      <c r="AB133" s="260"/>
      <c r="AC133" s="260"/>
      <c r="AD133" s="260"/>
      <c r="AE133" s="260"/>
      <c r="AF133" s="260"/>
      <c r="AG133" s="260"/>
      <c r="AH133" s="260"/>
      <c r="AI133" s="260"/>
      <c r="AJ133" s="260"/>
      <c r="AK133" s="260"/>
      <c r="AL133" s="260"/>
      <c r="AM133" s="260"/>
      <c r="AN133" s="260"/>
      <c r="AO133" s="260"/>
      <c r="AP133" s="260"/>
    </row>
    <row r="134" spans="1:42" s="257" customFormat="1">
      <c r="A134" s="199"/>
      <c r="B134" s="319" t="s">
        <v>235</v>
      </c>
      <c r="C134" s="262" t="s">
        <v>547</v>
      </c>
      <c r="D134" s="378" t="s">
        <v>304</v>
      </c>
      <c r="E134" s="378">
        <v>200</v>
      </c>
      <c r="F134" s="396">
        <v>998739</v>
      </c>
      <c r="G134" s="379"/>
      <c r="H134" s="356">
        <v>0.18</v>
      </c>
      <c r="I134" s="362"/>
      <c r="J134" s="416"/>
      <c r="K134" s="417" t="str">
        <f t="shared" si="3"/>
        <v>Included</v>
      </c>
      <c r="L134" s="209">
        <f t="shared" si="4"/>
        <v>0.18</v>
      </c>
      <c r="N134" s="258"/>
      <c r="Q134" s="261"/>
      <c r="R134" s="261"/>
      <c r="T134" s="261"/>
      <c r="U134" s="261"/>
      <c r="W134" s="260"/>
      <c r="X134" s="260"/>
      <c r="Y134" s="260"/>
      <c r="Z134" s="260"/>
      <c r="AA134" s="260"/>
      <c r="AB134" s="260"/>
      <c r="AC134" s="260"/>
      <c r="AD134" s="260"/>
      <c r="AE134" s="260"/>
      <c r="AF134" s="260"/>
      <c r="AG134" s="260"/>
      <c r="AH134" s="260"/>
      <c r="AI134" s="260"/>
      <c r="AJ134" s="260"/>
      <c r="AK134" s="260"/>
      <c r="AL134" s="260"/>
      <c r="AM134" s="260"/>
      <c r="AN134" s="260"/>
      <c r="AO134" s="260"/>
      <c r="AP134" s="260"/>
    </row>
    <row r="135" spans="1:42" s="257" customFormat="1">
      <c r="A135" s="199"/>
      <c r="B135" s="370" t="s">
        <v>242</v>
      </c>
      <c r="C135" s="321" t="s">
        <v>491</v>
      </c>
      <c r="D135" s="378" t="s">
        <v>304</v>
      </c>
      <c r="E135" s="378">
        <v>60</v>
      </c>
      <c r="F135" s="396">
        <v>998739</v>
      </c>
      <c r="G135" s="379"/>
      <c r="H135" s="356">
        <v>0.18</v>
      </c>
      <c r="I135" s="362"/>
      <c r="J135" s="416"/>
      <c r="K135" s="417" t="str">
        <f t="shared" si="3"/>
        <v>Included</v>
      </c>
      <c r="L135" s="209">
        <f t="shared" si="4"/>
        <v>0.18</v>
      </c>
      <c r="N135" s="258"/>
      <c r="Q135" s="261"/>
      <c r="R135" s="261"/>
      <c r="T135" s="261"/>
      <c r="U135" s="261"/>
      <c r="W135" s="260"/>
      <c r="X135" s="260"/>
      <c r="Y135" s="260"/>
      <c r="Z135" s="260"/>
      <c r="AA135" s="260"/>
      <c r="AB135" s="260"/>
      <c r="AC135" s="260"/>
      <c r="AD135" s="260"/>
      <c r="AE135" s="260"/>
      <c r="AF135" s="260"/>
      <c r="AG135" s="260"/>
      <c r="AH135" s="260"/>
      <c r="AI135" s="260"/>
      <c r="AJ135" s="260"/>
      <c r="AK135" s="260"/>
      <c r="AL135" s="260"/>
      <c r="AM135" s="260"/>
      <c r="AN135" s="260"/>
      <c r="AO135" s="260"/>
      <c r="AP135" s="260"/>
    </row>
    <row r="136" spans="1:42" s="257" customFormat="1">
      <c r="A136" s="199"/>
      <c r="B136" s="370" t="s">
        <v>261</v>
      </c>
      <c r="C136" s="262" t="s">
        <v>487</v>
      </c>
      <c r="D136" s="378" t="s">
        <v>304</v>
      </c>
      <c r="E136" s="378">
        <v>5</v>
      </c>
      <c r="F136" s="396">
        <v>998739</v>
      </c>
      <c r="G136" s="379"/>
      <c r="H136" s="356">
        <v>0.18</v>
      </c>
      <c r="I136" s="362"/>
      <c r="J136" s="416"/>
      <c r="K136" s="417" t="str">
        <f t="shared" si="3"/>
        <v>Included</v>
      </c>
      <c r="L136" s="209">
        <f t="shared" si="4"/>
        <v>0.18</v>
      </c>
      <c r="N136" s="258"/>
      <c r="Q136" s="261"/>
      <c r="R136" s="261"/>
      <c r="T136" s="261"/>
      <c r="U136" s="261"/>
      <c r="W136" s="260"/>
      <c r="X136" s="260"/>
      <c r="Y136" s="260"/>
      <c r="Z136" s="260"/>
      <c r="AA136" s="260"/>
      <c r="AB136" s="260"/>
      <c r="AC136" s="260"/>
      <c r="AD136" s="260"/>
      <c r="AE136" s="260"/>
      <c r="AF136" s="260"/>
      <c r="AG136" s="260"/>
      <c r="AH136" s="260"/>
      <c r="AI136" s="260"/>
      <c r="AJ136" s="260"/>
      <c r="AK136" s="260"/>
      <c r="AL136" s="260"/>
      <c r="AM136" s="260"/>
      <c r="AN136" s="260"/>
      <c r="AO136" s="260"/>
      <c r="AP136" s="260"/>
    </row>
    <row r="137" spans="1:42" s="257" customFormat="1">
      <c r="A137" s="199"/>
      <c r="B137" s="370" t="s">
        <v>548</v>
      </c>
      <c r="C137" s="321" t="s">
        <v>486</v>
      </c>
      <c r="D137" s="378" t="s">
        <v>304</v>
      </c>
      <c r="E137" s="378">
        <v>1550</v>
      </c>
      <c r="F137" s="396">
        <v>998739</v>
      </c>
      <c r="G137" s="379"/>
      <c r="H137" s="356">
        <v>0.18</v>
      </c>
      <c r="I137" s="362"/>
      <c r="J137" s="416"/>
      <c r="K137" s="417" t="str">
        <f t="shared" si="3"/>
        <v>Included</v>
      </c>
      <c r="L137" s="209">
        <f t="shared" si="4"/>
        <v>0.18</v>
      </c>
      <c r="N137" s="258"/>
      <c r="Q137" s="261"/>
      <c r="R137" s="261"/>
      <c r="T137" s="261"/>
      <c r="U137" s="261"/>
      <c r="W137" s="260"/>
      <c r="X137" s="260"/>
      <c r="Y137" s="260"/>
      <c r="Z137" s="260"/>
      <c r="AA137" s="260"/>
      <c r="AB137" s="260"/>
      <c r="AC137" s="260"/>
      <c r="AD137" s="260"/>
      <c r="AE137" s="260"/>
      <c r="AF137" s="260"/>
      <c r="AG137" s="260"/>
      <c r="AH137" s="260"/>
      <c r="AI137" s="260"/>
      <c r="AJ137" s="260"/>
      <c r="AK137" s="260"/>
      <c r="AL137" s="260"/>
      <c r="AM137" s="260"/>
      <c r="AN137" s="260"/>
      <c r="AO137" s="260"/>
      <c r="AP137" s="260"/>
    </row>
    <row r="138" spans="1:42" s="257" customFormat="1">
      <c r="A138" s="199"/>
      <c r="B138" s="370"/>
      <c r="C138" s="262"/>
      <c r="D138" s="378"/>
      <c r="E138" s="378"/>
      <c r="F138" s="262"/>
      <c r="G138" s="262"/>
      <c r="H138" s="356"/>
      <c r="I138" s="362"/>
      <c r="J138" s="419"/>
      <c r="K138" s="419"/>
      <c r="L138" s="209">
        <f t="shared" si="4"/>
        <v>0</v>
      </c>
      <c r="N138" s="258"/>
      <c r="Q138" s="261"/>
      <c r="R138" s="261"/>
      <c r="T138" s="261"/>
      <c r="U138" s="261"/>
      <c r="W138" s="260"/>
      <c r="X138" s="260"/>
      <c r="Y138" s="260"/>
      <c r="Z138" s="260"/>
      <c r="AA138" s="260"/>
      <c r="AB138" s="260"/>
      <c r="AC138" s="260"/>
      <c r="AD138" s="260"/>
      <c r="AE138" s="260"/>
      <c r="AF138" s="260"/>
      <c r="AG138" s="260"/>
      <c r="AH138" s="260"/>
      <c r="AI138" s="260"/>
      <c r="AJ138" s="260"/>
      <c r="AK138" s="260"/>
      <c r="AL138" s="260"/>
      <c r="AM138" s="260"/>
      <c r="AN138" s="260"/>
      <c r="AO138" s="260"/>
      <c r="AP138" s="260"/>
    </row>
    <row r="139" spans="1:42" s="257" customFormat="1" ht="113.1" customHeight="1">
      <c r="A139" s="199"/>
      <c r="B139" s="361" t="s">
        <v>328</v>
      </c>
      <c r="C139" s="367" t="s">
        <v>549</v>
      </c>
      <c r="D139" s="378" t="s">
        <v>299</v>
      </c>
      <c r="E139" s="378">
        <v>2</v>
      </c>
      <c r="F139" s="396">
        <v>998739</v>
      </c>
      <c r="G139" s="379"/>
      <c r="H139" s="356">
        <v>0.18</v>
      </c>
      <c r="I139" s="362"/>
      <c r="J139" s="416"/>
      <c r="K139" s="417" t="str">
        <f t="shared" si="3"/>
        <v>Included</v>
      </c>
      <c r="L139" s="209">
        <f t="shared" si="4"/>
        <v>0.18</v>
      </c>
      <c r="N139" s="258"/>
      <c r="Q139" s="261"/>
      <c r="R139" s="261"/>
      <c r="T139" s="261"/>
      <c r="U139" s="261"/>
      <c r="W139" s="260"/>
      <c r="X139" s="260"/>
      <c r="Y139" s="260"/>
      <c r="Z139" s="260"/>
      <c r="AA139" s="260"/>
      <c r="AB139" s="260"/>
      <c r="AC139" s="260"/>
      <c r="AD139" s="260"/>
      <c r="AE139" s="260"/>
      <c r="AF139" s="260"/>
      <c r="AG139" s="260"/>
      <c r="AH139" s="260"/>
      <c r="AI139" s="260"/>
      <c r="AJ139" s="260"/>
      <c r="AK139" s="260"/>
      <c r="AL139" s="260"/>
      <c r="AM139" s="260"/>
      <c r="AN139" s="260"/>
      <c r="AO139" s="260"/>
      <c r="AP139" s="260"/>
    </row>
    <row r="140" spans="1:42" s="257" customFormat="1" ht="29.45" customHeight="1">
      <c r="A140" s="199"/>
      <c r="B140" s="360"/>
      <c r="C140" s="320" t="s">
        <v>550</v>
      </c>
      <c r="D140" s="378"/>
      <c r="E140" s="378"/>
      <c r="F140" s="262"/>
      <c r="G140" s="262"/>
      <c r="H140" s="356"/>
      <c r="I140" s="362"/>
      <c r="J140" s="419"/>
      <c r="K140" s="419"/>
      <c r="L140" s="209">
        <f t="shared" si="4"/>
        <v>0</v>
      </c>
      <c r="N140" s="258"/>
      <c r="Q140" s="261"/>
      <c r="R140" s="261"/>
      <c r="T140" s="261"/>
      <c r="U140" s="261"/>
      <c r="W140" s="260"/>
      <c r="X140" s="260"/>
      <c r="Y140" s="260"/>
      <c r="Z140" s="260"/>
      <c r="AA140" s="260"/>
      <c r="AB140" s="260"/>
      <c r="AC140" s="260"/>
      <c r="AD140" s="260"/>
      <c r="AE140" s="260"/>
      <c r="AF140" s="260"/>
      <c r="AG140" s="260"/>
      <c r="AH140" s="260"/>
      <c r="AI140" s="260"/>
      <c r="AJ140" s="260"/>
      <c r="AK140" s="260"/>
      <c r="AL140" s="260"/>
      <c r="AM140" s="260"/>
      <c r="AN140" s="260"/>
      <c r="AO140" s="260"/>
      <c r="AP140" s="260"/>
    </row>
    <row r="141" spans="1:42" s="257" customFormat="1" ht="114" customHeight="1">
      <c r="A141" s="199"/>
      <c r="B141" s="199" t="s">
        <v>328</v>
      </c>
      <c r="C141" s="262" t="s">
        <v>551</v>
      </c>
      <c r="D141" s="370" t="s">
        <v>297</v>
      </c>
      <c r="E141" s="383">
        <v>15</v>
      </c>
      <c r="F141" s="396">
        <v>998739</v>
      </c>
      <c r="G141" s="379"/>
      <c r="H141" s="356">
        <v>0.18</v>
      </c>
      <c r="I141" s="362"/>
      <c r="J141" s="416"/>
      <c r="K141" s="417" t="str">
        <f t="shared" si="3"/>
        <v>Included</v>
      </c>
      <c r="L141" s="209">
        <f t="shared" si="4"/>
        <v>0.18</v>
      </c>
      <c r="N141" s="258"/>
      <c r="Q141" s="261"/>
      <c r="R141" s="261"/>
      <c r="T141" s="261"/>
      <c r="U141" s="261"/>
      <c r="W141" s="260"/>
      <c r="X141" s="260"/>
      <c r="Y141" s="260"/>
      <c r="Z141" s="260"/>
      <c r="AA141" s="260"/>
      <c r="AB141" s="260"/>
      <c r="AC141" s="260"/>
      <c r="AD141" s="260"/>
      <c r="AE141" s="260"/>
      <c r="AF141" s="260"/>
      <c r="AG141" s="260"/>
      <c r="AH141" s="260"/>
      <c r="AI141" s="260"/>
      <c r="AJ141" s="260"/>
      <c r="AK141" s="260"/>
      <c r="AL141" s="260"/>
      <c r="AM141" s="260"/>
      <c r="AN141" s="260"/>
      <c r="AO141" s="260"/>
      <c r="AP141" s="260"/>
    </row>
    <row r="142" spans="1:42" s="257" customFormat="1" ht="13.5" customHeight="1">
      <c r="A142" s="199"/>
      <c r="B142" s="199"/>
      <c r="C142" s="262"/>
      <c r="D142" s="370"/>
      <c r="E142" s="383"/>
      <c r="F142" s="262"/>
      <c r="G142" s="262"/>
      <c r="H142" s="356"/>
      <c r="I142" s="362"/>
      <c r="J142" s="419"/>
      <c r="K142" s="419"/>
      <c r="L142" s="209">
        <f t="shared" si="4"/>
        <v>0</v>
      </c>
      <c r="N142" s="258"/>
      <c r="Q142" s="261"/>
      <c r="R142" s="261"/>
      <c r="T142" s="261"/>
      <c r="U142" s="261"/>
      <c r="W142" s="260"/>
      <c r="X142" s="260"/>
      <c r="Y142" s="260"/>
      <c r="Z142" s="260"/>
      <c r="AA142" s="260"/>
      <c r="AB142" s="260"/>
      <c r="AC142" s="260"/>
      <c r="AD142" s="260"/>
      <c r="AE142" s="260"/>
      <c r="AF142" s="260"/>
      <c r="AG142" s="260"/>
      <c r="AH142" s="260"/>
      <c r="AI142" s="260"/>
      <c r="AJ142" s="260"/>
      <c r="AK142" s="260"/>
      <c r="AL142" s="260"/>
      <c r="AM142" s="260"/>
      <c r="AN142" s="260"/>
      <c r="AO142" s="260"/>
      <c r="AP142" s="260"/>
    </row>
    <row r="143" spans="1:42" s="257" customFormat="1" ht="129.6" customHeight="1">
      <c r="A143" s="199"/>
      <c r="B143" s="199" t="s">
        <v>328</v>
      </c>
      <c r="C143" s="262" t="s">
        <v>552</v>
      </c>
      <c r="D143" s="370" t="s">
        <v>297</v>
      </c>
      <c r="E143" s="383">
        <v>4</v>
      </c>
      <c r="F143" s="396">
        <v>998739</v>
      </c>
      <c r="G143" s="379"/>
      <c r="H143" s="356">
        <v>0.18</v>
      </c>
      <c r="I143" s="362"/>
      <c r="J143" s="416"/>
      <c r="K143" s="417" t="str">
        <f t="shared" si="3"/>
        <v>Included</v>
      </c>
      <c r="L143" s="209">
        <f t="shared" si="4"/>
        <v>0.18</v>
      </c>
      <c r="N143" s="258"/>
      <c r="Q143" s="261"/>
      <c r="R143" s="261"/>
      <c r="T143" s="261"/>
      <c r="U143" s="261"/>
      <c r="W143" s="260"/>
      <c r="X143" s="260"/>
      <c r="Y143" s="260"/>
      <c r="Z143" s="260"/>
      <c r="AA143" s="260"/>
      <c r="AB143" s="260"/>
      <c r="AC143" s="260"/>
      <c r="AD143" s="260"/>
      <c r="AE143" s="260"/>
      <c r="AF143" s="260"/>
      <c r="AG143" s="260"/>
      <c r="AH143" s="260"/>
      <c r="AI143" s="260"/>
      <c r="AJ143" s="260"/>
      <c r="AK143" s="260"/>
      <c r="AL143" s="260"/>
      <c r="AM143" s="260"/>
      <c r="AN143" s="260"/>
      <c r="AO143" s="260"/>
      <c r="AP143" s="260"/>
    </row>
    <row r="144" spans="1:42" s="257" customFormat="1" ht="17.100000000000001" customHeight="1">
      <c r="A144" s="199"/>
      <c r="B144" s="199"/>
      <c r="C144" s="262"/>
      <c r="D144" s="370"/>
      <c r="E144" s="383"/>
      <c r="F144" s="262"/>
      <c r="G144" s="262"/>
      <c r="H144" s="356"/>
      <c r="I144" s="362"/>
      <c r="J144" s="419"/>
      <c r="K144" s="419"/>
      <c r="L144" s="209">
        <f t="shared" si="4"/>
        <v>0</v>
      </c>
      <c r="N144" s="258"/>
      <c r="Q144" s="261"/>
      <c r="R144" s="261"/>
      <c r="T144" s="261"/>
      <c r="U144" s="261"/>
      <c r="W144" s="260"/>
      <c r="X144" s="260"/>
      <c r="Y144" s="260"/>
      <c r="Z144" s="260"/>
      <c r="AA144" s="260"/>
      <c r="AB144" s="260"/>
      <c r="AC144" s="260"/>
      <c r="AD144" s="260"/>
      <c r="AE144" s="260"/>
      <c r="AF144" s="260"/>
      <c r="AG144" s="260"/>
      <c r="AH144" s="260"/>
      <c r="AI144" s="260"/>
      <c r="AJ144" s="260"/>
      <c r="AK144" s="260"/>
      <c r="AL144" s="260"/>
      <c r="AM144" s="260"/>
      <c r="AN144" s="260"/>
      <c r="AO144" s="260"/>
      <c r="AP144" s="260"/>
    </row>
    <row r="145" spans="1:42" s="257" customFormat="1" ht="96.95" customHeight="1">
      <c r="A145" s="199"/>
      <c r="B145" s="199" t="s">
        <v>328</v>
      </c>
      <c r="C145" s="262" t="s">
        <v>553</v>
      </c>
      <c r="D145" s="370" t="s">
        <v>297</v>
      </c>
      <c r="E145" s="383">
        <v>30</v>
      </c>
      <c r="F145" s="396">
        <v>998739</v>
      </c>
      <c r="G145" s="379"/>
      <c r="H145" s="356">
        <v>0.18</v>
      </c>
      <c r="I145" s="362"/>
      <c r="J145" s="416"/>
      <c r="K145" s="417" t="str">
        <f t="shared" si="3"/>
        <v>Included</v>
      </c>
      <c r="L145" s="209">
        <f t="shared" si="4"/>
        <v>0.18</v>
      </c>
      <c r="N145" s="258"/>
      <c r="Q145" s="261"/>
      <c r="R145" s="261"/>
      <c r="T145" s="261"/>
      <c r="U145" s="261"/>
      <c r="W145" s="260"/>
      <c r="X145" s="260"/>
      <c r="Y145" s="260"/>
      <c r="Z145" s="260"/>
      <c r="AA145" s="260"/>
      <c r="AB145" s="260"/>
      <c r="AC145" s="260"/>
      <c r="AD145" s="260"/>
      <c r="AE145" s="260"/>
      <c r="AF145" s="260"/>
      <c r="AG145" s="260"/>
      <c r="AH145" s="260"/>
      <c r="AI145" s="260"/>
      <c r="AJ145" s="260"/>
      <c r="AK145" s="260"/>
      <c r="AL145" s="260"/>
      <c r="AM145" s="260"/>
      <c r="AN145" s="260"/>
      <c r="AO145" s="260"/>
      <c r="AP145" s="260"/>
    </row>
    <row r="146" spans="1:42" s="257" customFormat="1" ht="15.95" customHeight="1">
      <c r="A146" s="199"/>
      <c r="B146" s="199"/>
      <c r="C146" s="262"/>
      <c r="D146" s="370"/>
      <c r="E146" s="262"/>
      <c r="F146" s="262"/>
      <c r="G146" s="262"/>
      <c r="H146" s="356"/>
      <c r="I146" s="362"/>
      <c r="J146" s="419"/>
      <c r="K146" s="419"/>
      <c r="L146" s="209">
        <f t="shared" si="4"/>
        <v>0</v>
      </c>
      <c r="N146" s="258"/>
      <c r="Q146" s="261"/>
      <c r="R146" s="261"/>
      <c r="T146" s="261"/>
      <c r="U146" s="261"/>
      <c r="W146" s="260"/>
      <c r="X146" s="260"/>
      <c r="Y146" s="260"/>
      <c r="Z146" s="260"/>
      <c r="AA146" s="260"/>
      <c r="AB146" s="260"/>
      <c r="AC146" s="260"/>
      <c r="AD146" s="260"/>
      <c r="AE146" s="260"/>
      <c r="AF146" s="260"/>
      <c r="AG146" s="260"/>
      <c r="AH146" s="260"/>
      <c r="AI146" s="260"/>
      <c r="AJ146" s="260"/>
      <c r="AK146" s="260"/>
      <c r="AL146" s="260"/>
      <c r="AM146" s="260"/>
      <c r="AN146" s="260"/>
      <c r="AO146" s="260"/>
      <c r="AP146" s="260"/>
    </row>
    <row r="147" spans="1:42" s="257" customFormat="1" ht="86.45" customHeight="1">
      <c r="A147" s="199"/>
      <c r="B147" s="199" t="s">
        <v>328</v>
      </c>
      <c r="C147" s="262" t="s">
        <v>554</v>
      </c>
      <c r="D147" s="370" t="s">
        <v>297</v>
      </c>
      <c r="E147" s="383">
        <v>23</v>
      </c>
      <c r="F147" s="396"/>
      <c r="G147" s="379"/>
      <c r="H147" s="356">
        <v>0.18</v>
      </c>
      <c r="I147" s="362"/>
      <c r="J147" s="416"/>
      <c r="K147" s="417" t="str">
        <f t="shared" si="3"/>
        <v>Included</v>
      </c>
      <c r="L147" s="209">
        <f t="shared" si="4"/>
        <v>0.18</v>
      </c>
      <c r="N147" s="258"/>
      <c r="Q147" s="261"/>
      <c r="R147" s="261"/>
      <c r="T147" s="261"/>
      <c r="U147" s="261"/>
      <c r="W147" s="260"/>
      <c r="X147" s="260"/>
      <c r="Y147" s="260"/>
      <c r="Z147" s="260"/>
      <c r="AA147" s="260"/>
      <c r="AB147" s="260"/>
      <c r="AC147" s="260"/>
      <c r="AD147" s="260"/>
      <c r="AE147" s="260"/>
      <c r="AF147" s="260"/>
      <c r="AG147" s="260"/>
      <c r="AH147" s="260"/>
      <c r="AI147" s="260"/>
      <c r="AJ147" s="260"/>
      <c r="AK147" s="260"/>
      <c r="AL147" s="260"/>
      <c r="AM147" s="260"/>
      <c r="AN147" s="260"/>
      <c r="AO147" s="260"/>
      <c r="AP147" s="260"/>
    </row>
    <row r="148" spans="1:42" s="257" customFormat="1" ht="17.45" customHeight="1">
      <c r="A148" s="199"/>
      <c r="B148" s="199"/>
      <c r="C148" s="262"/>
      <c r="D148" s="370"/>
      <c r="E148" s="262"/>
      <c r="F148" s="262"/>
      <c r="G148" s="262"/>
      <c r="H148" s="356"/>
      <c r="I148" s="362"/>
      <c r="J148" s="419"/>
      <c r="K148" s="419"/>
      <c r="L148" s="209">
        <f t="shared" ref="L148:L153" si="7">IF(I148="",H148,I148)</f>
        <v>0</v>
      </c>
      <c r="N148" s="258"/>
      <c r="Q148" s="261"/>
      <c r="R148" s="261"/>
      <c r="T148" s="261"/>
      <c r="U148" s="261"/>
      <c r="W148" s="260"/>
      <c r="X148" s="260"/>
      <c r="Y148" s="260"/>
      <c r="Z148" s="260"/>
      <c r="AA148" s="260"/>
      <c r="AB148" s="260"/>
      <c r="AC148" s="260"/>
      <c r="AD148" s="260"/>
      <c r="AE148" s="260"/>
      <c r="AF148" s="260"/>
      <c r="AG148" s="260"/>
      <c r="AH148" s="260"/>
      <c r="AI148" s="260"/>
      <c r="AJ148" s="260"/>
      <c r="AK148" s="260"/>
      <c r="AL148" s="260"/>
      <c r="AM148" s="260"/>
      <c r="AN148" s="260"/>
      <c r="AO148" s="260"/>
      <c r="AP148" s="260"/>
    </row>
    <row r="149" spans="1:42" s="257" customFormat="1" ht="177.6" customHeight="1">
      <c r="A149" s="199"/>
      <c r="B149" s="199" t="s">
        <v>328</v>
      </c>
      <c r="C149" s="262" t="s">
        <v>555</v>
      </c>
      <c r="D149" s="199" t="s">
        <v>297</v>
      </c>
      <c r="E149" s="383">
        <v>19</v>
      </c>
      <c r="F149" s="396">
        <v>998739</v>
      </c>
      <c r="G149" s="379"/>
      <c r="H149" s="356">
        <v>0.18</v>
      </c>
      <c r="I149" s="362"/>
      <c r="J149" s="416"/>
      <c r="K149" s="417" t="str">
        <f t="shared" ref="K149:K153" si="8">IF(J149=0, "Included", IF(ISERROR(E149*J149), J149, E149*J149))</f>
        <v>Included</v>
      </c>
      <c r="L149" s="209">
        <f t="shared" si="7"/>
        <v>0.18</v>
      </c>
      <c r="N149" s="258"/>
      <c r="Q149" s="261"/>
      <c r="R149" s="261"/>
      <c r="T149" s="261"/>
      <c r="U149" s="261"/>
      <c r="W149" s="260"/>
      <c r="X149" s="260"/>
      <c r="Y149" s="260"/>
      <c r="Z149" s="260"/>
      <c r="AA149" s="260"/>
      <c r="AB149" s="260"/>
      <c r="AC149" s="260"/>
      <c r="AD149" s="260"/>
      <c r="AE149" s="260"/>
      <c r="AF149" s="260"/>
      <c r="AG149" s="260"/>
      <c r="AH149" s="260"/>
      <c r="AI149" s="260"/>
      <c r="AJ149" s="260"/>
      <c r="AK149" s="260"/>
      <c r="AL149" s="260"/>
      <c r="AM149" s="260"/>
      <c r="AN149" s="260"/>
      <c r="AO149" s="260"/>
      <c r="AP149" s="260"/>
    </row>
    <row r="150" spans="1:42" s="257" customFormat="1" ht="12.6" customHeight="1">
      <c r="A150" s="199"/>
      <c r="B150" s="199"/>
      <c r="C150" s="262"/>
      <c r="D150" s="199"/>
      <c r="E150" s="262"/>
      <c r="F150" s="262"/>
      <c r="G150" s="262"/>
      <c r="H150" s="356"/>
      <c r="I150" s="362"/>
      <c r="J150" s="419"/>
      <c r="K150" s="419"/>
      <c r="L150" s="209">
        <f t="shared" si="7"/>
        <v>0</v>
      </c>
      <c r="N150" s="258"/>
      <c r="Q150" s="261"/>
      <c r="R150" s="261"/>
      <c r="T150" s="261"/>
      <c r="U150" s="261"/>
      <c r="W150" s="260"/>
      <c r="X150" s="260"/>
      <c r="Y150" s="260"/>
      <c r="Z150" s="260"/>
      <c r="AA150" s="260"/>
      <c r="AB150" s="260"/>
      <c r="AC150" s="260"/>
      <c r="AD150" s="260"/>
      <c r="AE150" s="260"/>
      <c r="AF150" s="260"/>
      <c r="AG150" s="260"/>
      <c r="AH150" s="260"/>
      <c r="AI150" s="260"/>
      <c r="AJ150" s="260"/>
      <c r="AK150" s="260"/>
      <c r="AL150" s="260"/>
      <c r="AM150" s="260"/>
      <c r="AN150" s="260"/>
      <c r="AO150" s="260"/>
      <c r="AP150" s="260"/>
    </row>
    <row r="151" spans="1:42" s="257" customFormat="1" ht="101.45" customHeight="1">
      <c r="A151" s="199"/>
      <c r="B151" s="199" t="s">
        <v>328</v>
      </c>
      <c r="C151" s="262" t="s">
        <v>556</v>
      </c>
      <c r="D151" s="199" t="s">
        <v>297</v>
      </c>
      <c r="E151" s="383">
        <v>30</v>
      </c>
      <c r="F151" s="396">
        <v>998739</v>
      </c>
      <c r="G151" s="379"/>
      <c r="H151" s="356">
        <v>0.18</v>
      </c>
      <c r="I151" s="362"/>
      <c r="J151" s="416"/>
      <c r="K151" s="417" t="str">
        <f t="shared" si="8"/>
        <v>Included</v>
      </c>
      <c r="L151" s="209">
        <f t="shared" si="7"/>
        <v>0.18</v>
      </c>
      <c r="N151" s="258"/>
      <c r="Q151" s="261"/>
      <c r="R151" s="261"/>
      <c r="T151" s="261"/>
      <c r="U151" s="261"/>
      <c r="W151" s="260"/>
      <c r="X151" s="260"/>
      <c r="Y151" s="260"/>
      <c r="Z151" s="260"/>
      <c r="AA151" s="260"/>
      <c r="AB151" s="260"/>
      <c r="AC151" s="260"/>
      <c r="AD151" s="260"/>
      <c r="AE151" s="260"/>
      <c r="AF151" s="260"/>
      <c r="AG151" s="260"/>
      <c r="AH151" s="260"/>
      <c r="AI151" s="260"/>
      <c r="AJ151" s="260"/>
      <c r="AK151" s="260"/>
      <c r="AL151" s="260"/>
      <c r="AM151" s="260"/>
      <c r="AN151" s="260"/>
      <c r="AO151" s="260"/>
      <c r="AP151" s="260"/>
    </row>
    <row r="152" spans="1:42" s="257" customFormat="1" ht="13.5" customHeight="1">
      <c r="A152" s="199"/>
      <c r="B152" s="199"/>
      <c r="C152" s="262"/>
      <c r="D152" s="262"/>
      <c r="E152" s="262"/>
      <c r="F152" s="262"/>
      <c r="G152" s="262"/>
      <c r="H152" s="356"/>
      <c r="I152" s="362"/>
      <c r="J152" s="419"/>
      <c r="K152" s="419"/>
      <c r="L152" s="209">
        <f t="shared" si="7"/>
        <v>0</v>
      </c>
      <c r="N152" s="258"/>
      <c r="Q152" s="261"/>
      <c r="R152" s="261"/>
      <c r="T152" s="261"/>
      <c r="U152" s="261"/>
      <c r="W152" s="260"/>
      <c r="X152" s="260"/>
      <c r="Y152" s="260"/>
      <c r="Z152" s="260"/>
      <c r="AA152" s="260"/>
      <c r="AB152" s="260"/>
      <c r="AC152" s="260"/>
      <c r="AD152" s="260"/>
      <c r="AE152" s="260"/>
      <c r="AF152" s="260"/>
      <c r="AG152" s="260"/>
      <c r="AH152" s="260"/>
      <c r="AI152" s="260"/>
      <c r="AJ152" s="260"/>
      <c r="AK152" s="260"/>
      <c r="AL152" s="260"/>
      <c r="AM152" s="260"/>
      <c r="AN152" s="260"/>
      <c r="AO152" s="260"/>
      <c r="AP152" s="260"/>
    </row>
    <row r="153" spans="1:42" s="257" customFormat="1" ht="117" customHeight="1">
      <c r="A153" s="199"/>
      <c r="B153" s="199" t="s">
        <v>328</v>
      </c>
      <c r="C153" s="262" t="s">
        <v>557</v>
      </c>
      <c r="D153" s="199" t="s">
        <v>417</v>
      </c>
      <c r="E153" s="383">
        <v>7</v>
      </c>
      <c r="F153" s="396">
        <v>998739</v>
      </c>
      <c r="G153" s="379"/>
      <c r="H153" s="356">
        <v>0.18</v>
      </c>
      <c r="I153" s="362"/>
      <c r="J153" s="416"/>
      <c r="K153" s="417" t="str">
        <f t="shared" si="8"/>
        <v>Included</v>
      </c>
      <c r="L153" s="209">
        <f t="shared" si="7"/>
        <v>0.18</v>
      </c>
      <c r="N153" s="258"/>
      <c r="Q153" s="261"/>
      <c r="R153" s="261"/>
      <c r="T153" s="261"/>
      <c r="U153" s="261"/>
      <c r="W153" s="260"/>
      <c r="X153" s="260"/>
      <c r="Y153" s="260"/>
      <c r="Z153" s="260"/>
      <c r="AA153" s="260"/>
      <c r="AB153" s="260"/>
      <c r="AC153" s="260"/>
      <c r="AD153" s="260"/>
      <c r="AE153" s="260"/>
      <c r="AF153" s="260"/>
      <c r="AG153" s="260"/>
      <c r="AH153" s="260"/>
      <c r="AI153" s="260"/>
      <c r="AJ153" s="260"/>
      <c r="AK153" s="260"/>
      <c r="AL153" s="260"/>
      <c r="AM153" s="260"/>
      <c r="AN153" s="260"/>
      <c r="AO153" s="260"/>
      <c r="AP153" s="260"/>
    </row>
    <row r="154" spans="1:42" s="207" customFormat="1" ht="22.5" customHeight="1">
      <c r="A154" s="299"/>
      <c r="B154" s="359"/>
      <c r="C154" s="200" t="s">
        <v>309</v>
      </c>
      <c r="D154" s="384"/>
      <c r="E154" s="385"/>
      <c r="F154" s="398"/>
      <c r="G154" s="386"/>
      <c r="H154" s="300"/>
      <c r="I154" s="300"/>
      <c r="J154" s="423"/>
      <c r="K154" s="374">
        <f>SUM(K18:K153)</f>
        <v>0</v>
      </c>
      <c r="L154" s="206"/>
      <c r="M154" s="432">
        <f>K154*0.18-K155</f>
        <v>0</v>
      </c>
      <c r="W154" s="206"/>
      <c r="X154" s="206"/>
      <c r="Y154" s="206"/>
      <c r="Z154" s="206"/>
      <c r="AA154" s="206"/>
      <c r="AB154" s="206"/>
      <c r="AC154" s="206"/>
      <c r="AD154" s="206"/>
      <c r="AE154" s="206"/>
      <c r="AF154" s="206"/>
      <c r="AG154" s="206"/>
      <c r="AH154" s="206"/>
      <c r="AI154" s="206"/>
      <c r="AJ154" s="206"/>
      <c r="AK154" s="206"/>
      <c r="AL154" s="206"/>
      <c r="AM154" s="206"/>
      <c r="AN154" s="206"/>
      <c r="AO154" s="206"/>
      <c r="AP154" s="206"/>
    </row>
    <row r="155" spans="1:42" ht="21" hidden="1" customHeight="1">
      <c r="A155" s="301"/>
      <c r="B155" s="359"/>
      <c r="C155" s="200" t="s">
        <v>424</v>
      </c>
      <c r="D155" s="387"/>
      <c r="E155" s="387"/>
      <c r="F155" s="397"/>
      <c r="G155" s="302"/>
      <c r="H155" s="302"/>
      <c r="I155" s="302"/>
      <c r="J155" s="375"/>
      <c r="K155" s="375">
        <f>SUMPRODUCT(L18:L154,K18:K154)</f>
        <v>0</v>
      </c>
    </row>
    <row r="156" spans="1:42" ht="23.25" hidden="1" customHeight="1">
      <c r="A156" s="301">
        <f>A155+1</f>
        <v>1</v>
      </c>
      <c r="B156" s="301"/>
      <c r="C156" s="368" t="s">
        <v>271</v>
      </c>
      <c r="D156" s="371"/>
      <c r="E156" s="371"/>
      <c r="F156" s="399"/>
      <c r="G156" s="371"/>
      <c r="H156" s="305"/>
      <c r="I156" s="305"/>
      <c r="J156" s="424"/>
      <c r="K156" s="424"/>
    </row>
    <row r="157" spans="1:42" ht="21" hidden="1" customHeight="1">
      <c r="A157" s="301">
        <f>A156+1</f>
        <v>2</v>
      </c>
      <c r="B157" s="301"/>
      <c r="C157" s="368" t="s">
        <v>272</v>
      </c>
      <c r="D157" s="371"/>
      <c r="E157" s="371"/>
      <c r="F157" s="399"/>
      <c r="G157" s="371"/>
      <c r="H157" s="305"/>
      <c r="I157" s="305"/>
      <c r="J157" s="424"/>
      <c r="K157" s="424">
        <f>K154+K155</f>
        <v>0</v>
      </c>
    </row>
    <row r="158" spans="1:42" ht="27.95" customHeight="1">
      <c r="D158" s="388"/>
      <c r="E158" s="388"/>
      <c r="F158" s="399"/>
      <c r="G158" s="388"/>
    </row>
    <row r="159" spans="1:42" ht="27.95" customHeight="1">
      <c r="A159" s="306" t="s">
        <v>226</v>
      </c>
      <c r="B159" s="306"/>
      <c r="C159" s="369" t="str">
        <f>'Names of Bidder'!D27&amp;"-"&amp;'Names of Bidder'!E27&amp;"-"&amp;'Names of Bidder'!F27</f>
        <v>--2025</v>
      </c>
      <c r="D159" s="389"/>
      <c r="E159" s="390"/>
      <c r="F159" s="399"/>
      <c r="G159" s="390"/>
      <c r="H159" s="309"/>
      <c r="I159" s="309"/>
      <c r="N159" s="429">
        <f>K154*0.05-K155</f>
        <v>0</v>
      </c>
    </row>
    <row r="160" spans="1:42" ht="27.95" customHeight="1">
      <c r="A160" s="306" t="s">
        <v>227</v>
      </c>
      <c r="B160" s="306"/>
      <c r="C160" s="369">
        <f>'Names of Bidder'!D28</f>
        <v>0</v>
      </c>
      <c r="D160" s="255"/>
      <c r="E160" s="388"/>
      <c r="F160" s="399"/>
      <c r="G160" s="390"/>
      <c r="H160" s="309"/>
      <c r="I160" s="309" t="s">
        <v>228</v>
      </c>
      <c r="J160" s="411">
        <f>'Names of Bidder'!D24</f>
        <v>0</v>
      </c>
    </row>
    <row r="161" spans="1:11" ht="27.95" customHeight="1">
      <c r="A161" s="311"/>
      <c r="B161" s="311"/>
      <c r="C161" s="312"/>
      <c r="D161" s="391"/>
      <c r="E161" s="388"/>
      <c r="F161" s="399"/>
      <c r="G161" s="390"/>
      <c r="H161" s="309"/>
      <c r="I161" s="309" t="s">
        <v>229</v>
      </c>
      <c r="J161" s="411">
        <f>'Names of Bidder'!D25</f>
        <v>0</v>
      </c>
      <c r="K161" s="425"/>
    </row>
    <row r="162" spans="1:11" ht="27.95" customHeight="1">
      <c r="A162" s="306"/>
      <c r="B162" s="306"/>
      <c r="C162" s="369"/>
      <c r="D162" s="389"/>
      <c r="E162" s="390"/>
      <c r="F162" s="399"/>
      <c r="G162" s="390"/>
      <c r="H162" s="309"/>
      <c r="I162" s="309"/>
    </row>
    <row r="163" spans="1:11">
      <c r="D163" s="388"/>
      <c r="E163" s="388"/>
      <c r="F163" s="399"/>
      <c r="G163" s="388"/>
    </row>
    <row r="164" spans="1:11">
      <c r="D164" s="388"/>
      <c r="E164" s="388"/>
      <c r="F164" s="399"/>
      <c r="G164" s="388"/>
    </row>
    <row r="165" spans="1:11">
      <c r="D165" s="388"/>
      <c r="E165" s="388"/>
      <c r="F165" s="399"/>
      <c r="G165" s="388"/>
    </row>
    <row r="166" spans="1:11">
      <c r="D166" s="388"/>
      <c r="E166" s="388"/>
      <c r="F166" s="399"/>
      <c r="G166" s="388"/>
    </row>
    <row r="167" spans="1:11">
      <c r="D167" s="388"/>
      <c r="E167" s="388"/>
      <c r="F167" s="399"/>
      <c r="G167" s="388"/>
    </row>
    <row r="168" spans="1:11">
      <c r="D168" s="388"/>
      <c r="E168" s="388"/>
      <c r="F168" s="399"/>
      <c r="G168" s="388"/>
    </row>
    <row r="169" spans="1:11">
      <c r="D169" s="388"/>
      <c r="E169" s="388"/>
      <c r="F169" s="399"/>
      <c r="G169" s="388"/>
    </row>
    <row r="170" spans="1:11">
      <c r="D170" s="388"/>
      <c r="E170" s="388"/>
      <c r="F170" s="399"/>
      <c r="G170" s="388"/>
    </row>
    <row r="171" spans="1:11">
      <c r="D171" s="388"/>
      <c r="E171" s="388"/>
      <c r="F171" s="399"/>
      <c r="G171" s="388"/>
    </row>
    <row r="172" spans="1:11">
      <c r="D172" s="388"/>
      <c r="E172" s="388"/>
      <c r="F172" s="399"/>
      <c r="G172" s="388"/>
    </row>
    <row r="173" spans="1:11">
      <c r="D173" s="388"/>
      <c r="E173" s="388"/>
      <c r="F173" s="399"/>
      <c r="G173" s="388"/>
    </row>
    <row r="174" spans="1:11">
      <c r="D174" s="388"/>
      <c r="E174" s="388"/>
      <c r="F174" s="399"/>
      <c r="G174" s="388"/>
    </row>
    <row r="175" spans="1:11">
      <c r="D175" s="388"/>
      <c r="E175" s="388"/>
      <c r="F175" s="399"/>
      <c r="G175" s="388"/>
    </row>
    <row r="176" spans="1:11">
      <c r="D176" s="388"/>
      <c r="E176" s="388"/>
      <c r="F176" s="399"/>
      <c r="G176" s="388"/>
    </row>
    <row r="177" spans="4:7">
      <c r="D177" s="388"/>
      <c r="E177" s="388"/>
      <c r="F177" s="399"/>
      <c r="G177" s="388"/>
    </row>
    <row r="178" spans="4:7">
      <c r="D178" s="388"/>
      <c r="E178" s="388"/>
      <c r="F178" s="400"/>
      <c r="G178" s="388"/>
    </row>
    <row r="179" spans="4:7">
      <c r="D179" s="388"/>
      <c r="E179" s="388"/>
      <c r="F179" s="400"/>
      <c r="G179" s="388"/>
    </row>
    <row r="180" spans="4:7">
      <c r="D180" s="388"/>
      <c r="E180" s="388"/>
      <c r="F180" s="400"/>
      <c r="G180" s="388"/>
    </row>
    <row r="181" spans="4:7">
      <c r="D181" s="388"/>
      <c r="E181" s="388"/>
      <c r="F181" s="400"/>
      <c r="G181" s="388"/>
    </row>
    <row r="182" spans="4:7">
      <c r="D182" s="388"/>
      <c r="E182" s="388"/>
      <c r="F182" s="400"/>
      <c r="G182" s="388"/>
    </row>
    <row r="183" spans="4:7">
      <c r="D183" s="388"/>
      <c r="E183" s="388"/>
      <c r="F183" s="400"/>
      <c r="G183" s="388"/>
    </row>
    <row r="184" spans="4:7">
      <c r="D184" s="388"/>
      <c r="E184" s="388"/>
      <c r="F184" s="400"/>
      <c r="G184" s="388"/>
    </row>
    <row r="185" spans="4:7">
      <c r="D185" s="388"/>
      <c r="E185" s="388"/>
      <c r="F185" s="400"/>
      <c r="G185" s="388"/>
    </row>
    <row r="186" spans="4:7">
      <c r="D186" s="388"/>
      <c r="E186" s="388"/>
      <c r="F186" s="400"/>
      <c r="G186" s="388"/>
    </row>
    <row r="187" spans="4:7">
      <c r="D187" s="388"/>
      <c r="E187" s="388"/>
      <c r="F187" s="400"/>
      <c r="G187" s="388"/>
    </row>
    <row r="188" spans="4:7">
      <c r="D188" s="388"/>
      <c r="E188" s="388"/>
      <c r="F188" s="400"/>
      <c r="G188" s="388"/>
    </row>
    <row r="189" spans="4:7">
      <c r="D189" s="388"/>
      <c r="E189" s="388"/>
      <c r="F189" s="400"/>
      <c r="G189" s="388"/>
    </row>
    <row r="190" spans="4:7">
      <c r="D190" s="388"/>
      <c r="E190" s="388"/>
      <c r="F190" s="400"/>
      <c r="G190" s="388"/>
    </row>
    <row r="191" spans="4:7">
      <c r="D191" s="388"/>
      <c r="E191" s="388"/>
      <c r="F191" s="400"/>
      <c r="G191" s="388"/>
    </row>
    <row r="192" spans="4:7">
      <c r="D192" s="388"/>
      <c r="E192" s="388"/>
      <c r="F192" s="400"/>
      <c r="G192" s="388"/>
    </row>
    <row r="193" spans="1:46">
      <c r="D193" s="388"/>
      <c r="E193" s="388"/>
      <c r="F193" s="400"/>
      <c r="G193" s="388"/>
    </row>
    <row r="194" spans="1:46">
      <c r="D194" s="388"/>
      <c r="E194" s="388"/>
      <c r="F194" s="400"/>
      <c r="G194" s="388"/>
    </row>
    <row r="195" spans="1:46">
      <c r="D195" s="388"/>
      <c r="E195" s="388"/>
      <c r="F195" s="400"/>
      <c r="G195" s="388"/>
    </row>
    <row r="196" spans="1:46">
      <c r="D196" s="388"/>
      <c r="E196" s="388"/>
      <c r="F196" s="400"/>
      <c r="G196" s="388"/>
    </row>
    <row r="197" spans="1:46">
      <c r="D197" s="388"/>
      <c r="E197" s="388"/>
      <c r="F197" s="400"/>
      <c r="G197" s="388"/>
    </row>
    <row r="198" spans="1:46">
      <c r="D198" s="388"/>
      <c r="E198" s="388"/>
      <c r="F198" s="400"/>
      <c r="G198" s="388"/>
    </row>
    <row r="199" spans="1:46">
      <c r="D199" s="388"/>
      <c r="E199" s="388"/>
      <c r="F199" s="400"/>
      <c r="G199" s="388"/>
    </row>
    <row r="200" spans="1:46" s="206" customFormat="1">
      <c r="A200" s="313"/>
      <c r="B200" s="313"/>
      <c r="C200" s="313"/>
      <c r="D200" s="392"/>
      <c r="E200" s="392"/>
      <c r="F200" s="401"/>
      <c r="G200" s="392"/>
      <c r="H200" s="313"/>
      <c r="I200" s="313"/>
      <c r="J200" s="426"/>
      <c r="K200" s="426"/>
      <c r="M200" s="303"/>
      <c r="N200" s="303"/>
      <c r="O200" s="303"/>
      <c r="P200" s="303"/>
      <c r="Q200" s="303"/>
      <c r="R200" s="303"/>
      <c r="S200" s="207"/>
      <c r="T200" s="303"/>
      <c r="U200" s="303"/>
      <c r="V200" s="303"/>
      <c r="W200" s="304"/>
      <c r="X200" s="304"/>
      <c r="Y200" s="304"/>
      <c r="Z200" s="304"/>
      <c r="AA200" s="304"/>
      <c r="AB200" s="304"/>
      <c r="AC200" s="304"/>
      <c r="AD200" s="304"/>
      <c r="AE200" s="304"/>
      <c r="AF200" s="304"/>
      <c r="AG200" s="304"/>
      <c r="AH200" s="304"/>
      <c r="AI200" s="304"/>
      <c r="AJ200" s="304"/>
      <c r="AK200" s="304"/>
      <c r="AL200" s="304"/>
      <c r="AM200" s="304"/>
      <c r="AN200" s="304"/>
      <c r="AO200" s="304"/>
      <c r="AP200" s="304"/>
      <c r="AQ200" s="303"/>
      <c r="AR200" s="303"/>
      <c r="AS200" s="303"/>
      <c r="AT200" s="303"/>
    </row>
    <row r="201" spans="1:46" s="206" customFormat="1">
      <c r="A201" s="313"/>
      <c r="B201" s="313"/>
      <c r="C201" s="313"/>
      <c r="D201" s="392"/>
      <c r="E201" s="392"/>
      <c r="F201" s="401"/>
      <c r="G201" s="392"/>
      <c r="H201" s="313"/>
      <c r="I201" s="313"/>
      <c r="J201" s="426"/>
      <c r="K201" s="426"/>
      <c r="M201" s="303"/>
      <c r="N201" s="303"/>
      <c r="O201" s="303"/>
      <c r="P201" s="303"/>
      <c r="Q201" s="303"/>
      <c r="R201" s="303"/>
      <c r="S201" s="207"/>
      <c r="T201" s="303"/>
      <c r="U201" s="303"/>
      <c r="V201" s="303"/>
      <c r="W201" s="304"/>
      <c r="X201" s="304"/>
      <c r="Y201" s="304"/>
      <c r="Z201" s="304"/>
      <c r="AA201" s="304"/>
      <c r="AB201" s="304"/>
      <c r="AC201" s="304"/>
      <c r="AD201" s="304"/>
      <c r="AE201" s="304"/>
      <c r="AF201" s="304"/>
      <c r="AG201" s="304"/>
      <c r="AH201" s="304"/>
      <c r="AI201" s="304"/>
      <c r="AJ201" s="304"/>
      <c r="AK201" s="304"/>
      <c r="AL201" s="304"/>
      <c r="AM201" s="304"/>
      <c r="AN201" s="304"/>
      <c r="AO201" s="304"/>
      <c r="AP201" s="304"/>
      <c r="AQ201" s="303"/>
      <c r="AR201" s="303"/>
      <c r="AS201" s="303"/>
      <c r="AT201" s="303"/>
    </row>
    <row r="202" spans="1:46" s="206" customFormat="1">
      <c r="A202" s="313"/>
      <c r="B202" s="313"/>
      <c r="C202" s="313"/>
      <c r="D202" s="392"/>
      <c r="E202" s="392"/>
      <c r="F202" s="401"/>
      <c r="G202" s="392"/>
      <c r="H202" s="313"/>
      <c r="I202" s="313"/>
      <c r="J202" s="426"/>
      <c r="K202" s="426"/>
      <c r="M202" s="303"/>
      <c r="N202" s="303"/>
      <c r="O202" s="303"/>
      <c r="P202" s="303"/>
      <c r="Q202" s="303"/>
      <c r="R202" s="303"/>
      <c r="S202" s="207"/>
      <c r="T202" s="303"/>
      <c r="U202" s="303"/>
      <c r="V202" s="303"/>
      <c r="W202" s="304"/>
      <c r="X202" s="304"/>
      <c r="Y202" s="304"/>
      <c r="Z202" s="304"/>
      <c r="AA202" s="304"/>
      <c r="AB202" s="304"/>
      <c r="AC202" s="304"/>
      <c r="AD202" s="304"/>
      <c r="AE202" s="304"/>
      <c r="AF202" s="304"/>
      <c r="AG202" s="304"/>
      <c r="AH202" s="304"/>
      <c r="AI202" s="304"/>
      <c r="AJ202" s="304"/>
      <c r="AK202" s="304"/>
      <c r="AL202" s="304"/>
      <c r="AM202" s="304"/>
      <c r="AN202" s="304"/>
      <c r="AO202" s="304"/>
      <c r="AP202" s="304"/>
      <c r="AQ202" s="303"/>
      <c r="AR202" s="303"/>
      <c r="AS202" s="303"/>
      <c r="AT202" s="303"/>
    </row>
    <row r="203" spans="1:46" s="206" customFormat="1">
      <c r="A203" s="313"/>
      <c r="B203" s="313"/>
      <c r="C203" s="313"/>
      <c r="D203" s="392"/>
      <c r="E203" s="392"/>
      <c r="F203" s="401"/>
      <c r="G203" s="392"/>
      <c r="H203" s="313"/>
      <c r="I203" s="313"/>
      <c r="J203" s="426"/>
      <c r="K203" s="426"/>
      <c r="M203" s="303"/>
      <c r="N203" s="303"/>
      <c r="O203" s="303"/>
      <c r="P203" s="303"/>
      <c r="Q203" s="303"/>
      <c r="R203" s="303"/>
      <c r="S203" s="207"/>
      <c r="T203" s="303"/>
      <c r="U203" s="303"/>
      <c r="V203" s="303"/>
      <c r="W203" s="304"/>
      <c r="X203" s="304"/>
      <c r="Y203" s="304"/>
      <c r="Z203" s="304"/>
      <c r="AA203" s="304"/>
      <c r="AB203" s="304"/>
      <c r="AC203" s="304"/>
      <c r="AD203" s="304"/>
      <c r="AE203" s="304"/>
      <c r="AF203" s="304"/>
      <c r="AG203" s="304"/>
      <c r="AH203" s="304"/>
      <c r="AI203" s="304"/>
      <c r="AJ203" s="304"/>
      <c r="AK203" s="304"/>
      <c r="AL203" s="304"/>
      <c r="AM203" s="304"/>
      <c r="AN203" s="304"/>
      <c r="AO203" s="304"/>
      <c r="AP203" s="304"/>
      <c r="AQ203" s="303"/>
      <c r="AR203" s="303"/>
      <c r="AS203" s="303"/>
      <c r="AT203" s="303"/>
    </row>
    <row r="204" spans="1:46" s="206" customFormat="1">
      <c r="A204" s="313"/>
      <c r="B204" s="313"/>
      <c r="C204" s="313"/>
      <c r="D204" s="392"/>
      <c r="E204" s="392"/>
      <c r="F204" s="401"/>
      <c r="G204" s="392"/>
      <c r="H204" s="313"/>
      <c r="I204" s="313"/>
      <c r="J204" s="426"/>
      <c r="K204" s="426"/>
      <c r="M204" s="303"/>
      <c r="N204" s="303"/>
      <c r="O204" s="303"/>
      <c r="P204" s="303"/>
      <c r="Q204" s="303"/>
      <c r="R204" s="303"/>
      <c r="S204" s="207"/>
      <c r="T204" s="303"/>
      <c r="U204" s="303"/>
      <c r="V204" s="303"/>
      <c r="W204" s="304"/>
      <c r="X204" s="304"/>
      <c r="Y204" s="304"/>
      <c r="Z204" s="304"/>
      <c r="AA204" s="304"/>
      <c r="AB204" s="304"/>
      <c r="AC204" s="304"/>
      <c r="AD204" s="304"/>
      <c r="AE204" s="304"/>
      <c r="AF204" s="304"/>
      <c r="AG204" s="304"/>
      <c r="AH204" s="304"/>
      <c r="AI204" s="304"/>
      <c r="AJ204" s="304"/>
      <c r="AK204" s="304"/>
      <c r="AL204" s="304"/>
      <c r="AM204" s="304"/>
      <c r="AN204" s="304"/>
      <c r="AO204" s="304"/>
      <c r="AP204" s="304"/>
      <c r="AQ204" s="303"/>
      <c r="AR204" s="303"/>
      <c r="AS204" s="303"/>
      <c r="AT204" s="303"/>
    </row>
    <row r="205" spans="1:46" s="206" customFormat="1">
      <c r="A205" s="313"/>
      <c r="B205" s="313"/>
      <c r="C205" s="313"/>
      <c r="D205" s="392"/>
      <c r="E205" s="392"/>
      <c r="F205" s="401"/>
      <c r="G205" s="392"/>
      <c r="H205" s="313"/>
      <c r="I205" s="313"/>
      <c r="J205" s="426"/>
      <c r="K205" s="426"/>
      <c r="M205" s="303"/>
      <c r="N205" s="303"/>
      <c r="O205" s="303"/>
      <c r="P205" s="303"/>
      <c r="Q205" s="303"/>
      <c r="R205" s="303"/>
      <c r="S205" s="207"/>
      <c r="T205" s="303"/>
      <c r="U205" s="303"/>
      <c r="V205" s="303"/>
      <c r="W205" s="304"/>
      <c r="X205" s="304"/>
      <c r="Y205" s="304"/>
      <c r="Z205" s="304"/>
      <c r="AA205" s="304"/>
      <c r="AB205" s="304"/>
      <c r="AC205" s="304"/>
      <c r="AD205" s="304"/>
      <c r="AE205" s="304"/>
      <c r="AF205" s="304"/>
      <c r="AG205" s="304"/>
      <c r="AH205" s="304"/>
      <c r="AI205" s="304"/>
      <c r="AJ205" s="304"/>
      <c r="AK205" s="304"/>
      <c r="AL205" s="304"/>
      <c r="AM205" s="304"/>
      <c r="AN205" s="304"/>
      <c r="AO205" s="304"/>
      <c r="AP205" s="304"/>
      <c r="AQ205" s="303"/>
      <c r="AR205" s="303"/>
      <c r="AS205" s="303"/>
      <c r="AT205" s="303"/>
    </row>
    <row r="206" spans="1:46" s="206" customFormat="1">
      <c r="A206" s="313"/>
      <c r="B206" s="313"/>
      <c r="C206" s="313"/>
      <c r="D206" s="392"/>
      <c r="E206" s="392"/>
      <c r="F206" s="401"/>
      <c r="G206" s="392"/>
      <c r="H206" s="313"/>
      <c r="I206" s="313"/>
      <c r="J206" s="426"/>
      <c r="K206" s="426"/>
      <c r="M206" s="303"/>
      <c r="N206" s="303"/>
      <c r="O206" s="303"/>
      <c r="P206" s="303"/>
      <c r="Q206" s="303"/>
      <c r="R206" s="303"/>
      <c r="S206" s="207"/>
      <c r="T206" s="303"/>
      <c r="U206" s="303"/>
      <c r="V206" s="303"/>
      <c r="W206" s="304"/>
      <c r="X206" s="304"/>
      <c r="Y206" s="304"/>
      <c r="Z206" s="304"/>
      <c r="AA206" s="304"/>
      <c r="AB206" s="304"/>
      <c r="AC206" s="304"/>
      <c r="AD206" s="304"/>
      <c r="AE206" s="304"/>
      <c r="AF206" s="304"/>
      <c r="AG206" s="304"/>
      <c r="AH206" s="304"/>
      <c r="AI206" s="304"/>
      <c r="AJ206" s="304"/>
      <c r="AK206" s="304"/>
      <c r="AL206" s="304"/>
      <c r="AM206" s="304"/>
      <c r="AN206" s="304"/>
      <c r="AO206" s="304"/>
      <c r="AP206" s="304"/>
      <c r="AQ206" s="303"/>
      <c r="AR206" s="303"/>
      <c r="AS206" s="303"/>
      <c r="AT206" s="303"/>
    </row>
    <row r="207" spans="1:46" s="206" customFormat="1">
      <c r="A207" s="313"/>
      <c r="B207" s="313"/>
      <c r="C207" s="313"/>
      <c r="D207" s="392"/>
      <c r="E207" s="392"/>
      <c r="F207" s="401"/>
      <c r="G207" s="392"/>
      <c r="H207" s="313"/>
      <c r="I207" s="313"/>
      <c r="J207" s="426"/>
      <c r="K207" s="426"/>
      <c r="M207" s="303"/>
      <c r="N207" s="303"/>
      <c r="O207" s="303"/>
      <c r="P207" s="303"/>
      <c r="Q207" s="303"/>
      <c r="R207" s="303"/>
      <c r="S207" s="207"/>
      <c r="T207" s="303"/>
      <c r="U207" s="303"/>
      <c r="V207" s="303"/>
      <c r="W207" s="304"/>
      <c r="X207" s="304"/>
      <c r="Y207" s="304"/>
      <c r="Z207" s="304"/>
      <c r="AA207" s="304"/>
      <c r="AB207" s="304"/>
      <c r="AC207" s="304"/>
      <c r="AD207" s="304"/>
      <c r="AE207" s="304"/>
      <c r="AF207" s="304"/>
      <c r="AG207" s="304"/>
      <c r="AH207" s="304"/>
      <c r="AI207" s="304"/>
      <c r="AJ207" s="304"/>
      <c r="AK207" s="304"/>
      <c r="AL207" s="304"/>
      <c r="AM207" s="304"/>
      <c r="AN207" s="304"/>
      <c r="AO207" s="304"/>
      <c r="AP207" s="304"/>
      <c r="AQ207" s="303"/>
      <c r="AR207" s="303"/>
      <c r="AS207" s="303"/>
      <c r="AT207" s="303"/>
    </row>
    <row r="208" spans="1:46" s="206" customFormat="1">
      <c r="A208" s="313"/>
      <c r="B208" s="313"/>
      <c r="C208" s="313"/>
      <c r="D208" s="392"/>
      <c r="E208" s="392"/>
      <c r="F208" s="401"/>
      <c r="G208" s="392"/>
      <c r="H208" s="313"/>
      <c r="I208" s="313"/>
      <c r="J208" s="426"/>
      <c r="K208" s="426"/>
      <c r="M208" s="303"/>
      <c r="N208" s="303"/>
      <c r="O208" s="303"/>
      <c r="P208" s="303"/>
      <c r="Q208" s="303"/>
      <c r="R208" s="303"/>
      <c r="S208" s="207"/>
      <c r="T208" s="303"/>
      <c r="U208" s="303"/>
      <c r="V208" s="303"/>
      <c r="W208" s="304"/>
      <c r="X208" s="304"/>
      <c r="Y208" s="304"/>
      <c r="Z208" s="304"/>
      <c r="AA208" s="304"/>
      <c r="AB208" s="304"/>
      <c r="AC208" s="304"/>
      <c r="AD208" s="304"/>
      <c r="AE208" s="304"/>
      <c r="AF208" s="304"/>
      <c r="AG208" s="304"/>
      <c r="AH208" s="304"/>
      <c r="AI208" s="304"/>
      <c r="AJ208" s="304"/>
      <c r="AK208" s="304"/>
      <c r="AL208" s="304"/>
      <c r="AM208" s="304"/>
      <c r="AN208" s="304"/>
      <c r="AO208" s="304"/>
      <c r="AP208" s="304"/>
      <c r="AQ208" s="303"/>
      <c r="AR208" s="303"/>
      <c r="AS208" s="303"/>
      <c r="AT208" s="303"/>
    </row>
    <row r="209" spans="1:46" s="206" customFormat="1">
      <c r="A209" s="313"/>
      <c r="B209" s="313"/>
      <c r="C209" s="313"/>
      <c r="D209" s="392"/>
      <c r="E209" s="392"/>
      <c r="F209" s="401"/>
      <c r="G209" s="392"/>
      <c r="H209" s="313"/>
      <c r="I209" s="313"/>
      <c r="J209" s="426"/>
      <c r="K209" s="426"/>
      <c r="M209" s="303"/>
      <c r="N209" s="303"/>
      <c r="O209" s="303"/>
      <c r="P209" s="303"/>
      <c r="Q209" s="303"/>
      <c r="R209" s="303"/>
      <c r="S209" s="207"/>
      <c r="T209" s="303"/>
      <c r="U209" s="303"/>
      <c r="V209" s="303"/>
      <c r="W209" s="304"/>
      <c r="X209" s="304"/>
      <c r="Y209" s="304"/>
      <c r="Z209" s="304"/>
      <c r="AA209" s="304"/>
      <c r="AB209" s="304"/>
      <c r="AC209" s="304"/>
      <c r="AD209" s="304"/>
      <c r="AE209" s="304"/>
      <c r="AF209" s="304"/>
      <c r="AG209" s="304"/>
      <c r="AH209" s="304"/>
      <c r="AI209" s="304"/>
      <c r="AJ209" s="304"/>
      <c r="AK209" s="304"/>
      <c r="AL209" s="304"/>
      <c r="AM209" s="304"/>
      <c r="AN209" s="304"/>
      <c r="AO209" s="304"/>
      <c r="AP209" s="304"/>
      <c r="AQ209" s="303"/>
      <c r="AR209" s="303"/>
      <c r="AS209" s="303"/>
      <c r="AT209" s="303"/>
    </row>
    <row r="210" spans="1:46" s="206" customFormat="1">
      <c r="A210" s="313"/>
      <c r="B210" s="313"/>
      <c r="C210" s="313"/>
      <c r="D210" s="392"/>
      <c r="E210" s="392"/>
      <c r="F210" s="401"/>
      <c r="G210" s="392"/>
      <c r="H210" s="313"/>
      <c r="I210" s="313"/>
      <c r="J210" s="426"/>
      <c r="K210" s="426"/>
      <c r="M210" s="303"/>
      <c r="N210" s="303"/>
      <c r="O210" s="303"/>
      <c r="P210" s="303"/>
      <c r="Q210" s="303"/>
      <c r="R210" s="303"/>
      <c r="S210" s="207"/>
      <c r="T210" s="303"/>
      <c r="U210" s="303"/>
      <c r="V210" s="303"/>
      <c r="W210" s="304"/>
      <c r="X210" s="304"/>
      <c r="Y210" s="304"/>
      <c r="Z210" s="304"/>
      <c r="AA210" s="304"/>
      <c r="AB210" s="304"/>
      <c r="AC210" s="304"/>
      <c r="AD210" s="304"/>
      <c r="AE210" s="304"/>
      <c r="AF210" s="304"/>
      <c r="AG210" s="304"/>
      <c r="AH210" s="304"/>
      <c r="AI210" s="304"/>
      <c r="AJ210" s="304"/>
      <c r="AK210" s="304"/>
      <c r="AL210" s="304"/>
      <c r="AM210" s="304"/>
      <c r="AN210" s="304"/>
      <c r="AO210" s="304"/>
      <c r="AP210" s="304"/>
      <c r="AQ210" s="303"/>
      <c r="AR210" s="303"/>
      <c r="AS210" s="303"/>
      <c r="AT210" s="303"/>
    </row>
    <row r="211" spans="1:46" s="206" customFormat="1">
      <c r="A211" s="313"/>
      <c r="B211" s="313"/>
      <c r="C211" s="313"/>
      <c r="D211" s="392"/>
      <c r="E211" s="392"/>
      <c r="F211" s="401"/>
      <c r="G211" s="392"/>
      <c r="H211" s="313"/>
      <c r="I211" s="313"/>
      <c r="J211" s="426"/>
      <c r="K211" s="426"/>
      <c r="M211" s="303"/>
      <c r="N211" s="303"/>
      <c r="O211" s="303"/>
      <c r="P211" s="303"/>
      <c r="Q211" s="303"/>
      <c r="R211" s="303"/>
      <c r="S211" s="207"/>
      <c r="T211" s="303"/>
      <c r="U211" s="303"/>
      <c r="V211" s="303"/>
      <c r="W211" s="304"/>
      <c r="X211" s="304"/>
      <c r="Y211" s="304"/>
      <c r="Z211" s="304"/>
      <c r="AA211" s="304"/>
      <c r="AB211" s="304"/>
      <c r="AC211" s="304"/>
      <c r="AD211" s="304"/>
      <c r="AE211" s="304"/>
      <c r="AF211" s="304"/>
      <c r="AG211" s="304"/>
      <c r="AH211" s="304"/>
      <c r="AI211" s="304"/>
      <c r="AJ211" s="304"/>
      <c r="AK211" s="304"/>
      <c r="AL211" s="304"/>
      <c r="AM211" s="304"/>
      <c r="AN211" s="304"/>
      <c r="AO211" s="304"/>
      <c r="AP211" s="304"/>
      <c r="AQ211" s="303"/>
      <c r="AR211" s="303"/>
      <c r="AS211" s="303"/>
      <c r="AT211" s="303"/>
    </row>
    <row r="212" spans="1:46" s="206" customFormat="1">
      <c r="A212" s="313"/>
      <c r="B212" s="313"/>
      <c r="C212" s="313"/>
      <c r="D212" s="392"/>
      <c r="E212" s="392"/>
      <c r="F212" s="401"/>
      <c r="G212" s="392"/>
      <c r="H212" s="313"/>
      <c r="I212" s="313"/>
      <c r="J212" s="426"/>
      <c r="K212" s="426"/>
      <c r="M212" s="303"/>
      <c r="N212" s="303"/>
      <c r="O212" s="303"/>
      <c r="P212" s="303"/>
      <c r="Q212" s="303"/>
      <c r="R212" s="303"/>
      <c r="S212" s="207"/>
      <c r="T212" s="303"/>
      <c r="U212" s="303"/>
      <c r="V212" s="303"/>
      <c r="W212" s="304"/>
      <c r="X212" s="304"/>
      <c r="Y212" s="304"/>
      <c r="Z212" s="304"/>
      <c r="AA212" s="304"/>
      <c r="AB212" s="304"/>
      <c r="AC212" s="304"/>
      <c r="AD212" s="304"/>
      <c r="AE212" s="304"/>
      <c r="AF212" s="304"/>
      <c r="AG212" s="304"/>
      <c r="AH212" s="304"/>
      <c r="AI212" s="304"/>
      <c r="AJ212" s="304"/>
      <c r="AK212" s="304"/>
      <c r="AL212" s="304"/>
      <c r="AM212" s="304"/>
      <c r="AN212" s="304"/>
      <c r="AO212" s="304"/>
      <c r="AP212" s="304"/>
      <c r="AQ212" s="303"/>
      <c r="AR212" s="303"/>
      <c r="AS212" s="303"/>
      <c r="AT212" s="303"/>
    </row>
    <row r="213" spans="1:46" s="206" customFormat="1">
      <c r="A213" s="313"/>
      <c r="B213" s="313"/>
      <c r="C213" s="313"/>
      <c r="D213" s="392"/>
      <c r="E213" s="392"/>
      <c r="F213" s="401"/>
      <c r="G213" s="392"/>
      <c r="H213" s="313"/>
      <c r="I213" s="313"/>
      <c r="J213" s="426"/>
      <c r="K213" s="426"/>
      <c r="M213" s="303"/>
      <c r="N213" s="303"/>
      <c r="O213" s="303"/>
      <c r="P213" s="303"/>
      <c r="Q213" s="303"/>
      <c r="R213" s="303"/>
      <c r="S213" s="207"/>
      <c r="T213" s="303"/>
      <c r="U213" s="303"/>
      <c r="V213" s="303"/>
      <c r="W213" s="304"/>
      <c r="X213" s="304"/>
      <c r="Y213" s="304"/>
      <c r="Z213" s="304"/>
      <c r="AA213" s="304"/>
      <c r="AB213" s="304"/>
      <c r="AC213" s="304"/>
      <c r="AD213" s="304"/>
      <c r="AE213" s="304"/>
      <c r="AF213" s="304"/>
      <c r="AG213" s="304"/>
      <c r="AH213" s="304"/>
      <c r="AI213" s="304"/>
      <c r="AJ213" s="304"/>
      <c r="AK213" s="304"/>
      <c r="AL213" s="304"/>
      <c r="AM213" s="304"/>
      <c r="AN213" s="304"/>
      <c r="AO213" s="304"/>
      <c r="AP213" s="304"/>
      <c r="AQ213" s="303"/>
      <c r="AR213" s="303"/>
      <c r="AS213" s="303"/>
      <c r="AT213" s="303"/>
    </row>
    <row r="214" spans="1:46" s="206" customFormat="1">
      <c r="A214" s="313"/>
      <c r="B214" s="313"/>
      <c r="C214" s="313"/>
      <c r="D214" s="392"/>
      <c r="E214" s="392"/>
      <c r="F214" s="401"/>
      <c r="G214" s="392"/>
      <c r="H214" s="313"/>
      <c r="I214" s="313"/>
      <c r="J214" s="426"/>
      <c r="K214" s="426"/>
      <c r="M214" s="303"/>
      <c r="N214" s="303"/>
      <c r="O214" s="303"/>
      <c r="P214" s="303"/>
      <c r="Q214" s="303"/>
      <c r="R214" s="303"/>
      <c r="S214" s="207"/>
      <c r="T214" s="303"/>
      <c r="U214" s="303"/>
      <c r="V214" s="303"/>
      <c r="W214" s="304"/>
      <c r="X214" s="304"/>
      <c r="Y214" s="304"/>
      <c r="Z214" s="304"/>
      <c r="AA214" s="304"/>
      <c r="AB214" s="304"/>
      <c r="AC214" s="304"/>
      <c r="AD214" s="304"/>
      <c r="AE214" s="304"/>
      <c r="AF214" s="304"/>
      <c r="AG214" s="304"/>
      <c r="AH214" s="304"/>
      <c r="AI214" s="304"/>
      <c r="AJ214" s="304"/>
      <c r="AK214" s="304"/>
      <c r="AL214" s="304"/>
      <c r="AM214" s="304"/>
      <c r="AN214" s="304"/>
      <c r="AO214" s="304"/>
      <c r="AP214" s="304"/>
      <c r="AQ214" s="303"/>
      <c r="AR214" s="303"/>
      <c r="AS214" s="303"/>
      <c r="AT214" s="303"/>
    </row>
    <row r="215" spans="1:46" s="206" customFormat="1">
      <c r="A215" s="313"/>
      <c r="B215" s="313"/>
      <c r="C215" s="313"/>
      <c r="D215" s="392"/>
      <c r="E215" s="392"/>
      <c r="F215" s="401"/>
      <c r="G215" s="392"/>
      <c r="H215" s="313"/>
      <c r="I215" s="313"/>
      <c r="J215" s="426"/>
      <c r="K215" s="426"/>
      <c r="M215" s="303"/>
      <c r="N215" s="303"/>
      <c r="O215" s="303"/>
      <c r="P215" s="303"/>
      <c r="Q215" s="303"/>
      <c r="R215" s="303"/>
      <c r="S215" s="207"/>
      <c r="T215" s="303"/>
      <c r="U215" s="303"/>
      <c r="V215" s="303"/>
      <c r="W215" s="304"/>
      <c r="X215" s="304"/>
      <c r="Y215" s="304"/>
      <c r="Z215" s="304"/>
      <c r="AA215" s="304"/>
      <c r="AB215" s="304"/>
      <c r="AC215" s="304"/>
      <c r="AD215" s="304"/>
      <c r="AE215" s="304"/>
      <c r="AF215" s="304"/>
      <c r="AG215" s="304"/>
      <c r="AH215" s="304"/>
      <c r="AI215" s="304"/>
      <c r="AJ215" s="304"/>
      <c r="AK215" s="304"/>
      <c r="AL215" s="304"/>
      <c r="AM215" s="304"/>
      <c r="AN215" s="304"/>
      <c r="AO215" s="304"/>
      <c r="AP215" s="304"/>
      <c r="AQ215" s="303"/>
      <c r="AR215" s="303"/>
      <c r="AS215" s="303"/>
      <c r="AT215" s="303"/>
    </row>
    <row r="216" spans="1:46" s="206" customFormat="1">
      <c r="A216" s="313"/>
      <c r="B216" s="313"/>
      <c r="C216" s="313"/>
      <c r="D216" s="392"/>
      <c r="E216" s="392"/>
      <c r="F216" s="401"/>
      <c r="G216" s="392"/>
      <c r="H216" s="313"/>
      <c r="I216" s="313"/>
      <c r="J216" s="426"/>
      <c r="K216" s="426"/>
      <c r="M216" s="303"/>
      <c r="N216" s="303"/>
      <c r="O216" s="303"/>
      <c r="P216" s="303"/>
      <c r="Q216" s="303"/>
      <c r="R216" s="303"/>
      <c r="S216" s="207"/>
      <c r="T216" s="303"/>
      <c r="U216" s="303"/>
      <c r="V216" s="303"/>
      <c r="W216" s="304"/>
      <c r="X216" s="304"/>
      <c r="Y216" s="304"/>
      <c r="Z216" s="304"/>
      <c r="AA216" s="304"/>
      <c r="AB216" s="304"/>
      <c r="AC216" s="304"/>
      <c r="AD216" s="304"/>
      <c r="AE216" s="304"/>
      <c r="AF216" s="304"/>
      <c r="AG216" s="304"/>
      <c r="AH216" s="304"/>
      <c r="AI216" s="304"/>
      <c r="AJ216" s="304"/>
      <c r="AK216" s="304"/>
      <c r="AL216" s="304"/>
      <c r="AM216" s="304"/>
      <c r="AN216" s="304"/>
      <c r="AO216" s="304"/>
      <c r="AP216" s="304"/>
      <c r="AQ216" s="303"/>
      <c r="AR216" s="303"/>
      <c r="AS216" s="303"/>
      <c r="AT216" s="303"/>
    </row>
    <row r="217" spans="1:46" s="206" customFormat="1">
      <c r="A217" s="313"/>
      <c r="B217" s="313"/>
      <c r="C217" s="313"/>
      <c r="D217" s="392"/>
      <c r="E217" s="392"/>
      <c r="F217" s="401"/>
      <c r="G217" s="392"/>
      <c r="H217" s="313"/>
      <c r="I217" s="313"/>
      <c r="J217" s="426"/>
      <c r="K217" s="426"/>
      <c r="M217" s="303"/>
      <c r="N217" s="303"/>
      <c r="O217" s="303"/>
      <c r="P217" s="303"/>
      <c r="Q217" s="303"/>
      <c r="R217" s="303"/>
      <c r="S217" s="207"/>
      <c r="T217" s="303"/>
      <c r="U217" s="303"/>
      <c r="V217" s="303"/>
      <c r="W217" s="304"/>
      <c r="X217" s="304"/>
      <c r="Y217" s="304"/>
      <c r="Z217" s="304"/>
      <c r="AA217" s="304"/>
      <c r="AB217" s="304"/>
      <c r="AC217" s="304"/>
      <c r="AD217" s="304"/>
      <c r="AE217" s="304"/>
      <c r="AF217" s="304"/>
      <c r="AG217" s="304"/>
      <c r="AH217" s="304"/>
      <c r="AI217" s="304"/>
      <c r="AJ217" s="304"/>
      <c r="AK217" s="304"/>
      <c r="AL217" s="304"/>
      <c r="AM217" s="304"/>
      <c r="AN217" s="304"/>
      <c r="AO217" s="304"/>
      <c r="AP217" s="304"/>
      <c r="AQ217" s="303"/>
      <c r="AR217" s="303"/>
      <c r="AS217" s="303"/>
      <c r="AT217" s="303"/>
    </row>
    <row r="218" spans="1:46" s="206" customFormat="1">
      <c r="A218" s="313"/>
      <c r="B218" s="313"/>
      <c r="C218" s="313"/>
      <c r="D218" s="392"/>
      <c r="E218" s="392"/>
      <c r="F218" s="401"/>
      <c r="G218" s="392"/>
      <c r="H218" s="313"/>
      <c r="I218" s="313"/>
      <c r="J218" s="426"/>
      <c r="K218" s="426"/>
      <c r="M218" s="303"/>
      <c r="N218" s="303"/>
      <c r="O218" s="303"/>
      <c r="P218" s="303"/>
      <c r="Q218" s="303"/>
      <c r="R218" s="303"/>
      <c r="S218" s="207"/>
      <c r="T218" s="303"/>
      <c r="U218" s="303"/>
      <c r="V218" s="303"/>
      <c r="W218" s="304"/>
      <c r="X218" s="304"/>
      <c r="Y218" s="304"/>
      <c r="Z218" s="304"/>
      <c r="AA218" s="304"/>
      <c r="AB218" s="304"/>
      <c r="AC218" s="304"/>
      <c r="AD218" s="304"/>
      <c r="AE218" s="304"/>
      <c r="AF218" s="304"/>
      <c r="AG218" s="304"/>
      <c r="AH218" s="304"/>
      <c r="AI218" s="304"/>
      <c r="AJ218" s="304"/>
      <c r="AK218" s="304"/>
      <c r="AL218" s="304"/>
      <c r="AM218" s="304"/>
      <c r="AN218" s="304"/>
      <c r="AO218" s="304"/>
      <c r="AP218" s="304"/>
      <c r="AQ218" s="303"/>
      <c r="AR218" s="303"/>
      <c r="AS218" s="303"/>
      <c r="AT218" s="303"/>
    </row>
    <row r="219" spans="1:46" s="206" customFormat="1">
      <c r="A219" s="313"/>
      <c r="B219" s="313"/>
      <c r="C219" s="313"/>
      <c r="D219" s="392"/>
      <c r="E219" s="392"/>
      <c r="F219" s="401"/>
      <c r="G219" s="392"/>
      <c r="H219" s="313"/>
      <c r="I219" s="313"/>
      <c r="J219" s="426"/>
      <c r="K219" s="426"/>
      <c r="M219" s="303"/>
      <c r="N219" s="303"/>
      <c r="O219" s="303"/>
      <c r="P219" s="303"/>
      <c r="Q219" s="303"/>
      <c r="R219" s="303"/>
      <c r="S219" s="207"/>
      <c r="T219" s="303"/>
      <c r="U219" s="303"/>
      <c r="V219" s="303"/>
      <c r="W219" s="304"/>
      <c r="X219" s="304"/>
      <c r="Y219" s="304"/>
      <c r="Z219" s="304"/>
      <c r="AA219" s="304"/>
      <c r="AB219" s="304"/>
      <c r="AC219" s="304"/>
      <c r="AD219" s="304"/>
      <c r="AE219" s="304"/>
      <c r="AF219" s="304"/>
      <c r="AG219" s="304"/>
      <c r="AH219" s="304"/>
      <c r="AI219" s="304"/>
      <c r="AJ219" s="304"/>
      <c r="AK219" s="304"/>
      <c r="AL219" s="304"/>
      <c r="AM219" s="304"/>
      <c r="AN219" s="304"/>
      <c r="AO219" s="304"/>
      <c r="AP219" s="304"/>
      <c r="AQ219" s="303"/>
      <c r="AR219" s="303"/>
      <c r="AS219" s="303"/>
      <c r="AT219" s="303"/>
    </row>
    <row r="220" spans="1:46" s="206" customFormat="1">
      <c r="A220" s="313"/>
      <c r="B220" s="313"/>
      <c r="C220" s="313"/>
      <c r="D220" s="392"/>
      <c r="E220" s="392"/>
      <c r="F220" s="401"/>
      <c r="G220" s="392"/>
      <c r="H220" s="313"/>
      <c r="I220" s="313"/>
      <c r="J220" s="426"/>
      <c r="K220" s="426"/>
      <c r="M220" s="303"/>
      <c r="N220" s="303"/>
      <c r="O220" s="303"/>
      <c r="P220" s="303"/>
      <c r="Q220" s="303"/>
      <c r="R220" s="303"/>
      <c r="S220" s="207"/>
      <c r="T220" s="303"/>
      <c r="U220" s="303"/>
      <c r="V220" s="303"/>
      <c r="W220" s="304"/>
      <c r="X220" s="304"/>
      <c r="Y220" s="304"/>
      <c r="Z220" s="304"/>
      <c r="AA220" s="304"/>
      <c r="AB220" s="304"/>
      <c r="AC220" s="304"/>
      <c r="AD220" s="304"/>
      <c r="AE220" s="304"/>
      <c r="AF220" s="304"/>
      <c r="AG220" s="304"/>
      <c r="AH220" s="304"/>
      <c r="AI220" s="304"/>
      <c r="AJ220" s="304"/>
      <c r="AK220" s="304"/>
      <c r="AL220" s="304"/>
      <c r="AM220" s="304"/>
      <c r="AN220" s="304"/>
      <c r="AO220" s="304"/>
      <c r="AP220" s="304"/>
      <c r="AQ220" s="303"/>
      <c r="AR220" s="303"/>
      <c r="AS220" s="303"/>
      <c r="AT220" s="303"/>
    </row>
    <row r="221" spans="1:46" s="206" customFormat="1">
      <c r="A221" s="313"/>
      <c r="B221" s="313"/>
      <c r="C221" s="313"/>
      <c r="D221" s="392"/>
      <c r="E221" s="392"/>
      <c r="F221" s="401"/>
      <c r="G221" s="392"/>
      <c r="H221" s="313"/>
      <c r="I221" s="313"/>
      <c r="J221" s="426"/>
      <c r="K221" s="426"/>
      <c r="M221" s="303"/>
      <c r="N221" s="303"/>
      <c r="O221" s="303"/>
      <c r="P221" s="303"/>
      <c r="Q221" s="303"/>
      <c r="R221" s="303"/>
      <c r="S221" s="207"/>
      <c r="T221" s="303"/>
      <c r="U221" s="303"/>
      <c r="V221" s="303"/>
      <c r="W221" s="304"/>
      <c r="X221" s="304"/>
      <c r="Y221" s="304"/>
      <c r="Z221" s="304"/>
      <c r="AA221" s="304"/>
      <c r="AB221" s="304"/>
      <c r="AC221" s="304"/>
      <c r="AD221" s="304"/>
      <c r="AE221" s="304"/>
      <c r="AF221" s="304"/>
      <c r="AG221" s="304"/>
      <c r="AH221" s="304"/>
      <c r="AI221" s="304"/>
      <c r="AJ221" s="304"/>
      <c r="AK221" s="304"/>
      <c r="AL221" s="304"/>
      <c r="AM221" s="304"/>
      <c r="AN221" s="304"/>
      <c r="AO221" s="304"/>
      <c r="AP221" s="304"/>
      <c r="AQ221" s="303"/>
      <c r="AR221" s="303"/>
      <c r="AS221" s="303"/>
      <c r="AT221" s="303"/>
    </row>
    <row r="222" spans="1:46" s="206" customFormat="1">
      <c r="A222" s="313"/>
      <c r="B222" s="313"/>
      <c r="C222" s="313"/>
      <c r="D222" s="392"/>
      <c r="E222" s="392"/>
      <c r="F222" s="401"/>
      <c r="G222" s="392"/>
      <c r="H222" s="313"/>
      <c r="I222" s="313"/>
      <c r="J222" s="426"/>
      <c r="K222" s="426"/>
      <c r="M222" s="303"/>
      <c r="N222" s="303"/>
      <c r="O222" s="303"/>
      <c r="P222" s="303"/>
      <c r="Q222" s="303"/>
      <c r="R222" s="303"/>
      <c r="S222" s="207"/>
      <c r="T222" s="303"/>
      <c r="U222" s="303"/>
      <c r="V222" s="303"/>
      <c r="W222" s="304"/>
      <c r="X222" s="304"/>
      <c r="Y222" s="304"/>
      <c r="Z222" s="304"/>
      <c r="AA222" s="304"/>
      <c r="AB222" s="304"/>
      <c r="AC222" s="304"/>
      <c r="AD222" s="304"/>
      <c r="AE222" s="304"/>
      <c r="AF222" s="304"/>
      <c r="AG222" s="304"/>
      <c r="AH222" s="304"/>
      <c r="AI222" s="304"/>
      <c r="AJ222" s="304"/>
      <c r="AK222" s="304"/>
      <c r="AL222" s="304"/>
      <c r="AM222" s="304"/>
      <c r="AN222" s="304"/>
      <c r="AO222" s="304"/>
      <c r="AP222" s="304"/>
      <c r="AQ222" s="303"/>
      <c r="AR222" s="303"/>
      <c r="AS222" s="303"/>
      <c r="AT222" s="303"/>
    </row>
    <row r="223" spans="1:46" s="206" customFormat="1">
      <c r="A223" s="313"/>
      <c r="B223" s="313"/>
      <c r="C223" s="314"/>
      <c r="D223" s="392"/>
      <c r="E223" s="392"/>
      <c r="F223" s="401"/>
      <c r="G223" s="392"/>
      <c r="H223" s="315"/>
      <c r="I223" s="315"/>
      <c r="J223" s="427"/>
      <c r="K223" s="427"/>
      <c r="M223" s="303"/>
      <c r="N223" s="303"/>
      <c r="O223" s="303"/>
      <c r="P223" s="303"/>
      <c r="Q223" s="303"/>
      <c r="R223" s="303"/>
      <c r="S223" s="207"/>
      <c r="T223" s="303"/>
      <c r="U223" s="303"/>
      <c r="V223" s="303"/>
      <c r="W223" s="304"/>
      <c r="X223" s="304"/>
      <c r="Y223" s="304"/>
      <c r="Z223" s="304"/>
      <c r="AA223" s="304"/>
      <c r="AB223" s="304"/>
      <c r="AC223" s="304"/>
      <c r="AD223" s="304"/>
      <c r="AE223" s="304"/>
      <c r="AF223" s="304"/>
      <c r="AG223" s="304"/>
      <c r="AH223" s="304"/>
      <c r="AI223" s="304"/>
      <c r="AJ223" s="304"/>
      <c r="AK223" s="304"/>
      <c r="AL223" s="304"/>
      <c r="AM223" s="304"/>
      <c r="AN223" s="304"/>
      <c r="AO223" s="304"/>
      <c r="AP223" s="304"/>
      <c r="AQ223" s="303"/>
      <c r="AR223" s="303"/>
      <c r="AS223" s="303"/>
      <c r="AT223" s="303"/>
    </row>
    <row r="224" spans="1:46" s="206" customFormat="1">
      <c r="A224" s="313"/>
      <c r="B224" s="313"/>
      <c r="C224" s="314"/>
      <c r="D224" s="392"/>
      <c r="E224" s="392"/>
      <c r="F224" s="401"/>
      <c r="G224" s="392"/>
      <c r="H224" s="315"/>
      <c r="I224" s="315"/>
      <c r="J224" s="427"/>
      <c r="K224" s="427"/>
      <c r="M224" s="303"/>
      <c r="N224" s="303"/>
      <c r="O224" s="303"/>
      <c r="P224" s="303"/>
      <c r="Q224" s="303"/>
      <c r="R224" s="303"/>
      <c r="S224" s="207"/>
      <c r="T224" s="303"/>
      <c r="U224" s="303"/>
      <c r="V224" s="303"/>
      <c r="W224" s="304"/>
      <c r="X224" s="304"/>
      <c r="Y224" s="304"/>
      <c r="Z224" s="304"/>
      <c r="AA224" s="304"/>
      <c r="AB224" s="304"/>
      <c r="AC224" s="304"/>
      <c r="AD224" s="304"/>
      <c r="AE224" s="304"/>
      <c r="AF224" s="304"/>
      <c r="AG224" s="304"/>
      <c r="AH224" s="304"/>
      <c r="AI224" s="304"/>
      <c r="AJ224" s="304"/>
      <c r="AK224" s="304"/>
      <c r="AL224" s="304"/>
      <c r="AM224" s="304"/>
      <c r="AN224" s="304"/>
      <c r="AO224" s="304"/>
      <c r="AP224" s="304"/>
      <c r="AQ224" s="303"/>
      <c r="AR224" s="303"/>
      <c r="AS224" s="303"/>
      <c r="AT224" s="303"/>
    </row>
    <row r="225" spans="1:46" s="206" customFormat="1">
      <c r="A225" s="313"/>
      <c r="B225" s="313"/>
      <c r="C225" s="314"/>
      <c r="D225" s="392"/>
      <c r="E225" s="392"/>
      <c r="F225" s="401"/>
      <c r="G225" s="392"/>
      <c r="H225" s="315"/>
      <c r="I225" s="315"/>
      <c r="J225" s="427"/>
      <c r="K225" s="427"/>
      <c r="M225" s="303"/>
      <c r="N225" s="303"/>
      <c r="O225" s="303"/>
      <c r="P225" s="303"/>
      <c r="Q225" s="303"/>
      <c r="R225" s="303"/>
      <c r="S225" s="207"/>
      <c r="T225" s="303"/>
      <c r="U225" s="303"/>
      <c r="V225" s="303"/>
      <c r="W225" s="304"/>
      <c r="X225" s="304"/>
      <c r="Y225" s="304"/>
      <c r="Z225" s="304"/>
      <c r="AA225" s="304"/>
      <c r="AB225" s="304"/>
      <c r="AC225" s="304"/>
      <c r="AD225" s="304"/>
      <c r="AE225" s="304"/>
      <c r="AF225" s="304"/>
      <c r="AG225" s="304"/>
      <c r="AH225" s="304"/>
      <c r="AI225" s="304"/>
      <c r="AJ225" s="304"/>
      <c r="AK225" s="304"/>
      <c r="AL225" s="304"/>
      <c r="AM225" s="304"/>
      <c r="AN225" s="304"/>
      <c r="AO225" s="304"/>
      <c r="AP225" s="304"/>
      <c r="AQ225" s="303"/>
      <c r="AR225" s="303"/>
      <c r="AS225" s="303"/>
      <c r="AT225" s="303"/>
    </row>
    <row r="226" spans="1:46" s="206" customFormat="1">
      <c r="A226" s="313"/>
      <c r="B226" s="313"/>
      <c r="C226" s="314"/>
      <c r="D226" s="392"/>
      <c r="E226" s="392"/>
      <c r="F226" s="401"/>
      <c r="G226" s="392"/>
      <c r="H226" s="315"/>
      <c r="I226" s="315"/>
      <c r="J226" s="427"/>
      <c r="K226" s="427"/>
      <c r="M226" s="303"/>
      <c r="N226" s="303"/>
      <c r="O226" s="303"/>
      <c r="P226" s="303"/>
      <c r="Q226" s="303"/>
      <c r="R226" s="303"/>
      <c r="S226" s="207"/>
      <c r="T226" s="303"/>
      <c r="U226" s="303"/>
      <c r="V226" s="303"/>
      <c r="W226" s="304"/>
      <c r="X226" s="304"/>
      <c r="Y226" s="304"/>
      <c r="Z226" s="304"/>
      <c r="AA226" s="304"/>
      <c r="AB226" s="304"/>
      <c r="AC226" s="304"/>
      <c r="AD226" s="304"/>
      <c r="AE226" s="304"/>
      <c r="AF226" s="304"/>
      <c r="AG226" s="304"/>
      <c r="AH226" s="304"/>
      <c r="AI226" s="304"/>
      <c r="AJ226" s="304"/>
      <c r="AK226" s="304"/>
      <c r="AL226" s="304"/>
      <c r="AM226" s="304"/>
      <c r="AN226" s="304"/>
      <c r="AO226" s="304"/>
      <c r="AP226" s="304"/>
      <c r="AQ226" s="303"/>
      <c r="AR226" s="303"/>
      <c r="AS226" s="303"/>
      <c r="AT226" s="303"/>
    </row>
    <row r="227" spans="1:46" s="206" customFormat="1">
      <c r="A227" s="313"/>
      <c r="B227" s="313"/>
      <c r="C227" s="314"/>
      <c r="D227" s="392"/>
      <c r="E227" s="392"/>
      <c r="F227" s="401"/>
      <c r="G227" s="392"/>
      <c r="H227" s="315"/>
      <c r="I227" s="315"/>
      <c r="J227" s="427"/>
      <c r="K227" s="427"/>
      <c r="M227" s="303"/>
      <c r="N227" s="303"/>
      <c r="O227" s="303"/>
      <c r="P227" s="303"/>
      <c r="Q227" s="303"/>
      <c r="R227" s="303"/>
      <c r="S227" s="207"/>
      <c r="T227" s="303"/>
      <c r="U227" s="303"/>
      <c r="V227" s="303"/>
      <c r="W227" s="304"/>
      <c r="X227" s="304"/>
      <c r="Y227" s="304"/>
      <c r="Z227" s="304"/>
      <c r="AA227" s="304"/>
      <c r="AB227" s="304"/>
      <c r="AC227" s="304"/>
      <c r="AD227" s="304"/>
      <c r="AE227" s="304"/>
      <c r="AF227" s="304"/>
      <c r="AG227" s="304"/>
      <c r="AH227" s="304"/>
      <c r="AI227" s="304"/>
      <c r="AJ227" s="304"/>
      <c r="AK227" s="304"/>
      <c r="AL227" s="304"/>
      <c r="AM227" s="304"/>
      <c r="AN227" s="304"/>
      <c r="AO227" s="304"/>
      <c r="AP227" s="304"/>
      <c r="AQ227" s="303"/>
      <c r="AR227" s="303"/>
      <c r="AS227" s="303"/>
      <c r="AT227" s="303"/>
    </row>
    <row r="228" spans="1:46" s="206" customFormat="1">
      <c r="A228" s="313"/>
      <c r="B228" s="313"/>
      <c r="C228" s="314"/>
      <c r="D228" s="392"/>
      <c r="E228" s="392"/>
      <c r="F228" s="401"/>
      <c r="G228" s="392"/>
      <c r="H228" s="315"/>
      <c r="I228" s="315"/>
      <c r="J228" s="427"/>
      <c r="K228" s="427"/>
      <c r="M228" s="303"/>
      <c r="N228" s="303"/>
      <c r="O228" s="303"/>
      <c r="P228" s="303"/>
      <c r="Q228" s="303"/>
      <c r="R228" s="303"/>
      <c r="S228" s="207"/>
      <c r="T228" s="303"/>
      <c r="U228" s="303"/>
      <c r="V228" s="303"/>
      <c r="W228" s="304"/>
      <c r="X228" s="304"/>
      <c r="Y228" s="304"/>
      <c r="Z228" s="304"/>
      <c r="AA228" s="304"/>
      <c r="AB228" s="304"/>
      <c r="AC228" s="304"/>
      <c r="AD228" s="304"/>
      <c r="AE228" s="304"/>
      <c r="AF228" s="304"/>
      <c r="AG228" s="304"/>
      <c r="AH228" s="304"/>
      <c r="AI228" s="304"/>
      <c r="AJ228" s="304"/>
      <c r="AK228" s="304"/>
      <c r="AL228" s="304"/>
      <c r="AM228" s="304"/>
      <c r="AN228" s="304"/>
      <c r="AO228" s="304"/>
      <c r="AP228" s="304"/>
      <c r="AQ228" s="303"/>
      <c r="AR228" s="303"/>
      <c r="AS228" s="303"/>
      <c r="AT228" s="303"/>
    </row>
    <row r="229" spans="1:46" s="206" customFormat="1">
      <c r="A229" s="313"/>
      <c r="B229" s="313"/>
      <c r="C229" s="314"/>
      <c r="D229" s="392"/>
      <c r="E229" s="392"/>
      <c r="F229" s="401"/>
      <c r="G229" s="392"/>
      <c r="H229" s="315"/>
      <c r="I229" s="315"/>
      <c r="J229" s="427"/>
      <c r="K229" s="427"/>
      <c r="M229" s="303"/>
      <c r="N229" s="303"/>
      <c r="O229" s="303"/>
      <c r="P229" s="303"/>
      <c r="Q229" s="303"/>
      <c r="R229" s="303"/>
      <c r="S229" s="207"/>
      <c r="T229" s="303"/>
      <c r="U229" s="303"/>
      <c r="V229" s="303"/>
      <c r="W229" s="304"/>
      <c r="X229" s="304"/>
      <c r="Y229" s="304"/>
      <c r="Z229" s="304"/>
      <c r="AA229" s="304"/>
      <c r="AB229" s="304"/>
      <c r="AC229" s="304"/>
      <c r="AD229" s="304"/>
      <c r="AE229" s="304"/>
      <c r="AF229" s="304"/>
      <c r="AG229" s="304"/>
      <c r="AH229" s="304"/>
      <c r="AI229" s="304"/>
      <c r="AJ229" s="304"/>
      <c r="AK229" s="304"/>
      <c r="AL229" s="304"/>
      <c r="AM229" s="304"/>
      <c r="AN229" s="304"/>
      <c r="AO229" s="304"/>
      <c r="AP229" s="304"/>
      <c r="AQ229" s="303"/>
      <c r="AR229" s="303"/>
      <c r="AS229" s="303"/>
      <c r="AT229" s="303"/>
    </row>
    <row r="230" spans="1:46" s="206" customFormat="1">
      <c r="A230" s="313"/>
      <c r="B230" s="313"/>
      <c r="C230" s="314"/>
      <c r="D230" s="392"/>
      <c r="E230" s="392"/>
      <c r="F230" s="401"/>
      <c r="G230" s="392"/>
      <c r="H230" s="315"/>
      <c r="I230" s="315"/>
      <c r="J230" s="427"/>
      <c r="K230" s="427"/>
      <c r="M230" s="303"/>
      <c r="N230" s="303"/>
      <c r="O230" s="303"/>
      <c r="P230" s="303"/>
      <c r="Q230" s="303"/>
      <c r="R230" s="303"/>
      <c r="S230" s="207"/>
      <c r="T230" s="303"/>
      <c r="U230" s="303"/>
      <c r="V230" s="303"/>
      <c r="W230" s="304"/>
      <c r="X230" s="304"/>
      <c r="Y230" s="304"/>
      <c r="Z230" s="304"/>
      <c r="AA230" s="304"/>
      <c r="AB230" s="304"/>
      <c r="AC230" s="304"/>
      <c r="AD230" s="304"/>
      <c r="AE230" s="304"/>
      <c r="AF230" s="304"/>
      <c r="AG230" s="304"/>
      <c r="AH230" s="304"/>
      <c r="AI230" s="304"/>
      <c r="AJ230" s="304"/>
      <c r="AK230" s="304"/>
      <c r="AL230" s="304"/>
      <c r="AM230" s="304"/>
      <c r="AN230" s="304"/>
      <c r="AO230" s="304"/>
      <c r="AP230" s="304"/>
      <c r="AQ230" s="303"/>
      <c r="AR230" s="303"/>
      <c r="AS230" s="303"/>
      <c r="AT230" s="303"/>
    </row>
    <row r="231" spans="1:46" s="206" customFormat="1">
      <c r="A231" s="313"/>
      <c r="B231" s="313"/>
      <c r="C231" s="314"/>
      <c r="D231" s="392"/>
      <c r="E231" s="392"/>
      <c r="F231" s="401"/>
      <c r="G231" s="392"/>
      <c r="H231" s="315"/>
      <c r="I231" s="315"/>
      <c r="J231" s="427"/>
      <c r="K231" s="427"/>
      <c r="M231" s="303"/>
      <c r="N231" s="303"/>
      <c r="O231" s="303"/>
      <c r="P231" s="303"/>
      <c r="Q231" s="303"/>
      <c r="R231" s="303"/>
      <c r="S231" s="207"/>
      <c r="T231" s="303"/>
      <c r="U231" s="303"/>
      <c r="V231" s="303"/>
      <c r="W231" s="304"/>
      <c r="X231" s="304"/>
      <c r="Y231" s="304"/>
      <c r="Z231" s="304"/>
      <c r="AA231" s="304"/>
      <c r="AB231" s="304"/>
      <c r="AC231" s="304"/>
      <c r="AD231" s="304"/>
      <c r="AE231" s="304"/>
      <c r="AF231" s="304"/>
      <c r="AG231" s="304"/>
      <c r="AH231" s="304"/>
      <c r="AI231" s="304"/>
      <c r="AJ231" s="304"/>
      <c r="AK231" s="304"/>
      <c r="AL231" s="304"/>
      <c r="AM231" s="304"/>
      <c r="AN231" s="304"/>
      <c r="AO231" s="304"/>
      <c r="AP231" s="304"/>
      <c r="AQ231" s="303"/>
      <c r="AR231" s="303"/>
      <c r="AS231" s="303"/>
      <c r="AT231" s="303"/>
    </row>
    <row r="232" spans="1:46" s="206" customFormat="1">
      <c r="A232" s="313"/>
      <c r="B232" s="313"/>
      <c r="C232" s="314"/>
      <c r="D232" s="392"/>
      <c r="E232" s="392"/>
      <c r="F232" s="401"/>
      <c r="G232" s="392"/>
      <c r="H232" s="315"/>
      <c r="I232" s="315"/>
      <c r="J232" s="427"/>
      <c r="K232" s="427"/>
      <c r="M232" s="303"/>
      <c r="N232" s="303"/>
      <c r="O232" s="303"/>
      <c r="P232" s="303"/>
      <c r="Q232" s="303"/>
      <c r="R232" s="303"/>
      <c r="S232" s="207"/>
      <c r="T232" s="303"/>
      <c r="U232" s="303"/>
      <c r="V232" s="303"/>
      <c r="W232" s="304"/>
      <c r="X232" s="304"/>
      <c r="Y232" s="304"/>
      <c r="Z232" s="304"/>
      <c r="AA232" s="304"/>
      <c r="AB232" s="304"/>
      <c r="AC232" s="304"/>
      <c r="AD232" s="304"/>
      <c r="AE232" s="304"/>
      <c r="AF232" s="304"/>
      <c r="AG232" s="304"/>
      <c r="AH232" s="304"/>
      <c r="AI232" s="304"/>
      <c r="AJ232" s="304"/>
      <c r="AK232" s="304"/>
      <c r="AL232" s="304"/>
      <c r="AM232" s="304"/>
      <c r="AN232" s="304"/>
      <c r="AO232" s="304"/>
      <c r="AP232" s="304"/>
      <c r="AQ232" s="303"/>
      <c r="AR232" s="303"/>
      <c r="AS232" s="303"/>
      <c r="AT232" s="303"/>
    </row>
    <row r="233" spans="1:46" s="206" customFormat="1">
      <c r="A233" s="313"/>
      <c r="B233" s="313"/>
      <c r="C233" s="314"/>
      <c r="D233" s="392"/>
      <c r="E233" s="392"/>
      <c r="F233" s="401"/>
      <c r="G233" s="392"/>
      <c r="H233" s="315"/>
      <c r="I233" s="315"/>
      <c r="J233" s="427"/>
      <c r="K233" s="427"/>
      <c r="M233" s="303"/>
      <c r="N233" s="303"/>
      <c r="O233" s="303"/>
      <c r="P233" s="303"/>
      <c r="Q233" s="303"/>
      <c r="R233" s="303"/>
      <c r="S233" s="207"/>
      <c r="T233" s="303"/>
      <c r="U233" s="303"/>
      <c r="V233" s="303"/>
      <c r="W233" s="304"/>
      <c r="X233" s="304"/>
      <c r="Y233" s="304"/>
      <c r="Z233" s="304"/>
      <c r="AA233" s="304"/>
      <c r="AB233" s="304"/>
      <c r="AC233" s="304"/>
      <c r="AD233" s="304"/>
      <c r="AE233" s="304"/>
      <c r="AF233" s="304"/>
      <c r="AG233" s="304"/>
      <c r="AH233" s="304"/>
      <c r="AI233" s="304"/>
      <c r="AJ233" s="304"/>
      <c r="AK233" s="304"/>
      <c r="AL233" s="304"/>
      <c r="AM233" s="304"/>
      <c r="AN233" s="304"/>
      <c r="AO233" s="304"/>
      <c r="AP233" s="304"/>
      <c r="AQ233" s="303"/>
      <c r="AR233" s="303"/>
      <c r="AS233" s="303"/>
      <c r="AT233" s="303"/>
    </row>
    <row r="234" spans="1:46" s="206" customFormat="1">
      <c r="A234" s="313"/>
      <c r="B234" s="313"/>
      <c r="C234" s="314"/>
      <c r="D234" s="315"/>
      <c r="E234" s="315"/>
      <c r="F234" s="241"/>
      <c r="G234" s="315"/>
      <c r="H234" s="315"/>
      <c r="I234" s="315"/>
      <c r="J234" s="427"/>
      <c r="K234" s="427"/>
      <c r="M234" s="303"/>
      <c r="N234" s="303"/>
      <c r="O234" s="303"/>
      <c r="P234" s="303"/>
      <c r="Q234" s="303"/>
      <c r="R234" s="303"/>
      <c r="S234" s="207"/>
      <c r="T234" s="303"/>
      <c r="U234" s="303"/>
      <c r="V234" s="303"/>
      <c r="W234" s="304"/>
      <c r="X234" s="304"/>
      <c r="Y234" s="304"/>
      <c r="Z234" s="304"/>
      <c r="AA234" s="304"/>
      <c r="AB234" s="304"/>
      <c r="AC234" s="304"/>
      <c r="AD234" s="304"/>
      <c r="AE234" s="304"/>
      <c r="AF234" s="304"/>
      <c r="AG234" s="304"/>
      <c r="AH234" s="304"/>
      <c r="AI234" s="304"/>
      <c r="AJ234" s="304"/>
      <c r="AK234" s="304"/>
      <c r="AL234" s="304"/>
      <c r="AM234" s="304"/>
      <c r="AN234" s="304"/>
      <c r="AO234" s="304"/>
      <c r="AP234" s="304"/>
      <c r="AQ234" s="303"/>
      <c r="AR234" s="303"/>
      <c r="AS234" s="303"/>
      <c r="AT234" s="303"/>
    </row>
    <row r="235" spans="1:46" s="206" customFormat="1">
      <c r="A235" s="313"/>
      <c r="B235" s="313"/>
      <c r="C235" s="314"/>
      <c r="D235" s="315"/>
      <c r="E235" s="315"/>
      <c r="F235" s="241"/>
      <c r="G235" s="315"/>
      <c r="H235" s="315"/>
      <c r="I235" s="315"/>
      <c r="J235" s="427"/>
      <c r="K235" s="427"/>
      <c r="M235" s="303"/>
      <c r="N235" s="303"/>
      <c r="O235" s="303"/>
      <c r="P235" s="303"/>
      <c r="Q235" s="303"/>
      <c r="R235" s="303"/>
      <c r="S235" s="207"/>
      <c r="T235" s="303"/>
      <c r="U235" s="303"/>
      <c r="V235" s="303"/>
      <c r="W235" s="304"/>
      <c r="X235" s="304"/>
      <c r="Y235" s="304"/>
      <c r="Z235" s="304"/>
      <c r="AA235" s="304"/>
      <c r="AB235" s="304"/>
      <c r="AC235" s="304"/>
      <c r="AD235" s="304"/>
      <c r="AE235" s="304"/>
      <c r="AF235" s="304"/>
      <c r="AG235" s="304"/>
      <c r="AH235" s="304"/>
      <c r="AI235" s="304"/>
      <c r="AJ235" s="304"/>
      <c r="AK235" s="304"/>
      <c r="AL235" s="304"/>
      <c r="AM235" s="304"/>
      <c r="AN235" s="304"/>
      <c r="AO235" s="304"/>
      <c r="AP235" s="304"/>
      <c r="AQ235" s="303"/>
      <c r="AR235" s="303"/>
      <c r="AS235" s="303"/>
      <c r="AT235" s="303"/>
    </row>
    <row r="236" spans="1:46" s="206" customFormat="1">
      <c r="A236" s="313"/>
      <c r="B236" s="313"/>
      <c r="C236" s="314"/>
      <c r="D236" s="315"/>
      <c r="E236" s="315"/>
      <c r="F236" s="241"/>
      <c r="G236" s="315"/>
      <c r="H236" s="315"/>
      <c r="I236" s="315"/>
      <c r="J236" s="427"/>
      <c r="K236" s="427"/>
      <c r="M236" s="303"/>
      <c r="N236" s="303"/>
      <c r="O236" s="303"/>
      <c r="P236" s="303"/>
      <c r="Q236" s="303"/>
      <c r="R236" s="303"/>
      <c r="S236" s="207"/>
      <c r="T236" s="303"/>
      <c r="U236" s="303"/>
      <c r="V236" s="303"/>
      <c r="W236" s="304"/>
      <c r="X236" s="304"/>
      <c r="Y236" s="304"/>
      <c r="Z236" s="304"/>
      <c r="AA236" s="304"/>
      <c r="AB236" s="304"/>
      <c r="AC236" s="304"/>
      <c r="AD236" s="304"/>
      <c r="AE236" s="304"/>
      <c r="AF236" s="304"/>
      <c r="AG236" s="304"/>
      <c r="AH236" s="304"/>
      <c r="AI236" s="304"/>
      <c r="AJ236" s="304"/>
      <c r="AK236" s="304"/>
      <c r="AL236" s="304"/>
      <c r="AM236" s="304"/>
      <c r="AN236" s="304"/>
      <c r="AO236" s="304"/>
      <c r="AP236" s="304"/>
      <c r="AQ236" s="303"/>
      <c r="AR236" s="303"/>
      <c r="AS236" s="303"/>
      <c r="AT236" s="303"/>
    </row>
    <row r="237" spans="1:46" s="206" customFormat="1">
      <c r="A237" s="313"/>
      <c r="B237" s="313"/>
      <c r="C237" s="314"/>
      <c r="D237" s="315"/>
      <c r="E237" s="315"/>
      <c r="F237" s="241"/>
      <c r="G237" s="315"/>
      <c r="H237" s="315"/>
      <c r="I237" s="315"/>
      <c r="J237" s="427"/>
      <c r="K237" s="427"/>
      <c r="M237" s="303"/>
      <c r="N237" s="303"/>
      <c r="O237" s="303"/>
      <c r="P237" s="303"/>
      <c r="Q237" s="303"/>
      <c r="R237" s="303"/>
      <c r="S237" s="207"/>
      <c r="T237" s="303"/>
      <c r="U237" s="303"/>
      <c r="V237" s="303"/>
      <c r="W237" s="304"/>
      <c r="X237" s="304"/>
      <c r="Y237" s="304"/>
      <c r="Z237" s="304"/>
      <c r="AA237" s="304"/>
      <c r="AB237" s="304"/>
      <c r="AC237" s="304"/>
      <c r="AD237" s="304"/>
      <c r="AE237" s="304"/>
      <c r="AF237" s="304"/>
      <c r="AG237" s="304"/>
      <c r="AH237" s="304"/>
      <c r="AI237" s="304"/>
      <c r="AJ237" s="304"/>
      <c r="AK237" s="304"/>
      <c r="AL237" s="304"/>
      <c r="AM237" s="304"/>
      <c r="AN237" s="304"/>
      <c r="AO237" s="304"/>
      <c r="AP237" s="304"/>
      <c r="AQ237" s="303"/>
      <c r="AR237" s="303"/>
      <c r="AS237" s="303"/>
      <c r="AT237" s="303"/>
    </row>
    <row r="238" spans="1:46" s="206" customFormat="1">
      <c r="A238" s="313"/>
      <c r="B238" s="313"/>
      <c r="C238" s="314"/>
      <c r="D238" s="315"/>
      <c r="E238" s="315"/>
      <c r="F238" s="241"/>
      <c r="G238" s="315"/>
      <c r="H238" s="315"/>
      <c r="I238" s="315"/>
      <c r="J238" s="427"/>
      <c r="K238" s="427"/>
      <c r="M238" s="303"/>
      <c r="N238" s="303"/>
      <c r="O238" s="303"/>
      <c r="P238" s="303"/>
      <c r="Q238" s="303"/>
      <c r="R238" s="303"/>
      <c r="S238" s="207"/>
      <c r="T238" s="303"/>
      <c r="U238" s="303"/>
      <c r="V238" s="303"/>
      <c r="W238" s="304"/>
      <c r="X238" s="304"/>
      <c r="Y238" s="304"/>
      <c r="Z238" s="304"/>
      <c r="AA238" s="304"/>
      <c r="AB238" s="304"/>
      <c r="AC238" s="304"/>
      <c r="AD238" s="304"/>
      <c r="AE238" s="304"/>
      <c r="AF238" s="304"/>
      <c r="AG238" s="304"/>
      <c r="AH238" s="304"/>
      <c r="AI238" s="304"/>
      <c r="AJ238" s="304"/>
      <c r="AK238" s="304"/>
      <c r="AL238" s="304"/>
      <c r="AM238" s="304"/>
      <c r="AN238" s="304"/>
      <c r="AO238" s="304"/>
      <c r="AP238" s="304"/>
      <c r="AQ238" s="303"/>
      <c r="AR238" s="303"/>
      <c r="AS238" s="303"/>
      <c r="AT238" s="303"/>
    </row>
    <row r="239" spans="1:46" s="206" customFormat="1">
      <c r="A239" s="313"/>
      <c r="B239" s="313"/>
      <c r="C239" s="314"/>
      <c r="D239" s="315"/>
      <c r="E239" s="315"/>
      <c r="F239" s="241"/>
      <c r="G239" s="315"/>
      <c r="H239" s="315"/>
      <c r="I239" s="315"/>
      <c r="J239" s="427"/>
      <c r="K239" s="427"/>
      <c r="M239" s="303"/>
      <c r="N239" s="303"/>
      <c r="O239" s="303"/>
      <c r="P239" s="303"/>
      <c r="Q239" s="303"/>
      <c r="R239" s="303"/>
      <c r="S239" s="207"/>
      <c r="T239" s="303"/>
      <c r="U239" s="303"/>
      <c r="V239" s="303"/>
      <c r="W239" s="304"/>
      <c r="X239" s="304"/>
      <c r="Y239" s="304"/>
      <c r="Z239" s="304"/>
      <c r="AA239" s="304"/>
      <c r="AB239" s="304"/>
      <c r="AC239" s="304"/>
      <c r="AD239" s="304"/>
      <c r="AE239" s="304"/>
      <c r="AF239" s="304"/>
      <c r="AG239" s="304"/>
      <c r="AH239" s="304"/>
      <c r="AI239" s="304"/>
      <c r="AJ239" s="304"/>
      <c r="AK239" s="304"/>
      <c r="AL239" s="304"/>
      <c r="AM239" s="304"/>
      <c r="AN239" s="304"/>
      <c r="AO239" s="304"/>
      <c r="AP239" s="304"/>
      <c r="AQ239" s="303"/>
      <c r="AR239" s="303"/>
      <c r="AS239" s="303"/>
      <c r="AT239" s="303"/>
    </row>
    <row r="240" spans="1:46" s="206" customFormat="1">
      <c r="A240" s="313"/>
      <c r="B240" s="313"/>
      <c r="C240" s="314"/>
      <c r="D240" s="315"/>
      <c r="E240" s="315"/>
      <c r="F240" s="241"/>
      <c r="G240" s="315"/>
      <c r="H240" s="315"/>
      <c r="I240" s="315"/>
      <c r="J240" s="427"/>
      <c r="K240" s="427"/>
      <c r="M240" s="303"/>
      <c r="N240" s="303"/>
      <c r="O240" s="303"/>
      <c r="P240" s="303"/>
      <c r="Q240" s="303"/>
      <c r="R240" s="303"/>
      <c r="S240" s="207"/>
      <c r="T240" s="303"/>
      <c r="U240" s="303"/>
      <c r="V240" s="303"/>
      <c r="W240" s="304"/>
      <c r="X240" s="304"/>
      <c r="Y240" s="304"/>
      <c r="Z240" s="304"/>
      <c r="AA240" s="304"/>
      <c r="AB240" s="304"/>
      <c r="AC240" s="304"/>
      <c r="AD240" s="304"/>
      <c r="AE240" s="304"/>
      <c r="AF240" s="304"/>
      <c r="AG240" s="304"/>
      <c r="AH240" s="304"/>
      <c r="AI240" s="304"/>
      <c r="AJ240" s="304"/>
      <c r="AK240" s="304"/>
      <c r="AL240" s="304"/>
      <c r="AM240" s="304"/>
      <c r="AN240" s="304"/>
      <c r="AO240" s="304"/>
      <c r="AP240" s="304"/>
      <c r="AQ240" s="303"/>
      <c r="AR240" s="303"/>
      <c r="AS240" s="303"/>
      <c r="AT240" s="303"/>
    </row>
  </sheetData>
  <sheetProtection selectLockedCells="1"/>
  <customSheetViews>
    <customSheetView guid="{E5B10C1E-C091-4DA3-80AA-4DA7F5269B03}" scale="75" showGridLines="0" hiddenRows="1" hiddenColumns="1" state="hidden">
      <selection activeCell="C19" sqref="C19"/>
      <pageMargins left="0.25" right="0.25" top="0.75" bottom="0.75" header="0.3" footer="0.3"/>
      <printOptions horizontalCentered="1"/>
      <pageSetup paperSize="9" scale="53" fitToHeight="2" orientation="portrait" horizontalDpi="4294967295" verticalDpi="4294967295" r:id="rId1"/>
      <headerFooter alignWithMargins="0">
        <oddFooter>&amp;R&amp;"Book Antiqua,Bold"&amp;10Schedule-1/ Page &amp;P of &amp;N</oddFooter>
      </headerFooter>
    </customSheetView>
    <customSheetView guid="{90C54587-629C-4404-A1A0-30EDF0AF3C61}" scale="70" showPageBreaks="1" showGridLines="0" printArea="1" hiddenRows="1" hiddenColumns="1" view="pageBreakPreview" topLeftCell="A55">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2"/>
      <headerFooter alignWithMargins="0">
        <oddFooter>&amp;R&amp;"Book Antiqua,Bold"&amp;10Schedule-1/ Page &amp;P of &amp;N</oddFooter>
      </headerFooter>
    </customSheetView>
    <customSheetView guid="{EE7031B4-7731-4AC9-8E26-723541638DB9}" scale="70" showPageBreaks="1" showGridLines="0" printArea="1" hiddenRows="1" hiddenColumns="1" view="pageBreakPreview" topLeftCell="A88">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3"/>
      <headerFooter alignWithMargins="0">
        <oddFooter>&amp;R&amp;"Book Antiqua,Bold"&amp;10Schedule-1/ Page &amp;P of &amp;N</oddFooter>
      </headerFooter>
    </customSheetView>
    <customSheetView guid="{BEB8DEA2-B246-4C83-A353-004ADAF8549F}" scale="70" showPageBreaks="1" showGridLines="0" printArea="1" hiddenRows="1" hiddenColumns="1" view="pageBreakPreview" topLeftCell="A70">
      <selection activeCell="G70" sqref="G70"/>
      <rowBreaks count="1" manualBreakCount="1">
        <brk id="72" max="10" man="1"/>
      </rowBreaks>
      <pageMargins left="0.25" right="0.25" top="0.75" bottom="0.75" header="0.3" footer="0.3"/>
      <printOptions horizontalCentered="1"/>
      <pageSetup paperSize="9" scale="54" fitToHeight="2" orientation="portrait" horizontalDpi="4294967295" verticalDpi="4294967295" r:id="rId4"/>
      <headerFooter alignWithMargins="0">
        <oddFooter>&amp;R&amp;"Book Antiqua,Bold"&amp;10Schedule-1/ Page &amp;P of &amp;N</oddFooter>
      </headerFooter>
    </customSheetView>
    <customSheetView guid="{76EF76C6-407E-4B5E-855E-3AC1614CD1AB}" scale="85" showPageBreaks="1" showGridLines="0" printArea="1" hiddenRows="1" hiddenColumns="1" view="pageBreakPreview" topLeftCell="A140">
      <selection activeCell="I135" sqref="I135:I147"/>
      <rowBreaks count="5" manualBreakCount="5">
        <brk id="47" max="10" man="1"/>
        <brk id="78" max="10" man="1"/>
        <brk id="98" max="10" man="1"/>
        <brk id="124" max="10" man="1"/>
        <brk id="136" max="10" man="1"/>
      </rowBreaks>
      <pageMargins left="0.25" right="0.25" top="0.75" bottom="0.75" header="0.3" footer="0.3"/>
      <printOptions horizontalCentered="1"/>
      <pageSetup paperSize="9" scale="54" fitToHeight="2" orientation="portrait" horizontalDpi="4294967295" verticalDpi="4294967295" r:id="rId5"/>
      <headerFooter alignWithMargins="0">
        <oddFooter>&amp;R&amp;"Book Antiqua,Bold"&amp;10Schedule-1/ Page &amp;P of &amp;N</oddFooter>
      </headerFooter>
    </customSheetView>
    <customSheetView guid="{C933274C-A7B7-4AED-95BA-97A5593E65A9}" scale="70" showPageBreaks="1" showGridLines="0" printArea="1" hiddenRows="1" hiddenColumns="1" view="pageBreakPreview" topLeftCell="A87">
      <selection activeCell="L90" sqref="L1:AB1048576"/>
      <rowBreaks count="1" manualBreakCount="1">
        <brk id="72" max="10" man="1"/>
      </rowBreaks>
      <pageMargins left="0.25" right="0.25" top="0.75" bottom="0.75" header="0.3" footer="0.3"/>
      <printOptions horizontalCentered="1"/>
      <pageSetup paperSize="9" scale="54" fitToHeight="2" orientation="portrait" horizontalDpi="4294967295" verticalDpi="4294967295" r:id="rId6"/>
      <headerFooter alignWithMargins="0">
        <oddFooter>&amp;R&amp;"Book Antiqua,Bold"&amp;10Schedule-1/ Page &amp;P of &amp;N</oddFooter>
      </headerFooter>
    </customSheetView>
    <customSheetView guid="{FABAE787-F37D-42D1-9450-0C61A36C2F64}" scale="70" showPageBreaks="1" showGridLines="0" printArea="1" hiddenRows="1" hiddenColumns="1" view="pageBreakPreview" topLeftCell="A55">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7"/>
      <headerFooter alignWithMargins="0">
        <oddFooter>&amp;R&amp;"Book Antiqua,Bold"&amp;10Schedule-1/ Page &amp;P of &amp;N</oddFooter>
      </headerFooter>
    </customSheetView>
  </customSheetViews>
  <mergeCells count="13">
    <mergeCell ref="Q15:R15"/>
    <mergeCell ref="T15:U15"/>
    <mergeCell ref="A3:K3"/>
    <mergeCell ref="AB3:AC3"/>
    <mergeCell ref="A5:K5"/>
    <mergeCell ref="A8:E8"/>
    <mergeCell ref="C9:E9"/>
    <mergeCell ref="C10:E10"/>
    <mergeCell ref="F94:I108"/>
    <mergeCell ref="F112:I116"/>
    <mergeCell ref="E120:I123"/>
    <mergeCell ref="C11:E11"/>
    <mergeCell ref="C12:E12"/>
  </mergeCells>
  <conditionalFormatting sqref="G19:G20 G23:G27 G30:G35 G37 G39 G41 G44 G47 G49 G51 G54 G56 G58 G61 G64 G75 G77 G79">
    <cfRule type="expression" dxfId="18" priority="32" stopIfTrue="1">
      <formula>A19&gt;0</formula>
    </cfRule>
  </conditionalFormatting>
  <conditionalFormatting sqref="G67 G69 G71 G73">
    <cfRule type="expression" dxfId="17" priority="30" stopIfTrue="1">
      <formula>A67&gt;0</formula>
    </cfRule>
  </conditionalFormatting>
  <conditionalFormatting sqref="G81 G83:G91 G93 G141 G143 G145 G147 G149 G151 G153">
    <cfRule type="expression" dxfId="16" priority="47" stopIfTrue="1">
      <formula>A81&gt;0</formula>
    </cfRule>
  </conditionalFormatting>
  <conditionalFormatting sqref="G111">
    <cfRule type="expression" dxfId="15" priority="10" stopIfTrue="1">
      <formula>A111&gt;0</formula>
    </cfRule>
  </conditionalFormatting>
  <conditionalFormatting sqref="G118:G119">
    <cfRule type="expression" dxfId="14" priority="7" stopIfTrue="1">
      <formula>A118&gt;0</formula>
    </cfRule>
  </conditionalFormatting>
  <conditionalFormatting sqref="G126">
    <cfRule type="expression" dxfId="13" priority="17" stopIfTrue="1">
      <formula>A126&gt;0</formula>
    </cfRule>
  </conditionalFormatting>
  <conditionalFormatting sqref="G128 G131:G137">
    <cfRule type="expression" dxfId="12" priority="19" stopIfTrue="1">
      <formula>A128&gt;0</formula>
    </cfRule>
  </conditionalFormatting>
  <conditionalFormatting sqref="G139">
    <cfRule type="expression" dxfId="11" priority="15" stopIfTrue="1">
      <formula>A139&gt;0</formula>
    </cfRule>
  </conditionalFormatting>
  <conditionalFormatting sqref="I118:I119">
    <cfRule type="expression" dxfId="10" priority="1" stopIfTrue="1">
      <formula>D118&gt;0</formula>
    </cfRule>
  </conditionalFormatting>
  <conditionalFormatting sqref="I19:J20 I23:J27 I30:J35 I37:J37 I38:I93 J39 J41 J44 J47 J49 J51 J54 J56 J58 J61 J64 J67 J69 J71 J73 J75 J77 J79 J81 J83:J91 J93 J121:J123 J131:J137 J139 J141 J143 J145 J147 J149 J151 J153">
    <cfRule type="expression" dxfId="9" priority="33" stopIfTrue="1">
      <formula>D19&gt;0</formula>
    </cfRule>
  </conditionalFormatting>
  <conditionalFormatting sqref="I111:J111">
    <cfRule type="expression" dxfId="8" priority="9" stopIfTrue="1">
      <formula>D111&gt;0</formula>
    </cfRule>
  </conditionalFormatting>
  <conditionalFormatting sqref="I126:J126">
    <cfRule type="expression" dxfId="7" priority="18" stopIfTrue="1">
      <formula>D126&gt;0</formula>
    </cfRule>
  </conditionalFormatting>
  <conditionalFormatting sqref="I128:J128 I131:I153">
    <cfRule type="expression" dxfId="6" priority="20" stopIfTrue="1">
      <formula>D128&gt;0</formula>
    </cfRule>
  </conditionalFormatting>
  <conditionalFormatting sqref="J118">
    <cfRule type="expression" dxfId="5" priority="8" stopIfTrue="1">
      <formula>E118&gt;0</formula>
    </cfRule>
  </conditionalFormatting>
  <dataValidations count="1">
    <dataValidation type="list" operator="greaterThan" allowBlank="1" showInputMessage="1" showErrorMessage="1" error="Enter only Numeric value greater than zero or leave the cell blank !" sqref="I109:I111 J62:J63 I93 I55:J55 I74:J74 I57:J57 I82:J82 J59:J60 I76:J76 I117:I119 J65:J66 I78:J78 I68:J68 I92:J92 I70:J70 I80:J80 I72:J72 I19:I54 I56 I58:I67 I69 I71 I73 I75 I77 I79 I81 I83:I91 I124:I153" xr:uid="{00000000-0002-0000-0500-000000000000}">
      <formula1>"0%,5%,12%,18%,28%"</formula1>
    </dataValidation>
  </dataValidations>
  <printOptions horizontalCentered="1"/>
  <pageMargins left="0.25" right="0.25" top="0.75" bottom="0.75" header="0.3" footer="0.3"/>
  <pageSetup paperSize="9" scale="53" fitToHeight="2" orientation="portrait" horizontalDpi="4294967295" verticalDpi="4294967295" r:id="rId8"/>
  <headerFooter alignWithMargins="0">
    <oddFooter>&amp;R&amp;"Book Antiqua,Bold"&amp;10Schedule-1/ Page &amp;P of &amp;N</oddFooter>
  </headerFooter>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53"/>
  </sheetPr>
  <dimension ref="A1:AT163"/>
  <sheetViews>
    <sheetView showGridLines="0" topLeftCell="B56" zoomScale="90" zoomScaleNormal="90" zoomScaleSheetLayoutView="70" workbookViewId="0">
      <selection activeCell="I61" sqref="I61"/>
    </sheetView>
  </sheetViews>
  <sheetFormatPr defaultColWidth="9" defaultRowHeight="15"/>
  <cols>
    <col min="1" max="1" width="8.5" style="279" customWidth="1"/>
    <col min="2" max="2" width="8.5" style="217" customWidth="1"/>
    <col min="3" max="3" width="51.125" style="280" customWidth="1"/>
    <col min="4" max="4" width="7.625" style="281" customWidth="1"/>
    <col min="5" max="5" width="13.375" style="281" customWidth="1"/>
    <col min="6" max="6" width="16.75" style="281" customWidth="1"/>
    <col min="7" max="7" width="16.25" style="281" customWidth="1"/>
    <col min="8" max="8" width="12" style="281" customWidth="1"/>
    <col min="9" max="9" width="20.875" style="281" customWidth="1"/>
    <col min="10" max="10" width="18.125" style="281" customWidth="1"/>
    <col min="11" max="11" width="15.875" style="281" customWidth="1"/>
    <col min="12" max="12" width="9" style="206" hidden="1" customWidth="1"/>
    <col min="13" max="13" width="9" style="303" hidden="1" customWidth="1"/>
    <col min="14" max="14" width="11.875" style="303" hidden="1" customWidth="1"/>
    <col min="15" max="16" width="9" style="303" hidden="1" customWidth="1"/>
    <col min="17" max="18" width="17.625" style="303" hidden="1" customWidth="1"/>
    <col min="19" max="19" width="9" style="207" hidden="1" customWidth="1"/>
    <col min="20" max="20" width="15.625" style="303" hidden="1" customWidth="1"/>
    <col min="21" max="21" width="17.125" style="303" hidden="1" customWidth="1"/>
    <col min="22" max="22" width="1.625" style="303" hidden="1" customWidth="1"/>
    <col min="23" max="31" width="9" style="304" hidden="1" customWidth="1"/>
    <col min="32" max="40" width="0" style="304" hidden="1" customWidth="1"/>
    <col min="41" max="42" width="9" style="304"/>
    <col min="43" max="16384" width="9" style="303"/>
  </cols>
  <sheetData>
    <row r="1" spans="1:46" s="207" customFormat="1" ht="15.75">
      <c r="A1" s="201" t="str">
        <f>Cover!B3</f>
        <v>NR1/T/W-CIVIL/DOM/I00/25/03282 - SRM RFX 5002004325</v>
      </c>
      <c r="B1" s="210"/>
      <c r="C1" s="202"/>
      <c r="D1" s="203"/>
      <c r="E1" s="203"/>
      <c r="F1" s="203"/>
      <c r="G1" s="203"/>
      <c r="H1" s="203"/>
      <c r="I1" s="203"/>
      <c r="J1" s="204"/>
      <c r="K1" s="205" t="s">
        <v>286</v>
      </c>
      <c r="L1" s="206"/>
      <c r="W1" s="206"/>
      <c r="X1" s="206"/>
      <c r="Y1" s="206"/>
      <c r="Z1" s="206"/>
      <c r="AA1" s="206"/>
      <c r="AB1" s="206"/>
      <c r="AC1" s="206"/>
      <c r="AD1" s="206"/>
      <c r="AE1" s="206"/>
      <c r="AF1" s="206"/>
      <c r="AG1" s="206"/>
      <c r="AH1" s="206"/>
      <c r="AI1" s="206"/>
      <c r="AJ1" s="206"/>
      <c r="AK1" s="206"/>
      <c r="AL1" s="206"/>
      <c r="AM1" s="206"/>
      <c r="AN1" s="206"/>
      <c r="AO1" s="206"/>
      <c r="AP1" s="206"/>
    </row>
    <row r="2" spans="1:46" s="207" customFormat="1">
      <c r="A2" s="269"/>
      <c r="B2" s="214"/>
      <c r="C2" s="270"/>
      <c r="D2" s="271"/>
      <c r="E2" s="271"/>
      <c r="F2" s="271"/>
      <c r="G2" s="271"/>
      <c r="H2" s="271"/>
      <c r="I2" s="271"/>
      <c r="L2" s="206"/>
      <c r="W2" s="206"/>
      <c r="X2" s="206"/>
      <c r="Y2" s="206"/>
      <c r="Z2" s="206"/>
      <c r="AA2" s="206"/>
      <c r="AB2" s="206"/>
      <c r="AC2" s="206"/>
      <c r="AD2" s="206"/>
      <c r="AE2" s="206"/>
      <c r="AF2" s="206"/>
      <c r="AG2" s="206"/>
      <c r="AH2" s="206"/>
      <c r="AI2" s="206"/>
      <c r="AJ2" s="206"/>
      <c r="AK2" s="206"/>
      <c r="AL2" s="206"/>
      <c r="AM2" s="206"/>
      <c r="AN2" s="206"/>
      <c r="AO2" s="206"/>
      <c r="AP2" s="206"/>
    </row>
    <row r="3" spans="1:46" s="207" customFormat="1" ht="15.75">
      <c r="A3" s="673" t="str">
        <f>Cover!$B$2</f>
        <v>Construction of Transit Camp/Field Hostel at 765/400 kV Sikar II New Substation</v>
      </c>
      <c r="B3" s="673"/>
      <c r="C3" s="673"/>
      <c r="D3" s="673"/>
      <c r="E3" s="673"/>
      <c r="F3" s="673"/>
      <c r="G3" s="673"/>
      <c r="H3" s="673"/>
      <c r="I3" s="673"/>
      <c r="J3" s="673"/>
      <c r="K3" s="673"/>
      <c r="L3" s="272"/>
      <c r="M3" s="273"/>
      <c r="N3" s="274"/>
      <c r="O3" s="206"/>
      <c r="P3" s="206" t="s">
        <v>196</v>
      </c>
      <c r="Q3" s="206"/>
      <c r="R3" s="206">
        <f>IF(ISERROR(#REF!/('SCHEDULE-4'!D14+'SCHEDULE-4'!D16+'SCHEDULE-4'!D18)),0,#REF!/( 'SCHEDULE-4'!D14+'SCHEDULE-4'!D16+'SCHEDULE-4'!D18))</f>
        <v>0</v>
      </c>
      <c r="S3" s="206"/>
      <c r="T3" s="275"/>
      <c r="U3" s="276"/>
      <c r="V3" s="276"/>
      <c r="W3" s="276"/>
      <c r="X3" s="206"/>
      <c r="Y3" s="275"/>
      <c r="Z3" s="206"/>
      <c r="AA3" s="206"/>
      <c r="AB3" s="674"/>
      <c r="AC3" s="674"/>
      <c r="AD3" s="206"/>
      <c r="AE3" s="206"/>
      <c r="AF3" s="206"/>
      <c r="AG3" s="206"/>
      <c r="AH3" s="206"/>
      <c r="AI3" s="206"/>
      <c r="AJ3" s="206"/>
      <c r="AK3" s="206"/>
      <c r="AL3" s="206"/>
      <c r="AM3" s="206"/>
      <c r="AN3" s="206"/>
      <c r="AO3" s="206"/>
      <c r="AP3" s="206"/>
      <c r="AQ3" s="206"/>
      <c r="AR3" s="206"/>
      <c r="AS3" s="206"/>
      <c r="AT3" s="206"/>
    </row>
    <row r="4" spans="1:46" s="207" customFormat="1" ht="15.75">
      <c r="A4" s="263"/>
      <c r="B4" s="216"/>
      <c r="C4" s="263"/>
      <c r="D4" s="263"/>
      <c r="E4" s="263"/>
      <c r="F4" s="263"/>
      <c r="G4" s="263"/>
      <c r="H4" s="263"/>
      <c r="I4" s="263"/>
      <c r="J4" s="263"/>
      <c r="K4" s="263"/>
      <c r="L4" s="272"/>
      <c r="M4" s="273"/>
      <c r="N4" s="274"/>
      <c r="O4" s="206"/>
      <c r="P4" s="206"/>
      <c r="Q4" s="206"/>
      <c r="R4" s="206"/>
      <c r="S4" s="206"/>
      <c r="T4" s="275"/>
      <c r="U4" s="276"/>
      <c r="V4" s="276"/>
      <c r="W4" s="276"/>
      <c r="X4" s="206"/>
      <c r="Y4" s="275"/>
      <c r="Z4" s="206"/>
      <c r="AA4" s="206"/>
      <c r="AB4" s="274"/>
      <c r="AC4" s="274"/>
      <c r="AD4" s="206"/>
      <c r="AE4" s="206"/>
      <c r="AF4" s="206"/>
      <c r="AG4" s="206"/>
      <c r="AH4" s="206"/>
      <c r="AI4" s="206"/>
      <c r="AJ4" s="206"/>
      <c r="AK4" s="206"/>
      <c r="AL4" s="206"/>
      <c r="AM4" s="206"/>
      <c r="AN4" s="206"/>
      <c r="AO4" s="206"/>
      <c r="AP4" s="206"/>
      <c r="AQ4" s="206"/>
      <c r="AR4" s="206"/>
      <c r="AS4" s="206"/>
      <c r="AT4" s="206"/>
    </row>
    <row r="5" spans="1:46" s="207" customFormat="1" ht="15.75">
      <c r="A5" s="675" t="s">
        <v>251</v>
      </c>
      <c r="B5" s="675"/>
      <c r="C5" s="675"/>
      <c r="D5" s="675"/>
      <c r="E5" s="675"/>
      <c r="F5" s="675"/>
      <c r="G5" s="675"/>
      <c r="H5" s="675"/>
      <c r="I5" s="675"/>
      <c r="J5" s="675"/>
      <c r="K5" s="675"/>
      <c r="L5" s="277"/>
      <c r="P5" s="269" t="s">
        <v>197</v>
      </c>
      <c r="R5" s="278" t="e">
        <f>#REF!</f>
        <v>#REF!</v>
      </c>
      <c r="W5" s="206"/>
      <c r="X5" s="206"/>
      <c r="Y5" s="206"/>
      <c r="Z5" s="206"/>
      <c r="AA5" s="206"/>
      <c r="AB5" s="206"/>
      <c r="AC5" s="206"/>
      <c r="AD5" s="206"/>
      <c r="AE5" s="206"/>
      <c r="AF5" s="206"/>
      <c r="AG5" s="206"/>
      <c r="AH5" s="206"/>
      <c r="AI5" s="206"/>
      <c r="AJ5" s="206"/>
      <c r="AK5" s="206"/>
      <c r="AL5" s="206"/>
      <c r="AM5" s="206"/>
      <c r="AN5" s="206"/>
      <c r="AO5" s="206"/>
      <c r="AP5" s="206"/>
    </row>
    <row r="6" spans="1:46" s="207" customFormat="1">
      <c r="A6" s="279"/>
      <c r="B6" s="217"/>
      <c r="C6" s="280"/>
      <c r="D6" s="281"/>
      <c r="E6" s="281"/>
      <c r="F6" s="281"/>
      <c r="G6" s="281"/>
      <c r="H6" s="281"/>
      <c r="I6" s="281"/>
      <c r="J6" s="281"/>
      <c r="L6" s="206"/>
      <c r="P6" s="269" t="s">
        <v>198</v>
      </c>
      <c r="R6" s="278">
        <f>IF(ISERROR(#REF!/#REF!),0,#REF! /#REF!)</f>
        <v>0</v>
      </c>
      <c r="W6" s="206"/>
      <c r="X6" s="206"/>
      <c r="Y6" s="206"/>
      <c r="Z6" s="206"/>
      <c r="AA6" s="206"/>
      <c r="AB6" s="206"/>
      <c r="AC6" s="206"/>
      <c r="AD6" s="206"/>
      <c r="AE6" s="206"/>
      <c r="AF6" s="206"/>
      <c r="AG6" s="206"/>
      <c r="AH6" s="206"/>
      <c r="AI6" s="206"/>
      <c r="AJ6" s="206"/>
      <c r="AK6" s="206"/>
      <c r="AL6" s="206"/>
      <c r="AM6" s="206"/>
      <c r="AN6" s="206"/>
      <c r="AO6" s="206"/>
      <c r="AP6" s="206"/>
    </row>
    <row r="7" spans="1:46" s="207" customFormat="1" ht="15.75">
      <c r="A7" s="282" t="s">
        <v>277</v>
      </c>
      <c r="B7" s="219"/>
      <c r="C7" s="283"/>
      <c r="D7" s="283"/>
      <c r="E7" s="283"/>
      <c r="F7" s="283"/>
      <c r="G7" s="283"/>
      <c r="H7" s="283"/>
      <c r="I7" s="283"/>
      <c r="J7" s="284" t="s">
        <v>220</v>
      </c>
      <c r="L7" s="285"/>
      <c r="P7" s="269" t="s">
        <v>200</v>
      </c>
      <c r="R7" s="278" t="e">
        <f>#REF!</f>
        <v>#REF!</v>
      </c>
      <c r="W7" s="206"/>
      <c r="X7" s="206"/>
      <c r="Y7" s="206"/>
      <c r="Z7" s="206"/>
      <c r="AA7" s="206"/>
      <c r="AB7" s="206"/>
      <c r="AC7" s="206"/>
      <c r="AD7" s="206"/>
      <c r="AE7" s="206"/>
      <c r="AF7" s="206"/>
      <c r="AG7" s="206"/>
      <c r="AH7" s="206"/>
      <c r="AI7" s="206"/>
      <c r="AJ7" s="206"/>
      <c r="AK7" s="206"/>
      <c r="AL7" s="206"/>
      <c r="AM7" s="206"/>
      <c r="AN7" s="206"/>
      <c r="AO7" s="206"/>
      <c r="AP7" s="206"/>
    </row>
    <row r="8" spans="1:46" s="207" customFormat="1" ht="15.75">
      <c r="A8" s="676"/>
      <c r="B8" s="676"/>
      <c r="C8" s="676"/>
      <c r="D8" s="676"/>
      <c r="E8" s="676"/>
      <c r="F8" s="286"/>
      <c r="G8" s="286"/>
      <c r="H8" s="286"/>
      <c r="I8" s="286"/>
      <c r="J8" s="287"/>
      <c r="L8" s="285"/>
      <c r="P8" s="269" t="s">
        <v>199</v>
      </c>
      <c r="R8" s="278" t="e">
        <f>SUM(R3:R7)</f>
        <v>#REF!</v>
      </c>
      <c r="W8" s="206"/>
      <c r="X8" s="206"/>
      <c r="Y8" s="206"/>
      <c r="Z8" s="206"/>
      <c r="AA8" s="206"/>
      <c r="AB8" s="206"/>
      <c r="AC8" s="206"/>
      <c r="AD8" s="206"/>
      <c r="AE8" s="206"/>
      <c r="AF8" s="206"/>
      <c r="AG8" s="206"/>
      <c r="AH8" s="206"/>
      <c r="AI8" s="206"/>
      <c r="AJ8" s="206"/>
      <c r="AK8" s="206"/>
      <c r="AL8" s="206"/>
      <c r="AM8" s="206"/>
      <c r="AN8" s="206"/>
      <c r="AO8" s="206"/>
      <c r="AP8" s="206"/>
    </row>
    <row r="9" spans="1:46" s="207" customFormat="1" ht="15.75">
      <c r="A9" s="282" t="s">
        <v>221</v>
      </c>
      <c r="B9" s="219"/>
      <c r="C9" s="671" t="str">
        <f xml:space="preserve"> IF('Names of Bidder'!D9=0, "",'Names of Bidder'!D9)</f>
        <v/>
      </c>
      <c r="D9" s="671"/>
      <c r="E9" s="671"/>
      <c r="F9" s="288"/>
      <c r="G9" s="288"/>
      <c r="H9" s="288"/>
      <c r="I9" s="288"/>
      <c r="J9" s="289" t="s">
        <v>254</v>
      </c>
      <c r="L9" s="285"/>
      <c r="W9" s="206"/>
      <c r="X9" s="206"/>
      <c r="Y9" s="206"/>
      <c r="Z9" s="206"/>
      <c r="AA9" s="206"/>
      <c r="AB9" s="206"/>
      <c r="AC9" s="206"/>
      <c r="AD9" s="206"/>
      <c r="AE9" s="206"/>
      <c r="AF9" s="206"/>
      <c r="AG9" s="206"/>
      <c r="AH9" s="206"/>
      <c r="AI9" s="206"/>
      <c r="AJ9" s="206"/>
      <c r="AK9" s="206"/>
      <c r="AL9" s="206"/>
      <c r="AM9" s="206"/>
      <c r="AN9" s="206"/>
      <c r="AO9" s="206"/>
      <c r="AP9" s="206"/>
    </row>
    <row r="10" spans="1:46" s="207" customFormat="1" ht="15.75">
      <c r="A10" s="282" t="s">
        <v>222</v>
      </c>
      <c r="B10" s="219"/>
      <c r="C10" s="671" t="str">
        <f xml:space="preserve"> IF('Names of Bidder'!D10=0, "",'Names of Bidder'!D10)</f>
        <v/>
      </c>
      <c r="D10" s="671"/>
      <c r="E10" s="671"/>
      <c r="F10" s="288"/>
      <c r="G10" s="288"/>
      <c r="H10" s="288"/>
      <c r="I10" s="288"/>
      <c r="J10" s="289" t="s">
        <v>223</v>
      </c>
      <c r="L10" s="285"/>
      <c r="W10" s="206"/>
      <c r="X10" s="206"/>
      <c r="Y10" s="206"/>
      <c r="Z10" s="206"/>
      <c r="AA10" s="206"/>
      <c r="AB10" s="206"/>
      <c r="AC10" s="206"/>
      <c r="AD10" s="206"/>
      <c r="AE10" s="206"/>
      <c r="AF10" s="206"/>
      <c r="AG10" s="206"/>
      <c r="AH10" s="206"/>
      <c r="AI10" s="206"/>
      <c r="AJ10" s="206"/>
      <c r="AK10" s="206"/>
      <c r="AL10" s="206"/>
      <c r="AM10" s="206"/>
      <c r="AN10" s="206"/>
      <c r="AO10" s="206"/>
      <c r="AP10" s="206"/>
    </row>
    <row r="11" spans="1:46" s="207" customFormat="1">
      <c r="A11" s="283"/>
      <c r="B11" s="220"/>
      <c r="C11" s="671" t="str">
        <f xml:space="preserve"> IF('Names of Bidder'!D11=0, "",'Names of Bidder'!D11)</f>
        <v/>
      </c>
      <c r="D11" s="671"/>
      <c r="E11" s="671"/>
      <c r="F11" s="288"/>
      <c r="G11" s="288"/>
      <c r="H11" s="288"/>
      <c r="I11" s="288"/>
      <c r="J11" s="289" t="str">
        <f>'CIVIL_ELECTRICAL-Sch-2'!J11</f>
        <v xml:space="preserve">Rajasthan Projects Office, </v>
      </c>
      <c r="L11" s="285"/>
      <c r="P11" s="269" t="s">
        <v>170</v>
      </c>
      <c r="R11" s="278" t="e">
        <f>#REF!</f>
        <v>#REF!</v>
      </c>
      <c r="W11" s="206"/>
      <c r="X11" s="206"/>
      <c r="Y11" s="206"/>
      <c r="Z11" s="206"/>
      <c r="AA11" s="206"/>
      <c r="AB11" s="206"/>
      <c r="AC11" s="206"/>
      <c r="AD11" s="206"/>
      <c r="AE11" s="206"/>
      <c r="AF11" s="206"/>
      <c r="AG11" s="206"/>
      <c r="AH11" s="206"/>
      <c r="AI11" s="206"/>
      <c r="AJ11" s="206"/>
      <c r="AK11" s="206"/>
      <c r="AL11" s="206"/>
      <c r="AM11" s="206"/>
      <c r="AN11" s="206"/>
      <c r="AO11" s="206"/>
      <c r="AP11" s="206"/>
    </row>
    <row r="12" spans="1:46" s="207" customFormat="1">
      <c r="A12" s="283"/>
      <c r="B12" s="220"/>
      <c r="C12" s="671" t="str">
        <f xml:space="preserve"> IF('Names of Bidder'!D12=0, "",'Names of Bidder'!D12)</f>
        <v/>
      </c>
      <c r="D12" s="671"/>
      <c r="E12" s="671"/>
      <c r="F12" s="288"/>
      <c r="G12" s="288"/>
      <c r="H12" s="288"/>
      <c r="I12" s="288"/>
      <c r="J12" s="289" t="str">
        <f>'CIVIL_ELECTRICAL-Sch-2'!J12</f>
        <v xml:space="preserve">4th Floor, REIL House, Shipra Path, </v>
      </c>
      <c r="L12" s="285"/>
      <c r="P12" s="269"/>
      <c r="R12" s="278"/>
      <c r="W12" s="206"/>
      <c r="X12" s="206"/>
      <c r="Y12" s="206"/>
      <c r="Z12" s="206"/>
      <c r="AA12" s="206"/>
      <c r="AB12" s="206"/>
      <c r="AC12" s="206"/>
      <c r="AD12" s="206"/>
      <c r="AE12" s="206"/>
      <c r="AF12" s="206"/>
      <c r="AG12" s="206"/>
      <c r="AH12" s="206"/>
      <c r="AI12" s="206"/>
      <c r="AJ12" s="206"/>
      <c r="AK12" s="206"/>
      <c r="AL12" s="206"/>
      <c r="AM12" s="206"/>
      <c r="AN12" s="206"/>
      <c r="AO12" s="206"/>
      <c r="AP12" s="206"/>
    </row>
    <row r="13" spans="1:46" s="207" customFormat="1">
      <c r="A13" s="283"/>
      <c r="B13" s="220"/>
      <c r="C13" s="288"/>
      <c r="D13" s="288"/>
      <c r="E13" s="288"/>
      <c r="F13" s="288"/>
      <c r="G13" s="288"/>
      <c r="H13" s="288"/>
      <c r="I13" s="288"/>
      <c r="J13" s="289" t="str">
        <f>'CIVIL_ELECTRICAL-Sch-2'!J13</f>
        <v xml:space="preserve">Mansarovar, Jaipur-302020 Rajasthan </v>
      </c>
      <c r="L13" s="285"/>
      <c r="P13" s="269"/>
      <c r="R13" s="278"/>
      <c r="W13" s="206"/>
      <c r="X13" s="206"/>
      <c r="Y13" s="206"/>
      <c r="Z13" s="206"/>
      <c r="AA13" s="206"/>
      <c r="AB13" s="206"/>
      <c r="AC13" s="206"/>
      <c r="AD13" s="206"/>
      <c r="AE13" s="206"/>
      <c r="AF13" s="206"/>
      <c r="AG13" s="206"/>
      <c r="AH13" s="206"/>
      <c r="AI13" s="206"/>
      <c r="AJ13" s="206"/>
      <c r="AK13" s="206"/>
      <c r="AL13" s="206"/>
      <c r="AM13" s="206"/>
      <c r="AN13" s="206"/>
      <c r="AO13" s="206"/>
      <c r="AP13" s="206"/>
    </row>
    <row r="14" spans="1:46" s="207" customFormat="1">
      <c r="A14" s="283"/>
      <c r="B14" s="220"/>
      <c r="C14" s="288"/>
      <c r="D14" s="288"/>
      <c r="E14" s="288"/>
      <c r="F14" s="288"/>
      <c r="G14" s="288"/>
      <c r="H14" s="288"/>
      <c r="I14" s="288"/>
      <c r="J14" s="289"/>
      <c r="L14" s="285"/>
      <c r="P14" s="269"/>
      <c r="R14" s="278"/>
      <c r="W14" s="206"/>
      <c r="X14" s="206"/>
      <c r="Y14" s="206"/>
      <c r="Z14" s="206"/>
      <c r="AA14" s="206"/>
      <c r="AB14" s="206"/>
      <c r="AC14" s="206"/>
      <c r="AD14" s="206"/>
      <c r="AE14" s="206"/>
      <c r="AF14" s="206"/>
      <c r="AG14" s="206"/>
      <c r="AH14" s="206"/>
      <c r="AI14" s="206"/>
      <c r="AJ14" s="206"/>
      <c r="AK14" s="206"/>
      <c r="AL14" s="206"/>
      <c r="AM14" s="206"/>
      <c r="AN14" s="206"/>
      <c r="AO14" s="206"/>
      <c r="AP14" s="206"/>
    </row>
    <row r="15" spans="1:46" s="207" customFormat="1" ht="15.75">
      <c r="A15" s="220"/>
      <c r="B15" s="220"/>
      <c r="C15" s="219"/>
      <c r="D15" s="219"/>
      <c r="E15" s="219"/>
      <c r="F15" s="219"/>
      <c r="G15" s="219"/>
      <c r="H15" s="219"/>
      <c r="I15" s="219"/>
      <c r="J15" s="219"/>
      <c r="K15" s="212" t="s">
        <v>169</v>
      </c>
      <c r="L15" s="221"/>
      <c r="Q15" s="672" t="s">
        <v>171</v>
      </c>
      <c r="R15" s="672"/>
      <c r="S15" s="271" t="s">
        <v>173</v>
      </c>
      <c r="T15" s="672" t="s">
        <v>172</v>
      </c>
      <c r="U15" s="672"/>
      <c r="W15" s="206"/>
      <c r="X15" s="206"/>
      <c r="Y15" s="206"/>
      <c r="Z15" s="206"/>
      <c r="AA15" s="206"/>
      <c r="AB15" s="206"/>
      <c r="AC15" s="206"/>
      <c r="AD15" s="206"/>
      <c r="AE15" s="206"/>
      <c r="AF15" s="206"/>
      <c r="AG15" s="206"/>
      <c r="AH15" s="206"/>
      <c r="AI15" s="206"/>
      <c r="AJ15" s="206"/>
      <c r="AK15" s="206"/>
      <c r="AL15" s="206"/>
      <c r="AM15" s="206"/>
      <c r="AN15" s="206"/>
      <c r="AO15" s="206"/>
      <c r="AP15" s="206"/>
    </row>
    <row r="16" spans="1:46" s="207" customFormat="1" ht="94.5" customHeight="1">
      <c r="A16" s="222" t="s">
        <v>203</v>
      </c>
      <c r="B16" s="226" t="s">
        <v>321</v>
      </c>
      <c r="C16" s="226" t="s">
        <v>206</v>
      </c>
      <c r="D16" s="223" t="s">
        <v>201</v>
      </c>
      <c r="E16" s="223" t="s">
        <v>202</v>
      </c>
      <c r="F16" s="224" t="s">
        <v>300</v>
      </c>
      <c r="G16" s="332" t="s">
        <v>274</v>
      </c>
      <c r="H16" s="224" t="s">
        <v>273</v>
      </c>
      <c r="I16" s="224" t="s">
        <v>290</v>
      </c>
      <c r="J16" s="225" t="s">
        <v>301</v>
      </c>
      <c r="K16" s="226" t="s">
        <v>302</v>
      </c>
      <c r="L16" s="213"/>
      <c r="Q16" s="295" t="s">
        <v>207</v>
      </c>
      <c r="R16" s="295" t="s">
        <v>224</v>
      </c>
      <c r="S16" s="271"/>
      <c r="T16" s="295" t="s">
        <v>207</v>
      </c>
      <c r="U16" s="295" t="s">
        <v>224</v>
      </c>
      <c r="W16" s="206"/>
      <c r="X16" s="206"/>
      <c r="Y16" s="206"/>
      <c r="Z16" s="206"/>
      <c r="AA16" s="206"/>
      <c r="AB16" s="206"/>
      <c r="AC16" s="206"/>
      <c r="AD16" s="206"/>
      <c r="AE16" s="206"/>
      <c r="AF16" s="206"/>
      <c r="AG16" s="206"/>
      <c r="AH16" s="206"/>
      <c r="AI16" s="206"/>
      <c r="AJ16" s="206"/>
      <c r="AK16" s="206"/>
      <c r="AL16" s="206"/>
      <c r="AM16" s="206"/>
      <c r="AN16" s="206"/>
      <c r="AO16" s="206"/>
      <c r="AP16" s="206"/>
    </row>
    <row r="17" spans="1:42" s="207" customFormat="1" ht="15.75">
      <c r="A17" s="227">
        <v>1</v>
      </c>
      <c r="B17" s="227">
        <v>2</v>
      </c>
      <c r="C17" s="227">
        <v>3</v>
      </c>
      <c r="D17" s="227">
        <v>4</v>
      </c>
      <c r="E17" s="224">
        <v>5</v>
      </c>
      <c r="F17" s="224">
        <v>6</v>
      </c>
      <c r="G17" s="224">
        <v>7</v>
      </c>
      <c r="H17" s="227">
        <v>8</v>
      </c>
      <c r="I17" s="228">
        <v>9</v>
      </c>
      <c r="J17" s="227">
        <v>10</v>
      </c>
      <c r="K17" s="227" t="s">
        <v>343</v>
      </c>
      <c r="L17" s="229"/>
      <c r="N17" s="297">
        <f>'Sched-6 Discount'!G15</f>
        <v>0</v>
      </c>
      <c r="Q17" s="298">
        <v>5</v>
      </c>
      <c r="R17" s="298" t="s">
        <v>225</v>
      </c>
      <c r="S17" s="271"/>
      <c r="T17" s="298">
        <v>5</v>
      </c>
      <c r="U17" s="298" t="s">
        <v>225</v>
      </c>
      <c r="W17" s="206"/>
      <c r="X17" s="206"/>
      <c r="Y17" s="206"/>
      <c r="Z17" s="206"/>
      <c r="AA17" s="206"/>
      <c r="AB17" s="206"/>
      <c r="AC17" s="206"/>
      <c r="AD17" s="206"/>
      <c r="AE17" s="206"/>
      <c r="AF17" s="206"/>
      <c r="AG17" s="206"/>
      <c r="AH17" s="206"/>
      <c r="AI17" s="206"/>
      <c r="AJ17" s="206"/>
      <c r="AK17" s="206"/>
      <c r="AL17" s="206"/>
      <c r="AM17" s="206"/>
      <c r="AN17" s="206"/>
      <c r="AO17" s="206"/>
      <c r="AP17" s="206"/>
    </row>
    <row r="18" spans="1:42" s="207" customFormat="1" ht="15.75">
      <c r="A18" s="227"/>
      <c r="B18" s="227"/>
      <c r="C18" s="227"/>
      <c r="D18" s="227"/>
      <c r="E18" s="227"/>
      <c r="F18" s="325"/>
      <c r="G18" s="224"/>
      <c r="H18" s="224"/>
      <c r="I18" s="227"/>
      <c r="J18" s="228"/>
      <c r="K18" s="227"/>
      <c r="L18" s="229"/>
      <c r="N18" s="297"/>
      <c r="Q18" s="298"/>
      <c r="R18" s="298"/>
      <c r="S18" s="271"/>
      <c r="T18" s="298"/>
      <c r="U18" s="298"/>
      <c r="W18" s="206"/>
      <c r="X18" s="206"/>
      <c r="Y18" s="206"/>
      <c r="Z18" s="206"/>
      <c r="AA18" s="206"/>
      <c r="AB18" s="206"/>
      <c r="AC18" s="206"/>
      <c r="AD18" s="206"/>
      <c r="AE18" s="206"/>
      <c r="AF18" s="206"/>
      <c r="AG18" s="206"/>
      <c r="AH18" s="206"/>
      <c r="AI18" s="206"/>
      <c r="AJ18" s="206"/>
      <c r="AK18" s="206"/>
      <c r="AL18" s="206"/>
      <c r="AM18" s="206"/>
      <c r="AN18" s="206"/>
      <c r="AO18" s="206"/>
      <c r="AP18" s="206"/>
    </row>
    <row r="19" spans="1:42" s="207" customFormat="1" ht="115.5" customHeight="1">
      <c r="A19" s="333">
        <v>1</v>
      </c>
      <c r="B19" s="334" t="s">
        <v>425</v>
      </c>
      <c r="C19" s="335" t="s">
        <v>426</v>
      </c>
      <c r="D19" s="333" t="s">
        <v>348</v>
      </c>
      <c r="E19" s="336">
        <v>313</v>
      </c>
      <c r="F19" s="373">
        <v>995461</v>
      </c>
      <c r="G19" s="230"/>
      <c r="H19" s="356">
        <v>0.18</v>
      </c>
      <c r="I19" s="357"/>
      <c r="J19" s="337"/>
      <c r="K19" s="231" t="str">
        <f t="shared" ref="K19:K62" si="0">IF(J19=0, "Included", IF(ISERROR(E19*J19), J19, E19*J19))</f>
        <v>Included</v>
      </c>
      <c r="L19" s="232">
        <f t="shared" ref="L19:L76" si="1">IF(I19="",H19,I19)</f>
        <v>0.18</v>
      </c>
      <c r="N19" s="297"/>
      <c r="Q19" s="298"/>
      <c r="R19" s="298"/>
      <c r="S19" s="271"/>
      <c r="T19" s="298"/>
      <c r="U19" s="298"/>
      <c r="W19" s="206"/>
      <c r="X19" s="206"/>
      <c r="Y19" s="206"/>
      <c r="Z19" s="206"/>
      <c r="AA19" s="206"/>
      <c r="AB19" s="206"/>
      <c r="AC19" s="206"/>
      <c r="AD19" s="206"/>
      <c r="AE19" s="206"/>
      <c r="AF19" s="206"/>
      <c r="AG19" s="206"/>
      <c r="AH19" s="206"/>
      <c r="AI19" s="206"/>
      <c r="AJ19" s="206"/>
      <c r="AK19" s="206"/>
      <c r="AL19" s="206"/>
      <c r="AM19" s="206"/>
      <c r="AN19" s="206"/>
      <c r="AO19" s="206"/>
      <c r="AP19" s="206"/>
    </row>
    <row r="20" spans="1:42" s="207" customFormat="1" ht="85.5">
      <c r="A20" s="333">
        <v>2</v>
      </c>
      <c r="B20" s="338" t="s">
        <v>332</v>
      </c>
      <c r="C20" s="339" t="s">
        <v>427</v>
      </c>
      <c r="D20" s="333" t="s">
        <v>348</v>
      </c>
      <c r="E20" s="336">
        <v>188</v>
      </c>
      <c r="F20" s="336">
        <v>995461</v>
      </c>
      <c r="G20" s="230"/>
      <c r="H20" s="356">
        <v>0.18</v>
      </c>
      <c r="I20" s="357"/>
      <c r="J20" s="337"/>
      <c r="K20" s="231" t="str">
        <f t="shared" si="0"/>
        <v>Included</v>
      </c>
      <c r="L20" s="232">
        <f t="shared" si="1"/>
        <v>0.18</v>
      </c>
      <c r="N20" s="297"/>
      <c r="Q20" s="298"/>
      <c r="R20" s="298"/>
      <c r="S20" s="271"/>
      <c r="T20" s="298"/>
      <c r="U20" s="298"/>
      <c r="W20" s="206"/>
      <c r="X20" s="206"/>
      <c r="Y20" s="206"/>
      <c r="Z20" s="206"/>
      <c r="AA20" s="206"/>
      <c r="AB20" s="206"/>
      <c r="AC20" s="206"/>
      <c r="AD20" s="206"/>
      <c r="AE20" s="206"/>
      <c r="AF20" s="206"/>
      <c r="AG20" s="206"/>
      <c r="AH20" s="206"/>
      <c r="AI20" s="206"/>
      <c r="AJ20" s="206"/>
      <c r="AK20" s="206"/>
      <c r="AL20" s="206"/>
      <c r="AM20" s="206"/>
      <c r="AN20" s="206"/>
      <c r="AO20" s="206"/>
      <c r="AP20" s="206"/>
    </row>
    <row r="21" spans="1:42" s="207" customFormat="1" ht="71.25">
      <c r="A21" s="333">
        <v>3</v>
      </c>
      <c r="B21" s="338">
        <v>1.1200000000000001</v>
      </c>
      <c r="C21" s="339" t="s">
        <v>349</v>
      </c>
      <c r="D21" s="333" t="s">
        <v>298</v>
      </c>
      <c r="E21" s="336">
        <v>1136</v>
      </c>
      <c r="F21" s="336">
        <v>995461</v>
      </c>
      <c r="G21" s="230"/>
      <c r="H21" s="356">
        <v>0.18</v>
      </c>
      <c r="I21" s="357"/>
      <c r="J21" s="337"/>
      <c r="K21" s="231" t="str">
        <f t="shared" si="0"/>
        <v>Included</v>
      </c>
      <c r="L21" s="232">
        <f t="shared" si="1"/>
        <v>0.18</v>
      </c>
      <c r="N21" s="297"/>
      <c r="Q21" s="298"/>
      <c r="R21" s="298"/>
      <c r="S21" s="271"/>
      <c r="T21" s="298"/>
      <c r="U21" s="298"/>
      <c r="W21" s="206"/>
      <c r="X21" s="206"/>
      <c r="Y21" s="206"/>
      <c r="Z21" s="206"/>
      <c r="AA21" s="206"/>
      <c r="AB21" s="206"/>
      <c r="AC21" s="206"/>
      <c r="AD21" s="206"/>
      <c r="AE21" s="206"/>
      <c r="AF21" s="206"/>
      <c r="AG21" s="206"/>
      <c r="AH21" s="206"/>
      <c r="AI21" s="206"/>
      <c r="AJ21" s="206"/>
      <c r="AK21" s="206"/>
      <c r="AL21" s="206"/>
      <c r="AM21" s="206"/>
      <c r="AN21" s="206"/>
      <c r="AO21" s="206"/>
      <c r="AP21" s="206"/>
    </row>
    <row r="22" spans="1:42" s="207" customFormat="1" ht="71.25">
      <c r="A22" s="333">
        <v>4</v>
      </c>
      <c r="B22" s="338">
        <v>1.1299999999999999</v>
      </c>
      <c r="C22" s="339" t="s">
        <v>428</v>
      </c>
      <c r="D22" s="333" t="s">
        <v>298</v>
      </c>
      <c r="E22" s="336">
        <v>1302</v>
      </c>
      <c r="F22" s="336">
        <v>995461</v>
      </c>
      <c r="G22" s="230"/>
      <c r="H22" s="356">
        <v>0.18</v>
      </c>
      <c r="I22" s="357"/>
      <c r="J22" s="337"/>
      <c r="K22" s="231" t="str">
        <f t="shared" si="0"/>
        <v>Included</v>
      </c>
      <c r="L22" s="232">
        <f t="shared" si="1"/>
        <v>0.18</v>
      </c>
      <c r="N22" s="297"/>
      <c r="Q22" s="298"/>
      <c r="R22" s="298"/>
      <c r="S22" s="271"/>
      <c r="T22" s="298"/>
      <c r="U22" s="298"/>
      <c r="W22" s="206"/>
      <c r="X22" s="206"/>
      <c r="Y22" s="206"/>
      <c r="Z22" s="206"/>
      <c r="AA22" s="206"/>
      <c r="AB22" s="206"/>
      <c r="AC22" s="206"/>
      <c r="AD22" s="206"/>
      <c r="AE22" s="206"/>
      <c r="AF22" s="206"/>
      <c r="AG22" s="206"/>
      <c r="AH22" s="206"/>
      <c r="AI22" s="206"/>
      <c r="AJ22" s="206"/>
      <c r="AK22" s="206"/>
      <c r="AL22" s="206"/>
      <c r="AM22" s="206"/>
      <c r="AN22" s="206"/>
      <c r="AO22" s="206"/>
      <c r="AP22" s="206"/>
    </row>
    <row r="23" spans="1:42" s="207" customFormat="1" ht="82.5" customHeight="1">
      <c r="A23" s="333">
        <v>5</v>
      </c>
      <c r="B23" s="338" t="s">
        <v>336</v>
      </c>
      <c r="C23" s="339" t="s">
        <v>429</v>
      </c>
      <c r="D23" s="333" t="s">
        <v>298</v>
      </c>
      <c r="E23" s="336">
        <v>1592</v>
      </c>
      <c r="F23" s="336">
        <v>995461</v>
      </c>
      <c r="G23" s="230"/>
      <c r="H23" s="356">
        <v>0.18</v>
      </c>
      <c r="I23" s="357"/>
      <c r="J23" s="337"/>
      <c r="K23" s="231" t="str">
        <f t="shared" si="0"/>
        <v>Included</v>
      </c>
      <c r="L23" s="232">
        <f t="shared" si="1"/>
        <v>0.18</v>
      </c>
      <c r="N23" s="297"/>
      <c r="Q23" s="298"/>
      <c r="R23" s="298"/>
      <c r="S23" s="271"/>
      <c r="T23" s="298"/>
      <c r="U23" s="298"/>
      <c r="W23" s="206"/>
      <c r="X23" s="206"/>
      <c r="Y23" s="206"/>
      <c r="Z23" s="206"/>
      <c r="AA23" s="206"/>
      <c r="AB23" s="206"/>
      <c r="AC23" s="206"/>
      <c r="AD23" s="206"/>
      <c r="AE23" s="206"/>
      <c r="AF23" s="206"/>
      <c r="AG23" s="206"/>
      <c r="AH23" s="206"/>
      <c r="AI23" s="206"/>
      <c r="AJ23" s="206"/>
      <c r="AK23" s="206"/>
      <c r="AL23" s="206"/>
      <c r="AM23" s="206"/>
      <c r="AN23" s="206"/>
      <c r="AO23" s="206"/>
      <c r="AP23" s="206"/>
    </row>
    <row r="24" spans="1:42" s="207" customFormat="1" ht="84.95" customHeight="1">
      <c r="A24" s="333">
        <v>6</v>
      </c>
      <c r="B24" s="338" t="s">
        <v>337</v>
      </c>
      <c r="C24" s="339" t="s">
        <v>430</v>
      </c>
      <c r="D24" s="333" t="s">
        <v>298</v>
      </c>
      <c r="E24" s="336">
        <v>1148</v>
      </c>
      <c r="F24" s="336">
        <v>995461</v>
      </c>
      <c r="G24" s="230"/>
      <c r="H24" s="356">
        <v>0.18</v>
      </c>
      <c r="I24" s="357"/>
      <c r="J24" s="337"/>
      <c r="K24" s="231" t="str">
        <f t="shared" si="0"/>
        <v>Included</v>
      </c>
      <c r="L24" s="232">
        <f t="shared" si="1"/>
        <v>0.18</v>
      </c>
      <c r="N24" s="297"/>
      <c r="Q24" s="298"/>
      <c r="R24" s="298"/>
      <c r="S24" s="271"/>
      <c r="T24" s="298"/>
      <c r="U24" s="298"/>
      <c r="W24" s="206"/>
      <c r="X24" s="206"/>
      <c r="Y24" s="206"/>
      <c r="Z24" s="206"/>
      <c r="AA24" s="206"/>
      <c r="AB24" s="206"/>
      <c r="AC24" s="206"/>
      <c r="AD24" s="206"/>
      <c r="AE24" s="206"/>
      <c r="AF24" s="206"/>
      <c r="AG24" s="206"/>
      <c r="AH24" s="206"/>
      <c r="AI24" s="206"/>
      <c r="AJ24" s="206"/>
      <c r="AK24" s="206"/>
      <c r="AL24" s="206"/>
      <c r="AM24" s="206"/>
      <c r="AN24" s="206"/>
      <c r="AO24" s="206"/>
      <c r="AP24" s="206"/>
    </row>
    <row r="25" spans="1:42" s="207" customFormat="1" ht="79.5" customHeight="1">
      <c r="A25" s="333">
        <v>7</v>
      </c>
      <c r="B25" s="338" t="s">
        <v>350</v>
      </c>
      <c r="C25" s="339" t="s">
        <v>431</v>
      </c>
      <c r="D25" s="333" t="s">
        <v>298</v>
      </c>
      <c r="E25" s="336">
        <v>632</v>
      </c>
      <c r="F25" s="336">
        <v>995461</v>
      </c>
      <c r="G25" s="230"/>
      <c r="H25" s="356">
        <v>0.18</v>
      </c>
      <c r="I25" s="357"/>
      <c r="J25" s="337"/>
      <c r="K25" s="231" t="str">
        <f t="shared" si="0"/>
        <v>Included</v>
      </c>
      <c r="L25" s="232">
        <f t="shared" si="1"/>
        <v>0.18</v>
      </c>
      <c r="N25" s="297"/>
      <c r="Q25" s="298"/>
      <c r="R25" s="298"/>
      <c r="S25" s="271"/>
      <c r="T25" s="298"/>
      <c r="U25" s="298"/>
      <c r="W25" s="206"/>
      <c r="X25" s="206"/>
      <c r="Y25" s="206"/>
      <c r="Z25" s="206"/>
      <c r="AA25" s="206"/>
      <c r="AB25" s="206"/>
      <c r="AC25" s="206"/>
      <c r="AD25" s="206"/>
      <c r="AE25" s="206"/>
      <c r="AF25" s="206"/>
      <c r="AG25" s="206"/>
      <c r="AH25" s="206"/>
      <c r="AI25" s="206"/>
      <c r="AJ25" s="206"/>
      <c r="AK25" s="206"/>
      <c r="AL25" s="206"/>
      <c r="AM25" s="206"/>
      <c r="AN25" s="206"/>
      <c r="AO25" s="206"/>
      <c r="AP25" s="206"/>
    </row>
    <row r="26" spans="1:42" s="207" customFormat="1" ht="77.45" customHeight="1">
      <c r="A26" s="333">
        <v>8</v>
      </c>
      <c r="B26" s="338" t="s">
        <v>338</v>
      </c>
      <c r="C26" s="339" t="s">
        <v>432</v>
      </c>
      <c r="D26" s="333" t="s">
        <v>298</v>
      </c>
      <c r="E26" s="336">
        <v>50</v>
      </c>
      <c r="F26" s="336">
        <v>995461</v>
      </c>
      <c r="G26" s="230"/>
      <c r="H26" s="356">
        <v>0.18</v>
      </c>
      <c r="I26" s="357"/>
      <c r="J26" s="337"/>
      <c r="K26" s="231" t="str">
        <f t="shared" si="0"/>
        <v>Included</v>
      </c>
      <c r="L26" s="232">
        <f t="shared" si="1"/>
        <v>0.18</v>
      </c>
      <c r="N26" s="297"/>
      <c r="Q26" s="298"/>
      <c r="R26" s="298"/>
      <c r="S26" s="271"/>
      <c r="T26" s="298"/>
      <c r="U26" s="298"/>
      <c r="W26" s="206"/>
      <c r="X26" s="206"/>
      <c r="Y26" s="206"/>
      <c r="Z26" s="206"/>
      <c r="AA26" s="206"/>
      <c r="AB26" s="206"/>
      <c r="AC26" s="206"/>
      <c r="AD26" s="206"/>
      <c r="AE26" s="206"/>
      <c r="AF26" s="206"/>
      <c r="AG26" s="206"/>
      <c r="AH26" s="206"/>
      <c r="AI26" s="206"/>
      <c r="AJ26" s="206"/>
      <c r="AK26" s="206"/>
      <c r="AL26" s="206"/>
      <c r="AM26" s="206"/>
      <c r="AN26" s="206"/>
      <c r="AO26" s="206"/>
      <c r="AP26" s="206"/>
    </row>
    <row r="27" spans="1:42" s="207" customFormat="1" ht="86.1" customHeight="1">
      <c r="A27" s="333">
        <v>9</v>
      </c>
      <c r="B27" s="338" t="s">
        <v>339</v>
      </c>
      <c r="C27" s="339" t="s">
        <v>433</v>
      </c>
      <c r="D27" s="333" t="s">
        <v>298</v>
      </c>
      <c r="E27" s="336">
        <v>125</v>
      </c>
      <c r="F27" s="336">
        <v>995461</v>
      </c>
      <c r="G27" s="230"/>
      <c r="H27" s="356">
        <v>0.18</v>
      </c>
      <c r="I27" s="357"/>
      <c r="J27" s="337"/>
      <c r="K27" s="231" t="str">
        <f t="shared" si="0"/>
        <v>Included</v>
      </c>
      <c r="L27" s="232">
        <f t="shared" si="1"/>
        <v>0.18</v>
      </c>
      <c r="N27" s="297"/>
      <c r="Q27" s="298"/>
      <c r="R27" s="298"/>
      <c r="S27" s="271"/>
      <c r="T27" s="298"/>
      <c r="U27" s="298"/>
      <c r="W27" s="206"/>
      <c r="X27" s="206"/>
      <c r="Y27" s="206"/>
      <c r="Z27" s="206"/>
      <c r="AA27" s="206"/>
      <c r="AB27" s="206"/>
      <c r="AC27" s="206"/>
      <c r="AD27" s="206"/>
      <c r="AE27" s="206"/>
      <c r="AF27" s="206"/>
      <c r="AG27" s="206"/>
      <c r="AH27" s="206"/>
      <c r="AI27" s="206"/>
      <c r="AJ27" s="206"/>
      <c r="AK27" s="206"/>
      <c r="AL27" s="206"/>
      <c r="AM27" s="206"/>
      <c r="AN27" s="206"/>
      <c r="AO27" s="206"/>
      <c r="AP27" s="206"/>
    </row>
    <row r="28" spans="1:42" s="207" customFormat="1" ht="74.099999999999994" customHeight="1">
      <c r="A28" s="333">
        <v>10</v>
      </c>
      <c r="B28" s="338" t="s">
        <v>340</v>
      </c>
      <c r="C28" s="339" t="s">
        <v>434</v>
      </c>
      <c r="D28" s="333" t="s">
        <v>298</v>
      </c>
      <c r="E28" s="336">
        <v>918</v>
      </c>
      <c r="F28" s="336">
        <v>995461</v>
      </c>
      <c r="G28" s="230"/>
      <c r="H28" s="356">
        <v>0.18</v>
      </c>
      <c r="I28" s="357"/>
      <c r="J28" s="337"/>
      <c r="K28" s="231" t="str">
        <f t="shared" si="0"/>
        <v>Included</v>
      </c>
      <c r="L28" s="232">
        <f t="shared" si="1"/>
        <v>0.18</v>
      </c>
      <c r="N28" s="297"/>
      <c r="Q28" s="298"/>
      <c r="R28" s="298"/>
      <c r="S28" s="271"/>
      <c r="T28" s="298"/>
      <c r="U28" s="298"/>
      <c r="W28" s="206"/>
      <c r="X28" s="206"/>
      <c r="Y28" s="206"/>
      <c r="Z28" s="206"/>
      <c r="AA28" s="206"/>
      <c r="AB28" s="206"/>
      <c r="AC28" s="206"/>
      <c r="AD28" s="206"/>
      <c r="AE28" s="206"/>
      <c r="AF28" s="206"/>
      <c r="AG28" s="206"/>
      <c r="AH28" s="206"/>
      <c r="AI28" s="206"/>
      <c r="AJ28" s="206"/>
      <c r="AK28" s="206"/>
      <c r="AL28" s="206"/>
      <c r="AM28" s="206"/>
      <c r="AN28" s="206"/>
      <c r="AO28" s="206"/>
      <c r="AP28" s="206"/>
    </row>
    <row r="29" spans="1:42" s="207" customFormat="1" ht="80.45" customHeight="1">
      <c r="A29" s="333">
        <v>11</v>
      </c>
      <c r="B29" s="338">
        <v>1.19</v>
      </c>
      <c r="C29" s="339" t="s">
        <v>351</v>
      </c>
      <c r="D29" s="333" t="s">
        <v>298</v>
      </c>
      <c r="E29" s="336">
        <v>830</v>
      </c>
      <c r="F29" s="336">
        <v>995461</v>
      </c>
      <c r="G29" s="230"/>
      <c r="H29" s="356">
        <v>0.18</v>
      </c>
      <c r="I29" s="357"/>
      <c r="J29" s="337"/>
      <c r="K29" s="231" t="str">
        <f t="shared" si="0"/>
        <v>Included</v>
      </c>
      <c r="L29" s="232">
        <f t="shared" si="1"/>
        <v>0.18</v>
      </c>
      <c r="N29" s="297"/>
      <c r="Q29" s="298"/>
      <c r="R29" s="298"/>
      <c r="S29" s="271"/>
      <c r="T29" s="298"/>
      <c r="U29" s="298"/>
      <c r="W29" s="206"/>
      <c r="X29" s="206"/>
      <c r="Y29" s="206"/>
      <c r="Z29" s="206"/>
      <c r="AA29" s="206"/>
      <c r="AB29" s="206"/>
      <c r="AC29" s="206"/>
      <c r="AD29" s="206"/>
      <c r="AE29" s="206"/>
      <c r="AF29" s="206"/>
      <c r="AG29" s="206"/>
      <c r="AH29" s="206"/>
      <c r="AI29" s="206"/>
      <c r="AJ29" s="206"/>
      <c r="AK29" s="206"/>
      <c r="AL29" s="206"/>
      <c r="AM29" s="206"/>
      <c r="AN29" s="206"/>
      <c r="AO29" s="206"/>
      <c r="AP29" s="206"/>
    </row>
    <row r="30" spans="1:42" s="207" customFormat="1" ht="81.599999999999994" customHeight="1">
      <c r="A30" s="333">
        <v>12</v>
      </c>
      <c r="B30" s="338" t="s">
        <v>435</v>
      </c>
      <c r="C30" s="339" t="s">
        <v>436</v>
      </c>
      <c r="D30" s="333" t="s">
        <v>298</v>
      </c>
      <c r="E30" s="336">
        <v>1748</v>
      </c>
      <c r="F30" s="336">
        <v>995461</v>
      </c>
      <c r="G30" s="230"/>
      <c r="H30" s="356">
        <v>0.18</v>
      </c>
      <c r="I30" s="357"/>
      <c r="J30" s="337"/>
      <c r="K30" s="231" t="str">
        <f t="shared" si="0"/>
        <v>Included</v>
      </c>
      <c r="L30" s="232">
        <f t="shared" si="1"/>
        <v>0.18</v>
      </c>
      <c r="N30" s="297"/>
      <c r="Q30" s="298"/>
      <c r="R30" s="298"/>
      <c r="S30" s="271"/>
      <c r="T30" s="298"/>
      <c r="U30" s="298"/>
      <c r="W30" s="206"/>
      <c r="X30" s="206"/>
      <c r="Y30" s="206"/>
      <c r="Z30" s="206"/>
      <c r="AA30" s="206"/>
      <c r="AB30" s="206"/>
      <c r="AC30" s="206"/>
      <c r="AD30" s="206"/>
      <c r="AE30" s="206"/>
      <c r="AF30" s="206"/>
      <c r="AG30" s="206"/>
      <c r="AH30" s="206"/>
      <c r="AI30" s="206"/>
      <c r="AJ30" s="206"/>
      <c r="AK30" s="206"/>
      <c r="AL30" s="206"/>
      <c r="AM30" s="206"/>
      <c r="AN30" s="206"/>
      <c r="AO30" s="206"/>
      <c r="AP30" s="206"/>
    </row>
    <row r="31" spans="1:42" s="207" customFormat="1" ht="81.95" customHeight="1">
      <c r="A31" s="333">
        <v>13</v>
      </c>
      <c r="B31" s="338" t="s">
        <v>352</v>
      </c>
      <c r="C31" s="339" t="s">
        <v>437</v>
      </c>
      <c r="D31" s="333" t="s">
        <v>299</v>
      </c>
      <c r="E31" s="336">
        <v>19</v>
      </c>
      <c r="F31" s="340">
        <v>995461</v>
      </c>
      <c r="G31" s="230"/>
      <c r="H31" s="356">
        <v>0.18</v>
      </c>
      <c r="I31" s="357"/>
      <c r="J31" s="337"/>
      <c r="K31" s="231" t="str">
        <f t="shared" si="0"/>
        <v>Included</v>
      </c>
      <c r="L31" s="232">
        <f t="shared" si="1"/>
        <v>0.18</v>
      </c>
      <c r="N31" s="297"/>
      <c r="Q31" s="298"/>
      <c r="R31" s="298"/>
      <c r="S31" s="271"/>
      <c r="T31" s="298"/>
      <c r="U31" s="298"/>
      <c r="W31" s="206"/>
      <c r="X31" s="206"/>
      <c r="Y31" s="206"/>
      <c r="Z31" s="206"/>
      <c r="AA31" s="206"/>
      <c r="AB31" s="206"/>
      <c r="AC31" s="206"/>
      <c r="AD31" s="206"/>
      <c r="AE31" s="206"/>
      <c r="AF31" s="206"/>
      <c r="AG31" s="206"/>
      <c r="AH31" s="206"/>
      <c r="AI31" s="206"/>
      <c r="AJ31" s="206"/>
      <c r="AK31" s="206"/>
      <c r="AL31" s="206"/>
      <c r="AM31" s="206"/>
      <c r="AN31" s="206"/>
      <c r="AO31" s="206"/>
      <c r="AP31" s="206"/>
    </row>
    <row r="32" spans="1:42" s="207" customFormat="1" ht="68.099999999999994" customHeight="1">
      <c r="A32" s="333">
        <v>14</v>
      </c>
      <c r="B32" s="341" t="s">
        <v>353</v>
      </c>
      <c r="C32" s="339" t="s">
        <v>438</v>
      </c>
      <c r="D32" s="334" t="s">
        <v>299</v>
      </c>
      <c r="E32" s="336">
        <v>140</v>
      </c>
      <c r="F32" s="336">
        <v>995461</v>
      </c>
      <c r="G32" s="230"/>
      <c r="H32" s="356">
        <v>0.18</v>
      </c>
      <c r="I32" s="357"/>
      <c r="J32" s="337"/>
      <c r="K32" s="231" t="str">
        <f t="shared" si="0"/>
        <v>Included</v>
      </c>
      <c r="L32" s="232">
        <f t="shared" si="1"/>
        <v>0.18</v>
      </c>
      <c r="N32" s="297"/>
      <c r="Q32" s="298"/>
      <c r="R32" s="298"/>
      <c r="S32" s="271"/>
      <c r="T32" s="298"/>
      <c r="U32" s="298"/>
      <c r="W32" s="206"/>
      <c r="X32" s="206"/>
      <c r="Y32" s="206"/>
      <c r="Z32" s="206"/>
      <c r="AA32" s="206"/>
      <c r="AB32" s="206"/>
      <c r="AC32" s="206"/>
      <c r="AD32" s="206"/>
      <c r="AE32" s="206"/>
      <c r="AF32" s="206"/>
      <c r="AG32" s="206"/>
      <c r="AH32" s="206"/>
      <c r="AI32" s="206"/>
      <c r="AJ32" s="206"/>
      <c r="AK32" s="206"/>
      <c r="AL32" s="206"/>
      <c r="AM32" s="206"/>
      <c r="AN32" s="206"/>
      <c r="AO32" s="206"/>
      <c r="AP32" s="206"/>
    </row>
    <row r="33" spans="1:42" s="207" customFormat="1" ht="68.45" customHeight="1">
      <c r="A33" s="333">
        <v>15</v>
      </c>
      <c r="B33" s="341" t="s">
        <v>333</v>
      </c>
      <c r="C33" s="339" t="s">
        <v>439</v>
      </c>
      <c r="D33" s="334" t="s">
        <v>299</v>
      </c>
      <c r="E33" s="336">
        <v>97</v>
      </c>
      <c r="F33" s="336">
        <v>995461</v>
      </c>
      <c r="G33" s="230"/>
      <c r="H33" s="356">
        <v>0.18</v>
      </c>
      <c r="I33" s="357"/>
      <c r="J33" s="337"/>
      <c r="K33" s="231" t="str">
        <f t="shared" si="0"/>
        <v>Included</v>
      </c>
      <c r="L33" s="232">
        <f t="shared" si="1"/>
        <v>0.18</v>
      </c>
      <c r="N33" s="297"/>
      <c r="Q33" s="298"/>
      <c r="R33" s="298"/>
      <c r="S33" s="271"/>
      <c r="T33" s="298"/>
      <c r="U33" s="298"/>
      <c r="W33" s="206"/>
      <c r="X33" s="206"/>
      <c r="Y33" s="206"/>
      <c r="Z33" s="206"/>
      <c r="AA33" s="206"/>
      <c r="AB33" s="206"/>
      <c r="AC33" s="206"/>
      <c r="AD33" s="206"/>
      <c r="AE33" s="206"/>
      <c r="AF33" s="206"/>
      <c r="AG33" s="206"/>
      <c r="AH33" s="206"/>
      <c r="AI33" s="206"/>
      <c r="AJ33" s="206"/>
      <c r="AK33" s="206"/>
      <c r="AL33" s="206"/>
      <c r="AM33" s="206"/>
      <c r="AN33" s="206"/>
      <c r="AO33" s="206"/>
      <c r="AP33" s="206"/>
    </row>
    <row r="34" spans="1:42" s="207" customFormat="1" ht="66" customHeight="1">
      <c r="A34" s="333">
        <v>16</v>
      </c>
      <c r="B34" s="338" t="s">
        <v>334</v>
      </c>
      <c r="C34" s="339" t="s">
        <v>440</v>
      </c>
      <c r="D34" s="333" t="s">
        <v>299</v>
      </c>
      <c r="E34" s="336">
        <v>63</v>
      </c>
      <c r="F34" s="336">
        <v>995461</v>
      </c>
      <c r="G34" s="230"/>
      <c r="H34" s="356">
        <v>0.18</v>
      </c>
      <c r="I34" s="357"/>
      <c r="J34" s="337"/>
      <c r="K34" s="231" t="str">
        <f t="shared" si="0"/>
        <v>Included</v>
      </c>
      <c r="L34" s="232">
        <f t="shared" si="1"/>
        <v>0.18</v>
      </c>
      <c r="N34" s="297"/>
      <c r="Q34" s="298"/>
      <c r="R34" s="298"/>
      <c r="S34" s="271"/>
      <c r="T34" s="298"/>
      <c r="U34" s="298"/>
      <c r="W34" s="206"/>
      <c r="X34" s="206"/>
      <c r="Y34" s="206"/>
      <c r="Z34" s="206"/>
      <c r="AA34" s="206"/>
      <c r="AB34" s="206"/>
      <c r="AC34" s="206"/>
      <c r="AD34" s="206"/>
      <c r="AE34" s="206"/>
      <c r="AF34" s="206"/>
      <c r="AG34" s="206"/>
      <c r="AH34" s="206"/>
      <c r="AI34" s="206"/>
      <c r="AJ34" s="206"/>
      <c r="AK34" s="206"/>
      <c r="AL34" s="206"/>
      <c r="AM34" s="206"/>
      <c r="AN34" s="206"/>
      <c r="AO34" s="206"/>
      <c r="AP34" s="206"/>
    </row>
    <row r="35" spans="1:42" s="207" customFormat="1" ht="60.6" customHeight="1">
      <c r="A35" s="333">
        <v>17</v>
      </c>
      <c r="B35" s="338" t="s">
        <v>335</v>
      </c>
      <c r="C35" s="339" t="s">
        <v>441</v>
      </c>
      <c r="D35" s="333" t="s">
        <v>299</v>
      </c>
      <c r="E35" s="336">
        <v>63</v>
      </c>
      <c r="F35" s="336">
        <v>995461</v>
      </c>
      <c r="G35" s="230"/>
      <c r="H35" s="356">
        <v>0.18</v>
      </c>
      <c r="I35" s="357"/>
      <c r="J35" s="337"/>
      <c r="K35" s="231" t="str">
        <f t="shared" si="0"/>
        <v>Included</v>
      </c>
      <c r="L35" s="232">
        <f t="shared" si="1"/>
        <v>0.18</v>
      </c>
      <c r="N35" s="297"/>
      <c r="Q35" s="298"/>
      <c r="R35" s="298"/>
      <c r="S35" s="271"/>
      <c r="T35" s="298"/>
      <c r="U35" s="298"/>
      <c r="W35" s="206"/>
      <c r="X35" s="206"/>
      <c r="Y35" s="206"/>
      <c r="Z35" s="206"/>
      <c r="AA35" s="206"/>
      <c r="AB35" s="206"/>
      <c r="AC35" s="206"/>
      <c r="AD35" s="206"/>
      <c r="AE35" s="206"/>
      <c r="AF35" s="206"/>
      <c r="AG35" s="206"/>
      <c r="AH35" s="206"/>
      <c r="AI35" s="206"/>
      <c r="AJ35" s="206"/>
      <c r="AK35" s="206"/>
      <c r="AL35" s="206"/>
      <c r="AM35" s="206"/>
      <c r="AN35" s="206"/>
      <c r="AO35" s="206"/>
      <c r="AP35" s="206"/>
    </row>
    <row r="36" spans="1:42" s="207" customFormat="1" ht="42.75">
      <c r="A36" s="333">
        <v>18</v>
      </c>
      <c r="B36" s="338" t="s">
        <v>354</v>
      </c>
      <c r="C36" s="339" t="s">
        <v>442</v>
      </c>
      <c r="D36" s="333" t="s">
        <v>299</v>
      </c>
      <c r="E36" s="336">
        <v>20</v>
      </c>
      <c r="F36" s="336">
        <v>995461</v>
      </c>
      <c r="G36" s="230"/>
      <c r="H36" s="356">
        <v>0.18</v>
      </c>
      <c r="I36" s="357"/>
      <c r="J36" s="337"/>
      <c r="K36" s="231" t="str">
        <f t="shared" si="0"/>
        <v>Included</v>
      </c>
      <c r="L36" s="232">
        <f t="shared" si="1"/>
        <v>0.18</v>
      </c>
      <c r="N36" s="297"/>
      <c r="Q36" s="298"/>
      <c r="R36" s="298"/>
      <c r="S36" s="271"/>
      <c r="T36" s="298"/>
      <c r="U36" s="298"/>
      <c r="W36" s="206"/>
      <c r="X36" s="206"/>
      <c r="Y36" s="206"/>
      <c r="Z36" s="206"/>
      <c r="AA36" s="206"/>
      <c r="AB36" s="206"/>
      <c r="AC36" s="206"/>
      <c r="AD36" s="206"/>
      <c r="AE36" s="206"/>
      <c r="AF36" s="206"/>
      <c r="AG36" s="206"/>
      <c r="AH36" s="206"/>
      <c r="AI36" s="206"/>
      <c r="AJ36" s="206"/>
      <c r="AK36" s="206"/>
      <c r="AL36" s="206"/>
      <c r="AM36" s="206"/>
      <c r="AN36" s="206"/>
      <c r="AO36" s="206"/>
      <c r="AP36" s="206"/>
    </row>
    <row r="37" spans="1:42" s="207" customFormat="1" ht="67.5" customHeight="1">
      <c r="A37" s="333">
        <v>19</v>
      </c>
      <c r="B37" s="338">
        <v>1.25</v>
      </c>
      <c r="C37" s="339" t="s">
        <v>307</v>
      </c>
      <c r="D37" s="333" t="s">
        <v>299</v>
      </c>
      <c r="E37" s="336">
        <v>92</v>
      </c>
      <c r="F37" s="340">
        <v>995461</v>
      </c>
      <c r="G37" s="230"/>
      <c r="H37" s="356">
        <v>0.18</v>
      </c>
      <c r="I37" s="357"/>
      <c r="J37" s="337"/>
      <c r="K37" s="231" t="str">
        <f t="shared" si="0"/>
        <v>Included</v>
      </c>
      <c r="L37" s="232">
        <f t="shared" si="1"/>
        <v>0.18</v>
      </c>
      <c r="N37" s="297"/>
      <c r="Q37" s="298"/>
      <c r="R37" s="298"/>
      <c r="S37" s="271"/>
      <c r="T37" s="298"/>
      <c r="U37" s="298"/>
      <c r="W37" s="206"/>
      <c r="X37" s="206"/>
      <c r="Y37" s="206"/>
      <c r="Z37" s="206"/>
      <c r="AA37" s="206"/>
      <c r="AB37" s="206"/>
      <c r="AC37" s="206"/>
      <c r="AD37" s="206"/>
      <c r="AE37" s="206"/>
      <c r="AF37" s="206"/>
      <c r="AG37" s="206"/>
      <c r="AH37" s="206"/>
      <c r="AI37" s="206"/>
      <c r="AJ37" s="206"/>
      <c r="AK37" s="206"/>
      <c r="AL37" s="206"/>
      <c r="AM37" s="206"/>
      <c r="AN37" s="206"/>
      <c r="AO37" s="206"/>
      <c r="AP37" s="206"/>
    </row>
    <row r="38" spans="1:42" s="207" customFormat="1" ht="69" customHeight="1">
      <c r="A38" s="333">
        <v>20</v>
      </c>
      <c r="B38" s="338" t="s">
        <v>443</v>
      </c>
      <c r="C38" s="339" t="s">
        <v>444</v>
      </c>
      <c r="D38" s="333" t="s">
        <v>299</v>
      </c>
      <c r="E38" s="336">
        <v>63</v>
      </c>
      <c r="F38" s="336">
        <v>995461</v>
      </c>
      <c r="G38" s="230"/>
      <c r="H38" s="356">
        <v>0.18</v>
      </c>
      <c r="I38" s="357"/>
      <c r="J38" s="337"/>
      <c r="K38" s="231" t="str">
        <f t="shared" si="0"/>
        <v>Included</v>
      </c>
      <c r="L38" s="232">
        <f t="shared" si="1"/>
        <v>0.18</v>
      </c>
      <c r="N38" s="297"/>
      <c r="Q38" s="298"/>
      <c r="R38" s="298"/>
      <c r="S38" s="271"/>
      <c r="T38" s="298"/>
      <c r="U38" s="298"/>
      <c r="W38" s="206"/>
      <c r="X38" s="206"/>
      <c r="Y38" s="206"/>
      <c r="Z38" s="206"/>
      <c r="AA38" s="206"/>
      <c r="AB38" s="206"/>
      <c r="AC38" s="206"/>
      <c r="AD38" s="206"/>
      <c r="AE38" s="206"/>
      <c r="AF38" s="206"/>
      <c r="AG38" s="206"/>
      <c r="AH38" s="206"/>
      <c r="AI38" s="206"/>
      <c r="AJ38" s="206"/>
      <c r="AK38" s="206"/>
      <c r="AL38" s="206"/>
      <c r="AM38" s="206"/>
      <c r="AN38" s="206"/>
      <c r="AO38" s="206"/>
      <c r="AP38" s="206"/>
    </row>
    <row r="39" spans="1:42" s="207" customFormat="1" ht="75.95" customHeight="1">
      <c r="A39" s="333">
        <v>21</v>
      </c>
      <c r="B39" s="333" t="s">
        <v>355</v>
      </c>
      <c r="C39" s="335" t="s">
        <v>445</v>
      </c>
      <c r="D39" s="333" t="s">
        <v>299</v>
      </c>
      <c r="E39" s="336">
        <v>63</v>
      </c>
      <c r="F39" s="336">
        <v>995461</v>
      </c>
      <c r="G39" s="230"/>
      <c r="H39" s="356">
        <v>0.18</v>
      </c>
      <c r="I39" s="357"/>
      <c r="J39" s="337"/>
      <c r="K39" s="231" t="str">
        <f t="shared" si="0"/>
        <v>Included</v>
      </c>
      <c r="L39" s="232">
        <f t="shared" si="1"/>
        <v>0.18</v>
      </c>
      <c r="N39" s="297"/>
      <c r="Q39" s="298"/>
      <c r="R39" s="298"/>
      <c r="S39" s="271"/>
      <c r="T39" s="298"/>
      <c r="U39" s="298"/>
      <c r="W39" s="206"/>
      <c r="X39" s="206"/>
      <c r="Y39" s="206"/>
      <c r="Z39" s="206"/>
      <c r="AA39" s="206"/>
      <c r="AB39" s="206"/>
      <c r="AC39" s="206"/>
      <c r="AD39" s="206"/>
      <c r="AE39" s="206"/>
      <c r="AF39" s="206"/>
      <c r="AG39" s="206"/>
      <c r="AH39" s="206"/>
      <c r="AI39" s="206"/>
      <c r="AJ39" s="206"/>
      <c r="AK39" s="206"/>
      <c r="AL39" s="206"/>
      <c r="AM39" s="206"/>
      <c r="AN39" s="206"/>
      <c r="AO39" s="206"/>
      <c r="AP39" s="206"/>
    </row>
    <row r="40" spans="1:42" s="207" customFormat="1" ht="83.1" customHeight="1">
      <c r="A40" s="333">
        <v>22</v>
      </c>
      <c r="B40" s="338">
        <v>1.31</v>
      </c>
      <c r="C40" s="339" t="s">
        <v>356</v>
      </c>
      <c r="D40" s="333" t="s">
        <v>299</v>
      </c>
      <c r="E40" s="336">
        <v>237</v>
      </c>
      <c r="F40" s="336">
        <v>995461</v>
      </c>
      <c r="G40" s="230"/>
      <c r="H40" s="356">
        <v>0.18</v>
      </c>
      <c r="I40" s="357"/>
      <c r="J40" s="337"/>
      <c r="K40" s="231" t="str">
        <f t="shared" si="0"/>
        <v>Included</v>
      </c>
      <c r="L40" s="232">
        <f t="shared" si="1"/>
        <v>0.18</v>
      </c>
      <c r="N40" s="297"/>
      <c r="Q40" s="298"/>
      <c r="R40" s="298"/>
      <c r="S40" s="271"/>
      <c r="T40" s="298"/>
      <c r="U40" s="298"/>
      <c r="W40" s="206"/>
      <c r="X40" s="206"/>
      <c r="Y40" s="206"/>
      <c r="Z40" s="206"/>
      <c r="AA40" s="206"/>
      <c r="AB40" s="206"/>
      <c r="AC40" s="206"/>
      <c r="AD40" s="206"/>
      <c r="AE40" s="206"/>
      <c r="AF40" s="206"/>
      <c r="AG40" s="206"/>
      <c r="AH40" s="206"/>
      <c r="AI40" s="206"/>
      <c r="AJ40" s="206"/>
      <c r="AK40" s="206"/>
      <c r="AL40" s="206"/>
      <c r="AM40" s="206"/>
      <c r="AN40" s="206"/>
      <c r="AO40" s="206"/>
      <c r="AP40" s="206"/>
    </row>
    <row r="41" spans="1:42" s="207" customFormat="1" ht="86.45" customHeight="1">
      <c r="A41" s="333">
        <v>23</v>
      </c>
      <c r="B41" s="338">
        <v>1.32</v>
      </c>
      <c r="C41" s="339" t="s">
        <v>357</v>
      </c>
      <c r="D41" s="333" t="s">
        <v>299</v>
      </c>
      <c r="E41" s="336">
        <v>109</v>
      </c>
      <c r="F41" s="336">
        <v>995461</v>
      </c>
      <c r="G41" s="230"/>
      <c r="H41" s="356">
        <v>0.18</v>
      </c>
      <c r="I41" s="357"/>
      <c r="J41" s="337"/>
      <c r="K41" s="231" t="str">
        <f t="shared" si="0"/>
        <v>Included</v>
      </c>
      <c r="L41" s="232">
        <f t="shared" si="1"/>
        <v>0.18</v>
      </c>
      <c r="N41" s="297"/>
      <c r="Q41" s="298"/>
      <c r="R41" s="298"/>
      <c r="S41" s="271"/>
      <c r="T41" s="298"/>
      <c r="U41" s="298"/>
      <c r="W41" s="206"/>
      <c r="X41" s="206"/>
      <c r="Y41" s="206"/>
      <c r="Z41" s="206"/>
      <c r="AA41" s="206"/>
      <c r="AB41" s="206"/>
      <c r="AC41" s="206"/>
      <c r="AD41" s="206"/>
      <c r="AE41" s="206"/>
      <c r="AF41" s="206"/>
      <c r="AG41" s="206"/>
      <c r="AH41" s="206"/>
      <c r="AI41" s="206"/>
      <c r="AJ41" s="206"/>
      <c r="AK41" s="206"/>
      <c r="AL41" s="206"/>
      <c r="AM41" s="206"/>
      <c r="AN41" s="206"/>
      <c r="AO41" s="206"/>
      <c r="AP41" s="206"/>
    </row>
    <row r="42" spans="1:42" s="207" customFormat="1" ht="57.6" customHeight="1">
      <c r="A42" s="333">
        <v>24</v>
      </c>
      <c r="B42" s="338">
        <v>1.38</v>
      </c>
      <c r="C42" s="339" t="s">
        <v>306</v>
      </c>
      <c r="D42" s="333" t="s">
        <v>299</v>
      </c>
      <c r="E42" s="322">
        <v>20</v>
      </c>
      <c r="F42" s="340">
        <v>995461</v>
      </c>
      <c r="G42" s="230"/>
      <c r="H42" s="356">
        <v>0.18</v>
      </c>
      <c r="I42" s="357"/>
      <c r="J42" s="337"/>
      <c r="K42" s="231" t="str">
        <f t="shared" si="0"/>
        <v>Included</v>
      </c>
      <c r="L42" s="232">
        <f t="shared" si="1"/>
        <v>0.18</v>
      </c>
      <c r="N42" s="297"/>
      <c r="Q42" s="298"/>
      <c r="R42" s="298"/>
      <c r="S42" s="271"/>
      <c r="T42" s="298"/>
      <c r="U42" s="298"/>
      <c r="W42" s="206"/>
      <c r="X42" s="206"/>
      <c r="Y42" s="206"/>
      <c r="Z42" s="206"/>
      <c r="AA42" s="206"/>
      <c r="AB42" s="206"/>
      <c r="AC42" s="206"/>
      <c r="AD42" s="206"/>
      <c r="AE42" s="206"/>
      <c r="AF42" s="206"/>
      <c r="AG42" s="206"/>
      <c r="AH42" s="206"/>
      <c r="AI42" s="206"/>
      <c r="AJ42" s="206"/>
      <c r="AK42" s="206"/>
      <c r="AL42" s="206"/>
      <c r="AM42" s="206"/>
      <c r="AN42" s="206"/>
      <c r="AO42" s="206"/>
      <c r="AP42" s="206"/>
    </row>
    <row r="43" spans="1:42" s="207" customFormat="1" ht="103.5" customHeight="1">
      <c r="A43" s="333">
        <v>25</v>
      </c>
      <c r="B43" s="338">
        <v>1.41</v>
      </c>
      <c r="C43" s="339" t="s">
        <v>446</v>
      </c>
      <c r="D43" s="333" t="s">
        <v>299</v>
      </c>
      <c r="E43" s="336">
        <v>85</v>
      </c>
      <c r="F43" s="336">
        <v>995461</v>
      </c>
      <c r="G43" s="230"/>
      <c r="H43" s="356">
        <v>0.18</v>
      </c>
      <c r="I43" s="357"/>
      <c r="J43" s="337"/>
      <c r="K43" s="231" t="str">
        <f t="shared" si="0"/>
        <v>Included</v>
      </c>
      <c r="L43" s="232">
        <f t="shared" si="1"/>
        <v>0.18</v>
      </c>
      <c r="N43" s="297"/>
      <c r="Q43" s="298"/>
      <c r="R43" s="298"/>
      <c r="S43" s="271"/>
      <c r="T43" s="298"/>
      <c r="U43" s="298"/>
      <c r="W43" s="206"/>
      <c r="X43" s="206"/>
      <c r="Y43" s="206"/>
      <c r="Z43" s="206"/>
      <c r="AA43" s="206"/>
      <c r="AB43" s="206"/>
      <c r="AC43" s="206"/>
      <c r="AD43" s="206"/>
      <c r="AE43" s="206"/>
      <c r="AF43" s="206"/>
      <c r="AG43" s="206"/>
      <c r="AH43" s="206"/>
      <c r="AI43" s="206"/>
      <c r="AJ43" s="206"/>
      <c r="AK43" s="206"/>
      <c r="AL43" s="206"/>
      <c r="AM43" s="206"/>
      <c r="AN43" s="206"/>
      <c r="AO43" s="206"/>
      <c r="AP43" s="206"/>
    </row>
    <row r="44" spans="1:42" s="207" customFormat="1" ht="56.45" customHeight="1">
      <c r="A44" s="333">
        <v>26</v>
      </c>
      <c r="B44" s="338">
        <v>1.35</v>
      </c>
      <c r="C44" s="339" t="s">
        <v>447</v>
      </c>
      <c r="D44" s="333" t="s">
        <v>299</v>
      </c>
      <c r="E44" s="336">
        <v>325</v>
      </c>
      <c r="F44" s="336">
        <v>995461</v>
      </c>
      <c r="G44" s="230"/>
      <c r="H44" s="356">
        <v>0.18</v>
      </c>
      <c r="I44" s="357"/>
      <c r="J44" s="337"/>
      <c r="K44" s="231" t="str">
        <f t="shared" si="0"/>
        <v>Included</v>
      </c>
      <c r="L44" s="232">
        <f t="shared" si="1"/>
        <v>0.18</v>
      </c>
      <c r="N44" s="297"/>
      <c r="Q44" s="298"/>
      <c r="R44" s="298"/>
      <c r="S44" s="271"/>
      <c r="T44" s="298"/>
      <c r="U44" s="298"/>
      <c r="W44" s="206"/>
      <c r="X44" s="206"/>
      <c r="Y44" s="206"/>
      <c r="Z44" s="206"/>
      <c r="AA44" s="206"/>
      <c r="AB44" s="206"/>
      <c r="AC44" s="206"/>
      <c r="AD44" s="206"/>
      <c r="AE44" s="206"/>
      <c r="AF44" s="206"/>
      <c r="AG44" s="206"/>
      <c r="AH44" s="206"/>
      <c r="AI44" s="206"/>
      <c r="AJ44" s="206"/>
      <c r="AK44" s="206"/>
      <c r="AL44" s="206"/>
      <c r="AM44" s="206"/>
      <c r="AN44" s="206"/>
      <c r="AO44" s="206"/>
      <c r="AP44" s="206"/>
    </row>
    <row r="45" spans="1:42" s="207" customFormat="1" ht="90.6" customHeight="1">
      <c r="A45" s="333">
        <v>27</v>
      </c>
      <c r="B45" s="338">
        <v>1.45</v>
      </c>
      <c r="C45" s="339" t="s">
        <v>448</v>
      </c>
      <c r="D45" s="333" t="s">
        <v>299</v>
      </c>
      <c r="E45" s="336">
        <v>92</v>
      </c>
      <c r="F45" s="336">
        <v>995461</v>
      </c>
      <c r="G45" s="230"/>
      <c r="H45" s="356">
        <v>0.18</v>
      </c>
      <c r="I45" s="357"/>
      <c r="J45" s="337"/>
      <c r="K45" s="231" t="str">
        <f t="shared" si="0"/>
        <v>Included</v>
      </c>
      <c r="L45" s="232">
        <f t="shared" si="1"/>
        <v>0.18</v>
      </c>
      <c r="N45" s="297"/>
      <c r="Q45" s="298"/>
      <c r="R45" s="298"/>
      <c r="S45" s="271"/>
      <c r="T45" s="298"/>
      <c r="U45" s="298"/>
      <c r="W45" s="206"/>
      <c r="X45" s="206"/>
      <c r="Y45" s="206"/>
      <c r="Z45" s="206"/>
      <c r="AA45" s="206"/>
      <c r="AB45" s="206"/>
      <c r="AC45" s="206"/>
      <c r="AD45" s="206"/>
      <c r="AE45" s="206"/>
      <c r="AF45" s="206"/>
      <c r="AG45" s="206"/>
      <c r="AH45" s="206"/>
      <c r="AI45" s="206"/>
      <c r="AJ45" s="206"/>
      <c r="AK45" s="206"/>
      <c r="AL45" s="206"/>
      <c r="AM45" s="206"/>
      <c r="AN45" s="206"/>
      <c r="AO45" s="206"/>
      <c r="AP45" s="206"/>
    </row>
    <row r="46" spans="1:42" s="207" customFormat="1" ht="62.1" customHeight="1">
      <c r="A46" s="333">
        <v>28</v>
      </c>
      <c r="B46" s="341" t="s">
        <v>449</v>
      </c>
      <c r="C46" s="339" t="s">
        <v>450</v>
      </c>
      <c r="D46" s="333" t="s">
        <v>299</v>
      </c>
      <c r="E46" s="336">
        <v>54</v>
      </c>
      <c r="F46" s="336">
        <v>995461</v>
      </c>
      <c r="G46" s="230"/>
      <c r="H46" s="356">
        <v>0.18</v>
      </c>
      <c r="I46" s="357"/>
      <c r="J46" s="337"/>
      <c r="K46" s="231" t="str">
        <f t="shared" si="0"/>
        <v>Included</v>
      </c>
      <c r="L46" s="232">
        <f t="shared" si="1"/>
        <v>0.18</v>
      </c>
      <c r="N46" s="297"/>
      <c r="Q46" s="298"/>
      <c r="R46" s="298"/>
      <c r="S46" s="271"/>
      <c r="T46" s="298"/>
      <c r="U46" s="298"/>
      <c r="W46" s="206"/>
      <c r="X46" s="206"/>
      <c r="Y46" s="206"/>
      <c r="Z46" s="206"/>
      <c r="AA46" s="206"/>
      <c r="AB46" s="206"/>
      <c r="AC46" s="206"/>
      <c r="AD46" s="206"/>
      <c r="AE46" s="206"/>
      <c r="AF46" s="206"/>
      <c r="AG46" s="206"/>
      <c r="AH46" s="206"/>
      <c r="AI46" s="206"/>
      <c r="AJ46" s="206"/>
      <c r="AK46" s="206"/>
      <c r="AL46" s="206"/>
      <c r="AM46" s="206"/>
      <c r="AN46" s="206"/>
      <c r="AO46" s="206"/>
      <c r="AP46" s="206"/>
    </row>
    <row r="47" spans="1:42" s="207" customFormat="1" ht="42.95" customHeight="1">
      <c r="A47" s="333">
        <v>29</v>
      </c>
      <c r="B47" s="338">
        <v>1.51</v>
      </c>
      <c r="C47" s="339" t="s">
        <v>358</v>
      </c>
      <c r="D47" s="333" t="s">
        <v>299</v>
      </c>
      <c r="E47" s="336">
        <v>54</v>
      </c>
      <c r="F47" s="340">
        <v>995461</v>
      </c>
      <c r="G47" s="230"/>
      <c r="H47" s="356">
        <v>0.18</v>
      </c>
      <c r="I47" s="357"/>
      <c r="J47" s="337"/>
      <c r="K47" s="231" t="str">
        <f t="shared" si="0"/>
        <v>Included</v>
      </c>
      <c r="L47" s="232">
        <f t="shared" si="1"/>
        <v>0.18</v>
      </c>
      <c r="N47" s="297"/>
      <c r="Q47" s="298"/>
      <c r="R47" s="298"/>
      <c r="S47" s="271"/>
      <c r="T47" s="298"/>
      <c r="U47" s="298"/>
      <c r="W47" s="206"/>
      <c r="X47" s="206"/>
      <c r="Y47" s="206"/>
      <c r="Z47" s="206"/>
      <c r="AA47" s="206"/>
      <c r="AB47" s="206"/>
      <c r="AC47" s="206"/>
      <c r="AD47" s="206"/>
      <c r="AE47" s="206"/>
      <c r="AF47" s="206"/>
      <c r="AG47" s="206"/>
      <c r="AH47" s="206"/>
      <c r="AI47" s="206"/>
      <c r="AJ47" s="206"/>
      <c r="AK47" s="206"/>
      <c r="AL47" s="206"/>
      <c r="AM47" s="206"/>
      <c r="AN47" s="206"/>
      <c r="AO47" s="206"/>
      <c r="AP47" s="206"/>
    </row>
    <row r="48" spans="1:42" s="207" customFormat="1" ht="87.95" customHeight="1">
      <c r="A48" s="333">
        <v>30</v>
      </c>
      <c r="B48" s="338">
        <v>1.57</v>
      </c>
      <c r="C48" s="339" t="s">
        <v>451</v>
      </c>
      <c r="D48" s="333" t="s">
        <v>299</v>
      </c>
      <c r="E48" s="336">
        <v>71</v>
      </c>
      <c r="F48" s="336">
        <v>995461</v>
      </c>
      <c r="G48" s="230"/>
      <c r="H48" s="356">
        <v>0.18</v>
      </c>
      <c r="I48" s="357"/>
      <c r="J48" s="337"/>
      <c r="K48" s="231" t="str">
        <f t="shared" si="0"/>
        <v>Included</v>
      </c>
      <c r="L48" s="232">
        <f t="shared" si="1"/>
        <v>0.18</v>
      </c>
      <c r="N48" s="297"/>
      <c r="Q48" s="298"/>
      <c r="R48" s="298"/>
      <c r="S48" s="271"/>
      <c r="T48" s="298"/>
      <c r="U48" s="298"/>
      <c r="W48" s="206"/>
      <c r="X48" s="206"/>
      <c r="Y48" s="206"/>
      <c r="Z48" s="206"/>
      <c r="AA48" s="206"/>
      <c r="AB48" s="206"/>
      <c r="AC48" s="206"/>
      <c r="AD48" s="206"/>
      <c r="AE48" s="206"/>
      <c r="AF48" s="206"/>
      <c r="AG48" s="206"/>
      <c r="AH48" s="206"/>
      <c r="AI48" s="206"/>
      <c r="AJ48" s="206"/>
      <c r="AK48" s="206"/>
      <c r="AL48" s="206"/>
      <c r="AM48" s="206"/>
      <c r="AN48" s="206"/>
      <c r="AO48" s="206"/>
      <c r="AP48" s="206"/>
    </row>
    <row r="49" spans="1:42" s="207" customFormat="1" ht="99.6" customHeight="1">
      <c r="A49" s="333">
        <v>31</v>
      </c>
      <c r="B49" s="338" t="s">
        <v>359</v>
      </c>
      <c r="C49" s="339" t="s">
        <v>452</v>
      </c>
      <c r="D49" s="333" t="s">
        <v>299</v>
      </c>
      <c r="E49" s="336">
        <v>6</v>
      </c>
      <c r="F49" s="336">
        <v>998736</v>
      </c>
      <c r="G49" s="230"/>
      <c r="H49" s="356">
        <v>0.18</v>
      </c>
      <c r="I49" s="357"/>
      <c r="J49" s="337"/>
      <c r="K49" s="231" t="str">
        <f t="shared" si="0"/>
        <v>Included</v>
      </c>
      <c r="L49" s="232">
        <f t="shared" si="1"/>
        <v>0.18</v>
      </c>
      <c r="N49" s="297"/>
      <c r="Q49" s="298"/>
      <c r="R49" s="298"/>
      <c r="S49" s="271"/>
      <c r="T49" s="298"/>
      <c r="U49" s="298"/>
      <c r="W49" s="206"/>
      <c r="X49" s="206"/>
      <c r="Y49" s="206"/>
      <c r="Z49" s="206"/>
      <c r="AA49" s="206"/>
      <c r="AB49" s="206"/>
      <c r="AC49" s="206"/>
      <c r="AD49" s="206"/>
      <c r="AE49" s="206"/>
      <c r="AF49" s="206"/>
      <c r="AG49" s="206"/>
      <c r="AH49" s="206"/>
      <c r="AI49" s="206"/>
      <c r="AJ49" s="206"/>
      <c r="AK49" s="206"/>
      <c r="AL49" s="206"/>
      <c r="AM49" s="206"/>
      <c r="AN49" s="206"/>
      <c r="AO49" s="206"/>
      <c r="AP49" s="206"/>
    </row>
    <row r="50" spans="1:42" s="207" customFormat="1" ht="96.95" customHeight="1">
      <c r="A50" s="333">
        <v>32</v>
      </c>
      <c r="B50" s="338" t="s">
        <v>360</v>
      </c>
      <c r="C50" s="339" t="s">
        <v>453</v>
      </c>
      <c r="D50" s="333" t="s">
        <v>299</v>
      </c>
      <c r="E50" s="336">
        <v>12</v>
      </c>
      <c r="F50" s="336">
        <v>998736</v>
      </c>
      <c r="G50" s="230"/>
      <c r="H50" s="356">
        <v>0.18</v>
      </c>
      <c r="I50" s="357"/>
      <c r="J50" s="337"/>
      <c r="K50" s="231" t="str">
        <f t="shared" si="0"/>
        <v>Included</v>
      </c>
      <c r="L50" s="232">
        <f t="shared" si="1"/>
        <v>0.18</v>
      </c>
      <c r="N50" s="297"/>
      <c r="Q50" s="298"/>
      <c r="R50" s="298"/>
      <c r="S50" s="271"/>
      <c r="T50" s="298"/>
      <c r="U50" s="298"/>
      <c r="W50" s="206"/>
      <c r="X50" s="206"/>
      <c r="Y50" s="206"/>
      <c r="Z50" s="206"/>
      <c r="AA50" s="206"/>
      <c r="AB50" s="206"/>
      <c r="AC50" s="206"/>
      <c r="AD50" s="206"/>
      <c r="AE50" s="206"/>
      <c r="AF50" s="206"/>
      <c r="AG50" s="206"/>
      <c r="AH50" s="206"/>
      <c r="AI50" s="206"/>
      <c r="AJ50" s="206"/>
      <c r="AK50" s="206"/>
      <c r="AL50" s="206"/>
      <c r="AM50" s="206"/>
      <c r="AN50" s="206"/>
      <c r="AO50" s="206"/>
      <c r="AP50" s="206"/>
    </row>
    <row r="51" spans="1:42" s="207" customFormat="1" ht="112.5" customHeight="1">
      <c r="A51" s="333">
        <v>33</v>
      </c>
      <c r="B51" s="338" t="s">
        <v>454</v>
      </c>
      <c r="C51" s="339" t="s">
        <v>455</v>
      </c>
      <c r="D51" s="333" t="s">
        <v>299</v>
      </c>
      <c r="E51" s="336">
        <v>1</v>
      </c>
      <c r="F51" s="336">
        <v>998736</v>
      </c>
      <c r="G51" s="230"/>
      <c r="H51" s="356">
        <v>0.18</v>
      </c>
      <c r="I51" s="357"/>
      <c r="J51" s="337"/>
      <c r="K51" s="231" t="str">
        <f t="shared" si="0"/>
        <v>Included</v>
      </c>
      <c r="L51" s="232">
        <f t="shared" si="1"/>
        <v>0.18</v>
      </c>
      <c r="N51" s="297"/>
      <c r="Q51" s="298"/>
      <c r="R51" s="298"/>
      <c r="S51" s="271"/>
      <c r="T51" s="298"/>
      <c r="U51" s="298"/>
      <c r="W51" s="206"/>
      <c r="X51" s="206"/>
      <c r="Y51" s="206"/>
      <c r="Z51" s="206"/>
      <c r="AA51" s="206"/>
      <c r="AB51" s="206"/>
      <c r="AC51" s="206"/>
      <c r="AD51" s="206"/>
      <c r="AE51" s="206"/>
      <c r="AF51" s="206"/>
      <c r="AG51" s="206"/>
      <c r="AH51" s="206"/>
      <c r="AI51" s="206"/>
      <c r="AJ51" s="206"/>
      <c r="AK51" s="206"/>
      <c r="AL51" s="206"/>
      <c r="AM51" s="206"/>
      <c r="AN51" s="206"/>
      <c r="AO51" s="206"/>
      <c r="AP51" s="206"/>
    </row>
    <row r="52" spans="1:42" s="207" customFormat="1" ht="78.95" customHeight="1">
      <c r="A52" s="333">
        <v>34</v>
      </c>
      <c r="B52" s="338" t="s">
        <v>341</v>
      </c>
      <c r="C52" s="339" t="s">
        <v>456</v>
      </c>
      <c r="D52" s="333" t="s">
        <v>299</v>
      </c>
      <c r="E52" s="336">
        <v>346</v>
      </c>
      <c r="F52" s="340">
        <v>998736</v>
      </c>
      <c r="G52" s="230"/>
      <c r="H52" s="356">
        <v>0.18</v>
      </c>
      <c r="I52" s="357"/>
      <c r="J52" s="337"/>
      <c r="K52" s="231" t="str">
        <f t="shared" si="0"/>
        <v>Included</v>
      </c>
      <c r="L52" s="232">
        <f t="shared" si="1"/>
        <v>0.18</v>
      </c>
      <c r="N52" s="297"/>
      <c r="Q52" s="298"/>
      <c r="R52" s="298"/>
      <c r="S52" s="271"/>
      <c r="T52" s="298"/>
      <c r="U52" s="298"/>
      <c r="W52" s="206"/>
      <c r="X52" s="206"/>
      <c r="Y52" s="206"/>
      <c r="Z52" s="206"/>
      <c r="AA52" s="206"/>
      <c r="AB52" s="206"/>
      <c r="AC52" s="206"/>
      <c r="AD52" s="206"/>
      <c r="AE52" s="206"/>
      <c r="AF52" s="206"/>
      <c r="AG52" s="206"/>
      <c r="AH52" s="206"/>
      <c r="AI52" s="206"/>
      <c r="AJ52" s="206"/>
      <c r="AK52" s="206"/>
      <c r="AL52" s="206"/>
      <c r="AM52" s="206"/>
      <c r="AN52" s="206"/>
      <c r="AO52" s="206"/>
      <c r="AP52" s="206"/>
    </row>
    <row r="53" spans="1:42" s="207" customFormat="1" ht="89.45" customHeight="1">
      <c r="A53" s="333">
        <v>35</v>
      </c>
      <c r="B53" s="338" t="s">
        <v>342</v>
      </c>
      <c r="C53" s="339" t="s">
        <v>457</v>
      </c>
      <c r="D53" s="333" t="s">
        <v>299</v>
      </c>
      <c r="E53" s="336">
        <v>14</v>
      </c>
      <c r="F53" s="336">
        <v>998736</v>
      </c>
      <c r="G53" s="230"/>
      <c r="H53" s="356">
        <v>0.18</v>
      </c>
      <c r="I53" s="357"/>
      <c r="J53" s="337"/>
      <c r="K53" s="231" t="str">
        <f t="shared" si="0"/>
        <v>Included</v>
      </c>
      <c r="L53" s="232">
        <f t="shared" si="1"/>
        <v>0.18</v>
      </c>
      <c r="N53" s="297"/>
      <c r="Q53" s="298"/>
      <c r="R53" s="298"/>
      <c r="S53" s="271"/>
      <c r="T53" s="298"/>
      <c r="U53" s="298"/>
      <c r="W53" s="206"/>
      <c r="X53" s="206"/>
      <c r="Y53" s="206"/>
      <c r="Z53" s="206"/>
      <c r="AA53" s="206"/>
      <c r="AB53" s="206"/>
      <c r="AC53" s="206"/>
      <c r="AD53" s="206"/>
      <c r="AE53" s="206"/>
      <c r="AF53" s="206"/>
      <c r="AG53" s="206"/>
      <c r="AH53" s="206"/>
      <c r="AI53" s="206"/>
      <c r="AJ53" s="206"/>
      <c r="AK53" s="206"/>
      <c r="AL53" s="206"/>
      <c r="AM53" s="206"/>
      <c r="AN53" s="206"/>
      <c r="AO53" s="206"/>
      <c r="AP53" s="206"/>
    </row>
    <row r="54" spans="1:42" s="207" customFormat="1" ht="96.6" customHeight="1">
      <c r="A54" s="333">
        <v>36</v>
      </c>
      <c r="B54" s="338" t="s">
        <v>361</v>
      </c>
      <c r="C54" s="339" t="s">
        <v>458</v>
      </c>
      <c r="D54" s="333" t="s">
        <v>299</v>
      </c>
      <c r="E54" s="336">
        <v>5</v>
      </c>
      <c r="F54" s="336">
        <v>998736</v>
      </c>
      <c r="G54" s="230"/>
      <c r="H54" s="356">
        <v>0.18</v>
      </c>
      <c r="I54" s="357"/>
      <c r="J54" s="337"/>
      <c r="K54" s="231" t="str">
        <f t="shared" si="0"/>
        <v>Included</v>
      </c>
      <c r="L54" s="232">
        <f t="shared" si="1"/>
        <v>0.18</v>
      </c>
      <c r="N54" s="297"/>
      <c r="Q54" s="298"/>
      <c r="R54" s="298"/>
      <c r="S54" s="271"/>
      <c r="T54" s="298"/>
      <c r="U54" s="298"/>
      <c r="W54" s="206"/>
      <c r="X54" s="206"/>
      <c r="Y54" s="206"/>
      <c r="Z54" s="206"/>
      <c r="AA54" s="206"/>
      <c r="AB54" s="206"/>
      <c r="AC54" s="206"/>
      <c r="AD54" s="206"/>
      <c r="AE54" s="206"/>
      <c r="AF54" s="206"/>
      <c r="AG54" s="206"/>
      <c r="AH54" s="206"/>
      <c r="AI54" s="206"/>
      <c r="AJ54" s="206"/>
      <c r="AK54" s="206"/>
      <c r="AL54" s="206"/>
      <c r="AM54" s="206"/>
      <c r="AN54" s="206"/>
      <c r="AO54" s="206"/>
      <c r="AP54" s="206"/>
    </row>
    <row r="55" spans="1:42" s="207" customFormat="1" ht="90" customHeight="1">
      <c r="A55" s="333">
        <v>37</v>
      </c>
      <c r="B55" s="338">
        <v>2.16</v>
      </c>
      <c r="C55" s="339" t="s">
        <v>459</v>
      </c>
      <c r="D55" s="333" t="s">
        <v>299</v>
      </c>
      <c r="E55" s="336">
        <v>5</v>
      </c>
      <c r="F55" s="336">
        <v>998736</v>
      </c>
      <c r="G55" s="230"/>
      <c r="H55" s="356">
        <v>0.18</v>
      </c>
      <c r="I55" s="357"/>
      <c r="J55" s="337"/>
      <c r="K55" s="231" t="str">
        <f t="shared" si="0"/>
        <v>Included</v>
      </c>
      <c r="L55" s="232">
        <f t="shared" si="1"/>
        <v>0.18</v>
      </c>
      <c r="N55" s="297"/>
      <c r="Q55" s="298"/>
      <c r="R55" s="298"/>
      <c r="S55" s="271"/>
      <c r="T55" s="298"/>
      <c r="U55" s="298"/>
      <c r="W55" s="206"/>
      <c r="X55" s="206"/>
      <c r="Y55" s="206"/>
      <c r="Z55" s="206"/>
      <c r="AA55" s="206"/>
      <c r="AB55" s="206"/>
      <c r="AC55" s="206"/>
      <c r="AD55" s="206"/>
      <c r="AE55" s="206"/>
      <c r="AF55" s="206"/>
      <c r="AG55" s="206"/>
      <c r="AH55" s="206"/>
      <c r="AI55" s="206"/>
      <c r="AJ55" s="206"/>
      <c r="AK55" s="206"/>
      <c r="AL55" s="206"/>
      <c r="AM55" s="206"/>
      <c r="AN55" s="206"/>
      <c r="AO55" s="206"/>
      <c r="AP55" s="206"/>
    </row>
    <row r="56" spans="1:42" s="207" customFormat="1" ht="108" customHeight="1">
      <c r="A56" s="333">
        <v>38</v>
      </c>
      <c r="B56" s="338">
        <v>2.1800000000000002</v>
      </c>
      <c r="C56" s="339" t="s">
        <v>362</v>
      </c>
      <c r="D56" s="333" t="s">
        <v>299</v>
      </c>
      <c r="E56" s="336">
        <v>59</v>
      </c>
      <c r="F56" s="340">
        <v>998736</v>
      </c>
      <c r="G56" s="230"/>
      <c r="H56" s="356">
        <v>0.18</v>
      </c>
      <c r="I56" s="357"/>
      <c r="J56" s="337"/>
      <c r="K56" s="231" t="str">
        <f t="shared" si="0"/>
        <v>Included</v>
      </c>
      <c r="L56" s="232">
        <f t="shared" si="1"/>
        <v>0.18</v>
      </c>
      <c r="N56" s="297"/>
      <c r="Q56" s="298"/>
      <c r="R56" s="298"/>
      <c r="S56" s="271"/>
      <c r="T56" s="298"/>
      <c r="U56" s="298"/>
      <c r="W56" s="206"/>
      <c r="X56" s="206"/>
      <c r="Y56" s="206"/>
      <c r="Z56" s="206"/>
      <c r="AA56" s="206"/>
      <c r="AB56" s="206"/>
      <c r="AC56" s="206"/>
      <c r="AD56" s="206"/>
      <c r="AE56" s="206"/>
      <c r="AF56" s="206"/>
      <c r="AG56" s="206"/>
      <c r="AH56" s="206"/>
      <c r="AI56" s="206"/>
      <c r="AJ56" s="206"/>
      <c r="AK56" s="206"/>
      <c r="AL56" s="206"/>
      <c r="AM56" s="206"/>
      <c r="AN56" s="206"/>
      <c r="AO56" s="206"/>
      <c r="AP56" s="206"/>
    </row>
    <row r="57" spans="1:42" s="207" customFormat="1" ht="71.099999999999994" customHeight="1">
      <c r="A57" s="333">
        <v>39</v>
      </c>
      <c r="B57" s="338">
        <v>2.21</v>
      </c>
      <c r="C57" s="339" t="s">
        <v>363</v>
      </c>
      <c r="D57" s="333" t="s">
        <v>299</v>
      </c>
      <c r="E57" s="336">
        <v>5</v>
      </c>
      <c r="F57" s="336">
        <v>998736</v>
      </c>
      <c r="G57" s="230"/>
      <c r="H57" s="356">
        <v>0.18</v>
      </c>
      <c r="I57" s="357"/>
      <c r="J57" s="337"/>
      <c r="K57" s="231" t="str">
        <f t="shared" si="0"/>
        <v>Included</v>
      </c>
      <c r="L57" s="232">
        <f t="shared" si="1"/>
        <v>0.18</v>
      </c>
      <c r="N57" s="297"/>
      <c r="Q57" s="298"/>
      <c r="R57" s="298"/>
      <c r="S57" s="271"/>
      <c r="T57" s="298"/>
      <c r="U57" s="298"/>
      <c r="W57" s="206"/>
      <c r="X57" s="206"/>
      <c r="Y57" s="206"/>
      <c r="Z57" s="206"/>
      <c r="AA57" s="206"/>
      <c r="AB57" s="206"/>
      <c r="AC57" s="206"/>
      <c r="AD57" s="206"/>
      <c r="AE57" s="206"/>
      <c r="AF57" s="206"/>
      <c r="AG57" s="206"/>
      <c r="AH57" s="206"/>
      <c r="AI57" s="206"/>
      <c r="AJ57" s="206"/>
      <c r="AK57" s="206"/>
      <c r="AL57" s="206"/>
      <c r="AM57" s="206"/>
      <c r="AN57" s="206"/>
      <c r="AO57" s="206"/>
      <c r="AP57" s="206"/>
    </row>
    <row r="58" spans="1:42" s="207" customFormat="1" ht="81.95" customHeight="1">
      <c r="A58" s="333">
        <v>40</v>
      </c>
      <c r="B58" s="338">
        <v>5.4</v>
      </c>
      <c r="C58" s="339" t="s">
        <v>364</v>
      </c>
      <c r="D58" s="333" t="s">
        <v>303</v>
      </c>
      <c r="E58" s="336">
        <v>10</v>
      </c>
      <c r="F58" s="340">
        <v>998739</v>
      </c>
      <c r="G58" s="230"/>
      <c r="H58" s="356">
        <v>0.18</v>
      </c>
      <c r="I58" s="357"/>
      <c r="J58" s="337"/>
      <c r="K58" s="231" t="str">
        <f t="shared" si="0"/>
        <v>Included</v>
      </c>
      <c r="L58" s="232">
        <f t="shared" si="1"/>
        <v>0.18</v>
      </c>
      <c r="N58" s="297"/>
      <c r="Q58" s="298"/>
      <c r="R58" s="298"/>
      <c r="S58" s="271"/>
      <c r="T58" s="298"/>
      <c r="U58" s="298"/>
      <c r="W58" s="206"/>
      <c r="X58" s="206"/>
      <c r="Y58" s="206"/>
      <c r="Z58" s="206"/>
      <c r="AA58" s="206"/>
      <c r="AB58" s="206"/>
      <c r="AC58" s="206"/>
      <c r="AD58" s="206"/>
      <c r="AE58" s="206"/>
      <c r="AF58" s="206"/>
      <c r="AG58" s="206"/>
      <c r="AH58" s="206"/>
      <c r="AI58" s="206"/>
      <c r="AJ58" s="206"/>
      <c r="AK58" s="206"/>
      <c r="AL58" s="206"/>
      <c r="AM58" s="206"/>
      <c r="AN58" s="206"/>
      <c r="AO58" s="206"/>
      <c r="AP58" s="206"/>
    </row>
    <row r="59" spans="1:42" s="207" customFormat="1" ht="67.5" customHeight="1">
      <c r="A59" s="333">
        <v>41</v>
      </c>
      <c r="B59" s="338">
        <v>5.1100000000000003</v>
      </c>
      <c r="C59" s="339" t="s">
        <v>365</v>
      </c>
      <c r="D59" s="333" t="s">
        <v>298</v>
      </c>
      <c r="E59" s="336">
        <v>50</v>
      </c>
      <c r="F59" s="336">
        <v>998739</v>
      </c>
      <c r="G59" s="230"/>
      <c r="H59" s="356">
        <v>0.18</v>
      </c>
      <c r="I59" s="357"/>
      <c r="J59" s="337"/>
      <c r="K59" s="231" t="str">
        <f t="shared" si="0"/>
        <v>Included</v>
      </c>
      <c r="L59" s="232">
        <f t="shared" si="1"/>
        <v>0.18</v>
      </c>
      <c r="N59" s="297"/>
      <c r="Q59" s="298"/>
      <c r="R59" s="298"/>
      <c r="S59" s="271"/>
      <c r="T59" s="298"/>
      <c r="U59" s="298"/>
      <c r="W59" s="206"/>
      <c r="X59" s="206"/>
      <c r="Y59" s="206"/>
      <c r="Z59" s="206"/>
      <c r="AA59" s="206"/>
      <c r="AB59" s="206"/>
      <c r="AC59" s="206"/>
      <c r="AD59" s="206"/>
      <c r="AE59" s="206"/>
      <c r="AF59" s="206"/>
      <c r="AG59" s="206"/>
      <c r="AH59" s="206"/>
      <c r="AI59" s="206"/>
      <c r="AJ59" s="206"/>
      <c r="AK59" s="206"/>
      <c r="AL59" s="206"/>
      <c r="AM59" s="206"/>
      <c r="AN59" s="206"/>
      <c r="AO59" s="206"/>
      <c r="AP59" s="206"/>
    </row>
    <row r="60" spans="1:42" s="207" customFormat="1" ht="121.5" customHeight="1">
      <c r="A60" s="333">
        <v>42</v>
      </c>
      <c r="B60" s="338" t="s">
        <v>382</v>
      </c>
      <c r="C60" s="339" t="s">
        <v>460</v>
      </c>
      <c r="D60" s="333" t="s">
        <v>298</v>
      </c>
      <c r="E60" s="336">
        <v>36</v>
      </c>
      <c r="F60" s="336">
        <v>995424</v>
      </c>
      <c r="G60" s="230"/>
      <c r="H60" s="356">
        <v>0.18</v>
      </c>
      <c r="I60" s="357"/>
      <c r="J60" s="337"/>
      <c r="K60" s="231" t="str">
        <f t="shared" si="0"/>
        <v>Included</v>
      </c>
      <c r="L60" s="232">
        <f t="shared" si="1"/>
        <v>0.18</v>
      </c>
      <c r="N60" s="297"/>
      <c r="Q60" s="298"/>
      <c r="R60" s="298"/>
      <c r="S60" s="271"/>
      <c r="T60" s="298"/>
      <c r="U60" s="298"/>
      <c r="W60" s="206"/>
      <c r="X60" s="206"/>
      <c r="Y60" s="206"/>
      <c r="Z60" s="206"/>
      <c r="AA60" s="206"/>
      <c r="AB60" s="206"/>
      <c r="AC60" s="206"/>
      <c r="AD60" s="206"/>
      <c r="AE60" s="206"/>
      <c r="AF60" s="206"/>
      <c r="AG60" s="206"/>
      <c r="AH60" s="206"/>
      <c r="AI60" s="206"/>
      <c r="AJ60" s="206"/>
      <c r="AK60" s="206"/>
      <c r="AL60" s="206"/>
      <c r="AM60" s="206"/>
      <c r="AN60" s="206"/>
      <c r="AO60" s="206"/>
      <c r="AP60" s="206"/>
    </row>
    <row r="61" spans="1:42" s="207" customFormat="1" ht="129" customHeight="1">
      <c r="A61" s="333">
        <v>43</v>
      </c>
      <c r="B61" s="338" t="s">
        <v>461</v>
      </c>
      <c r="C61" s="339" t="s">
        <v>366</v>
      </c>
      <c r="D61" s="333" t="s">
        <v>297</v>
      </c>
      <c r="E61" s="336">
        <v>92</v>
      </c>
      <c r="F61" s="336">
        <v>995476</v>
      </c>
      <c r="G61" s="230"/>
      <c r="H61" s="356">
        <v>0.18</v>
      </c>
      <c r="I61" s="357"/>
      <c r="J61" s="337"/>
      <c r="K61" s="231" t="str">
        <f t="shared" si="0"/>
        <v>Included</v>
      </c>
      <c r="L61" s="232">
        <f t="shared" si="1"/>
        <v>0.18</v>
      </c>
      <c r="N61" s="297"/>
      <c r="Q61" s="298"/>
      <c r="R61" s="298"/>
      <c r="S61" s="271"/>
      <c r="T61" s="298"/>
      <c r="U61" s="298"/>
      <c r="W61" s="206"/>
      <c r="X61" s="206"/>
      <c r="Y61" s="206"/>
      <c r="Z61" s="206"/>
      <c r="AA61" s="206"/>
      <c r="AB61" s="206"/>
      <c r="AC61" s="206"/>
      <c r="AD61" s="206"/>
      <c r="AE61" s="206"/>
      <c r="AF61" s="206"/>
      <c r="AG61" s="206"/>
      <c r="AH61" s="206"/>
      <c r="AI61" s="206"/>
      <c r="AJ61" s="206"/>
      <c r="AK61" s="206"/>
      <c r="AL61" s="206"/>
      <c r="AM61" s="206"/>
      <c r="AN61" s="206"/>
      <c r="AO61" s="206"/>
      <c r="AP61" s="206"/>
    </row>
    <row r="62" spans="1:42" s="207" customFormat="1" ht="68.099999999999994" customHeight="1">
      <c r="A62" s="333">
        <v>44</v>
      </c>
      <c r="B62" s="342" t="s">
        <v>367</v>
      </c>
      <c r="C62" s="339" t="s">
        <v>462</v>
      </c>
      <c r="D62" s="333" t="s">
        <v>299</v>
      </c>
      <c r="E62" s="336">
        <v>6</v>
      </c>
      <c r="F62" s="336">
        <v>995461</v>
      </c>
      <c r="G62" s="230"/>
      <c r="H62" s="356">
        <v>0.18</v>
      </c>
      <c r="I62" s="357"/>
      <c r="J62" s="337"/>
      <c r="K62" s="231" t="str">
        <f t="shared" si="0"/>
        <v>Included</v>
      </c>
      <c r="L62" s="232">
        <f t="shared" si="1"/>
        <v>0.18</v>
      </c>
      <c r="N62" s="297"/>
      <c r="Q62" s="298"/>
      <c r="R62" s="298"/>
      <c r="S62" s="271"/>
      <c r="T62" s="298"/>
      <c r="U62" s="298"/>
      <c r="W62" s="206"/>
      <c r="X62" s="206"/>
      <c r="Y62" s="206"/>
      <c r="Z62" s="206"/>
      <c r="AA62" s="206"/>
      <c r="AB62" s="206"/>
      <c r="AC62" s="206"/>
      <c r="AD62" s="206"/>
      <c r="AE62" s="206"/>
      <c r="AF62" s="206"/>
      <c r="AG62" s="206"/>
      <c r="AH62" s="206"/>
      <c r="AI62" s="206"/>
      <c r="AJ62" s="206"/>
      <c r="AK62" s="206"/>
      <c r="AL62" s="206"/>
      <c r="AM62" s="206"/>
      <c r="AN62" s="206"/>
      <c r="AO62" s="206"/>
      <c r="AP62" s="206"/>
    </row>
    <row r="63" spans="1:42" s="252" customFormat="1" ht="100.5" customHeight="1">
      <c r="A63" s="333">
        <v>45</v>
      </c>
      <c r="B63" s="428" t="s">
        <v>368</v>
      </c>
      <c r="C63" s="339" t="s">
        <v>463</v>
      </c>
      <c r="D63" s="333" t="s">
        <v>299</v>
      </c>
      <c r="E63" s="336">
        <v>85</v>
      </c>
      <c r="F63" s="336">
        <v>998739</v>
      </c>
      <c r="G63" s="230"/>
      <c r="H63" s="356">
        <v>0.18</v>
      </c>
      <c r="I63" s="357"/>
      <c r="J63" s="337"/>
      <c r="K63" s="231" t="str">
        <f t="shared" ref="K63" si="2">IF(J63=0, "Included", IF(ISERROR(E63*J63), J63, E63*J63))</f>
        <v>Included</v>
      </c>
      <c r="L63" s="232">
        <f t="shared" si="1"/>
        <v>0.18</v>
      </c>
      <c r="N63" s="253"/>
      <c r="Q63" s="254"/>
      <c r="R63" s="254"/>
      <c r="S63" s="255"/>
      <c r="T63" s="254"/>
      <c r="U63" s="254"/>
      <c r="W63" s="256"/>
      <c r="X63" s="256"/>
      <c r="Y63" s="256"/>
      <c r="Z63" s="256"/>
      <c r="AA63" s="256"/>
      <c r="AB63" s="256"/>
      <c r="AC63" s="256"/>
      <c r="AD63" s="256"/>
      <c r="AE63" s="256"/>
      <c r="AF63" s="256"/>
      <c r="AG63" s="256"/>
      <c r="AH63" s="256"/>
      <c r="AI63" s="256"/>
      <c r="AJ63" s="256"/>
      <c r="AK63" s="256"/>
      <c r="AL63" s="256"/>
      <c r="AM63" s="256"/>
      <c r="AN63" s="256"/>
      <c r="AO63" s="256"/>
      <c r="AP63" s="256"/>
    </row>
    <row r="64" spans="1:42" s="257" customFormat="1" ht="114.6" customHeight="1">
      <c r="A64" s="343">
        <v>46</v>
      </c>
      <c r="B64" s="326" t="s">
        <v>369</v>
      </c>
      <c r="C64" s="327" t="s">
        <v>464</v>
      </c>
      <c r="D64" s="343" t="s">
        <v>299</v>
      </c>
      <c r="E64" s="336">
        <v>177</v>
      </c>
      <c r="F64" s="344">
        <v>998739</v>
      </c>
      <c r="G64" s="230"/>
      <c r="H64" s="356">
        <v>0.18</v>
      </c>
      <c r="I64" s="357"/>
      <c r="J64" s="337"/>
      <c r="K64" s="231" t="str">
        <f t="shared" ref="K64:K76" si="3">IF(J64=0, "Included", IF(ISERROR(E64*J64), J64, E64*J64))</f>
        <v>Included</v>
      </c>
      <c r="L64" s="232">
        <f t="shared" si="1"/>
        <v>0.18</v>
      </c>
      <c r="N64" s="258"/>
      <c r="Q64" s="259"/>
      <c r="R64" s="259"/>
      <c r="T64" s="259"/>
      <c r="U64" s="259"/>
      <c r="W64" s="260"/>
      <c r="X64" s="260"/>
      <c r="Y64" s="260"/>
      <c r="Z64" s="260"/>
      <c r="AA64" s="260"/>
      <c r="AB64" s="260"/>
      <c r="AC64" s="260"/>
      <c r="AD64" s="260"/>
      <c r="AE64" s="260"/>
      <c r="AF64" s="260"/>
      <c r="AG64" s="260"/>
      <c r="AH64" s="260"/>
      <c r="AI64" s="260"/>
      <c r="AJ64" s="260"/>
      <c r="AK64" s="260"/>
      <c r="AL64" s="260"/>
      <c r="AM64" s="260"/>
      <c r="AN64" s="260"/>
      <c r="AO64" s="260"/>
      <c r="AP64" s="260"/>
    </row>
    <row r="65" spans="1:42" s="257" customFormat="1" ht="123.6" customHeight="1">
      <c r="A65" s="343">
        <v>47</v>
      </c>
      <c r="B65" s="326" t="s">
        <v>370</v>
      </c>
      <c r="C65" s="327" t="s">
        <v>465</v>
      </c>
      <c r="D65" s="343" t="s">
        <v>299</v>
      </c>
      <c r="E65" s="336">
        <v>102</v>
      </c>
      <c r="F65" s="336">
        <v>998739</v>
      </c>
      <c r="G65" s="230"/>
      <c r="H65" s="356">
        <v>0.18</v>
      </c>
      <c r="I65" s="357"/>
      <c r="J65" s="337"/>
      <c r="K65" s="231" t="str">
        <f t="shared" si="3"/>
        <v>Included</v>
      </c>
      <c r="L65" s="232">
        <f t="shared" si="1"/>
        <v>0.18</v>
      </c>
      <c r="N65" s="258"/>
      <c r="Q65" s="261"/>
      <c r="R65" s="261"/>
      <c r="T65" s="261"/>
      <c r="U65" s="261"/>
      <c r="W65" s="260"/>
      <c r="X65" s="260"/>
      <c r="Y65" s="260"/>
      <c r="Z65" s="260"/>
      <c r="AA65" s="260"/>
      <c r="AB65" s="260"/>
      <c r="AC65" s="260"/>
      <c r="AD65" s="260"/>
      <c r="AE65" s="260"/>
      <c r="AF65" s="260"/>
      <c r="AG65" s="260"/>
      <c r="AH65" s="260"/>
      <c r="AI65" s="260"/>
      <c r="AJ65" s="260"/>
      <c r="AK65" s="260"/>
      <c r="AL65" s="260"/>
      <c r="AM65" s="260"/>
      <c r="AN65" s="260"/>
      <c r="AO65" s="260"/>
      <c r="AP65" s="260"/>
    </row>
    <row r="66" spans="1:42" s="257" customFormat="1" ht="102.95" customHeight="1">
      <c r="A66" s="343">
        <v>48</v>
      </c>
      <c r="B66" s="328" t="s">
        <v>371</v>
      </c>
      <c r="C66" s="329" t="s">
        <v>466</v>
      </c>
      <c r="D66" s="330" t="s">
        <v>299</v>
      </c>
      <c r="E66" s="336">
        <v>18</v>
      </c>
      <c r="F66" s="344">
        <v>998739</v>
      </c>
      <c r="G66" s="230"/>
      <c r="H66" s="356">
        <v>0.18</v>
      </c>
      <c r="I66" s="357"/>
      <c r="J66" s="337"/>
      <c r="K66" s="231" t="str">
        <f t="shared" si="3"/>
        <v>Included</v>
      </c>
      <c r="L66" s="232">
        <f t="shared" si="1"/>
        <v>0.18</v>
      </c>
      <c r="N66" s="258"/>
      <c r="Q66" s="261"/>
      <c r="R66" s="261"/>
      <c r="T66" s="261"/>
      <c r="U66" s="261"/>
      <c r="W66" s="260"/>
      <c r="X66" s="260"/>
      <c r="Y66" s="260"/>
      <c r="Z66" s="260"/>
      <c r="AA66" s="260"/>
      <c r="AB66" s="260"/>
      <c r="AC66" s="260"/>
      <c r="AD66" s="260"/>
      <c r="AE66" s="260"/>
      <c r="AF66" s="260"/>
      <c r="AG66" s="260"/>
      <c r="AH66" s="260"/>
      <c r="AI66" s="260"/>
      <c r="AJ66" s="260"/>
      <c r="AK66" s="260"/>
      <c r="AL66" s="260"/>
      <c r="AM66" s="260"/>
      <c r="AN66" s="260"/>
      <c r="AO66" s="260"/>
      <c r="AP66" s="260"/>
    </row>
    <row r="67" spans="1:42" s="257" customFormat="1" ht="110.1" customHeight="1">
      <c r="A67" s="343">
        <v>49</v>
      </c>
      <c r="B67" s="328" t="s">
        <v>372</v>
      </c>
      <c r="C67" s="329" t="s">
        <v>467</v>
      </c>
      <c r="D67" s="330" t="s">
        <v>299</v>
      </c>
      <c r="E67" s="336">
        <v>27</v>
      </c>
      <c r="F67" s="336">
        <v>998739</v>
      </c>
      <c r="G67" s="230"/>
      <c r="H67" s="356">
        <v>0.18</v>
      </c>
      <c r="I67" s="357"/>
      <c r="J67" s="337"/>
      <c r="K67" s="231" t="str">
        <f t="shared" si="3"/>
        <v>Included</v>
      </c>
      <c r="L67" s="232">
        <f t="shared" si="1"/>
        <v>0.18</v>
      </c>
      <c r="N67" s="258"/>
      <c r="Q67" s="261"/>
      <c r="R67" s="261"/>
      <c r="T67" s="261"/>
      <c r="U67" s="261"/>
      <c r="W67" s="260"/>
      <c r="X67" s="260"/>
      <c r="Y67" s="260"/>
      <c r="Z67" s="260"/>
      <c r="AA67" s="260"/>
      <c r="AB67" s="260"/>
      <c r="AC67" s="260"/>
      <c r="AD67" s="260"/>
      <c r="AE67" s="260"/>
      <c r="AF67" s="260"/>
      <c r="AG67" s="260"/>
      <c r="AH67" s="260"/>
      <c r="AI67" s="260"/>
      <c r="AJ67" s="260"/>
      <c r="AK67" s="260"/>
      <c r="AL67" s="260"/>
      <c r="AM67" s="260"/>
      <c r="AN67" s="260"/>
      <c r="AO67" s="260"/>
      <c r="AP67" s="260"/>
    </row>
    <row r="68" spans="1:42" s="257" customFormat="1" ht="123.6" customHeight="1">
      <c r="A68" s="343">
        <v>50</v>
      </c>
      <c r="B68" s="328" t="s">
        <v>373</v>
      </c>
      <c r="C68" s="329" t="s">
        <v>468</v>
      </c>
      <c r="D68" s="330" t="s">
        <v>299</v>
      </c>
      <c r="E68" s="336">
        <v>1</v>
      </c>
      <c r="F68" s="344">
        <v>998739</v>
      </c>
      <c r="G68" s="230"/>
      <c r="H68" s="356">
        <v>0.18</v>
      </c>
      <c r="I68" s="357"/>
      <c r="J68" s="337"/>
      <c r="K68" s="231" t="str">
        <f t="shared" si="3"/>
        <v>Included</v>
      </c>
      <c r="L68" s="232">
        <f t="shared" si="1"/>
        <v>0.18</v>
      </c>
      <c r="N68" s="258"/>
      <c r="Q68" s="261"/>
      <c r="R68" s="261"/>
      <c r="T68" s="261"/>
      <c r="U68" s="261"/>
      <c r="W68" s="260"/>
      <c r="X68" s="260"/>
      <c r="Y68" s="260"/>
      <c r="Z68" s="260"/>
      <c r="AA68" s="260"/>
      <c r="AB68" s="260"/>
      <c r="AC68" s="260"/>
      <c r="AD68" s="260"/>
      <c r="AE68" s="260"/>
      <c r="AF68" s="260"/>
      <c r="AG68" s="260"/>
      <c r="AH68" s="260"/>
      <c r="AI68" s="260"/>
      <c r="AJ68" s="260"/>
      <c r="AK68" s="260"/>
      <c r="AL68" s="260"/>
      <c r="AM68" s="260"/>
      <c r="AN68" s="260"/>
      <c r="AO68" s="260"/>
      <c r="AP68" s="260"/>
    </row>
    <row r="69" spans="1:42" s="257" customFormat="1" ht="117.95" customHeight="1">
      <c r="A69" s="343">
        <v>51</v>
      </c>
      <c r="B69" s="328" t="s">
        <v>374</v>
      </c>
      <c r="C69" s="329" t="s">
        <v>469</v>
      </c>
      <c r="D69" s="330" t="s">
        <v>299</v>
      </c>
      <c r="E69" s="336">
        <v>68</v>
      </c>
      <c r="F69" s="336">
        <v>998731</v>
      </c>
      <c r="G69" s="230"/>
      <c r="H69" s="356">
        <v>0.18</v>
      </c>
      <c r="I69" s="357"/>
      <c r="J69" s="337"/>
      <c r="K69" s="231" t="str">
        <f t="shared" si="3"/>
        <v>Included</v>
      </c>
      <c r="L69" s="232">
        <f t="shared" si="1"/>
        <v>0.18</v>
      </c>
      <c r="N69" s="258"/>
      <c r="Q69" s="261"/>
      <c r="R69" s="261"/>
      <c r="T69" s="261"/>
      <c r="U69" s="261"/>
      <c r="W69" s="260"/>
      <c r="X69" s="260"/>
      <c r="Y69" s="260"/>
      <c r="Z69" s="260"/>
      <c r="AA69" s="260"/>
      <c r="AB69" s="260"/>
      <c r="AC69" s="260"/>
      <c r="AD69" s="260"/>
      <c r="AE69" s="260"/>
      <c r="AF69" s="260"/>
      <c r="AG69" s="260"/>
      <c r="AH69" s="260"/>
      <c r="AI69" s="260"/>
      <c r="AJ69" s="260"/>
      <c r="AK69" s="260"/>
      <c r="AL69" s="260"/>
      <c r="AM69" s="260"/>
      <c r="AN69" s="260"/>
      <c r="AO69" s="260"/>
      <c r="AP69" s="260"/>
    </row>
    <row r="70" spans="1:42" s="257" customFormat="1" ht="113.45" customHeight="1">
      <c r="A70" s="343">
        <v>52</v>
      </c>
      <c r="B70" s="328" t="s">
        <v>375</v>
      </c>
      <c r="C70" s="329" t="s">
        <v>470</v>
      </c>
      <c r="D70" s="345" t="s">
        <v>299</v>
      </c>
      <c r="E70" s="336">
        <v>24</v>
      </c>
      <c r="F70" s="336">
        <v>998731</v>
      </c>
      <c r="G70" s="230"/>
      <c r="H70" s="356">
        <v>0.18</v>
      </c>
      <c r="I70" s="357"/>
      <c r="J70" s="337"/>
      <c r="K70" s="231" t="str">
        <f t="shared" si="3"/>
        <v>Included</v>
      </c>
      <c r="L70" s="232">
        <f t="shared" si="1"/>
        <v>0.18</v>
      </c>
      <c r="N70" s="258"/>
      <c r="Q70" s="261"/>
      <c r="R70" s="261"/>
      <c r="T70" s="261"/>
      <c r="U70" s="261"/>
      <c r="W70" s="260"/>
      <c r="X70" s="260"/>
      <c r="Y70" s="260"/>
      <c r="Z70" s="260"/>
      <c r="AA70" s="260"/>
      <c r="AB70" s="260"/>
      <c r="AC70" s="260"/>
      <c r="AD70" s="260"/>
      <c r="AE70" s="260"/>
      <c r="AF70" s="260"/>
      <c r="AG70" s="260"/>
      <c r="AH70" s="260"/>
      <c r="AI70" s="260"/>
      <c r="AJ70" s="260"/>
      <c r="AK70" s="260"/>
      <c r="AL70" s="260"/>
      <c r="AM70" s="260"/>
      <c r="AN70" s="260"/>
      <c r="AO70" s="260"/>
      <c r="AP70" s="260"/>
    </row>
    <row r="71" spans="1:42" s="257" customFormat="1" ht="78.95" customHeight="1">
      <c r="A71" s="343">
        <v>53</v>
      </c>
      <c r="B71" s="331" t="s">
        <v>376</v>
      </c>
      <c r="C71" s="346" t="s">
        <v>471</v>
      </c>
      <c r="D71" s="347" t="s">
        <v>299</v>
      </c>
      <c r="E71" s="336">
        <v>60</v>
      </c>
      <c r="F71" s="336">
        <v>998731</v>
      </c>
      <c r="G71" s="230"/>
      <c r="H71" s="356">
        <v>0.18</v>
      </c>
      <c r="I71" s="357"/>
      <c r="J71" s="337"/>
      <c r="K71" s="231" t="str">
        <f t="shared" si="3"/>
        <v>Included</v>
      </c>
      <c r="L71" s="232">
        <f t="shared" si="1"/>
        <v>0.18</v>
      </c>
      <c r="N71" s="258"/>
      <c r="Q71" s="261"/>
      <c r="R71" s="261"/>
      <c r="T71" s="261"/>
      <c r="U71" s="261"/>
      <c r="W71" s="260"/>
      <c r="X71" s="260"/>
      <c r="Y71" s="260"/>
      <c r="Z71" s="260"/>
      <c r="AA71" s="260"/>
      <c r="AB71" s="260"/>
      <c r="AC71" s="260"/>
      <c r="AD71" s="260"/>
      <c r="AE71" s="260"/>
      <c r="AF71" s="260"/>
      <c r="AG71" s="260"/>
      <c r="AH71" s="260"/>
      <c r="AI71" s="260"/>
      <c r="AJ71" s="260"/>
      <c r="AK71" s="260"/>
      <c r="AL71" s="260"/>
      <c r="AM71" s="260"/>
      <c r="AN71" s="260"/>
      <c r="AO71" s="260"/>
      <c r="AP71" s="260"/>
    </row>
    <row r="72" spans="1:42" s="257" customFormat="1" ht="76.5" customHeight="1">
      <c r="A72" s="343">
        <v>54</v>
      </c>
      <c r="B72" s="331" t="s">
        <v>377</v>
      </c>
      <c r="C72" s="346" t="s">
        <v>472</v>
      </c>
      <c r="D72" s="347" t="s">
        <v>299</v>
      </c>
      <c r="E72" s="336">
        <v>6</v>
      </c>
      <c r="F72" s="336">
        <v>998731</v>
      </c>
      <c r="G72" s="230"/>
      <c r="H72" s="356">
        <v>0.18</v>
      </c>
      <c r="I72" s="357"/>
      <c r="J72" s="337"/>
      <c r="K72" s="231" t="str">
        <f t="shared" si="3"/>
        <v>Included</v>
      </c>
      <c r="L72" s="232">
        <f t="shared" si="1"/>
        <v>0.18</v>
      </c>
      <c r="N72" s="258"/>
      <c r="Q72" s="261"/>
      <c r="R72" s="261"/>
      <c r="T72" s="261"/>
      <c r="U72" s="261"/>
      <c r="W72" s="260"/>
      <c r="X72" s="260"/>
      <c r="Y72" s="260"/>
      <c r="Z72" s="260"/>
      <c r="AA72" s="260"/>
      <c r="AB72" s="260"/>
      <c r="AC72" s="260"/>
      <c r="AD72" s="260"/>
      <c r="AE72" s="260"/>
      <c r="AF72" s="260"/>
      <c r="AG72" s="260"/>
      <c r="AH72" s="260"/>
      <c r="AI72" s="260"/>
      <c r="AJ72" s="260"/>
      <c r="AK72" s="260"/>
      <c r="AL72" s="260"/>
      <c r="AM72" s="260"/>
      <c r="AN72" s="260"/>
      <c r="AO72" s="260"/>
      <c r="AP72" s="260"/>
    </row>
    <row r="73" spans="1:42" s="257" customFormat="1" ht="171" customHeight="1">
      <c r="A73" s="343">
        <v>55</v>
      </c>
      <c r="B73" s="331" t="s">
        <v>378</v>
      </c>
      <c r="C73" s="346" t="s">
        <v>473</v>
      </c>
      <c r="D73" s="347" t="s">
        <v>305</v>
      </c>
      <c r="E73" s="336">
        <v>5</v>
      </c>
      <c r="F73" s="336">
        <v>998736</v>
      </c>
      <c r="G73" s="230"/>
      <c r="H73" s="356">
        <v>0.18</v>
      </c>
      <c r="I73" s="357"/>
      <c r="J73" s="337"/>
      <c r="K73" s="231" t="str">
        <f t="shared" si="3"/>
        <v>Included</v>
      </c>
      <c r="L73" s="232">
        <f t="shared" si="1"/>
        <v>0.18</v>
      </c>
      <c r="N73" s="258"/>
      <c r="Q73" s="261"/>
      <c r="R73" s="261"/>
      <c r="T73" s="261"/>
      <c r="U73" s="261"/>
      <c r="W73" s="260"/>
      <c r="X73" s="260"/>
      <c r="Y73" s="260"/>
      <c r="Z73" s="260"/>
      <c r="AA73" s="260"/>
      <c r="AB73" s="260"/>
      <c r="AC73" s="260"/>
      <c r="AD73" s="260"/>
      <c r="AE73" s="260"/>
      <c r="AF73" s="260"/>
      <c r="AG73" s="260"/>
      <c r="AH73" s="260"/>
      <c r="AI73" s="260"/>
      <c r="AJ73" s="260"/>
      <c r="AK73" s="260"/>
      <c r="AL73" s="260"/>
      <c r="AM73" s="260"/>
      <c r="AN73" s="260"/>
      <c r="AO73" s="260"/>
      <c r="AP73" s="260"/>
    </row>
    <row r="74" spans="1:42" s="257" customFormat="1" ht="74.099999999999994" customHeight="1">
      <c r="A74" s="343">
        <v>56</v>
      </c>
      <c r="B74" s="331" t="s">
        <v>379</v>
      </c>
      <c r="C74" s="346" t="s">
        <v>346</v>
      </c>
      <c r="D74" s="347" t="s">
        <v>299</v>
      </c>
      <c r="E74" s="348">
        <v>23</v>
      </c>
      <c r="F74" s="344">
        <v>998736</v>
      </c>
      <c r="G74" s="230"/>
      <c r="H74" s="356">
        <v>0.18</v>
      </c>
      <c r="I74" s="357"/>
      <c r="J74" s="337"/>
      <c r="K74" s="231" t="str">
        <f t="shared" si="3"/>
        <v>Included</v>
      </c>
      <c r="L74" s="232">
        <f t="shared" si="1"/>
        <v>0.18</v>
      </c>
      <c r="N74" s="258"/>
      <c r="Q74" s="261"/>
      <c r="R74" s="261"/>
      <c r="T74" s="261"/>
      <c r="U74" s="261"/>
      <c r="W74" s="260"/>
      <c r="X74" s="260"/>
      <c r="Y74" s="260"/>
      <c r="Z74" s="260"/>
      <c r="AA74" s="260"/>
      <c r="AB74" s="260"/>
      <c r="AC74" s="260"/>
      <c r="AD74" s="260"/>
      <c r="AE74" s="260"/>
      <c r="AF74" s="260"/>
      <c r="AG74" s="260"/>
      <c r="AH74" s="260"/>
      <c r="AI74" s="260"/>
      <c r="AJ74" s="260"/>
      <c r="AK74" s="260"/>
      <c r="AL74" s="260"/>
      <c r="AM74" s="260"/>
      <c r="AN74" s="260"/>
      <c r="AO74" s="260"/>
      <c r="AP74" s="260"/>
    </row>
    <row r="75" spans="1:42" s="257" customFormat="1" ht="72.95" customHeight="1">
      <c r="A75" s="343">
        <v>57</v>
      </c>
      <c r="B75" s="331" t="s">
        <v>474</v>
      </c>
      <c r="C75" s="346" t="s">
        <v>347</v>
      </c>
      <c r="D75" s="347" t="s">
        <v>299</v>
      </c>
      <c r="E75" s="348">
        <v>19</v>
      </c>
      <c r="F75" s="344">
        <v>998736</v>
      </c>
      <c r="G75" s="230"/>
      <c r="H75" s="356">
        <v>0.18</v>
      </c>
      <c r="I75" s="357"/>
      <c r="J75" s="337"/>
      <c r="K75" s="231" t="str">
        <f t="shared" si="3"/>
        <v>Included</v>
      </c>
      <c r="L75" s="232">
        <f t="shared" si="1"/>
        <v>0.18</v>
      </c>
      <c r="N75" s="258"/>
      <c r="Q75" s="261"/>
      <c r="R75" s="261"/>
      <c r="T75" s="261"/>
      <c r="U75" s="261"/>
      <c r="W75" s="260"/>
      <c r="X75" s="260"/>
      <c r="Y75" s="260"/>
      <c r="Z75" s="260"/>
      <c r="AA75" s="260"/>
      <c r="AB75" s="260"/>
      <c r="AC75" s="260"/>
      <c r="AD75" s="260"/>
      <c r="AE75" s="260"/>
      <c r="AF75" s="260"/>
      <c r="AG75" s="260"/>
      <c r="AH75" s="260"/>
      <c r="AI75" s="260"/>
      <c r="AJ75" s="260"/>
      <c r="AK75" s="260"/>
      <c r="AL75" s="260"/>
      <c r="AM75" s="260"/>
      <c r="AN75" s="260"/>
      <c r="AO75" s="260"/>
      <c r="AP75" s="260"/>
    </row>
    <row r="76" spans="1:42" s="257" customFormat="1" ht="65.099999999999994" customHeight="1">
      <c r="A76" s="343">
        <v>58</v>
      </c>
      <c r="B76" s="331" t="s">
        <v>475</v>
      </c>
      <c r="C76" s="346" t="s">
        <v>476</v>
      </c>
      <c r="D76" s="349" t="s">
        <v>299</v>
      </c>
      <c r="E76" s="336">
        <v>17</v>
      </c>
      <c r="F76" s="336">
        <v>995462</v>
      </c>
      <c r="G76" s="230"/>
      <c r="H76" s="356">
        <v>0.18</v>
      </c>
      <c r="I76" s="357"/>
      <c r="J76" s="337"/>
      <c r="K76" s="231" t="str">
        <f t="shared" si="3"/>
        <v>Included</v>
      </c>
      <c r="L76" s="232">
        <f t="shared" si="1"/>
        <v>0.18</v>
      </c>
      <c r="N76" s="258"/>
      <c r="Q76" s="261"/>
      <c r="R76" s="261"/>
      <c r="T76" s="261"/>
      <c r="U76" s="261"/>
      <c r="W76" s="260"/>
      <c r="X76" s="260"/>
      <c r="Y76" s="260"/>
      <c r="Z76" s="260"/>
      <c r="AA76" s="260"/>
      <c r="AB76" s="260"/>
      <c r="AC76" s="260"/>
      <c r="AD76" s="260"/>
      <c r="AE76" s="260"/>
      <c r="AF76" s="260"/>
      <c r="AG76" s="260"/>
      <c r="AH76" s="260"/>
      <c r="AI76" s="260"/>
      <c r="AJ76" s="260"/>
      <c r="AK76" s="260"/>
      <c r="AL76" s="260"/>
      <c r="AM76" s="260"/>
      <c r="AN76" s="260"/>
      <c r="AO76" s="260"/>
      <c r="AP76" s="260"/>
    </row>
    <row r="77" spans="1:42" s="207" customFormat="1">
      <c r="A77" s="350"/>
      <c r="B77" s="323"/>
      <c r="C77" s="351" t="s">
        <v>308</v>
      </c>
      <c r="D77" s="352"/>
      <c r="E77" s="354"/>
      <c r="F77" s="353"/>
      <c r="G77" s="353"/>
      <c r="H77" s="353"/>
      <c r="I77" s="353"/>
      <c r="J77" s="353"/>
      <c r="K77" s="431">
        <f>SUM(K19:K76)</f>
        <v>0</v>
      </c>
      <c r="L77" s="213"/>
      <c r="W77" s="206"/>
      <c r="X77" s="206"/>
      <c r="Y77" s="206"/>
      <c r="Z77" s="206"/>
      <c r="AA77" s="206"/>
      <c r="AB77" s="206"/>
      <c r="AC77" s="206"/>
      <c r="AD77" s="206"/>
      <c r="AE77" s="206"/>
      <c r="AF77" s="206"/>
      <c r="AG77" s="206"/>
      <c r="AH77" s="206"/>
      <c r="AI77" s="206"/>
      <c r="AJ77" s="206"/>
      <c r="AK77" s="206"/>
      <c r="AL77" s="206"/>
      <c r="AM77" s="206"/>
      <c r="AN77" s="206"/>
      <c r="AO77" s="206"/>
      <c r="AP77" s="206"/>
    </row>
    <row r="78" spans="1:42" hidden="1">
      <c r="A78" s="355">
        <f>A77+1</f>
        <v>1</v>
      </c>
      <c r="B78" s="323"/>
      <c r="C78" s="233" t="s">
        <v>424</v>
      </c>
      <c r="D78" s="234"/>
      <c r="E78" s="234"/>
      <c r="F78" s="236"/>
      <c r="G78" s="236"/>
      <c r="H78" s="236"/>
      <c r="I78" s="236"/>
      <c r="J78" s="235"/>
      <c r="K78" s="235">
        <f>SUMPRODUCT(L19:L76,K19:K76)</f>
        <v>0</v>
      </c>
      <c r="L78" s="213"/>
      <c r="N78" s="303">
        <f>K78*(1-N17)</f>
        <v>0</v>
      </c>
    </row>
    <row r="79" spans="1:42" hidden="1">
      <c r="A79" s="355">
        <f>A78+1</f>
        <v>2</v>
      </c>
      <c r="B79" s="324"/>
      <c r="C79" s="233" t="s">
        <v>271</v>
      </c>
      <c r="D79" s="237"/>
      <c r="E79" s="237"/>
      <c r="F79" s="237"/>
      <c r="G79" s="237"/>
      <c r="H79" s="237"/>
      <c r="I79" s="237"/>
      <c r="J79" s="237"/>
      <c r="K79" s="237"/>
      <c r="L79" s="213"/>
    </row>
    <row r="80" spans="1:42" hidden="1">
      <c r="A80" s="355">
        <f>A79+1</f>
        <v>3</v>
      </c>
      <c r="B80" s="324"/>
      <c r="C80" s="233" t="s">
        <v>272</v>
      </c>
      <c r="D80" s="237"/>
      <c r="E80" s="237"/>
      <c r="F80" s="237"/>
      <c r="G80" s="237"/>
      <c r="H80" s="237"/>
      <c r="I80" s="237"/>
      <c r="J80" s="237"/>
      <c r="K80" s="238">
        <f>K77+K78</f>
        <v>0</v>
      </c>
      <c r="L80" s="213"/>
    </row>
    <row r="81" spans="1:14">
      <c r="B81" s="239"/>
    </row>
    <row r="82" spans="1:14" ht="31.5">
      <c r="A82" s="306" t="s">
        <v>226</v>
      </c>
      <c r="B82" s="239"/>
      <c r="C82" s="307" t="str">
        <f>'Names of Bidder'!D27&amp;"-"&amp;'Names of Bidder'!E27&amp;"-"&amp;'Names of Bidder'!F27</f>
        <v>--2025</v>
      </c>
      <c r="D82" s="308"/>
      <c r="E82" s="309"/>
      <c r="F82" s="309"/>
      <c r="G82" s="309"/>
      <c r="H82" s="309"/>
      <c r="I82" s="309"/>
      <c r="J82" s="207"/>
      <c r="K82" s="432"/>
      <c r="N82" s="429">
        <f>K77*0.05-K78</f>
        <v>0</v>
      </c>
    </row>
    <row r="83" spans="1:14" ht="31.5">
      <c r="A83" s="306" t="s">
        <v>227</v>
      </c>
      <c r="B83" s="239"/>
      <c r="C83" s="307">
        <f>'Names of Bidder'!D28</f>
        <v>0</v>
      </c>
      <c r="D83" s="207"/>
      <c r="F83" s="309"/>
      <c r="G83" s="309"/>
      <c r="H83" s="309"/>
      <c r="I83" s="309" t="s">
        <v>228</v>
      </c>
      <c r="J83" s="310">
        <f>'Names of Bidder'!D24</f>
        <v>0</v>
      </c>
      <c r="K83" s="207"/>
    </row>
    <row r="84" spans="1:14" ht="15.75">
      <c r="A84" s="311"/>
      <c r="B84" s="239"/>
      <c r="C84" s="312"/>
      <c r="D84" s="290"/>
      <c r="F84" s="309"/>
      <c r="G84" s="309"/>
      <c r="H84" s="309"/>
      <c r="I84" s="309" t="s">
        <v>229</v>
      </c>
      <c r="J84" s="310">
        <f>'Names of Bidder'!D25</f>
        <v>0</v>
      </c>
      <c r="K84" s="290"/>
    </row>
    <row r="85" spans="1:14" ht="15.75">
      <c r="A85" s="306"/>
      <c r="B85" s="239"/>
      <c r="C85" s="307"/>
      <c r="D85" s="308"/>
      <c r="E85" s="309"/>
      <c r="F85" s="309"/>
      <c r="G85" s="309"/>
      <c r="H85" s="309"/>
      <c r="I85" s="309"/>
      <c r="J85" s="207"/>
      <c r="K85" s="207"/>
    </row>
    <row r="123" spans="1:46" s="206" customFormat="1">
      <c r="A123" s="313"/>
      <c r="B123" s="240"/>
      <c r="C123" s="313"/>
      <c r="D123" s="313"/>
      <c r="E123" s="313"/>
      <c r="F123" s="313"/>
      <c r="G123" s="313"/>
      <c r="H123" s="313"/>
      <c r="I123" s="313"/>
      <c r="J123" s="313"/>
      <c r="K123" s="313"/>
      <c r="M123" s="303"/>
      <c r="N123" s="303"/>
      <c r="O123" s="303"/>
      <c r="P123" s="303"/>
      <c r="Q123" s="303"/>
      <c r="R123" s="303"/>
      <c r="S123" s="207"/>
      <c r="T123" s="303"/>
      <c r="U123" s="303"/>
      <c r="V123" s="303"/>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3"/>
      <c r="AR123" s="303"/>
      <c r="AS123" s="303"/>
      <c r="AT123" s="303"/>
    </row>
    <row r="124" spans="1:46" s="206" customFormat="1">
      <c r="A124" s="313"/>
      <c r="B124" s="240"/>
      <c r="C124" s="313"/>
      <c r="D124" s="313"/>
      <c r="E124" s="313"/>
      <c r="F124" s="313"/>
      <c r="G124" s="313"/>
      <c r="H124" s="313"/>
      <c r="I124" s="313"/>
      <c r="J124" s="313"/>
      <c r="K124" s="313"/>
      <c r="M124" s="303"/>
      <c r="N124" s="303"/>
      <c r="O124" s="303"/>
      <c r="P124" s="303"/>
      <c r="Q124" s="303"/>
      <c r="R124" s="303"/>
      <c r="S124" s="207"/>
      <c r="T124" s="303"/>
      <c r="U124" s="303"/>
      <c r="V124" s="303"/>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3"/>
      <c r="AR124" s="303"/>
      <c r="AS124" s="303"/>
      <c r="AT124" s="303"/>
    </row>
    <row r="125" spans="1:46" s="206" customFormat="1">
      <c r="A125" s="313"/>
      <c r="B125" s="240"/>
      <c r="C125" s="313"/>
      <c r="D125" s="313"/>
      <c r="E125" s="313"/>
      <c r="F125" s="313"/>
      <c r="G125" s="313"/>
      <c r="H125" s="313"/>
      <c r="I125" s="313"/>
      <c r="J125" s="313"/>
      <c r="K125" s="313"/>
      <c r="M125" s="303"/>
      <c r="N125" s="303"/>
      <c r="O125" s="303"/>
      <c r="P125" s="303"/>
      <c r="Q125" s="303"/>
      <c r="R125" s="303"/>
      <c r="S125" s="207"/>
      <c r="T125" s="303"/>
      <c r="U125" s="303"/>
      <c r="V125" s="303"/>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3"/>
      <c r="AR125" s="303"/>
      <c r="AS125" s="303"/>
      <c r="AT125" s="303"/>
    </row>
    <row r="126" spans="1:46" s="206" customFormat="1">
      <c r="A126" s="313"/>
      <c r="B126" s="240"/>
      <c r="C126" s="313"/>
      <c r="D126" s="313"/>
      <c r="E126" s="313"/>
      <c r="F126" s="313"/>
      <c r="G126" s="313"/>
      <c r="H126" s="313"/>
      <c r="I126" s="313"/>
      <c r="J126" s="313"/>
      <c r="K126" s="313"/>
      <c r="M126" s="303"/>
      <c r="N126" s="303"/>
      <c r="O126" s="303"/>
      <c r="P126" s="303"/>
      <c r="Q126" s="303"/>
      <c r="R126" s="303"/>
      <c r="S126" s="207"/>
      <c r="T126" s="303"/>
      <c r="U126" s="303"/>
      <c r="V126" s="303"/>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3"/>
      <c r="AR126" s="303"/>
      <c r="AS126" s="303"/>
      <c r="AT126" s="303"/>
    </row>
    <row r="127" spans="1:46" s="206" customFormat="1">
      <c r="A127" s="313"/>
      <c r="B127" s="240"/>
      <c r="C127" s="313"/>
      <c r="D127" s="313"/>
      <c r="E127" s="313"/>
      <c r="F127" s="313"/>
      <c r="G127" s="313"/>
      <c r="H127" s="313"/>
      <c r="I127" s="313"/>
      <c r="J127" s="313"/>
      <c r="K127" s="313"/>
      <c r="M127" s="303"/>
      <c r="N127" s="303"/>
      <c r="O127" s="303"/>
      <c r="P127" s="303"/>
      <c r="Q127" s="303"/>
      <c r="R127" s="303"/>
      <c r="S127" s="207"/>
      <c r="T127" s="303"/>
      <c r="U127" s="303"/>
      <c r="V127" s="303"/>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3"/>
      <c r="AR127" s="303"/>
      <c r="AS127" s="303"/>
      <c r="AT127" s="303"/>
    </row>
    <row r="128" spans="1:46" s="206" customFormat="1">
      <c r="A128" s="313"/>
      <c r="B128" s="240"/>
      <c r="C128" s="313"/>
      <c r="D128" s="313"/>
      <c r="E128" s="313"/>
      <c r="F128" s="313"/>
      <c r="G128" s="313"/>
      <c r="H128" s="313"/>
      <c r="I128" s="313"/>
      <c r="J128" s="313"/>
      <c r="K128" s="313"/>
      <c r="M128" s="303"/>
      <c r="N128" s="303"/>
      <c r="O128" s="303"/>
      <c r="P128" s="303"/>
      <c r="Q128" s="303"/>
      <c r="R128" s="303"/>
      <c r="S128" s="207"/>
      <c r="T128" s="303"/>
      <c r="U128" s="303"/>
      <c r="V128" s="303"/>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3"/>
      <c r="AR128" s="303"/>
      <c r="AS128" s="303"/>
      <c r="AT128" s="303"/>
    </row>
    <row r="129" spans="1:46" s="206" customFormat="1">
      <c r="A129" s="313"/>
      <c r="B129" s="240"/>
      <c r="C129" s="313"/>
      <c r="D129" s="313"/>
      <c r="E129" s="313"/>
      <c r="F129" s="313"/>
      <c r="G129" s="313"/>
      <c r="H129" s="313"/>
      <c r="I129" s="313"/>
      <c r="J129" s="313"/>
      <c r="K129" s="313"/>
      <c r="M129" s="303"/>
      <c r="N129" s="303"/>
      <c r="O129" s="303"/>
      <c r="P129" s="303"/>
      <c r="Q129" s="303"/>
      <c r="R129" s="303"/>
      <c r="S129" s="207"/>
      <c r="T129" s="303"/>
      <c r="U129" s="303"/>
      <c r="V129" s="303"/>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3"/>
      <c r="AR129" s="303"/>
      <c r="AS129" s="303"/>
      <c r="AT129" s="303"/>
    </row>
    <row r="130" spans="1:46" s="206" customFormat="1">
      <c r="A130" s="313"/>
      <c r="B130" s="240"/>
      <c r="C130" s="313"/>
      <c r="D130" s="313"/>
      <c r="E130" s="313"/>
      <c r="F130" s="313"/>
      <c r="G130" s="313"/>
      <c r="H130" s="313"/>
      <c r="I130" s="313"/>
      <c r="J130" s="313"/>
      <c r="K130" s="313"/>
      <c r="M130" s="303"/>
      <c r="N130" s="303"/>
      <c r="O130" s="303"/>
      <c r="P130" s="303"/>
      <c r="Q130" s="303"/>
      <c r="R130" s="303"/>
      <c r="S130" s="207"/>
      <c r="T130" s="303"/>
      <c r="U130" s="303"/>
      <c r="V130" s="303"/>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3"/>
      <c r="AR130" s="303"/>
      <c r="AS130" s="303"/>
      <c r="AT130" s="303"/>
    </row>
    <row r="131" spans="1:46" s="206" customFormat="1">
      <c r="A131" s="313"/>
      <c r="B131" s="240"/>
      <c r="C131" s="313"/>
      <c r="D131" s="313"/>
      <c r="E131" s="313"/>
      <c r="F131" s="313"/>
      <c r="G131" s="313"/>
      <c r="H131" s="313"/>
      <c r="I131" s="313"/>
      <c r="J131" s="313"/>
      <c r="K131" s="313"/>
      <c r="M131" s="303"/>
      <c r="N131" s="303"/>
      <c r="O131" s="303"/>
      <c r="P131" s="303"/>
      <c r="Q131" s="303"/>
      <c r="R131" s="303"/>
      <c r="S131" s="207"/>
      <c r="T131" s="303"/>
      <c r="U131" s="303"/>
      <c r="V131" s="303"/>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3"/>
      <c r="AR131" s="303"/>
      <c r="AS131" s="303"/>
      <c r="AT131" s="303"/>
    </row>
    <row r="132" spans="1:46" s="206" customFormat="1">
      <c r="A132" s="313"/>
      <c r="B132" s="240"/>
      <c r="C132" s="313"/>
      <c r="D132" s="313"/>
      <c r="E132" s="313"/>
      <c r="F132" s="313"/>
      <c r="G132" s="313"/>
      <c r="H132" s="313"/>
      <c r="I132" s="313"/>
      <c r="J132" s="313"/>
      <c r="K132" s="313"/>
      <c r="M132" s="303"/>
      <c r="N132" s="303"/>
      <c r="O132" s="303"/>
      <c r="P132" s="303"/>
      <c r="Q132" s="303"/>
      <c r="R132" s="303"/>
      <c r="S132" s="207"/>
      <c r="T132" s="303"/>
      <c r="U132" s="303"/>
      <c r="V132" s="303"/>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3"/>
      <c r="AR132" s="303"/>
      <c r="AS132" s="303"/>
      <c r="AT132" s="303"/>
    </row>
    <row r="133" spans="1:46" s="206" customFormat="1">
      <c r="A133" s="313"/>
      <c r="B133" s="240"/>
      <c r="C133" s="313"/>
      <c r="D133" s="313"/>
      <c r="E133" s="313"/>
      <c r="F133" s="313"/>
      <c r="G133" s="313"/>
      <c r="H133" s="313"/>
      <c r="I133" s="313"/>
      <c r="J133" s="313"/>
      <c r="K133" s="313"/>
      <c r="M133" s="303"/>
      <c r="N133" s="303"/>
      <c r="O133" s="303"/>
      <c r="P133" s="303"/>
      <c r="Q133" s="303"/>
      <c r="R133" s="303"/>
      <c r="S133" s="207"/>
      <c r="T133" s="303"/>
      <c r="U133" s="303"/>
      <c r="V133" s="303"/>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3"/>
      <c r="AR133" s="303"/>
      <c r="AS133" s="303"/>
      <c r="AT133" s="303"/>
    </row>
    <row r="134" spans="1:46" s="206" customFormat="1">
      <c r="A134" s="313"/>
      <c r="B134" s="240"/>
      <c r="C134" s="313"/>
      <c r="D134" s="313"/>
      <c r="E134" s="313"/>
      <c r="F134" s="313"/>
      <c r="G134" s="313"/>
      <c r="H134" s="313"/>
      <c r="I134" s="313"/>
      <c r="J134" s="313"/>
      <c r="K134" s="313"/>
      <c r="M134" s="303"/>
      <c r="N134" s="303"/>
      <c r="O134" s="303"/>
      <c r="P134" s="303"/>
      <c r="Q134" s="303"/>
      <c r="R134" s="303"/>
      <c r="S134" s="207"/>
      <c r="T134" s="303"/>
      <c r="U134" s="303"/>
      <c r="V134" s="303"/>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3"/>
      <c r="AR134" s="303"/>
      <c r="AS134" s="303"/>
      <c r="AT134" s="303"/>
    </row>
    <row r="135" spans="1:46" s="206" customFormat="1">
      <c r="A135" s="313"/>
      <c r="B135" s="240"/>
      <c r="C135" s="313"/>
      <c r="D135" s="313"/>
      <c r="E135" s="313"/>
      <c r="F135" s="313"/>
      <c r="G135" s="313"/>
      <c r="H135" s="313"/>
      <c r="I135" s="313"/>
      <c r="J135" s="313"/>
      <c r="K135" s="313"/>
      <c r="M135" s="303"/>
      <c r="N135" s="303"/>
      <c r="O135" s="303"/>
      <c r="P135" s="303"/>
      <c r="Q135" s="303"/>
      <c r="R135" s="303"/>
      <c r="S135" s="207"/>
      <c r="T135" s="303"/>
      <c r="U135" s="303"/>
      <c r="V135" s="303"/>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3"/>
      <c r="AR135" s="303"/>
      <c r="AS135" s="303"/>
      <c r="AT135" s="303"/>
    </row>
    <row r="136" spans="1:46" s="206" customFormat="1">
      <c r="A136" s="313"/>
      <c r="B136" s="240"/>
      <c r="C136" s="313"/>
      <c r="D136" s="313"/>
      <c r="E136" s="313"/>
      <c r="F136" s="313"/>
      <c r="G136" s="313"/>
      <c r="H136" s="313"/>
      <c r="I136" s="313"/>
      <c r="J136" s="313"/>
      <c r="K136" s="313"/>
      <c r="M136" s="303"/>
      <c r="N136" s="303"/>
      <c r="O136" s="303"/>
      <c r="P136" s="303"/>
      <c r="Q136" s="303"/>
      <c r="R136" s="303"/>
      <c r="S136" s="207"/>
      <c r="T136" s="303"/>
      <c r="U136" s="303"/>
      <c r="V136" s="303"/>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3"/>
      <c r="AR136" s="303"/>
      <c r="AS136" s="303"/>
      <c r="AT136" s="303"/>
    </row>
    <row r="137" spans="1:46" s="206" customFormat="1">
      <c r="A137" s="313"/>
      <c r="B137" s="240"/>
      <c r="C137" s="313"/>
      <c r="D137" s="313"/>
      <c r="E137" s="313"/>
      <c r="F137" s="313"/>
      <c r="G137" s="313"/>
      <c r="H137" s="313"/>
      <c r="I137" s="313"/>
      <c r="J137" s="313"/>
      <c r="K137" s="313"/>
      <c r="M137" s="303"/>
      <c r="N137" s="303"/>
      <c r="O137" s="303"/>
      <c r="P137" s="303"/>
      <c r="Q137" s="303"/>
      <c r="R137" s="303"/>
      <c r="S137" s="207"/>
      <c r="T137" s="303"/>
      <c r="U137" s="303"/>
      <c r="V137" s="303"/>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3"/>
      <c r="AR137" s="303"/>
      <c r="AS137" s="303"/>
      <c r="AT137" s="303"/>
    </row>
    <row r="138" spans="1:46" s="206" customFormat="1">
      <c r="A138" s="313"/>
      <c r="B138" s="240"/>
      <c r="C138" s="313"/>
      <c r="D138" s="313"/>
      <c r="E138" s="313"/>
      <c r="F138" s="313"/>
      <c r="G138" s="313"/>
      <c r="H138" s="313"/>
      <c r="I138" s="313"/>
      <c r="J138" s="313"/>
      <c r="K138" s="313"/>
      <c r="M138" s="303"/>
      <c r="N138" s="303"/>
      <c r="O138" s="303"/>
      <c r="P138" s="303"/>
      <c r="Q138" s="303"/>
      <c r="R138" s="303"/>
      <c r="S138" s="207"/>
      <c r="T138" s="303"/>
      <c r="U138" s="303"/>
      <c r="V138" s="303"/>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3"/>
      <c r="AR138" s="303"/>
      <c r="AS138" s="303"/>
      <c r="AT138" s="303"/>
    </row>
    <row r="139" spans="1:46" s="206" customFormat="1">
      <c r="A139" s="313"/>
      <c r="B139" s="240"/>
      <c r="C139" s="313"/>
      <c r="D139" s="313"/>
      <c r="E139" s="313"/>
      <c r="F139" s="313"/>
      <c r="G139" s="313"/>
      <c r="H139" s="313"/>
      <c r="I139" s="313"/>
      <c r="J139" s="313"/>
      <c r="K139" s="313"/>
      <c r="M139" s="303"/>
      <c r="N139" s="303"/>
      <c r="O139" s="303"/>
      <c r="P139" s="303"/>
      <c r="Q139" s="303"/>
      <c r="R139" s="303"/>
      <c r="S139" s="207"/>
      <c r="T139" s="303"/>
      <c r="U139" s="303"/>
      <c r="V139" s="303"/>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3"/>
      <c r="AR139" s="303"/>
      <c r="AS139" s="303"/>
      <c r="AT139" s="303"/>
    </row>
    <row r="140" spans="1:46" s="206" customFormat="1">
      <c r="A140" s="313"/>
      <c r="B140" s="240"/>
      <c r="C140" s="313"/>
      <c r="D140" s="313"/>
      <c r="E140" s="313"/>
      <c r="F140" s="313"/>
      <c r="G140" s="313"/>
      <c r="H140" s="313"/>
      <c r="I140" s="313"/>
      <c r="J140" s="313"/>
      <c r="K140" s="313"/>
      <c r="M140" s="303"/>
      <c r="N140" s="303"/>
      <c r="O140" s="303"/>
      <c r="P140" s="303"/>
      <c r="Q140" s="303"/>
      <c r="R140" s="303"/>
      <c r="S140" s="207"/>
      <c r="T140" s="303"/>
      <c r="U140" s="303"/>
      <c r="V140" s="303"/>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3"/>
      <c r="AR140" s="303"/>
      <c r="AS140" s="303"/>
      <c r="AT140" s="303"/>
    </row>
    <row r="141" spans="1:46" s="206" customFormat="1">
      <c r="A141" s="313"/>
      <c r="B141" s="240"/>
      <c r="C141" s="313"/>
      <c r="D141" s="313"/>
      <c r="E141" s="313"/>
      <c r="F141" s="313"/>
      <c r="G141" s="313"/>
      <c r="H141" s="313"/>
      <c r="I141" s="313"/>
      <c r="J141" s="313"/>
      <c r="K141" s="313"/>
      <c r="M141" s="303"/>
      <c r="N141" s="303"/>
      <c r="O141" s="303"/>
      <c r="P141" s="303"/>
      <c r="Q141" s="303"/>
      <c r="R141" s="303"/>
      <c r="S141" s="207"/>
      <c r="T141" s="303"/>
      <c r="U141" s="303"/>
      <c r="V141" s="303"/>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3"/>
      <c r="AR141" s="303"/>
      <c r="AS141" s="303"/>
      <c r="AT141" s="303"/>
    </row>
    <row r="142" spans="1:46" s="206" customFormat="1">
      <c r="A142" s="313"/>
      <c r="B142" s="240"/>
      <c r="C142" s="313"/>
      <c r="D142" s="313"/>
      <c r="E142" s="313"/>
      <c r="F142" s="313"/>
      <c r="G142" s="313"/>
      <c r="H142" s="313"/>
      <c r="I142" s="313"/>
      <c r="J142" s="313"/>
      <c r="K142" s="313"/>
      <c r="M142" s="303"/>
      <c r="N142" s="303"/>
      <c r="O142" s="303"/>
      <c r="P142" s="303"/>
      <c r="Q142" s="303"/>
      <c r="R142" s="303"/>
      <c r="S142" s="207"/>
      <c r="T142" s="303"/>
      <c r="U142" s="303"/>
      <c r="V142" s="303"/>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3"/>
      <c r="AR142" s="303"/>
      <c r="AS142" s="303"/>
      <c r="AT142" s="303"/>
    </row>
    <row r="143" spans="1:46" s="206" customFormat="1">
      <c r="A143" s="313"/>
      <c r="B143" s="240"/>
      <c r="C143" s="313"/>
      <c r="D143" s="313"/>
      <c r="E143" s="313"/>
      <c r="F143" s="313"/>
      <c r="G143" s="313"/>
      <c r="H143" s="313"/>
      <c r="I143" s="313"/>
      <c r="J143" s="313"/>
      <c r="K143" s="313"/>
      <c r="M143" s="303"/>
      <c r="N143" s="303"/>
      <c r="O143" s="303"/>
      <c r="P143" s="303"/>
      <c r="Q143" s="303"/>
      <c r="R143" s="303"/>
      <c r="S143" s="207"/>
      <c r="T143" s="303"/>
      <c r="U143" s="303"/>
      <c r="V143" s="303"/>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3"/>
      <c r="AR143" s="303"/>
      <c r="AS143" s="303"/>
      <c r="AT143" s="303"/>
    </row>
    <row r="144" spans="1:46" s="206" customFormat="1">
      <c r="A144" s="313"/>
      <c r="B144" s="240"/>
      <c r="C144" s="313"/>
      <c r="D144" s="313"/>
      <c r="E144" s="313"/>
      <c r="F144" s="313"/>
      <c r="G144" s="313"/>
      <c r="H144" s="313"/>
      <c r="I144" s="313"/>
      <c r="J144" s="313"/>
      <c r="K144" s="313"/>
      <c r="M144" s="303"/>
      <c r="N144" s="303"/>
      <c r="O144" s="303"/>
      <c r="P144" s="303"/>
      <c r="Q144" s="303"/>
      <c r="R144" s="303"/>
      <c r="S144" s="207"/>
      <c r="T144" s="303"/>
      <c r="U144" s="303"/>
      <c r="V144" s="303"/>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3"/>
      <c r="AR144" s="303"/>
      <c r="AS144" s="303"/>
      <c r="AT144" s="303"/>
    </row>
    <row r="145" spans="1:46" s="206" customFormat="1">
      <c r="A145" s="313"/>
      <c r="B145" s="240"/>
      <c r="C145" s="313"/>
      <c r="D145" s="313"/>
      <c r="E145" s="313"/>
      <c r="F145" s="313"/>
      <c r="G145" s="313"/>
      <c r="H145" s="313"/>
      <c r="I145" s="313"/>
      <c r="J145" s="313"/>
      <c r="K145" s="313"/>
      <c r="M145" s="303"/>
      <c r="N145" s="303"/>
      <c r="O145" s="303"/>
      <c r="P145" s="303"/>
      <c r="Q145" s="303"/>
      <c r="R145" s="303"/>
      <c r="S145" s="207"/>
      <c r="T145" s="303"/>
      <c r="U145" s="303"/>
      <c r="V145" s="303"/>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3"/>
      <c r="AR145" s="303"/>
      <c r="AS145" s="303"/>
      <c r="AT145" s="303"/>
    </row>
    <row r="146" spans="1:46" s="206" customFormat="1">
      <c r="A146" s="313"/>
      <c r="B146" s="240"/>
      <c r="C146" s="314"/>
      <c r="D146" s="315"/>
      <c r="E146" s="315"/>
      <c r="F146" s="315"/>
      <c r="G146" s="315"/>
      <c r="H146" s="315"/>
      <c r="I146" s="315"/>
      <c r="J146" s="315"/>
      <c r="K146" s="315"/>
      <c r="M146" s="303"/>
      <c r="N146" s="303"/>
      <c r="O146" s="303"/>
      <c r="P146" s="303"/>
      <c r="Q146" s="303"/>
      <c r="R146" s="303"/>
      <c r="S146" s="207"/>
      <c r="T146" s="303"/>
      <c r="U146" s="303"/>
      <c r="V146" s="303"/>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3"/>
      <c r="AR146" s="303"/>
      <c r="AS146" s="303"/>
      <c r="AT146" s="303"/>
    </row>
    <row r="147" spans="1:46" s="206" customFormat="1">
      <c r="A147" s="313"/>
      <c r="B147" s="240"/>
      <c r="C147" s="314"/>
      <c r="D147" s="315"/>
      <c r="E147" s="315"/>
      <c r="F147" s="315"/>
      <c r="G147" s="315"/>
      <c r="H147" s="315"/>
      <c r="I147" s="315"/>
      <c r="J147" s="315"/>
      <c r="K147" s="315"/>
      <c r="M147" s="303"/>
      <c r="N147" s="303"/>
      <c r="O147" s="303"/>
      <c r="P147" s="303"/>
      <c r="Q147" s="303"/>
      <c r="R147" s="303"/>
      <c r="S147" s="207"/>
      <c r="T147" s="303"/>
      <c r="U147" s="303"/>
      <c r="V147" s="303"/>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3"/>
      <c r="AR147" s="303"/>
      <c r="AS147" s="303"/>
      <c r="AT147" s="303"/>
    </row>
    <row r="148" spans="1:46" s="206" customFormat="1">
      <c r="A148" s="313"/>
      <c r="B148" s="240"/>
      <c r="C148" s="314"/>
      <c r="D148" s="315"/>
      <c r="E148" s="315"/>
      <c r="F148" s="315"/>
      <c r="G148" s="315"/>
      <c r="H148" s="315"/>
      <c r="I148" s="315"/>
      <c r="J148" s="315"/>
      <c r="K148" s="315"/>
      <c r="M148" s="303"/>
      <c r="N148" s="303"/>
      <c r="O148" s="303"/>
      <c r="P148" s="303"/>
      <c r="Q148" s="303"/>
      <c r="R148" s="303"/>
      <c r="S148" s="207"/>
      <c r="T148" s="303"/>
      <c r="U148" s="303"/>
      <c r="V148" s="303"/>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3"/>
      <c r="AR148" s="303"/>
      <c r="AS148" s="303"/>
      <c r="AT148" s="303"/>
    </row>
    <row r="149" spans="1:46" s="206" customFormat="1">
      <c r="A149" s="313"/>
      <c r="B149" s="240"/>
      <c r="C149" s="314"/>
      <c r="D149" s="315"/>
      <c r="E149" s="315"/>
      <c r="F149" s="315"/>
      <c r="G149" s="315"/>
      <c r="H149" s="315"/>
      <c r="I149" s="315"/>
      <c r="J149" s="315"/>
      <c r="K149" s="315"/>
      <c r="M149" s="303"/>
      <c r="N149" s="303"/>
      <c r="O149" s="303"/>
      <c r="P149" s="303"/>
      <c r="Q149" s="303"/>
      <c r="R149" s="303"/>
      <c r="S149" s="207"/>
      <c r="T149" s="303"/>
      <c r="U149" s="303"/>
      <c r="V149" s="303"/>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3"/>
      <c r="AR149" s="303"/>
      <c r="AS149" s="303"/>
      <c r="AT149" s="303"/>
    </row>
    <row r="150" spans="1:46" s="206" customFormat="1">
      <c r="A150" s="313"/>
      <c r="B150" s="240"/>
      <c r="C150" s="314"/>
      <c r="D150" s="315"/>
      <c r="E150" s="315"/>
      <c r="F150" s="315"/>
      <c r="G150" s="315"/>
      <c r="H150" s="315"/>
      <c r="I150" s="315"/>
      <c r="J150" s="315"/>
      <c r="K150" s="315"/>
      <c r="M150" s="303"/>
      <c r="N150" s="303"/>
      <c r="O150" s="303"/>
      <c r="P150" s="303"/>
      <c r="Q150" s="303"/>
      <c r="R150" s="303"/>
      <c r="S150" s="207"/>
      <c r="T150" s="303"/>
      <c r="U150" s="303"/>
      <c r="V150" s="303"/>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3"/>
      <c r="AR150" s="303"/>
      <c r="AS150" s="303"/>
      <c r="AT150" s="303"/>
    </row>
    <row r="151" spans="1:46" s="206" customFormat="1">
      <c r="A151" s="313"/>
      <c r="B151" s="240"/>
      <c r="C151" s="314"/>
      <c r="D151" s="315"/>
      <c r="E151" s="315"/>
      <c r="F151" s="315"/>
      <c r="G151" s="315"/>
      <c r="H151" s="315"/>
      <c r="I151" s="315"/>
      <c r="J151" s="315"/>
      <c r="K151" s="315"/>
      <c r="M151" s="303"/>
      <c r="N151" s="303"/>
      <c r="O151" s="303"/>
      <c r="P151" s="303"/>
      <c r="Q151" s="303"/>
      <c r="R151" s="303"/>
      <c r="S151" s="207"/>
      <c r="T151" s="303"/>
      <c r="U151" s="303"/>
      <c r="V151" s="303"/>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3"/>
      <c r="AR151" s="303"/>
      <c r="AS151" s="303"/>
      <c r="AT151" s="303"/>
    </row>
    <row r="152" spans="1:46" s="206" customFormat="1">
      <c r="A152" s="313"/>
      <c r="B152" s="240"/>
      <c r="C152" s="314"/>
      <c r="D152" s="315"/>
      <c r="E152" s="315"/>
      <c r="F152" s="315"/>
      <c r="G152" s="315"/>
      <c r="H152" s="315"/>
      <c r="I152" s="315"/>
      <c r="J152" s="315"/>
      <c r="K152" s="315"/>
      <c r="M152" s="303"/>
      <c r="N152" s="303"/>
      <c r="O152" s="303"/>
      <c r="P152" s="303"/>
      <c r="Q152" s="303"/>
      <c r="R152" s="303"/>
      <c r="S152" s="207"/>
      <c r="T152" s="303"/>
      <c r="U152" s="303"/>
      <c r="V152" s="303"/>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3"/>
      <c r="AR152" s="303"/>
      <c r="AS152" s="303"/>
      <c r="AT152" s="303"/>
    </row>
    <row r="153" spans="1:46" s="206" customFormat="1">
      <c r="A153" s="313"/>
      <c r="B153" s="240"/>
      <c r="C153" s="314"/>
      <c r="D153" s="315"/>
      <c r="E153" s="315"/>
      <c r="F153" s="315"/>
      <c r="G153" s="315"/>
      <c r="H153" s="315"/>
      <c r="I153" s="315"/>
      <c r="J153" s="315"/>
      <c r="K153" s="315"/>
      <c r="M153" s="303"/>
      <c r="N153" s="303"/>
      <c r="O153" s="303"/>
      <c r="P153" s="303"/>
      <c r="Q153" s="303"/>
      <c r="R153" s="303"/>
      <c r="S153" s="207"/>
      <c r="T153" s="303"/>
      <c r="U153" s="303"/>
      <c r="V153" s="303"/>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3"/>
      <c r="AR153" s="303"/>
      <c r="AS153" s="303"/>
      <c r="AT153" s="303"/>
    </row>
    <row r="154" spans="1:46" s="206" customFormat="1">
      <c r="A154" s="313"/>
      <c r="B154" s="240"/>
      <c r="C154" s="314"/>
      <c r="D154" s="315"/>
      <c r="E154" s="315"/>
      <c r="F154" s="315"/>
      <c r="G154" s="315"/>
      <c r="H154" s="315"/>
      <c r="I154" s="315"/>
      <c r="J154" s="315"/>
      <c r="K154" s="315"/>
      <c r="M154" s="303"/>
      <c r="N154" s="303"/>
      <c r="O154" s="303"/>
      <c r="P154" s="303"/>
      <c r="Q154" s="303"/>
      <c r="R154" s="303"/>
      <c r="S154" s="207"/>
      <c r="T154" s="303"/>
      <c r="U154" s="303"/>
      <c r="V154" s="303"/>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3"/>
      <c r="AR154" s="303"/>
      <c r="AS154" s="303"/>
      <c r="AT154" s="303"/>
    </row>
    <row r="155" spans="1:46" s="206" customFormat="1">
      <c r="A155" s="313"/>
      <c r="B155" s="240"/>
      <c r="C155" s="314"/>
      <c r="D155" s="315"/>
      <c r="E155" s="315"/>
      <c r="F155" s="315"/>
      <c r="G155" s="315"/>
      <c r="H155" s="315"/>
      <c r="I155" s="315"/>
      <c r="J155" s="315"/>
      <c r="K155" s="315"/>
      <c r="M155" s="303"/>
      <c r="N155" s="303"/>
      <c r="O155" s="303"/>
      <c r="P155" s="303"/>
      <c r="Q155" s="303"/>
      <c r="R155" s="303"/>
      <c r="S155" s="207"/>
      <c r="T155" s="303"/>
      <c r="U155" s="303"/>
      <c r="V155" s="303"/>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3"/>
      <c r="AR155" s="303"/>
      <c r="AS155" s="303"/>
      <c r="AT155" s="303"/>
    </row>
    <row r="156" spans="1:46" s="206" customFormat="1">
      <c r="A156" s="313"/>
      <c r="B156" s="240"/>
      <c r="C156" s="314"/>
      <c r="D156" s="315"/>
      <c r="E156" s="315"/>
      <c r="F156" s="315"/>
      <c r="G156" s="315"/>
      <c r="H156" s="315"/>
      <c r="I156" s="315"/>
      <c r="J156" s="315"/>
      <c r="K156" s="315"/>
      <c r="M156" s="303"/>
      <c r="N156" s="303"/>
      <c r="O156" s="303"/>
      <c r="P156" s="303"/>
      <c r="Q156" s="303"/>
      <c r="R156" s="303"/>
      <c r="S156" s="207"/>
      <c r="T156" s="303"/>
      <c r="U156" s="303"/>
      <c r="V156" s="303"/>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3"/>
      <c r="AR156" s="303"/>
      <c r="AS156" s="303"/>
      <c r="AT156" s="303"/>
    </row>
    <row r="157" spans="1:46" s="206" customFormat="1">
      <c r="A157" s="313"/>
      <c r="B157" s="240"/>
      <c r="C157" s="314"/>
      <c r="D157" s="315"/>
      <c r="E157" s="315"/>
      <c r="F157" s="315"/>
      <c r="G157" s="315"/>
      <c r="H157" s="315"/>
      <c r="I157" s="315"/>
      <c r="J157" s="315"/>
      <c r="K157" s="315"/>
      <c r="M157" s="303"/>
      <c r="N157" s="303"/>
      <c r="O157" s="303"/>
      <c r="P157" s="303"/>
      <c r="Q157" s="303"/>
      <c r="R157" s="303"/>
      <c r="S157" s="207"/>
      <c r="T157" s="303"/>
      <c r="U157" s="303"/>
      <c r="V157" s="303"/>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3"/>
      <c r="AR157" s="303"/>
      <c r="AS157" s="303"/>
      <c r="AT157" s="303"/>
    </row>
    <row r="158" spans="1:46" s="206" customFormat="1">
      <c r="A158" s="313"/>
      <c r="B158" s="240"/>
      <c r="C158" s="314"/>
      <c r="D158" s="315"/>
      <c r="E158" s="315"/>
      <c r="F158" s="315"/>
      <c r="G158" s="315"/>
      <c r="H158" s="315"/>
      <c r="I158" s="315"/>
      <c r="J158" s="315"/>
      <c r="K158" s="315"/>
      <c r="M158" s="303"/>
      <c r="N158" s="303"/>
      <c r="O158" s="303"/>
      <c r="P158" s="303"/>
      <c r="Q158" s="303"/>
      <c r="R158" s="303"/>
      <c r="S158" s="207"/>
      <c r="T158" s="303"/>
      <c r="U158" s="303"/>
      <c r="V158" s="303"/>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3"/>
      <c r="AR158" s="303"/>
      <c r="AS158" s="303"/>
      <c r="AT158" s="303"/>
    </row>
    <row r="159" spans="1:46" s="206" customFormat="1">
      <c r="A159" s="313"/>
      <c r="B159" s="240"/>
      <c r="C159" s="314"/>
      <c r="D159" s="315"/>
      <c r="E159" s="315"/>
      <c r="F159" s="315"/>
      <c r="G159" s="315"/>
      <c r="H159" s="315"/>
      <c r="I159" s="315"/>
      <c r="J159" s="315"/>
      <c r="K159" s="315"/>
      <c r="M159" s="303"/>
      <c r="N159" s="303"/>
      <c r="O159" s="303"/>
      <c r="P159" s="303"/>
      <c r="Q159" s="303"/>
      <c r="R159" s="303"/>
      <c r="S159" s="207"/>
      <c r="T159" s="303"/>
      <c r="U159" s="303"/>
      <c r="V159" s="303"/>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3"/>
      <c r="AR159" s="303"/>
      <c r="AS159" s="303"/>
      <c r="AT159" s="303"/>
    </row>
    <row r="160" spans="1:46" s="206" customFormat="1">
      <c r="A160" s="313"/>
      <c r="B160" s="240"/>
      <c r="C160" s="314"/>
      <c r="D160" s="315"/>
      <c r="E160" s="315"/>
      <c r="F160" s="315"/>
      <c r="G160" s="315"/>
      <c r="H160" s="315"/>
      <c r="I160" s="315"/>
      <c r="J160" s="315"/>
      <c r="K160" s="315"/>
      <c r="M160" s="303"/>
      <c r="N160" s="303"/>
      <c r="O160" s="303"/>
      <c r="P160" s="303"/>
      <c r="Q160" s="303"/>
      <c r="R160" s="303"/>
      <c r="S160" s="207"/>
      <c r="T160" s="303"/>
      <c r="U160" s="303"/>
      <c r="V160" s="303"/>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3"/>
      <c r="AR160" s="303"/>
      <c r="AS160" s="303"/>
      <c r="AT160" s="303"/>
    </row>
    <row r="161" spans="1:46" s="206" customFormat="1">
      <c r="A161" s="313"/>
      <c r="B161" s="240"/>
      <c r="C161" s="314"/>
      <c r="D161" s="315"/>
      <c r="E161" s="315"/>
      <c r="F161" s="315"/>
      <c r="G161" s="315"/>
      <c r="H161" s="315"/>
      <c r="I161" s="315"/>
      <c r="J161" s="315"/>
      <c r="K161" s="315"/>
      <c r="M161" s="303"/>
      <c r="N161" s="303"/>
      <c r="O161" s="303"/>
      <c r="P161" s="303"/>
      <c r="Q161" s="303"/>
      <c r="R161" s="303"/>
      <c r="S161" s="207"/>
      <c r="T161" s="303"/>
      <c r="U161" s="303"/>
      <c r="V161" s="303"/>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3"/>
      <c r="AR161" s="303"/>
      <c r="AS161" s="303"/>
      <c r="AT161" s="303"/>
    </row>
    <row r="162" spans="1:46" s="206" customFormat="1">
      <c r="A162" s="313"/>
      <c r="B162" s="240"/>
      <c r="C162" s="314"/>
      <c r="D162" s="315"/>
      <c r="E162" s="315"/>
      <c r="F162" s="315"/>
      <c r="G162" s="315"/>
      <c r="H162" s="315"/>
      <c r="I162" s="315"/>
      <c r="J162" s="315"/>
      <c r="K162" s="315"/>
      <c r="M162" s="303"/>
      <c r="N162" s="303"/>
      <c r="O162" s="303"/>
      <c r="P162" s="303"/>
      <c r="Q162" s="303"/>
      <c r="R162" s="303"/>
      <c r="S162" s="207"/>
      <c r="T162" s="303"/>
      <c r="U162" s="303"/>
      <c r="V162" s="303"/>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3"/>
      <c r="AR162" s="303"/>
      <c r="AS162" s="303"/>
      <c r="AT162" s="303"/>
    </row>
    <row r="163" spans="1:46" s="206" customFormat="1">
      <c r="A163" s="313"/>
      <c r="B163" s="240"/>
      <c r="C163" s="314"/>
      <c r="D163" s="315"/>
      <c r="E163" s="315"/>
      <c r="F163" s="315"/>
      <c r="G163" s="315"/>
      <c r="H163" s="315"/>
      <c r="I163" s="315"/>
      <c r="J163" s="315"/>
      <c r="K163" s="315"/>
      <c r="M163" s="303"/>
      <c r="N163" s="303"/>
      <c r="O163" s="303"/>
      <c r="P163" s="303"/>
      <c r="Q163" s="303"/>
      <c r="R163" s="303"/>
      <c r="S163" s="207"/>
      <c r="T163" s="303"/>
      <c r="U163" s="303"/>
      <c r="V163" s="303"/>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3"/>
      <c r="AR163" s="303"/>
      <c r="AS163" s="303"/>
      <c r="AT163" s="303"/>
    </row>
  </sheetData>
  <sheetProtection selectLockedCells="1"/>
  <autoFilter ref="A1:AT163" xr:uid="{00000000-0009-0000-0000-000006000000}"/>
  <customSheetViews>
    <customSheetView guid="{E5B10C1E-C091-4DA3-80AA-4DA7F5269B03}" scale="90" showGridLines="0" showAutoFilter="1" hiddenRows="1" hiddenColumns="1" state="hidden" topLeftCell="B56">
      <selection activeCell="I61" sqref="I61"/>
      <pageMargins left="0.25" right="0.25" top="0.75" bottom="0.75" header="0.3" footer="0.3"/>
      <printOptions horizontalCentered="1"/>
      <pageSetup paperSize="9" scale="57" fitToHeight="2" orientation="portrait" horizontalDpi="4294967295" verticalDpi="4294967295" r:id="rId1"/>
      <headerFooter alignWithMargins="0">
        <oddFooter>&amp;R&amp;"Book Antiqua,Bold"&amp;10Schedule-1/ Page &amp;P of &amp;N</oddFooter>
      </headerFooter>
      <autoFilter ref="A1:AT163" xr:uid="{9102F516-1684-4E77-A1C2-517E124E6C26}"/>
    </customSheetView>
    <customSheetView guid="{90C54587-629C-4404-A1A0-30EDF0AF3C61}" scale="70" showPageBreaks="1" showGridLines="0" printArea="1" showAutoFilter="1" hiddenRows="1" hiddenColumns="1" view="pageBreakPreview" topLeftCell="A34">
      <selection activeCell="I65" sqref="I65"/>
      <pageMargins left="0.25" right="0.25" top="0.75" bottom="0.75" header="0.3" footer="0.3"/>
      <printOptions horizontalCentered="1"/>
      <pageSetup paperSize="9" scale="57" fitToHeight="2" orientation="portrait" horizontalDpi="4294967295" verticalDpi="4294967295" r:id="rId2"/>
      <headerFooter alignWithMargins="0">
        <oddFooter>&amp;R&amp;"Book Antiqua,Bold"&amp;10Schedule-1/ Page &amp;P of &amp;N</oddFooter>
      </headerFooter>
      <autoFilter ref="A1:AT163" xr:uid="{41EDB3AD-493F-472B-AC86-CEBAE26CFC3C}"/>
    </customSheetView>
    <customSheetView guid="{EE7031B4-7731-4AC9-8E26-723541638DB9}" scale="70" showPageBreaks="1" showGridLines="0" printArea="1" showAutoFilter="1" hiddenRows="1" hiddenColumns="1" view="pageBreakPreview" topLeftCell="A60">
      <selection activeCell="I65" sqref="I65"/>
      <pageMargins left="0.25" right="0.25" top="0.75" bottom="0.75" header="0.3" footer="0.3"/>
      <printOptions horizontalCentered="1"/>
      <pageSetup paperSize="9" scale="57" fitToHeight="2" orientation="portrait" horizontalDpi="4294967295" verticalDpi="4294967295" r:id="rId3"/>
      <headerFooter alignWithMargins="0">
        <oddFooter>&amp;R&amp;"Book Antiqua,Bold"&amp;10Schedule-1/ Page &amp;P of &amp;N</oddFooter>
      </headerFooter>
      <autoFilter ref="A1:AT163" xr:uid="{3CD84822-6088-4D88-B747-A79C9F73F67C}"/>
    </customSheetView>
    <customSheetView guid="{BEB8DEA2-B246-4C83-A353-004ADAF8549F}" scale="70" showPageBreaks="1" showGridLines="0" printArea="1" showAutoFilter="1" hiddenRows="1" hiddenColumns="1" view="pageBreakPreview" topLeftCell="A69">
      <selection activeCell="G69" sqref="G69"/>
      <pageMargins left="0.25" right="0.25" top="0.75" bottom="0.75" header="0.3" footer="0.3"/>
      <printOptions horizontalCentered="1"/>
      <pageSetup paperSize="9" scale="57" fitToHeight="2" orientation="portrait" horizontalDpi="4294967295" verticalDpi="4294967295" r:id="rId4"/>
      <headerFooter alignWithMargins="0">
        <oddFooter>&amp;R&amp;"Book Antiqua,Bold"&amp;10Schedule-1/ Page &amp;P of &amp;N</oddFooter>
      </headerFooter>
      <autoFilter ref="A1:AT163" xr:uid="{286E9656-C5B3-4A5B-A116-A521CF1902EA}"/>
    </customSheetView>
    <customSheetView guid="{76EF76C6-407E-4B5E-855E-3AC1614CD1AB}" scale="90" showPageBreaks="1" showGridLines="0" printArea="1" hiddenRows="1" hiddenColumns="1" view="pageBreakPreview" topLeftCell="A163">
      <selection activeCell="J163" sqref="J163"/>
      <pageMargins left="0.25" right="0.25" top="0.75" bottom="0.75" header="0.3" footer="0.3"/>
      <printOptions horizontalCentered="1"/>
      <pageSetup paperSize="9" scale="57" fitToHeight="2" orientation="portrait" horizontalDpi="4294967295" verticalDpi="4294967295" r:id="rId5"/>
      <headerFooter alignWithMargins="0">
        <oddFooter>&amp;R&amp;"Book Antiqua,Bold"&amp;10Schedule-1/ Page &amp;P of &amp;N</oddFooter>
      </headerFooter>
    </customSheetView>
    <customSheetView guid="{C933274C-A7B7-4AED-95BA-97A5593E65A9}" scale="70" showPageBreaks="1" showGridLines="0" printArea="1" showAutoFilter="1" hiddenRows="1" hiddenColumns="1" view="pageBreakPreview" topLeftCell="A73">
      <selection activeCell="G19" sqref="G19"/>
      <pageMargins left="0.25" right="0.25" top="0.75" bottom="0.75" header="0.3" footer="0.3"/>
      <printOptions horizontalCentered="1"/>
      <pageSetup paperSize="9" scale="57" fitToHeight="2" orientation="portrait" horizontalDpi="4294967295" verticalDpi="4294967295" r:id="rId6"/>
      <headerFooter alignWithMargins="0">
        <oddFooter>&amp;R&amp;"Book Antiqua,Bold"&amp;10Schedule-1/ Page &amp;P of &amp;N</oddFooter>
      </headerFooter>
      <autoFilter ref="A1:AT163" xr:uid="{58408036-5CBC-4A66-A1DC-9B5667D3CE13}"/>
    </customSheetView>
    <customSheetView guid="{FABAE787-F37D-42D1-9450-0C61A36C2F64}" scale="70" showPageBreaks="1" showGridLines="0" printArea="1" showAutoFilter="1" hiddenRows="1" hiddenColumns="1" view="pageBreakPreview" topLeftCell="A34">
      <selection activeCell="I65" sqref="I65"/>
      <pageMargins left="0.25" right="0.25" top="0.75" bottom="0.75" header="0.3" footer="0.3"/>
      <printOptions horizontalCentered="1"/>
      <pageSetup paperSize="9" scale="57" fitToHeight="2" orientation="portrait" horizontalDpi="4294967295" verticalDpi="4294967295" r:id="rId7"/>
      <headerFooter alignWithMargins="0">
        <oddFooter>&amp;R&amp;"Book Antiqua,Bold"&amp;10Schedule-1/ Page &amp;P of &amp;N</oddFooter>
      </headerFooter>
      <autoFilter ref="A1:AT163" xr:uid="{6C8A949B-FC88-408E-8CA8-D98F8E1A34F3}"/>
    </customSheetView>
  </customSheetViews>
  <mergeCells count="10">
    <mergeCell ref="AB3:AC3"/>
    <mergeCell ref="A5:K5"/>
    <mergeCell ref="A8:E8"/>
    <mergeCell ref="C9:E9"/>
    <mergeCell ref="C10:E10"/>
    <mergeCell ref="C11:E11"/>
    <mergeCell ref="C12:E12"/>
    <mergeCell ref="Q15:R15"/>
    <mergeCell ref="T15:U15"/>
    <mergeCell ref="A3:K3"/>
  </mergeCells>
  <conditionalFormatting sqref="G19:G76">
    <cfRule type="expression" dxfId="4" priority="3" stopIfTrue="1">
      <formula>A19&gt;0</formula>
    </cfRule>
  </conditionalFormatting>
  <conditionalFormatting sqref="I19:J76">
    <cfRule type="expression" dxfId="3" priority="2" stopIfTrue="1">
      <formula>D19&gt;0</formula>
    </cfRule>
  </conditionalFormatting>
  <dataValidations count="1">
    <dataValidation type="list" operator="greaterThan" allowBlank="1" showInputMessage="1" showErrorMessage="1" error="Enter only Numeric value greater than zero or leave the cell blank !" sqref="I19:I76" xr:uid="{00000000-0002-0000-0600-000000000000}">
      <formula1>"0%,5%,12%,18%,28%"</formula1>
    </dataValidation>
  </dataValidations>
  <printOptions horizontalCentered="1"/>
  <pageMargins left="0.25" right="0.25" top="0.75" bottom="0.75" header="0.3" footer="0.3"/>
  <pageSetup paperSize="9" scale="57" fitToHeight="2" orientation="portrait" horizontalDpi="4294967295" verticalDpi="4294967295" r:id="rId8"/>
  <headerFooter alignWithMargins="0">
    <oddFooter>&amp;R&amp;"Book Antiqua,Bold"&amp;10Schedule-1/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13"/>
  </sheetPr>
  <dimension ref="A1:G23"/>
  <sheetViews>
    <sheetView showGridLines="0" zoomScaleNormal="100" zoomScaleSheetLayoutView="100" workbookViewId="0">
      <selection sqref="A1:XFD1048576"/>
    </sheetView>
  </sheetViews>
  <sheetFormatPr defaultColWidth="10" defaultRowHeight="16.5"/>
  <cols>
    <col min="1" max="1" width="9.5" style="23" customWidth="1"/>
    <col min="2" max="2" width="27.5" style="23" customWidth="1"/>
    <col min="3" max="3" width="31.125" style="23" customWidth="1"/>
    <col min="4" max="4" width="33.875" style="23" customWidth="1"/>
    <col min="5" max="6" width="10" style="21"/>
    <col min="7" max="7" width="18.375" style="21" customWidth="1"/>
    <col min="8" max="16384" width="10" style="21"/>
  </cols>
  <sheetData>
    <row r="1" spans="1:7" ht="18" customHeight="1">
      <c r="A1" s="43" t="str">
        <f>Cover!B3</f>
        <v>NR1/T/W-CIVIL/DOM/I00/25/03282 - SRM RFX 5002004325</v>
      </c>
      <c r="B1" s="44"/>
      <c r="C1" s="46"/>
      <c r="D1" s="47" t="s">
        <v>285</v>
      </c>
    </row>
    <row r="2" spans="1:7" ht="18" customHeight="1">
      <c r="A2" s="37"/>
      <c r="B2" s="48"/>
      <c r="C2" s="50"/>
      <c r="D2" s="50"/>
    </row>
    <row r="3" spans="1:7" ht="46.5" customHeight="1">
      <c r="A3" s="686" t="str">
        <f>'Int. Electrification-Sch-4'!A3:K3</f>
        <v>Construction of Transit Camp/Field Hostel at 765/400 kV Sikar II New Substation</v>
      </c>
      <c r="B3" s="686"/>
      <c r="C3" s="686"/>
      <c r="D3" s="686"/>
      <c r="E3" s="28"/>
      <c r="F3" s="28"/>
    </row>
    <row r="4" spans="1:7" ht="21.95" customHeight="1">
      <c r="A4" s="687" t="s">
        <v>275</v>
      </c>
      <c r="B4" s="687"/>
      <c r="C4" s="687"/>
      <c r="D4" s="687"/>
    </row>
    <row r="5" spans="1:7" ht="18" customHeight="1">
      <c r="A5" s="22"/>
    </row>
    <row r="6" spans="1:7" ht="18" customHeight="1">
      <c r="A6" s="19" t="str">
        <f>'[1]Sch-1'!A6</f>
        <v xml:space="preserve">Bidder’s Name and Address </v>
      </c>
      <c r="D6" s="36" t="s">
        <v>220</v>
      </c>
    </row>
    <row r="7" spans="1:7" ht="15.75">
      <c r="A7" s="688" t="str">
        <f>'[1]Sch-1'!A7</f>
        <v/>
      </c>
      <c r="B7" s="688"/>
      <c r="C7" s="688"/>
      <c r="D7" s="289" t="str">
        <f>'CIVIL_ELECTRICAL-Sch-2'!J9</f>
        <v>Contracts &amp; Material</v>
      </c>
    </row>
    <row r="8" spans="1:7" ht="18" customHeight="1">
      <c r="A8" s="24" t="s">
        <v>230</v>
      </c>
      <c r="B8" s="685" t="str">
        <f xml:space="preserve"> IF('Names of Bidder'!D9=0, "",'Names of Bidder'!D9)</f>
        <v/>
      </c>
      <c r="C8" s="685"/>
      <c r="D8" s="289" t="str">
        <f>'CIVIL_ELECTRICAL-Sch-2'!J10</f>
        <v>Power Grid Corporation of India Ltd.,</v>
      </c>
    </row>
    <row r="9" spans="1:7" ht="18" customHeight="1">
      <c r="A9" s="24" t="s">
        <v>231</v>
      </c>
      <c r="B9" s="685" t="str">
        <f xml:space="preserve"> IF('Names of Bidder'!D10=0, "",'Names of Bidder'!D10)</f>
        <v/>
      </c>
      <c r="C9" s="685"/>
      <c r="D9" s="289" t="str">
        <f>'CIVIL_ELECTRICAL-Sch-2'!J11</f>
        <v xml:space="preserve">Rajasthan Projects Office, </v>
      </c>
    </row>
    <row r="10" spans="1:7" ht="18" customHeight="1">
      <c r="A10" s="25"/>
      <c r="B10" s="685" t="str">
        <f xml:space="preserve"> IF('Names of Bidder'!D11=0, "",'Names of Bidder'!D11)</f>
        <v/>
      </c>
      <c r="C10" s="685"/>
      <c r="D10" s="289" t="str">
        <f>'CIVIL_ELECTRICAL-Sch-2'!J12</f>
        <v xml:space="preserve">4th Floor, REIL House, Shipra Path, </v>
      </c>
    </row>
    <row r="11" spans="1:7" ht="18" customHeight="1">
      <c r="A11" s="25"/>
      <c r="B11" s="685" t="str">
        <f xml:space="preserve"> IF('Names of Bidder'!D12=0, "",'Names of Bidder'!D12)</f>
        <v/>
      </c>
      <c r="C11" s="685"/>
      <c r="D11" s="289" t="str">
        <f>'CIVIL_ELECTRICAL-Sch-2'!J13</f>
        <v xml:space="preserve">Mansarovar, Jaipur-302020 Rajasthan </v>
      </c>
    </row>
    <row r="12" spans="1:7" ht="18" customHeight="1">
      <c r="A12" s="29"/>
      <c r="B12" s="29"/>
      <c r="C12" s="29"/>
      <c r="D12" s="36"/>
    </row>
    <row r="13" spans="1:7" ht="21.95" customHeight="1">
      <c r="A13" s="30" t="s">
        <v>210</v>
      </c>
      <c r="B13" s="677" t="s">
        <v>206</v>
      </c>
      <c r="C13" s="678"/>
      <c r="D13" s="31" t="s">
        <v>211</v>
      </c>
    </row>
    <row r="14" spans="1:7" ht="21.95" customHeight="1">
      <c r="A14" s="679" t="s">
        <v>212</v>
      </c>
      <c r="B14" s="681" t="s">
        <v>565</v>
      </c>
      <c r="C14" s="681"/>
      <c r="D14" s="682">
        <f>'CIVIL_ELECTRICAL-Sch-2'!K243+'Int. Electrification-Sch-4'!K78+'Ext. Electrification-Sch-3'!K155</f>
        <v>0</v>
      </c>
    </row>
    <row r="15" spans="1:7" ht="67.5" customHeight="1">
      <c r="A15" s="680"/>
      <c r="B15" s="681"/>
      <c r="C15" s="681"/>
      <c r="D15" s="683"/>
      <c r="G15" s="433">
        <f>'CIVIL_ELECTRICAL-Sch-2'!K243+'Ext. Electrification-Sch-3'!K155+'Int. Electrification-Sch-4'!K78</f>
        <v>0</v>
      </c>
    </row>
    <row r="16" spans="1:7" ht="15.75" customHeight="1">
      <c r="A16" s="197">
        <v>2</v>
      </c>
      <c r="B16" s="684" t="s">
        <v>276</v>
      </c>
      <c r="C16" s="684"/>
      <c r="D16" s="198">
        <f>+D14</f>
        <v>0</v>
      </c>
      <c r="G16" s="433">
        <f>G15-D16</f>
        <v>0</v>
      </c>
    </row>
    <row r="17" spans="1:6" ht="18.75" customHeight="1">
      <c r="A17" s="40"/>
      <c r="B17" s="41"/>
      <c r="C17" s="41"/>
      <c r="D17" s="42"/>
    </row>
    <row r="18" spans="1:6" ht="27.95" customHeight="1">
      <c r="A18" s="40"/>
      <c r="B18" s="41"/>
      <c r="C18" s="52"/>
      <c r="D18" s="42"/>
    </row>
    <row r="19" spans="1:6" ht="27.95" customHeight="1">
      <c r="A19" s="51" t="s">
        <v>226</v>
      </c>
      <c r="B19" s="54" t="str">
        <f>'Names of Bidder'!D27&amp;"-"&amp;'Names of Bidder'!E27&amp;"-"&amp;'Names of Bidder'!F27</f>
        <v>--2025</v>
      </c>
      <c r="C19" s="52" t="s">
        <v>228</v>
      </c>
      <c r="D19" s="196">
        <f>'Names of Bidder'!D24</f>
        <v>0</v>
      </c>
      <c r="F19" s="53"/>
    </row>
    <row r="20" spans="1:6" ht="27.95" customHeight="1">
      <c r="A20" s="51" t="s">
        <v>227</v>
      </c>
      <c r="B20" s="54">
        <f>'Names of Bidder'!D28</f>
        <v>0</v>
      </c>
      <c r="C20" s="52" t="s">
        <v>229</v>
      </c>
      <c r="D20" s="196">
        <f>'Names of Bidder'!D25</f>
        <v>0</v>
      </c>
      <c r="F20" s="37"/>
    </row>
    <row r="21" spans="1:6" ht="27.95" customHeight="1">
      <c r="A21" s="49"/>
      <c r="B21" s="48"/>
      <c r="C21" s="52"/>
      <c r="F21" s="37"/>
    </row>
    <row r="22" spans="1:6" ht="30" customHeight="1">
      <c r="A22" s="49"/>
      <c r="B22" s="48"/>
      <c r="C22" s="52"/>
      <c r="D22" s="49"/>
      <c r="F22" s="53"/>
    </row>
    <row r="23" spans="1:6" ht="30" customHeight="1">
      <c r="A23" s="27"/>
      <c r="B23" s="27"/>
      <c r="C23" s="32"/>
      <c r="E23" s="33"/>
    </row>
  </sheetData>
  <sheetProtection algorithmName="SHA-512" hashValue="ICBqfQEbiB3ZGSMDecN3gxva36IkATURtpLtdPfbM0rgFokppf14OhdSkVNM6BlNIIXSM9XlwEiPhFrihH48Tg==" saltValue="dSsoL8lr062+TnzSNfKn/w==" spinCount="100000" sheet="1" selectLockedCells="1"/>
  <customSheetViews>
    <customSheetView guid="{E5B10C1E-C091-4DA3-80AA-4DA7F5269B03}" showGridLines="0">
      <selection sqref="A1:XFD1048576"/>
      <pageMargins left="0.5" right="0.38" top="0.56999999999999995" bottom="0.48" header="0.38" footer="0.24"/>
      <printOptions horizontalCentered="1"/>
      <pageSetup paperSize="9" fitToHeight="0" orientation="portrait" r:id="rId1"/>
      <headerFooter differentOddEven="1" alignWithMargins="0">
        <oddFooter>&amp;R&amp;"Book Antiqua,Bold"&amp;10Schedule-4/ Page &amp;P of &amp;N</oddFooter>
      </headerFooter>
    </customSheetView>
    <customSheetView guid="{90C54587-629C-4404-A1A0-30EDF0AF3C61}" showPageBreaks="1" showGridLines="0" printArea="1" view="pageBreakPreview" topLeftCell="A25">
      <selection activeCell="D14" sqref="D14:D15"/>
      <pageMargins left="0.5" right="0.38" top="0.56999999999999995" bottom="0.48" header="0.38" footer="0.24"/>
      <printOptions horizontalCentered="1"/>
      <pageSetup paperSize="9" fitToHeight="0" orientation="portrait" r:id="rId2"/>
      <headerFooter differentOddEven="1" alignWithMargins="0">
        <oddFooter>&amp;R&amp;"Book Antiqua,Bold"&amp;10Schedule-4/ Page &amp;P of &amp;N</oddFooter>
      </headerFooter>
    </customSheetView>
    <customSheetView guid="{EE7031B4-7731-4AC9-8E26-723541638DB9}"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3"/>
      <headerFooter differentOddEven="1" alignWithMargins="0">
        <oddFooter>&amp;R&amp;"Book Antiqua,Bold"&amp;10Schedule-4/ Page &amp;P of &amp;N</oddFooter>
      </headerFooter>
    </customSheetView>
    <customSheetView guid="{BEB8DEA2-B246-4C83-A353-004ADAF8549F}"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4"/>
      <headerFooter differentOddEven="1" alignWithMargins="0">
        <oddFooter>&amp;R&amp;"Book Antiqua,Bold"&amp;10Schedule-4/ Page &amp;P of &amp;N</oddFooter>
      </headerFooter>
    </customSheetView>
    <customSheetView guid="{76EF76C6-407E-4B5E-855E-3AC1614CD1AB}" showPageBreaks="1" showGridLines="0" printArea="1" view="pageBreakPreview" topLeftCell="A11">
      <selection activeCell="B14" sqref="B14:C15"/>
      <pageMargins left="0.5" right="0.38" top="0.56999999999999995" bottom="0.48" header="0.38" footer="0.24"/>
      <printOptions horizontalCentered="1"/>
      <pageSetup paperSize="9" fitToHeight="0" orientation="portrait" r:id="rId5"/>
      <headerFooter differentOddEven="1" alignWithMargins="0">
        <oddFooter>&amp;R&amp;"Book Antiqua,Bold"&amp;10Schedule-4/ Page &amp;P of &amp;N</oddFooter>
      </headerFooter>
    </customSheetView>
    <customSheetView guid="{F9C63928-D54C-449A-864F-E2728613909C}"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6"/>
      <headerFooter differentOddEven="1" alignWithMargins="0">
        <oddFooter>&amp;R&amp;"Book Antiqua,Bold"&amp;10Schedule-4/ Page &amp;P of &amp;N</oddFooter>
      </headerFooter>
    </customSheetView>
    <customSheetView guid="{C933274C-A7B7-4AED-95BA-97A5593E65A9}"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7"/>
      <headerFooter differentOddEven="1" alignWithMargins="0">
        <oddFooter>&amp;R&amp;"Book Antiqua,Bold"&amp;10Schedule-4/ Page &amp;P of &amp;N</oddFooter>
      </headerFooter>
    </customSheetView>
    <customSheetView guid="{FABAE787-F37D-42D1-9450-0C61A36C2F64}" showPageBreaks="1" showGridLines="0" printArea="1" view="pageBreakPreview" topLeftCell="A25">
      <selection activeCell="D14" sqref="D14:D15"/>
      <pageMargins left="0.5" right="0.38" top="0.56999999999999995" bottom="0.48" header="0.38" footer="0.24"/>
      <printOptions horizontalCentered="1"/>
      <pageSetup paperSize="9" fitToHeight="0" orientation="portrait" r:id="rId8"/>
      <headerFooter differentOddEven="1" alignWithMargins="0">
        <oddFooter>&amp;R&amp;"Book Antiqua,Bold"&amp;10Schedule-4/ Page &amp;P of &amp;N</oddFooter>
      </headerFooter>
    </customSheetView>
  </customSheetViews>
  <mergeCells count="12">
    <mergeCell ref="B10:C10"/>
    <mergeCell ref="B11:C11"/>
    <mergeCell ref="A3:D3"/>
    <mergeCell ref="A4:D4"/>
    <mergeCell ref="A7:C7"/>
    <mergeCell ref="B8:C8"/>
    <mergeCell ref="B9:C9"/>
    <mergeCell ref="B13:C13"/>
    <mergeCell ref="A14:A15"/>
    <mergeCell ref="B14:C15"/>
    <mergeCell ref="D14:D15"/>
    <mergeCell ref="B16:C16"/>
  </mergeCells>
  <printOptions horizontalCentered="1"/>
  <pageMargins left="0.5" right="0.38" top="0.56999999999999995" bottom="0.48" header="0.38" footer="0.24"/>
  <pageSetup paperSize="9" fitToHeight="0" orientation="portrait" r:id="rId9"/>
  <headerFooter differentOddEven="1" alignWithMargins="0">
    <oddFooter>&amp;R&amp;"Book Antiqua,Bold"&amp;10Schedule-4/ Page &amp;P of &amp;N</oddFooter>
  </headerFooter>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sheetPr>
  <dimension ref="A1:G34"/>
  <sheetViews>
    <sheetView showGridLines="0" view="pageBreakPreview" zoomScaleNormal="100" zoomScaleSheetLayoutView="100" workbookViewId="0">
      <selection sqref="A1:XFD1048576"/>
    </sheetView>
  </sheetViews>
  <sheetFormatPr defaultColWidth="10" defaultRowHeight="15"/>
  <cols>
    <col min="1" max="1" width="10.625" style="244" customWidth="1"/>
    <col min="2" max="2" width="27.5" style="244" customWidth="1"/>
    <col min="3" max="3" width="26.625" style="244" customWidth="1"/>
    <col min="4" max="4" width="41.625" style="244" customWidth="1"/>
    <col min="5" max="5" width="16.75" style="242" hidden="1" customWidth="1"/>
    <col min="6" max="8" width="0" style="242" hidden="1" customWidth="1"/>
    <col min="9" max="9" width="3.625" style="242" customWidth="1"/>
    <col min="10" max="16384" width="10" style="242"/>
  </cols>
  <sheetData>
    <row r="1" spans="1:7" ht="18" customHeight="1">
      <c r="A1" s="502" t="str">
        <f>Cover!B3</f>
        <v>NR1/T/W-CIVIL/DOM/I00/25/03282 - SRM RFX 5002004325</v>
      </c>
      <c r="B1" s="503"/>
      <c r="C1" s="504"/>
      <c r="D1" s="505" t="s">
        <v>286</v>
      </c>
    </row>
    <row r="2" spans="1:7" ht="18" customHeight="1">
      <c r="A2" s="438"/>
      <c r="B2" s="97"/>
      <c r="C2" s="94"/>
      <c r="D2" s="94"/>
    </row>
    <row r="3" spans="1:7" ht="59.25" customHeight="1">
      <c r="A3" s="700" t="str">
        <f>Cover!$B$2</f>
        <v>Construction of Transit Camp/Field Hostel at 765/400 kV Sikar II New Substation</v>
      </c>
      <c r="B3" s="700"/>
      <c r="C3" s="700"/>
      <c r="D3" s="700"/>
      <c r="E3" s="243"/>
      <c r="F3" s="243"/>
    </row>
    <row r="4" spans="1:7" ht="21.95" customHeight="1">
      <c r="A4" s="701" t="s">
        <v>215</v>
      </c>
      <c r="B4" s="701"/>
      <c r="C4" s="701"/>
      <c r="D4" s="701"/>
    </row>
    <row r="5" spans="1:7" ht="18" customHeight="1">
      <c r="A5" s="506"/>
      <c r="B5" s="5"/>
      <c r="C5" s="5"/>
      <c r="D5" s="5"/>
    </row>
    <row r="6" spans="1:7" ht="18" customHeight="1">
      <c r="A6" s="436"/>
      <c r="B6" s="5"/>
      <c r="C6" s="5"/>
      <c r="D6" s="507" t="s">
        <v>220</v>
      </c>
    </row>
    <row r="7" spans="1:7" ht="16.5">
      <c r="A7" s="651"/>
      <c r="B7" s="651"/>
      <c r="C7" s="651"/>
      <c r="D7" s="508" t="str">
        <f>'CIVIL_ELECTRICAL-Sch-2'!J9</f>
        <v>Contracts &amp; Material</v>
      </c>
    </row>
    <row r="8" spans="1:7" ht="18" customHeight="1">
      <c r="A8" s="509" t="s">
        <v>230</v>
      </c>
      <c r="B8" s="697" t="str">
        <f xml:space="preserve"> IF('Names of Bidder'!D9=0, "",'Names of Bidder'!D9)</f>
        <v/>
      </c>
      <c r="C8" s="697"/>
      <c r="D8" s="508" t="str">
        <f>'CIVIL_ELECTRICAL-Sch-2'!J10</f>
        <v>Power Grid Corporation of India Ltd.,</v>
      </c>
    </row>
    <row r="9" spans="1:7" ht="18" customHeight="1">
      <c r="A9" s="509" t="s">
        <v>231</v>
      </c>
      <c r="B9" s="697" t="str">
        <f xml:space="preserve"> IF('Names of Bidder'!D10=0, "",'Names of Bidder'!D10)</f>
        <v/>
      </c>
      <c r="C9" s="697"/>
      <c r="D9" s="508" t="str">
        <f>'CIVIL_ELECTRICAL-Sch-2'!J11</f>
        <v xml:space="preserve">Rajasthan Projects Office, </v>
      </c>
    </row>
    <row r="10" spans="1:7" ht="18" customHeight="1">
      <c r="A10" s="21"/>
      <c r="B10" s="697" t="str">
        <f xml:space="preserve"> IF('Names of Bidder'!D11=0, "",'Names of Bidder'!D11)</f>
        <v/>
      </c>
      <c r="C10" s="697"/>
      <c r="D10" s="508" t="str">
        <f>'CIVIL_ELECTRICAL-Sch-2'!J12</f>
        <v xml:space="preserve">4th Floor, REIL House, Shipra Path, </v>
      </c>
    </row>
    <row r="11" spans="1:7" ht="18" customHeight="1">
      <c r="A11" s="21"/>
      <c r="B11" s="697" t="str">
        <f xml:space="preserve"> IF('Names of Bidder'!D12=0, "",'Names of Bidder'!D12)</f>
        <v/>
      </c>
      <c r="C11" s="697"/>
      <c r="D11" s="508" t="str">
        <f>'CIVIL_ELECTRICAL-Sch-2'!J13</f>
        <v xml:space="preserve">Mansarovar, Jaipur-302020 Rajasthan </v>
      </c>
    </row>
    <row r="12" spans="1:7" ht="18" customHeight="1">
      <c r="A12" s="510"/>
      <c r="B12" s="510"/>
      <c r="C12" s="510"/>
      <c r="D12" s="507"/>
    </row>
    <row r="13" spans="1:7" ht="21.95" customHeight="1">
      <c r="A13" s="511" t="s">
        <v>210</v>
      </c>
      <c r="B13" s="698" t="s">
        <v>206</v>
      </c>
      <c r="C13" s="699"/>
      <c r="D13" s="512" t="s">
        <v>211</v>
      </c>
    </row>
    <row r="14" spans="1:7" ht="21.95" customHeight="1">
      <c r="A14" s="513" t="s">
        <v>212</v>
      </c>
      <c r="B14" s="696" t="s">
        <v>232</v>
      </c>
      <c r="C14" s="696"/>
      <c r="D14" s="514">
        <f>+'CIVIL_ELECTRICAL-Sch-2'!K242</f>
        <v>0</v>
      </c>
      <c r="E14" s="376">
        <f>D14*0.9</f>
        <v>0</v>
      </c>
      <c r="F14" s="242">
        <f>D14*1.18</f>
        <v>0</v>
      </c>
    </row>
    <row r="15" spans="1:7" ht="35.1" customHeight="1">
      <c r="A15" s="515"/>
      <c r="B15" s="690" t="s">
        <v>577</v>
      </c>
      <c r="C15" s="691"/>
      <c r="D15" s="516"/>
    </row>
    <row r="16" spans="1:7" ht="21" hidden="1" customHeight="1">
      <c r="A16" s="513" t="s">
        <v>213</v>
      </c>
      <c r="B16" s="696" t="s">
        <v>420</v>
      </c>
      <c r="C16" s="696"/>
      <c r="D16" s="514">
        <f>'Ext. Electrification-Sch-3'!K154</f>
        <v>0</v>
      </c>
      <c r="E16" s="242">
        <f>D16*0.9</f>
        <v>0</v>
      </c>
      <c r="F16" s="242">
        <f>1.05*D16</f>
        <v>0</v>
      </c>
      <c r="G16" s="430">
        <f>E16-'SCHEDULE-5 After Discount'!D16</f>
        <v>0</v>
      </c>
    </row>
    <row r="17" spans="1:6" ht="36" hidden="1" customHeight="1">
      <c r="A17" s="515"/>
      <c r="B17" s="690" t="s">
        <v>310</v>
      </c>
      <c r="C17" s="691"/>
      <c r="D17" s="516"/>
    </row>
    <row r="18" spans="1:6" ht="21.95" hidden="1" customHeight="1">
      <c r="A18" s="513" t="s">
        <v>282</v>
      </c>
      <c r="B18" s="696" t="s">
        <v>421</v>
      </c>
      <c r="C18" s="696"/>
      <c r="D18" s="514">
        <f>'Int. Electrification-Sch-4'!K77</f>
        <v>0</v>
      </c>
      <c r="F18" s="242">
        <f>1.18*D18</f>
        <v>0</v>
      </c>
    </row>
    <row r="19" spans="1:6" ht="30" hidden="1" customHeight="1">
      <c r="A19" s="515"/>
      <c r="B19" s="690" t="s">
        <v>311</v>
      </c>
      <c r="C19" s="691"/>
      <c r="D19" s="516"/>
    </row>
    <row r="20" spans="1:6" ht="21" hidden="1" customHeight="1">
      <c r="A20" s="513" t="s">
        <v>214</v>
      </c>
      <c r="B20" s="696" t="s">
        <v>422</v>
      </c>
      <c r="C20" s="696"/>
      <c r="D20" s="514" t="e">
        <f>#REF!</f>
        <v>#REF!</v>
      </c>
      <c r="F20" s="242" t="e">
        <f>1.05*D20</f>
        <v>#REF!</v>
      </c>
    </row>
    <row r="21" spans="1:6" ht="36" hidden="1" customHeight="1">
      <c r="A21" s="515"/>
      <c r="B21" s="690" t="s">
        <v>418</v>
      </c>
      <c r="C21" s="691"/>
      <c r="D21" s="516"/>
    </row>
    <row r="22" spans="1:6" ht="21.95" hidden="1" customHeight="1">
      <c r="A22" s="513" t="s">
        <v>312</v>
      </c>
      <c r="B22" s="696" t="s">
        <v>423</v>
      </c>
      <c r="C22" s="696"/>
      <c r="D22" s="514" t="e">
        <f>#REF!</f>
        <v>#REF!</v>
      </c>
      <c r="F22" s="242" t="e">
        <f>1.18*D22</f>
        <v>#REF!</v>
      </c>
    </row>
    <row r="23" spans="1:6" ht="30" hidden="1" customHeight="1">
      <c r="A23" s="515"/>
      <c r="B23" s="690" t="s">
        <v>419</v>
      </c>
      <c r="C23" s="691"/>
      <c r="D23" s="516"/>
    </row>
    <row r="24" spans="1:6" ht="21.95" customHeight="1">
      <c r="A24" s="513" t="s">
        <v>213</v>
      </c>
      <c r="B24" s="696" t="s">
        <v>420</v>
      </c>
      <c r="C24" s="696"/>
      <c r="D24" s="517">
        <f>'Schedule 3'!D16</f>
        <v>0</v>
      </c>
    </row>
    <row r="25" spans="1:6" ht="28.5" customHeight="1">
      <c r="A25" s="515"/>
      <c r="B25" s="690" t="s">
        <v>568</v>
      </c>
      <c r="C25" s="691"/>
      <c r="D25" s="516"/>
    </row>
    <row r="26" spans="1:6" ht="16.5">
      <c r="A26" s="689">
        <v>3</v>
      </c>
      <c r="B26" s="692" t="s">
        <v>567</v>
      </c>
      <c r="C26" s="693"/>
      <c r="D26" s="518">
        <f>D24+D18+D16+D14</f>
        <v>0</v>
      </c>
      <c r="E26" s="242">
        <f>D26*0.9-'SCHEDULE-5 After Discount'!D26</f>
        <v>0</v>
      </c>
    </row>
    <row r="27" spans="1:6" ht="16.5">
      <c r="A27" s="689"/>
      <c r="B27" s="694"/>
      <c r="C27" s="695"/>
      <c r="D27" s="519"/>
    </row>
    <row r="28" spans="1:6" ht="18.75" customHeight="1">
      <c r="A28" s="520"/>
      <c r="B28" s="521"/>
      <c r="C28" s="521"/>
      <c r="D28" s="522"/>
    </row>
    <row r="29" spans="1:6" ht="27.95" customHeight="1">
      <c r="A29" s="520"/>
      <c r="B29" s="521"/>
      <c r="C29" s="523"/>
      <c r="D29" s="522"/>
    </row>
    <row r="30" spans="1:6" ht="27.95" customHeight="1">
      <c r="A30" s="524" t="s">
        <v>226</v>
      </c>
      <c r="B30" s="525" t="str">
        <f>'Names of Bidder'!D27&amp;"-"&amp;'Names of Bidder'!E27&amp;"-"&amp;'Names of Bidder'!F27</f>
        <v>--2025</v>
      </c>
      <c r="C30" s="523" t="s">
        <v>228</v>
      </c>
      <c r="D30" s="526">
        <f>'Names of Bidder'!D24</f>
        <v>0</v>
      </c>
      <c r="F30" s="247"/>
    </row>
    <row r="31" spans="1:6" ht="27.95" customHeight="1">
      <c r="A31" s="524" t="s">
        <v>227</v>
      </c>
      <c r="B31" s="525">
        <f>'Names of Bidder'!D28</f>
        <v>0</v>
      </c>
      <c r="C31" s="523" t="s">
        <v>229</v>
      </c>
      <c r="D31" s="526">
        <f>'Names of Bidder'!D25</f>
        <v>0</v>
      </c>
      <c r="F31" s="248"/>
    </row>
    <row r="32" spans="1:6" ht="27.95" customHeight="1">
      <c r="A32" s="527"/>
      <c r="B32" s="97"/>
      <c r="C32" s="523"/>
      <c r="D32" s="5"/>
      <c r="F32" s="248"/>
    </row>
    <row r="33" spans="1:6" ht="30" customHeight="1">
      <c r="A33" s="527"/>
      <c r="B33" s="97"/>
      <c r="C33" s="523"/>
      <c r="D33" s="527"/>
      <c r="F33" s="247"/>
    </row>
    <row r="34" spans="1:6" ht="30" customHeight="1">
      <c r="A34" s="249"/>
      <c r="B34" s="249"/>
      <c r="C34" s="250"/>
      <c r="E34" s="251"/>
    </row>
  </sheetData>
  <sheetProtection algorithmName="SHA-512" hashValue="cW4YxufTPWtrdlcZ9RgGPyQvCz5dI9tg7v4P5YtECbBSnKIH1HNeGmz/lLAnz2s4njCEQcHRggC3N2fS7qMjmQ==" saltValue="JeUnfAEswbI9RXxn+enm/Q==" spinCount="100000" sheet="1" selectLockedCells="1"/>
  <customSheetViews>
    <customSheetView guid="{E5B10C1E-C091-4DA3-80AA-4DA7F5269B03}" showPageBreaks="1" showGridLines="0" printArea="1" hiddenRows="1" hiddenColumns="1" view="pageBreakPreview">
      <selection sqref="A1:XFD1048576"/>
      <pageMargins left="0.5" right="0.38" top="0.56999999999999995" bottom="0.48" header="0.38" footer="0.24"/>
      <printOptions horizontalCentered="1"/>
      <pageSetup paperSize="9" scale="90" fitToHeight="0" orientation="portrait" r:id="rId1"/>
      <headerFooter alignWithMargins="0">
        <oddFooter>&amp;R&amp;"Book Antiqua,Bold"&amp;10Schedule-2/ Page &amp;P of &amp;N</oddFooter>
      </headerFooter>
    </customSheetView>
    <customSheetView guid="{90C54587-629C-4404-A1A0-30EDF0AF3C61}" scale="90" showPageBreaks="1" showGridLines="0" printArea="1" hiddenColumns="1" view="pageBreakPreview">
      <selection activeCell="E15" sqref="E1:E1048576"/>
      <pageMargins left="0.5" right="0.38" top="0.56999999999999995" bottom="0.48" header="0.38" footer="0.24"/>
      <printOptions horizontalCentered="1"/>
      <pageSetup paperSize="9" fitToHeight="0" orientation="portrait" r:id="rId2"/>
      <headerFooter alignWithMargins="0">
        <oddFooter>&amp;R&amp;"Book Antiqua,Bold"&amp;10Schedule-2/ Page &amp;P of &amp;N</oddFooter>
      </headerFooter>
    </customSheetView>
    <customSheetView guid="{EE7031B4-7731-4AC9-8E26-723541638DB9}"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3"/>
      <headerFooter alignWithMargins="0">
        <oddFooter>&amp;R&amp;"Book Antiqua,Bold"&amp;10Schedule-2/ Page &amp;P of &amp;N</oddFooter>
      </headerFooter>
    </customSheetView>
    <customSheetView guid="{BEB8DEA2-B246-4C83-A353-004ADAF8549F}"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4"/>
      <headerFooter alignWithMargins="0">
        <oddFooter>&amp;R&amp;"Book Antiqua,Bold"&amp;10Schedule-2/ Page &amp;P of &amp;N</oddFooter>
      </headerFooter>
    </customSheetView>
    <customSheetView guid="{76EF76C6-407E-4B5E-855E-3AC1614CD1AB}" showPageBreaks="1" showGridLines="0" printArea="1" hiddenColumns="1" view="pageBreakPreview" topLeftCell="A16">
      <selection activeCell="D15" sqref="D15"/>
      <pageMargins left="0.5" right="0.38" top="0.56999999999999995" bottom="0.48" header="0.38" footer="0.24"/>
      <printOptions horizontalCentered="1"/>
      <pageSetup paperSize="9" fitToHeight="0" orientation="portrait" r:id="rId5"/>
      <headerFooter alignWithMargins="0">
        <oddFooter>&amp;R&amp;"Book Antiqua,Bold"&amp;10Schedule-2/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27A45B7A-04F2-4516-B80B-5ED0825D4ED3}" topLeftCell="A19">
      <selection activeCell="D22" sqref="D22"/>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F42F111F-1008-4984-B8EF-A2028972CD6B}" showPageBreaks="1" showGridLines="0" printArea="1" hiddenRows="1" view="pageBreakPreview" topLeftCell="A7">
      <selection activeCell="H13" sqref="H13"/>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0DD8F97D-8C07-4CD0-8FF9-3A2505F13748}" showPageBreaks="1" showGridLines="0" printArea="1" hiddenRows="1" view="pageBreakPreview" topLeftCell="A13">
      <selection activeCell="B23" sqref="B23:C23"/>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6269FB24-FD69-4B06-B4F9-A51A4D37F8E4}" showPageBreaks="1" showGridLines="0" printArea="1" hiddenRows="1" view="pageBreakPreview">
      <selection activeCell="A7" sqref="A7:C7"/>
      <pageMargins left="0.5" right="0.38" top="0.56999999999999995" bottom="0.48" header="0.38" footer="0.24"/>
      <printOptions horizontalCentered="1"/>
      <pageSetup paperSize="9" fitToHeight="0" orientation="portrait" r:id="rId12"/>
      <headerFooter alignWithMargins="0">
        <oddFooter>&amp;R&amp;"Book Antiqua,Bold"&amp;10Schedule-2/ Page &amp;P of &amp;N</oddFooter>
      </headerFooter>
    </customSheetView>
    <customSheetView guid="{20CBBF41-A202-4892-A83D-52713C1F8A9E}" showPageBreaks="1" showGridLines="0" printArea="1" hiddenRows="1" view="pageBreakPreview" topLeftCell="A3">
      <selection activeCell="D19" sqref="D19"/>
      <pageMargins left="0.5" right="0.38" top="0.56999999999999995" bottom="0.48" header="0.38" footer="0.24"/>
      <printOptions horizontalCentered="1"/>
      <pageSetup paperSize="9" fitToHeight="0" orientation="portrait" r:id="rId13"/>
      <headerFooter alignWithMargins="0">
        <oddFooter>&amp;R&amp;"Book Antiqua,Bold"&amp;10Schedule-2/ Page &amp;P of &amp;N</oddFooter>
      </headerFooter>
    </customSheetView>
    <customSheetView guid="{F9C63928-D54C-449A-864F-E2728613909C}" showPageBreaks="1" showGridLines="0" printArea="1" hiddenColumns="1" view="pageBreakPreview" topLeftCell="A16">
      <selection activeCell="D22" sqref="D22"/>
      <pageMargins left="0.5" right="0.38" top="0.56999999999999995" bottom="0.48" header="0.38" footer="0.24"/>
      <printOptions horizontalCentered="1"/>
      <pageSetup paperSize="9" fitToHeight="0" orientation="portrait" r:id="rId14"/>
      <headerFooter alignWithMargins="0">
        <oddFooter>&amp;R&amp;"Book Antiqua,Bold"&amp;10Schedule-2/ Page &amp;P of &amp;N</oddFooter>
      </headerFooter>
    </customSheetView>
    <customSheetView guid="{C933274C-A7B7-4AED-95BA-97A5593E65A9}"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15"/>
      <headerFooter alignWithMargins="0">
        <oddFooter>&amp;R&amp;"Book Antiqua,Bold"&amp;10Schedule-2/ Page &amp;P of &amp;N</oddFooter>
      </headerFooter>
    </customSheetView>
    <customSheetView guid="{FABAE787-F37D-42D1-9450-0C61A36C2F64}" scale="90" showPageBreaks="1" showGridLines="0" printArea="1" hiddenColumns="1" view="pageBreakPreview" topLeftCell="A16">
      <selection activeCell="E15" sqref="E1:E1048576"/>
      <pageMargins left="0.5" right="0.38" top="0.56999999999999995" bottom="0.48" header="0.38" footer="0.24"/>
      <printOptions horizontalCentered="1"/>
      <pageSetup paperSize="9" fitToHeight="0" orientation="portrait" r:id="rId16"/>
      <headerFooter alignWithMargins="0">
        <oddFooter>&amp;R&amp;"Book Antiqua,Bold"&amp;10Schedule-2/ Page &amp;P of &amp;N</oddFooter>
      </headerFooter>
    </customSheetView>
  </customSheetViews>
  <mergeCells count="22">
    <mergeCell ref="B9:C9"/>
    <mergeCell ref="B10:C10"/>
    <mergeCell ref="A7:C7"/>
    <mergeCell ref="A3:D3"/>
    <mergeCell ref="A4:D4"/>
    <mergeCell ref="B8:C8"/>
    <mergeCell ref="B11:C11"/>
    <mergeCell ref="B17:C17"/>
    <mergeCell ref="B16:C16"/>
    <mergeCell ref="B14:C14"/>
    <mergeCell ref="B15:C15"/>
    <mergeCell ref="B13:C13"/>
    <mergeCell ref="B18:C18"/>
    <mergeCell ref="B20:C20"/>
    <mergeCell ref="B21:C21"/>
    <mergeCell ref="B22:C22"/>
    <mergeCell ref="B23:C23"/>
    <mergeCell ref="A26:A27"/>
    <mergeCell ref="B19:C19"/>
    <mergeCell ref="B26:C27"/>
    <mergeCell ref="B24:C24"/>
    <mergeCell ref="B25:C25"/>
  </mergeCells>
  <phoneticPr fontId="4" type="noConversion"/>
  <printOptions horizontalCentered="1"/>
  <pageMargins left="0.5" right="0.38" top="0.56999999999999995" bottom="0.48" header="0.38" footer="0.24"/>
  <pageSetup paperSize="9" scale="89" fitToHeight="0" orientation="portrait" r:id="rId17"/>
  <headerFooter alignWithMargins="0">
    <oddFooter>&amp;R&amp;"Book Antiqua,Bold"&amp;10Schedule-2/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Basic</vt:lpstr>
      <vt:lpstr>Cover</vt:lpstr>
      <vt:lpstr>Instructions</vt:lpstr>
      <vt:lpstr>Names of Bidder</vt:lpstr>
      <vt:lpstr>CIVIL_ELECTRICAL-Sch-2</vt:lpstr>
      <vt:lpstr>Ext. Electrification-Sch-3</vt:lpstr>
      <vt:lpstr>Int. Electrification-Sch-4</vt:lpstr>
      <vt:lpstr>Schedule 3</vt:lpstr>
      <vt:lpstr>SCHEDULE-4</vt:lpstr>
      <vt:lpstr>Sched-6 Discount</vt:lpstr>
      <vt:lpstr>SCHEDULE-5 After Discount</vt:lpstr>
      <vt:lpstr>Bid Form 2nd Envelope</vt:lpstr>
      <vt:lpstr>N to W</vt:lpstr>
      <vt:lpstr>'Names of Bidder'!_Hlk72930339</vt:lpstr>
      <vt:lpstr>'Bid Form 2nd Envelope'!Print_Area</vt:lpstr>
      <vt:lpstr>'CIVIL_ELECTRICAL-Sch-2'!Print_Area</vt:lpstr>
      <vt:lpstr>'Ext. Electrification-Sch-3'!Print_Area</vt:lpstr>
      <vt:lpstr>Instructions!Print_Area</vt:lpstr>
      <vt:lpstr>'Int. Electrification-Sch-4'!Print_Area</vt:lpstr>
      <vt:lpstr>'Names of Bidder'!Print_Area</vt:lpstr>
      <vt:lpstr>'Sched-6 Discount'!Print_Area</vt:lpstr>
      <vt:lpstr>'Schedule 3'!Print_Area</vt:lpstr>
      <vt:lpstr>'SCHEDULE-4'!Print_Area</vt:lpstr>
      <vt:lpstr>'SCHEDULE-5 After Discount'!Print_Area</vt:lpstr>
      <vt:lpstr>'CIVIL_ELECTRICAL-Sch-2'!Print_Titles</vt:lpstr>
      <vt:lpstr>'Ext. Electrification-Sch-3'!Print_Titles</vt:lpstr>
      <vt:lpstr>'Int. Electrification-Sch-4'!Print_Titles</vt:lpstr>
      <vt:lpstr>'Schedule 3'!Print_Titles</vt:lpstr>
      <vt:lpstr>'SCHEDULE-4'!Print_Titles</vt:lpstr>
      <vt:lpstr>'SCHEDULE-5 After Discount'!Print_Titles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Vijay Prakash Jarwal {विजय प्रकाश जारवाल}</cp:lastModifiedBy>
  <cp:lastPrinted>2018-05-31T10:10:27Z</cp:lastPrinted>
  <dcterms:created xsi:type="dcterms:W3CDTF">2001-07-26T10:23:15Z</dcterms:created>
  <dcterms:modified xsi:type="dcterms:W3CDTF">2025-03-27T07:29:22Z</dcterms:modified>
</cp:coreProperties>
</file>