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F:\wc-3835\bid docs-publish\"/>
    </mc:Choice>
  </mc:AlternateContent>
  <xr:revisionPtr revIDLastSave="0" documentId="13_ncr:1_{6F5DA1CB-5844-4FC2-8F1C-5A570EF41F4E}" xr6:coauthVersionLast="47" xr6:coauthVersionMax="47" xr10:uidLastSave="{00000000-0000-0000-0000-000000000000}"/>
  <workbookProtection workbookPassword="DCFA"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'Schedule-I'!$A$1:$P$44</definedName>
    <definedName name="_xlnm.Print_Area" localSheetId="5">'Schedule-II'!$A$1:$M$21</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'Schedule-I'!$A$1:$P$44</definedName>
    <definedName name="Z_27F75044_6024_4403_9A39_D72B9CCD332B_.wvu.PrintArea" localSheetId="5" hidden="1">'Schedule-II'!$A$1:$O$32</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'Schedule-II'!$A$1:$L$31</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'Schedule-II'!$A$1:$L$31</definedName>
  </definedNames>
  <calcPr calcId="191028"/>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K19" i="6" s="1"/>
  <c r="P9" i="6"/>
  <c r="L36" i="5"/>
  <c r="L35" i="5"/>
  <c r="N31" i="5"/>
  <c r="M31" i="5"/>
  <c r="N36" i="5"/>
  <c r="O29" i="5"/>
  <c r="P29" i="5" s="1"/>
  <c r="M34" i="5"/>
  <c r="N34" i="5"/>
  <c r="O34" i="5" s="1"/>
  <c r="P34" i="5" s="1"/>
  <c r="M33" i="5"/>
  <c r="N33" i="5"/>
  <c r="O33" i="5" s="1"/>
  <c r="P33" i="5" s="1"/>
  <c r="M32" i="5"/>
  <c r="N32" i="5"/>
  <c r="O32" i="5" s="1"/>
  <c r="P32" i="5" s="1"/>
  <c r="O31" i="5"/>
  <c r="P31" i="5" s="1"/>
  <c r="M30" i="5"/>
  <c r="N30" i="5"/>
  <c r="O30" i="5" s="1"/>
  <c r="P30" i="5" s="1"/>
  <c r="M29" i="5"/>
  <c r="N29" i="5"/>
  <c r="M28" i="5"/>
  <c r="N28" i="5"/>
  <c r="O28" i="5" s="1"/>
  <c r="P28" i="5" s="1"/>
  <c r="M27" i="5"/>
  <c r="N27" i="5"/>
  <c r="O27" i="5" s="1"/>
  <c r="P27" i="5" s="1"/>
  <c r="M26" i="5"/>
  <c r="N26" i="5"/>
  <c r="O26" i="5" s="1"/>
  <c r="P26" i="5" s="1"/>
  <c r="L19" i="6" l="1"/>
  <c r="N20" i="5"/>
  <c r="O20" i="5" s="1"/>
  <c r="P20" i="5" s="1"/>
  <c r="M20" i="5"/>
  <c r="N19" i="5"/>
  <c r="O19" i="5" s="1"/>
  <c r="P19" i="5" s="1"/>
  <c r="M19" i="5"/>
  <c r="M17" i="5"/>
  <c r="N17" i="5"/>
  <c r="O17" i="5" s="1"/>
  <c r="P17" i="5" s="1"/>
  <c r="M12" i="5"/>
  <c r="K18" i="6"/>
  <c r="L18" i="6" s="1"/>
  <c r="K17" i="6"/>
  <c r="L17" i="6" s="1"/>
  <c r="K10" i="6" l="1"/>
  <c r="N25" i="5"/>
  <c r="O25" i="5" s="1"/>
  <c r="P25" i="5" s="1"/>
  <c r="M25" i="5"/>
  <c r="N24" i="5"/>
  <c r="O24" i="5" s="1"/>
  <c r="P24" i="5" s="1"/>
  <c r="M24" i="5"/>
  <c r="N23" i="5"/>
  <c r="O23" i="5" s="1"/>
  <c r="P23" i="5" s="1"/>
  <c r="M23" i="5"/>
  <c r="N22" i="5"/>
  <c r="O22" i="5" s="1"/>
  <c r="P22" i="5" s="1"/>
  <c r="M22" i="5"/>
  <c r="O36" i="5" l="1"/>
  <c r="P36" i="5" s="1"/>
  <c r="N21" i="5"/>
  <c r="O21" i="5" s="1"/>
  <c r="P21" i="5" s="1"/>
  <c r="M21" i="5"/>
  <c r="N18" i="5"/>
  <c r="O18" i="5" s="1"/>
  <c r="P18" i="5" s="1"/>
  <c r="M18" i="5"/>
  <c r="N16" i="5"/>
  <c r="O16" i="5" s="1"/>
  <c r="P16" i="5" s="1"/>
  <c r="M16" i="5"/>
  <c r="N15" i="5"/>
  <c r="O15" i="5" s="1"/>
  <c r="P15" i="5" s="1"/>
  <c r="M15" i="5"/>
  <c r="N14" i="5"/>
  <c r="O14" i="5" s="1"/>
  <c r="P14" i="5" s="1"/>
  <c r="M14" i="5"/>
  <c r="N13" i="5"/>
  <c r="O13" i="5" s="1"/>
  <c r="P13" i="5" s="1"/>
  <c r="M13" i="5"/>
  <c r="N12" i="5"/>
  <c r="K12" i="6"/>
  <c r="K14" i="6" l="1"/>
  <c r="L14" i="6" s="1"/>
  <c r="K13" i="6"/>
  <c r="L13" i="6" s="1"/>
  <c r="K16" i="6" l="1"/>
  <c r="L16" i="6" s="1"/>
  <c r="L12" i="6"/>
  <c r="K11" i="6"/>
  <c r="L11" i="6" s="1"/>
  <c r="L10" i="6" l="1"/>
  <c r="O12" i="5" l="1"/>
  <c r="P12" i="5" l="1"/>
  <c r="A1" i="6" l="1"/>
  <c r="D6" i="6"/>
  <c r="D5" i="6"/>
  <c r="D4" i="6"/>
  <c r="D3" i="6"/>
  <c r="N19" i="6"/>
  <c r="N22" i="6" s="1"/>
  <c r="A44"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1" i="5"/>
  <c r="B9" i="1"/>
  <c r="A8" i="4"/>
  <c r="B8" i="4" s="1"/>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s="1"/>
  <c r="Y24" i="4"/>
  <c r="T24" i="4" s="1"/>
  <c r="Y30" i="4"/>
  <c r="T30" i="4"/>
  <c r="Y31" i="4"/>
  <c r="T31" i="4" s="1"/>
  <c r="Y32" i="4"/>
  <c r="T32" i="4"/>
  <c r="Y33" i="4"/>
  <c r="T33" i="4" s="1"/>
  <c r="Y34" i="4"/>
  <c r="T34" i="4" s="1"/>
  <c r="Y35" i="4"/>
  <c r="T35" i="4" s="1"/>
  <c r="Y36" i="4"/>
  <c r="T36" i="4" s="1"/>
  <c r="Y37" i="4"/>
  <c r="T37" i="4" s="1"/>
  <c r="Y38" i="4"/>
  <c r="T38" i="4" s="1"/>
  <c r="Y39" i="4"/>
  <c r="T39" i="4" s="1"/>
  <c r="Y40" i="4"/>
  <c r="T40" i="4"/>
  <c r="Y41" i="4"/>
  <c r="T41" i="4" s="1"/>
  <c r="Y42" i="4"/>
  <c r="T42" i="4" s="1"/>
  <c r="Y43" i="4"/>
  <c r="T43" i="4" s="1"/>
  <c r="Y44" i="4"/>
  <c r="T44" i="4" s="1"/>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l="1"/>
  <c r="B132" i="4" s="1"/>
  <c r="D132" i="4" s="1"/>
  <c r="A133" i="4"/>
  <c r="B133" i="4" s="1"/>
  <c r="D133" i="4" s="1"/>
  <c r="A130" i="4"/>
  <c r="B130" i="4" s="1"/>
  <c r="D130" i="4" s="1"/>
  <c r="A129" i="4"/>
  <c r="B129" i="4" s="1"/>
  <c r="A127" i="4"/>
  <c r="A131" i="4"/>
  <c r="B131" i="4" s="1"/>
  <c r="D131" i="4" s="1"/>
  <c r="F20" i="1"/>
  <c r="D21" i="1" s="1"/>
  <c r="U6" i="4"/>
  <c r="S13" i="4"/>
  <c r="P6" i="4" s="1"/>
  <c r="D13" i="4"/>
  <c r="A6" i="4" s="1"/>
  <c r="N12" i="4"/>
  <c r="K6" i="4" s="1"/>
  <c r="F6" i="4"/>
  <c r="B5" i="7"/>
  <c r="Y25" i="4" l="1"/>
  <c r="T25" i="4" s="1"/>
  <c r="U7" i="4" s="1"/>
  <c r="D16" i="7" l="1"/>
  <c r="A20" i="6"/>
  <c r="D13" i="7"/>
  <c r="N35" i="5" l="1"/>
  <c r="O35" i="5" s="1"/>
  <c r="O39" i="5" l="1"/>
  <c r="P35" i="5"/>
  <c r="P39" i="5" s="1"/>
  <c r="O41" i="5" l="1"/>
  <c r="P41" i="5" s="1"/>
  <c r="P43" i="5" s="1"/>
  <c r="D15" i="7" s="1"/>
  <c r="O42" i="5" l="1"/>
  <c r="D11" i="7" l="1"/>
  <c r="D18" i="7" s="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<sst xmlns="http://schemas.openxmlformats.org/spreadsheetml/2006/main" count="930" uniqueCount="408">
  <si>
    <t>AMC-II for De-Weeding, Grass Cutting and Jungle Clearance and Part-B Civil Maintenance Works at Hyderabad 400KV Substation</t>
  </si>
  <si>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</si>
  <si>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</si>
  <si>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</si>
  <si>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</si>
  <si>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</si>
  <si>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</si>
  <si>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</si>
  <si>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</si>
  <si>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</si>
  <si>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</si>
  <si>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</si>
  <si>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</si>
  <si>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</si>
  <si>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</si>
  <si>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</si>
  <si>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</si>
  <si>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</si>
  <si>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</si>
  <si>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</si>
  <si>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</si>
  <si>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</si>
  <si>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</si>
  <si>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</si>
  <si>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</si>
  <si>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</si>
  <si>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</si>
  <si>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</si>
  <si>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</si>
  <si>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</si>
  <si>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</si>
  <si>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</si>
  <si>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</si>
  <si>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</si>
  <si>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</si>
  <si>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</si>
  <si>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</si>
  <si>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</si>
  <si>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</si>
  <si>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</si>
  <si>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</si>
  <si>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</si>
  <si>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</si>
  <si>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</si>
  <si>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</si>
  <si>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</si>
  <si>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</si>
  <si>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</si>
  <si>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</si>
  <si>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</si>
  <si>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</si>
  <si>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</si>
  <si>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</si>
  <si>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</si>
  <si>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</si>
  <si>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</si>
  <si>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</si>
  <si>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</si>
  <si>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</si>
  <si>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</si>
  <si>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</si>
  <si>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</si>
  <si>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</si>
  <si>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</si>
  <si>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</si>
  <si>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</si>
  <si>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</si>
  <si>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</si>
  <si>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</si>
  <si>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</si>
  <si>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</si>
  <si>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</si>
  <si>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</si>
  <si>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</si>
  <si>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</si>
  <si>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</si>
  <si>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</si>
  <si>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</si>
  <si>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</si>
  <si>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</si>
  <si>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</si>
  <si>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</si>
  <si>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</si>
  <si>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</si>
  <si>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</si>
  <si>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</si>
  <si>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</si>
  <si>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</si>
  <si>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</si>
  <si>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</si>
  <si>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</si>
  <si>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</si>
  <si>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</si>
  <si>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</si>
  <si>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</si>
  <si>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</si>
  <si>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</si>
  <si>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</si>
  <si>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</si>
  <si>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</si>
  <si>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</si>
  <si>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</si>
  <si>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</si>
  <si>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</si>
  <si>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</si>
  <si>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</si>
  <si>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</si>
  <si>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</si>
  <si>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</si>
  <si>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</si>
  <si>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</si>
  <si>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</si>
  <si>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</si>
  <si>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</si>
  <si>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</si>
  <si>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</si>
  <si>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</si>
  <si>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</si>
  <si>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</si>
  <si>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</si>
  <si>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</si>
  <si>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</si>
  <si>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</si>
  <si>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</si>
  <si>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</si>
  <si>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</si>
  <si>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</si>
  <si>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</si>
  <si>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</si>
  <si>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</si>
  <si>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</si>
  <si>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</si>
  <si>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</si>
  <si>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</si>
  <si>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</si>
  <si>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</si>
  <si>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</si>
  <si>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</si>
  <si>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</si>
  <si>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</si>
  <si>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</si>
  <si>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</si>
  <si>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</si>
  <si>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</si>
  <si>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</si>
  <si>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</si>
  <si>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</si>
  <si>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</si>
  <si>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</si>
  <si>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</si>
  <si>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</si>
  <si>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</si>
  <si>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</si>
  <si>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</si>
  <si>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</si>
  <si>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</si>
  <si>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</si>
  <si>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</si>
  <si>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</si>
  <si>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</si>
  <si>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</si>
  <si>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</si>
  <si>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</si>
  <si>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</si>
  <si>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</si>
  <si>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</si>
  <si>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</si>
  <si>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</si>
  <si>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</si>
  <si>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</si>
  <si>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</si>
  <si>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</si>
  <si>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</si>
  <si>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</si>
  <si>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</si>
  <si>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</si>
  <si>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</si>
  <si>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</si>
  <si>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</si>
  <si>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</si>
  <si>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</si>
  <si>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</si>
  <si>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</si>
  <si>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</si>
  <si>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</si>
  <si>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</si>
  <si>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</si>
  <si>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</si>
  <si>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</si>
  <si>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</si>
  <si>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</si>
  <si>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</si>
  <si>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</si>
  <si>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</si>
  <si>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</si>
  <si>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</si>
  <si>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</si>
  <si>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</si>
  <si>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</si>
  <si>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</si>
  <si>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</si>
  <si>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</si>
  <si>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</si>
  <si>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</si>
  <si>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</si>
  <si>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</si>
  <si>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</si>
  <si>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</si>
  <si>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</si>
  <si>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</si>
  <si>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</si>
  <si>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</si>
  <si>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</si>
  <si>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</si>
  <si>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</si>
  <si>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</si>
  <si>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</si>
  <si>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</si>
  <si>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</si>
  <si>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</si>
  <si>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</si>
  <si>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</si>
  <si>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</si>
  <si>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</si>
  <si>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</si>
  <si>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</si>
  <si>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</si>
  <si>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</si>
  <si>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</si>
  <si>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</si>
  <si>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</si>
  <si>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</si>
  <si>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</si>
  <si>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</si>
  <si>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</si>
  <si>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</si>
  <si>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</si>
  <si>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</si>
  <si>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</si>
  <si>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</si>
  <si>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</si>
  <si>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</si>
  <si>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</si>
  <si>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</si>
  <si>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</si>
  <si>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</si>
  <si>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</si>
  <si>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</si>
  <si>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</si>
  <si>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</si>
  <si>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</si>
  <si>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</si>
  <si>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</si>
  <si>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</si>
  <si>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</si>
  <si>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</si>
  <si>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</si>
  <si>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</si>
  <si>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</si>
  <si>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</si>
  <si>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Excluded in DSR 2023</t>
  </si>
  <si>
    <t>Unit Erection Charges excluding GST</t>
  </si>
  <si>
    <t>Amount excluding GST</t>
  </si>
  <si>
    <t>Total Tax GST</t>
  </si>
  <si>
    <t>13=11/1.12</t>
  </si>
  <si>
    <t>14=13*10</t>
  </si>
  <si>
    <t>15=18% of 14</t>
  </si>
  <si>
    <t>2.6.1</t>
  </si>
  <si>
    <t>Earth work in excavation by mechanical means (Hydraulic excavator)/manual means over areas (exceeding 30 cm in depth, 1.5 m in width as well as 10 sqm on plan) including getting out and disposal of excavated earth lead upto 50 m and lift upto 1.5 m, as directed by Engineer. in-charge.All kinds of soil</t>
  </si>
  <si>
    <t>Cum</t>
  </si>
  <si>
    <t>2.8.1</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</si>
  <si>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</si>
  <si>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4.1.3</t>
  </si>
  <si>
    <t>4.1.5</t>
  </si>
  <si>
    <t>6.1.2</t>
  </si>
  <si>
    <t>Brick work with common burnt clay F.P.S. (non modular) bricks of class designation 7.5 in foundation and plinth in Cement mortar 1:6 (1 cement : 6 coarse sand)</t>
  </si>
  <si>
    <t>6.34.2</t>
  </si>
  <si>
    <t xml:space="preserve">Brick work with non modular fly ash bricks conforming to IS:12894, class designation 10 average compressive strength in super structure above plinth level up to floor V level in: Cement mortar 1:6 (1 cement : 6 Coarse sand) </t>
  </si>
  <si>
    <t>7.1.1</t>
  </si>
  <si>
    <t>Random rubble masonry with hard stone in foundation and plinth including levelling up with cement concrete 1:6:12 (1 cement : 6 coarse sand : 12 graded stone aggregate 20 mm nominal size) upto plinth level with :Cement mortar 1:6 (1 cement : 6 coarse sand)</t>
  </si>
  <si>
    <t>8.9.1.2</t>
  </si>
  <si>
    <t xml:space="preserve">Stone tile (polished) work for wall lining over 12 mm thick bed of cement mortar 1:3 (1 cement : 3 coarse sand) and cement slurry @ 3.3 kg/sqm including pointing in white cement complete. Granite of any colour and shade </t>
  </si>
  <si>
    <t>sqm</t>
  </si>
  <si>
    <t>9.20.1</t>
  </si>
  <si>
    <t xml:space="preserve">Providing and fixing ISI marked flush door shutters conforming to IS : 2202 (Part |) decorative type, core of block board construction with frame of 1st class hard wood and well matched teak 3 ply veneering with vertical grains or cross bands and face veneers on both faces of shutters. 35 mm thick including IS] marked Stainless Steel butt hinges with necessary screws </t>
  </si>
  <si>
    <t>14.1.1</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</si>
  <si>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 4 fine sand)</t>
  </si>
  <si>
    <t>Renewal of old putty of glass panes (length)</t>
  </si>
  <si>
    <t>Meter</t>
  </si>
  <si>
    <t>Refixing of old glass panes with putty and nails</t>
  </si>
  <si>
    <t>14.5.1</t>
  </si>
  <si>
    <t>Renewing glass panes, with putty and nails wherever necessary including racking out the old putty: Float glass panes of nominal thickness 4 mm (weight not less than 10kg/sqm)</t>
  </si>
  <si>
    <t>14.5.2</t>
  </si>
  <si>
    <t>Renewing glass panes, with putty and nails wherever necessary including  racking out the old putty :Float glass panes of nominal thickness 5 mm (weight not less than 12.5kg/sqm)</t>
  </si>
  <si>
    <t>Cleaning of chocked sewer line by diesel running vehicle mounting hydraulic operated high pressure suction cum jetting sewer cleaning machine fitted with pump having 4000 litres suction capacity and 6000 litres water jetting tank capacity including skilled operator, supervising engineer etc. for cleaning and partial desilting of manholes and dechocking of sewer lines. Dechocking and flushing of sewer line from one manhole to another by high pressure jetting system of 2200 PSI for sewer line from 150mm dia upto 300mm</t>
  </si>
  <si>
    <t>metre</t>
  </si>
  <si>
    <t>9.1.1</t>
  </si>
  <si>
    <t xml:space="preserve">Providing wood work in frames of doors, windows, clerestory windows and other frames, wrought framed and fixed in position with hold fast lugs or with dash fasteners of required dia &amp; length (hold fast lugs or dash fastener shall be paid for separately). </t>
  </si>
  <si>
    <t>9.5.1.1</t>
  </si>
  <si>
    <t xml:space="preserve">Providing and fixing panelled or panelled and glazed shutters for doors, windows and clerestory windows, fixing with butt hinges of required size with necessary screws, excluding panelling which will be paid for separately, all complete as per direction of Engineer-in-charge.(Note: Butt hinges and necessary screws shall be paid separately) 
9.5.1 Second class teak wood 
9.5.1.1 35 mm thick shutters </t>
  </si>
  <si>
    <t>Sqm</t>
  </si>
  <si>
    <t>13.87.1</t>
  </si>
  <si>
    <t>White washing with lime to give an even shade :
Old work (two or more coats)</t>
  </si>
  <si>
    <t>13.109.2</t>
  </si>
  <si>
    <t>Finishing walls with water proofing cement paint of required shade : Old work (one or more coats @ 2.20 kg/10 sqm) complete.</t>
  </si>
  <si>
    <t>13.83.1</t>
  </si>
  <si>
    <t>Wall painting with premium acrylic emulsion paint of interior grade, having VOC (Volatile Organic Compound ) content less than 50 grams/ litre of approved brand and manufacture, including applying additional coats wherever required to achieve even shade and colour.</t>
  </si>
  <si>
    <t>13.99.1</t>
  </si>
  <si>
    <t>Painting with synthetic enamel paint of approved brand and manufacture of required colour to give an even shade : One or more coats on old work</t>
  </si>
  <si>
    <t>Providing and applying white cement based putty of average thickness 1 mm, of approved brand and manufacturer, over the plastered wall surface to prepare the surface even and smooth complete.</t>
  </si>
  <si>
    <t>26.28.2</t>
  </si>
  <si>
    <t>Chipping of unsound/weak concrete material from slabs, beams, columns etc. with manual Chisel and/ or by standard power driven percussion type or of approved make including tapering of all edges, making square shoulders of cavities including cleaning the exposed concrete surface and reinforcement with wire brushes etc. and disposal of debris for all lead</t>
  </si>
  <si>
    <t>Horticulture DSR 2.2(DSR 2020)</t>
  </si>
  <si>
    <t>Supply and stacking of good earth (red earth) at site including royalty chargesand carriage upto 5 km lead complete (earth measured in stacks will be reduced by 20% for payment)</t>
  </si>
  <si>
    <t>CuM</t>
  </si>
  <si>
    <t>Horticulture DSR 2.25(DSR 2020)</t>
  </si>
  <si>
    <t>Supplying and stacking of well decayed cattle manure at site including royalty and carriage upto 5 k.m. lead complete (Cattle manure measured in stacks will reduced by 8% for Payment)</t>
  </si>
  <si>
    <t>Total of Schedule Items as per DSR 2023</t>
  </si>
  <si>
    <t>Quote percentage (%) above/below +/- on total amount of DSR 2023 Rates  (to be quoted by contractor)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</si>
  <si>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</si>
  <si>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</si>
  <si>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</si>
  <si>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</si>
  <si>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</si>
  <si>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</si>
  <si>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</si>
  <si>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</si>
  <si>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</si>
  <si>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</si>
  <si>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</si>
  <si>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</si>
  <si>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</si>
  <si>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</si>
  <si>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</si>
  <si>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</si>
  <si>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No. of Operations (3X2 Years)</t>
  </si>
  <si>
    <r>
      <rPr>
        <b/>
        <sz val="12"/>
        <rFont val="Calibri"/>
        <family val="2"/>
      </rPr>
      <t>In Colony,  Stores and Other Areas:</t>
    </r>
    <r>
      <rPr>
        <b/>
        <sz val="12"/>
        <rFont val="Arial"/>
        <family val="2"/>
      </rPr>
      <t xml:space="preserve"> </t>
    </r>
    <r>
      <rPr>
        <sz val="12"/>
        <rFont val="Calibri"/>
        <family val="2"/>
      </rPr>
      <t xml:space="preserve">Clearing jungle including uprooting of rank vegetation, Grass, brush wood, saplings etc., by MANUAL or MECHANICAL means  and disposal of rubbish outside the periphery of substation including transportation as directed by the Engineer-in-charge. The area for disposal of rubbis / grass etc outside the substation premises shall be arranged by the bidder at his own cost. </t>
    </r>
  </si>
  <si>
    <t>No. of Operations (4X2 Years)</t>
  </si>
  <si>
    <r>
      <t xml:space="preserve">In Switch Yard (Metal Area): </t>
    </r>
    <r>
      <rPr>
        <sz val="12"/>
        <color rgb="FF000000"/>
        <rFont val="Calibri"/>
        <family val="2"/>
      </rPr>
      <t xml:space="preserve">Grass clearing, de-weeding , including uprooting of rank vegetation, Grass, brush wood, saplings etc., by MANUAL  means as per available clearance to charged portion and disposal of rubbish outside the periphery of substation including transportation, levelling the metal neatly after removal of grass /weeds as directed by the Engineer-in-charge. The area for disposal of rubbish/grass etc. outside the substation premises shall be arranged by the contractor at his own cost. (2x4x59000x0.15=70800.sqm)
(i) In metal spread area of switchyard (Area for payment shall be arrived by multiplying the total metal area with a multiplying factor 0.15). However, the contractor is also allowed to maintain the metalled area grass free by spraying antiweed chemicals of approved brands at his own cost. </t>
    </r>
  </si>
  <si>
    <r>
      <t xml:space="preserve">In </t>
    </r>
    <r>
      <rPr>
        <b/>
        <sz val="12"/>
        <color rgb="FF000000"/>
        <rFont val="Calibri"/>
        <family val="2"/>
      </rPr>
      <t>Switch Yard (Non Metal Area)</t>
    </r>
    <r>
      <rPr>
        <sz val="12"/>
        <color rgb="FF000000"/>
        <rFont val="Calibri"/>
        <family val="2"/>
      </rPr>
      <t>: Clearing jungle including uprooting of rank vegetation, Grass, brush wood, saplings etc., by MANUAL or MECHANICAL means as per available clearance to charged portion and disposal of rubbish outside the periphery of substation including transportation as directed by the Engineer-in-charge. The area for disposal of rubbish/grass etc. outside the substation premises shall be arranged by the contractor at his own cost. 
(i) Non-metal (open road and road side berms in switchyard). Township, road sides, other open grounds / spaces in the substation premises including road berms and around the buildings inside the switchyard fence (2x4x40000=320000 sqm)</t>
    </r>
  </si>
  <si>
    <t>Supply &amp; stacking of fine sand at site (stack measurement shall be taken for payment)</t>
  </si>
  <si>
    <t>Collection of common garbage bins/points, leaves, branches of trees and 
other colony waste and disposal of such wasteful material to outside
substation premises including loading unloading and carriage by
mechanical means i.e tractor trolley etc as per the requirement and instructions of engineer in charge (one operation shall consist of four tractor with trolley)</t>
  </si>
  <si>
    <t>Operation</t>
  </si>
  <si>
    <t>Supply and Delivery of following Chemical Fertilizers/Pesticides of approved quality with standard brand or as approved by the engineer-in-charge:</t>
  </si>
  <si>
    <t>i</t>
  </si>
  <si>
    <t>Neem Cake</t>
  </si>
  <si>
    <t>Kg</t>
  </si>
  <si>
    <t>Supply of Skilled workers like Plumber,Carpenter and welder etc. for Repair and Maintences works in switchyard, Office/Control Room Bulidings and Township etc. .</t>
  </si>
  <si>
    <t>Mandays</t>
  </si>
  <si>
    <t>Hiring of JCB Machine with driver for misc. work in the premises</t>
  </si>
  <si>
    <t>Per Hour</t>
  </si>
  <si>
    <t>Total of Non-Schedule Items</t>
  </si>
  <si>
    <t>(GRAND SUMMARY)</t>
  </si>
  <si>
    <t>Description</t>
  </si>
  <si>
    <t>Total Price (INR)</t>
  </si>
  <si>
    <t>TOTAL SCHEDULE NO. I</t>
  </si>
  <si>
    <t>Supply &amp; Installation Charges- Schedule Civil Items for AMC-II Package for de-weeding, grass cutting and jungle clearance &amp; civil Maintenance works at Hyderabad Station</t>
  </si>
  <si>
    <t>TOTAL SCHEDULE NO. II</t>
  </si>
  <si>
    <t>Supply &amp; Installation Charges- Non-Schedule Civil Items for AMC-II Package for de-weeding, grass cutting and jungle clearance &amp; civil Maintenance works at Hyderabad Station</t>
  </si>
  <si>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</si>
  <si>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</si>
  <si>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</si>
  <si>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</si>
  <si>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</si>
  <si>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</si>
  <si>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</si>
  <si>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</si>
  <si>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</si>
  <si>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</si>
  <si>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</si>
  <si>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</si>
  <si>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</si>
  <si>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</si>
  <si>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</si>
  <si>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</si>
  <si>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</si>
  <si>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</si>
  <si>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</si>
  <si>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</si>
  <si>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</si>
  <si>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</si>
  <si>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</si>
  <si>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</si>
  <si>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</si>
  <si>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</si>
  <si>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</si>
  <si>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</si>
  <si>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</si>
  <si>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</si>
  <si>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</si>
  <si>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</si>
  <si>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</si>
  <si>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</si>
  <si>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</si>
  <si>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</si>
  <si>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</si>
  <si>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</si>
  <si>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</si>
  <si>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</si>
  <si>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</si>
  <si>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</si>
  <si>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</si>
  <si>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</si>
  <si>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</si>
  <si>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</si>
  <si>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Providing and laying in position cement concrete of specified grade excluding the cost of centering and shuttering - All work up to plinth level : 1:2:4 (1 cement : 2 coarse sand (zone-ill) : 4 graded stone aggregate 20 mm nominal size)</t>
  </si>
  <si>
    <t>Providing and laying in position cement concrete of specified grade excluding the cost of centering and shuttering - All work up to plinth level :1:3:6 (1 Cement : 3 coarse sand (zone-III) : 6 graded stone aggregate 20 mm nominal size)</t>
  </si>
  <si>
    <t>Specification No: Ref: SR-I/C&amp;M/WC-3835/2024  /RFX no:5002003879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</si>
</sst>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66">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b/>
      <sz val="10"/>
      <name val="Calibri"/>
      <family val="2"/>
      <scheme val="minor"/>
    </font>
    <font>
      <sz val="22"/>
      <color rgb="FFFF0000"/>
      <name val="Arial"/>
      <family val="2"/>
    </font>
    <font>
      <sz val="12"/>
      <name val="Calibri"/>
      <family val="2"/>
      <scheme val="minor"/>
    </font>
    <font>
      <sz val="10"/>
      <name val="Book Antiqua"/>
    </font>
    <font>
      <sz val="12"/>
      <color theme="1"/>
      <name val="Arial"/>
      <family val="2"/>
    </font>
    <font>
      <sz val="8"/>
      <name val="Arial"/>
      <family val="2"/>
    </font>
    <font>
      <sz val="11"/>
      <color rgb="FF000000"/>
      <name val="Book Antiqua"/>
      <family val="1"/>
    </font>
    <font>
      <sz val="11"/>
      <color rgb="FF03074A"/>
      <name val="Book Antiqua"/>
      <family val="1"/>
    </font>
    <font>
      <sz val="11"/>
      <color theme="1"/>
      <name val="Book Antiqua"/>
      <family val="1"/>
    </font>
    <font>
      <sz val="12"/>
      <name val="Calibri"/>
      <family val="2"/>
    </font>
    <font>
      <b/>
      <sz val="12"/>
      <name val="Calibri"/>
      <family val="2"/>
    </font>
    <font>
      <b/>
      <sz val="12"/>
      <color rgb="FF000000"/>
      <name val="Calibri"/>
      <family val="2"/>
    </font>
    <font>
      <sz val="12"/>
      <color rgb="FF000000"/>
      <name val="Calibri"/>
      <family val="2"/>
    </font>
    <font>
      <sz val="12"/>
      <color theme="1"/>
      <name val="Calibri"/>
      <family val="2"/>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4">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40"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40" fillId="0" borderId="0"/>
    <xf numFmtId="0" fontId="40"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55" fillId="0" borderId="0" applyFont="0" applyFill="0" applyBorder="0" applyAlignment="0" applyProtection="0"/>
  </cellStyleXfs>
  <cellXfs count="373">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3" fillId="0" borderId="0" xfId="0" applyFont="1"/>
    <xf numFmtId="0" fontId="43" fillId="0" borderId="0" xfId="0" applyFont="1" applyAlignment="1">
      <alignment horizontal="center" vertical="top"/>
    </xf>
    <xf numFmtId="0" fontId="43" fillId="0" borderId="0" xfId="0" applyFont="1" applyAlignment="1">
      <alignment horizontal="center"/>
    </xf>
    <xf numFmtId="0" fontId="43" fillId="0" borderId="0" xfId="0" applyFont="1" applyAlignment="1">
      <alignment vertical="top"/>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0" fontId="41" fillId="0" borderId="12"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2" fontId="45" fillId="0" borderId="18" xfId="0" applyNumberFormat="1" applyFont="1" applyBorder="1" applyAlignment="1" applyProtection="1">
      <alignment vertical="center" wrapText="1"/>
      <protection hidden="1"/>
    </xf>
    <xf numFmtId="10" fontId="44" fillId="5" borderId="18" xfId="0" applyNumberFormat="1" applyFont="1" applyFill="1" applyBorder="1" applyAlignment="1" applyProtection="1">
      <alignment vertical="center" wrapText="1"/>
      <protection locked="0" hidden="1"/>
    </xf>
    <xf numFmtId="0" fontId="46" fillId="0" borderId="18" xfId="0" applyFont="1" applyBorder="1" applyProtection="1">
      <protection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44" fillId="0" borderId="18" xfId="7" applyFont="1" applyBorder="1" applyProtection="1">
      <protection hidden="1"/>
    </xf>
    <xf numFmtId="164" fontId="28" fillId="0" borderId="18" xfId="7" applyFont="1" applyBorder="1" applyAlignment="1">
      <alignment horizontal="center" vertical="center" wrapText="1"/>
    </xf>
    <xf numFmtId="164" fontId="0" fillId="0" borderId="18" xfId="7" applyFont="1" applyBorder="1" applyAlignment="1">
      <alignment horizontal="center" vertical="top"/>
    </xf>
    <xf numFmtId="164" fontId="28" fillId="6" borderId="18" xfId="7" applyFont="1" applyFill="1" applyBorder="1" applyAlignment="1">
      <alignment horizontal="center" vertical="center"/>
    </xf>
    <xf numFmtId="164" fontId="28" fillId="7" borderId="18" xfId="7" applyFont="1" applyFill="1" applyBorder="1" applyAlignment="1">
      <alignment horizontal="center" vertical="center"/>
    </xf>
    <xf numFmtId="164" fontId="28"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164" fontId="5" fillId="0" borderId="18" xfId="18" applyFont="1" applyBorder="1" applyAlignment="1" applyProtection="1">
      <alignment vertical="center"/>
      <protection hidden="1"/>
    </xf>
    <xf numFmtId="9" fontId="49" fillId="5" borderId="41" xfId="0" applyNumberFormat="1" applyFont="1" applyFill="1" applyBorder="1" applyAlignment="1" applyProtection="1">
      <alignment horizontal="center" vertical="center" wrapText="1"/>
      <protection locked="0"/>
    </xf>
    <xf numFmtId="9" fontId="49"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2" fontId="43" fillId="0" borderId="0" xfId="0" applyNumberFormat="1" applyFont="1" applyAlignment="1">
      <alignment vertical="top"/>
    </xf>
    <xf numFmtId="0" fontId="43" fillId="0" borderId="18" xfId="0" applyFont="1" applyBorder="1" applyAlignment="1">
      <alignment horizontal="right" vertical="top"/>
    </xf>
    <xf numFmtId="10" fontId="44" fillId="0" borderId="18" xfId="0" applyNumberFormat="1"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2" fontId="43" fillId="0" borderId="18" xfId="0" applyNumberFormat="1" applyFont="1" applyBorder="1" applyAlignment="1">
      <alignment vertical="center"/>
    </xf>
    <xf numFmtId="2" fontId="43" fillId="0" borderId="18" xfId="0" applyNumberFormat="1" applyFont="1" applyBorder="1" applyAlignment="1">
      <alignment horizontal="right" vertical="center"/>
    </xf>
    <xf numFmtId="164" fontId="43" fillId="0" borderId="0" xfId="0" applyNumberFormat="1" applyFont="1"/>
    <xf numFmtId="0" fontId="31" fillId="0" borderId="18" xfId="0" applyFont="1" applyBorder="1" applyAlignment="1" applyProtection="1">
      <alignment vertical="center" wrapText="1"/>
      <protection hidden="1"/>
    </xf>
    <xf numFmtId="2" fontId="50" fillId="0" borderId="18" xfId="0" applyNumberFormat="1" applyFont="1" applyBorder="1" applyAlignment="1" applyProtection="1">
      <alignment horizontal="right" vertical="center" wrapText="1"/>
      <protection hidden="1"/>
    </xf>
    <xf numFmtId="2" fontId="38" fillId="0" borderId="18" xfId="37" applyNumberFormat="1" applyFont="1" applyBorder="1" applyAlignment="1">
      <alignment horizontal="right" vertical="center" readingOrder="1"/>
    </xf>
    <xf numFmtId="2" fontId="54" fillId="0" borderId="18" xfId="37" applyNumberFormat="1" applyFont="1" applyBorder="1" applyAlignment="1">
      <alignment horizontal="center" vertical="center" readingOrder="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54" fillId="0" borderId="18" xfId="0" applyFont="1" applyBorder="1" applyAlignment="1" applyProtection="1">
      <alignment horizontal="center" vertical="center" wrapText="1"/>
      <protection hidden="1"/>
    </xf>
    <xf numFmtId="0" fontId="56" fillId="5" borderId="18" xfId="0" applyFont="1" applyFill="1" applyBorder="1" applyAlignment="1" applyProtection="1">
      <alignment horizontal="center"/>
      <protection locked="0"/>
    </xf>
    <xf numFmtId="0" fontId="56" fillId="5" borderId="18" xfId="0" applyFont="1" applyFill="1" applyBorder="1" applyProtection="1">
      <protection locked="0"/>
    </xf>
    <xf numFmtId="0" fontId="57" fillId="0" borderId="18" xfId="0" applyFont="1" applyBorder="1" applyAlignment="1">
      <alignment horizontal="center" vertical="center" wrapText="1"/>
    </xf>
    <xf numFmtId="0" fontId="39" fillId="0" borderId="18" xfId="0" applyFont="1" applyBorder="1" applyAlignment="1">
      <alignment horizontal="center" vertical="center" wrapText="1"/>
    </xf>
    <xf numFmtId="0" fontId="1" fillId="0" borderId="18" xfId="0" applyFont="1" applyBorder="1" applyAlignment="1">
      <alignment horizontal="center" vertical="center"/>
    </xf>
    <xf numFmtId="2" fontId="3" fillId="0" borderId="18" xfId="0" applyNumberFormat="1" applyFont="1" applyBorder="1" applyAlignment="1">
      <alignment horizontal="center" vertical="center"/>
    </xf>
    <xf numFmtId="2" fontId="3" fillId="5" borderId="18" xfId="0" applyNumberFormat="1" applyFont="1" applyFill="1" applyBorder="1" applyAlignment="1" applyProtection="1">
      <alignment horizontal="center" vertical="center"/>
      <protection locked="0"/>
    </xf>
    <xf numFmtId="3" fontId="39" fillId="0" borderId="18" xfId="17" applyNumberFormat="1" applyFont="1" applyBorder="1" applyAlignment="1">
      <alignment horizontal="center" vertical="center" readingOrder="1"/>
    </xf>
    <xf numFmtId="1" fontId="38" fillId="0" borderId="18" xfId="37" applyNumberFormat="1" applyFont="1" applyBorder="1" applyAlignment="1">
      <alignment horizontal="right" vertical="center" readingOrder="1"/>
    </xf>
    <xf numFmtId="1" fontId="3" fillId="0" borderId="18" xfId="0" applyNumberFormat="1" applyFont="1" applyBorder="1" applyAlignment="1" applyProtection="1">
      <alignment horizontal="right" vertical="center"/>
      <protection hidden="1"/>
    </xf>
    <xf numFmtId="0" fontId="58" fillId="0" borderId="18" xfId="0" applyFont="1" applyBorder="1" applyAlignment="1">
      <alignment vertical="center" wrapText="1"/>
    </xf>
    <xf numFmtId="0" fontId="58" fillId="0" borderId="18" xfId="0" applyFont="1" applyBorder="1" applyAlignment="1">
      <alignment horizontal="justify" vertical="center" wrapText="1"/>
    </xf>
    <xf numFmtId="0" fontId="58" fillId="0" borderId="18" xfId="0" applyFont="1" applyBorder="1" applyAlignment="1">
      <alignment horizontal="center" vertical="center" wrapText="1"/>
    </xf>
    <xf numFmtId="2" fontId="58" fillId="0" borderId="18" xfId="0" applyNumberFormat="1" applyFont="1" applyBorder="1" applyAlignment="1">
      <alignment horizontal="center" vertical="center" wrapText="1"/>
    </xf>
    <xf numFmtId="0" fontId="4" fillId="0" borderId="18" xfId="0" applyFont="1" applyBorder="1" applyAlignment="1">
      <alignment horizontal="justify" vertical="top" wrapText="1"/>
    </xf>
    <xf numFmtId="9" fontId="38" fillId="0" borderId="18" xfId="53" applyFont="1" applyFill="1" applyBorder="1" applyAlignment="1">
      <alignment horizontal="center" vertical="center"/>
    </xf>
    <xf numFmtId="2" fontId="59" fillId="0" borderId="18" xfId="0" applyNumberFormat="1" applyFont="1" applyBorder="1" applyAlignment="1">
      <alignment horizontal="center" vertical="center" wrapText="1"/>
    </xf>
    <xf numFmtId="0" fontId="60" fillId="0" borderId="0" xfId="0" applyFont="1" applyAlignment="1">
      <alignment horizontal="center" vertical="center" wrapText="1"/>
    </xf>
    <xf numFmtId="0" fontId="63" fillId="0" borderId="18" xfId="0" applyFont="1" applyBorder="1" applyAlignment="1">
      <alignment vertical="top" wrapText="1"/>
    </xf>
    <xf numFmtId="0" fontId="64" fillId="0" borderId="18" xfId="0" applyFont="1" applyBorder="1" applyAlignment="1">
      <alignment vertical="top" wrapText="1"/>
    </xf>
    <xf numFmtId="0" fontId="65" fillId="0" borderId="18" xfId="0" applyFont="1" applyBorder="1" applyAlignment="1">
      <alignment horizontal="justify" vertical="top" wrapText="1"/>
    </xf>
    <xf numFmtId="0" fontId="54" fillId="0" borderId="18" xfId="0" applyFont="1" applyBorder="1" applyAlignment="1">
      <alignment horizontal="justify" vertical="top" wrapText="1"/>
    </xf>
    <xf numFmtId="0" fontId="61" fillId="0" borderId="18" xfId="0" applyFont="1" applyBorder="1" applyAlignment="1">
      <alignment horizontal="justify" vertical="top" wrapText="1"/>
    </xf>
    <xf numFmtId="9" fontId="49" fillId="6" borderId="41" xfId="0" applyNumberFormat="1" applyFont="1" applyFill="1" applyBorder="1" applyAlignment="1" applyProtection="1">
      <alignment horizontal="center" vertical="center" wrapText="1"/>
      <protection locked="0"/>
    </xf>
    <xf numFmtId="2" fontId="0" fillId="0" borderId="18" xfId="0" applyNumberFormat="1" applyBorder="1" applyAlignment="1">
      <alignment horizontal="center" wrapText="1"/>
    </xf>
    <xf numFmtId="2" fontId="28" fillId="0" borderId="0" xfId="0" applyNumberFormat="1" applyFont="1" applyAlignment="1">
      <alignment horizontal="center" vertical="center"/>
    </xf>
    <xf numFmtId="0" fontId="60" fillId="0" borderId="18" xfId="0" applyFont="1" applyBorder="1" applyAlignment="1">
      <alignment vertical="center" wrapText="1"/>
    </xf>
    <xf numFmtId="0" fontId="42"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53" fillId="6" borderId="0" xfId="0" applyFont="1" applyFill="1" applyAlignment="1">
      <alignment horizontal="center" vertical="top"/>
    </xf>
    <xf numFmtId="0" fontId="44" fillId="0" borderId="18" xfId="0" applyFont="1" applyBorder="1" applyAlignment="1" applyProtection="1">
      <alignment horizontal="left" vertical="center"/>
      <protection hidden="1"/>
    </xf>
    <xf numFmtId="0" fontId="46" fillId="0" borderId="18" xfId="0" applyFont="1" applyBorder="1" applyAlignment="1">
      <alignment horizontal="left" vertical="center"/>
    </xf>
    <xf numFmtId="0" fontId="51" fillId="0" borderId="18" xfId="0" applyFont="1" applyBorder="1" applyAlignment="1">
      <alignment horizontal="left" vertical="center" wrapText="1"/>
    </xf>
    <xf numFmtId="0" fontId="45" fillId="0" borderId="18" xfId="0" applyFont="1" applyBorder="1" applyAlignment="1" applyProtection="1">
      <alignment horizontal="right" vertical="center" wrapText="1"/>
      <protection hidden="1"/>
    </xf>
    <xf numFmtId="0" fontId="44" fillId="0" borderId="18" xfId="0" applyFont="1" applyBorder="1" applyAlignment="1" applyProtection="1">
      <alignment vertical="center"/>
      <protection hidden="1"/>
    </xf>
    <xf numFmtId="0" fontId="41" fillId="0" borderId="18" xfId="0" applyFont="1" applyBorder="1" applyAlignment="1" applyProtection="1">
      <alignment horizontal="right" vertical="center"/>
      <protection hidden="1"/>
    </xf>
    <xf numFmtId="0" fontId="41" fillId="0" borderId="37" xfId="0" applyFont="1" applyBorder="1" applyAlignment="1" applyProtection="1">
      <alignment horizontal="right" vertical="center" wrapText="1"/>
      <protection hidden="1"/>
    </xf>
    <xf numFmtId="0" fontId="41" fillId="0" borderId="3" xfId="0" applyFont="1" applyBorder="1" applyAlignment="1" applyProtection="1">
      <alignment horizontal="right" vertical="center" wrapText="1"/>
      <protection hidden="1"/>
    </xf>
    <xf numFmtId="0" fontId="41" fillId="0" borderId="11" xfId="0" applyFont="1" applyBorder="1" applyAlignment="1" applyProtection="1">
      <alignment horizontal="right" vertical="center" wrapText="1"/>
      <protection hidden="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52" fillId="0" borderId="37" xfId="0" applyFont="1" applyBorder="1" applyAlignment="1" applyProtection="1">
      <alignment horizontal="right" vertical="center"/>
      <protection hidden="1"/>
    </xf>
    <xf numFmtId="0" fontId="52" fillId="0" borderId="3" xfId="0" applyFont="1" applyBorder="1" applyAlignment="1" applyProtection="1">
      <alignment horizontal="right" vertical="center"/>
      <protection hidden="1"/>
    </xf>
    <xf numFmtId="0" fontId="52" fillId="0" borderId="11" xfId="0" applyFont="1" applyBorder="1" applyAlignment="1" applyProtection="1">
      <alignment horizontal="right" vertical="center"/>
      <protection hidden="1"/>
    </xf>
    <xf numFmtId="0" fontId="51" fillId="0" borderId="0" xfId="0" applyFont="1" applyAlignment="1">
      <alignment horizontal="center" vertical="center" wrapText="1"/>
    </xf>
    <xf numFmtId="0" fontId="48"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18" fillId="0" borderId="18" xfId="0" applyFont="1" applyBorder="1" applyAlignment="1" applyProtection="1">
      <alignment horizontal="left" vertical="center"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1" fillId="0" borderId="18" xfId="0" applyFont="1" applyBorder="1" applyAlignment="1" applyProtection="1">
      <alignment horizontal="justify" vertical="center" wrapText="1"/>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xf numFmtId="2" fontId="6" fillId="0" borderId="18" xfId="0" applyNumberFormat="1" applyFont="1" applyFill="1" applyBorder="1" applyAlignment="1">
      <alignment horizontal="center" vertical="center" wrapText="1"/>
    </xf>
    <xf numFmtId="2" fontId="43" fillId="0" borderId="18" xfId="0" applyNumberFormat="1" applyFont="1" applyFill="1" applyBorder="1" applyAlignment="1">
      <alignment vertical="center"/>
    </xf>
    <xf numFmtId="0" fontId="60" fillId="0" borderId="18" xfId="0" applyFont="1" applyBorder="1" applyAlignment="1">
      <alignment horizontal="center" vertical="center" wrapText="1"/>
    </xf>
    <xf numFmtId="0" fontId="61" fillId="0" borderId="18" xfId="0" applyFont="1" applyFill="1" applyBorder="1" applyAlignment="1">
      <alignment horizontal="justify" vertical="top" wrapText="1"/>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opLeftCell="B1" zoomScaleNormal="100" zoomScaleSheetLayoutView="100" workbookViewId="0">
      <selection activeCell="D12" sqref="D12"/>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67" t="s">
        <v>0</v>
      </c>
      <c r="C1" s="267"/>
      <c r="D1" s="267"/>
      <c r="E1" s="124"/>
    </row>
    <row r="2" spans="2:5" ht="25.5" customHeight="1">
      <c r="B2" s="267" t="s">
        <v>407</v>
      </c>
      <c r="C2" s="267"/>
      <c r="D2" s="267"/>
      <c r="E2" s="123"/>
    </row>
    <row r="3" spans="2:5" ht="20.25" customHeight="1">
      <c r="B3" s="268" t="s">
        <v>1</v>
      </c>
      <c r="C3" s="268"/>
      <c r="D3" s="268"/>
    </row>
    <row r="4" spans="2:5" ht="17.25" thickBot="1">
      <c r="B4" s="85"/>
      <c r="C4" s="85"/>
      <c r="D4" s="86"/>
    </row>
    <row r="5" spans="2:5" ht="32.25" customHeight="1">
      <c r="B5" s="87" t="s">
        <v>2</v>
      </c>
      <c r="C5" s="88"/>
      <c r="D5" s="113" t="s">
        <v>3</v>
      </c>
    </row>
    <row r="6" spans="2:5" ht="36" hidden="1" customHeight="1">
      <c r="B6" s="89"/>
      <c r="C6" s="90"/>
      <c r="D6" s="119"/>
    </row>
    <row r="7" spans="2:5" ht="31.5" hidden="1" customHeight="1">
      <c r="B7" s="91" t="str">
        <f>IF(D5= "Joint Venture Bid", "Total Nos. of  Partners in the JV [excluding the Lead Partner]", "")</f>
        <v/>
      </c>
      <c r="C7" s="92"/>
      <c r="D7" s="120" t="s">
        <v>4</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5</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6</v>
      </c>
      <c r="C14" s="106"/>
      <c r="D14" s="116"/>
      <c r="E14" s="84" t="b">
        <f>ISBLANK(D14)</f>
        <v>1</v>
      </c>
    </row>
    <row r="15" spans="2:5" ht="23.25" customHeight="1">
      <c r="B15" s="105" t="s">
        <v>7</v>
      </c>
      <c r="C15" s="106"/>
      <c r="D15" s="115"/>
      <c r="E15" s="84" t="b">
        <f>ISBLANK(D15)</f>
        <v>1</v>
      </c>
    </row>
    <row r="16" spans="2:5" ht="25.5" customHeight="1">
      <c r="B16" s="105" t="s">
        <v>8</v>
      </c>
      <c r="C16" s="106"/>
      <c r="D16" s="116"/>
      <c r="E16" s="84" t="b">
        <f>ISBLANK(D16)</f>
        <v>1</v>
      </c>
    </row>
    <row r="17" spans="2:6" ht="23.25" customHeight="1">
      <c r="B17" s="105" t="s">
        <v>9</v>
      </c>
      <c r="C17" s="106"/>
      <c r="D17" s="117"/>
      <c r="E17" s="84" t="b">
        <f>ISBLANK(D17)</f>
        <v>1</v>
      </c>
    </row>
    <row r="18" spans="2:6" ht="19.5" customHeight="1">
      <c r="B18" s="107"/>
      <c r="C18" s="108"/>
      <c r="D18" s="109"/>
      <c r="F18" s="206"/>
    </row>
    <row r="19" spans="2:6" ht="21.75" customHeight="1">
      <c r="B19" s="105" t="s">
        <v>10</v>
      </c>
      <c r="C19" s="106"/>
      <c r="D19" s="122"/>
      <c r="E19" s="84" t="b">
        <f>ISBLANK(D19)</f>
        <v>1</v>
      </c>
    </row>
    <row r="20" spans="2:6" ht="22.5" customHeight="1" thickBot="1">
      <c r="B20" s="110" t="s">
        <v>11</v>
      </c>
      <c r="C20" s="111"/>
      <c r="D20" s="118"/>
      <c r="E20" s="84" t="b">
        <f>ISBLANK(D20)</f>
        <v>1</v>
      </c>
      <c r="F20" s="206" t="str">
        <f>IF(COUNTIF(E11:E20,"TRUE"),"False","Sheet OK")</f>
        <v>False</v>
      </c>
    </row>
    <row r="21" spans="2:6" ht="28.5">
      <c r="D21" s="207" t="str">
        <f>IF(F20="False","ENTER DETAILS","Sheet OK")</f>
        <v>ENTER DETAILS</v>
      </c>
    </row>
  </sheetData>
  <sheetProtection algorithmName="SHA-512" hashValue="FnxiOyqWDiJXF2yyKIh6rTI1Ps6c3xc7+rydvu1lAaOYVg6PlyP7aXmVvEa9UXQoBkUXknbDEceszKbUws+Upg==" saltValue="v2NqCYISnNOQNwgxPndaFA==" spinCount="100000" sheet="1" formatColumns="0" formatRows="0" selectLockedCells="1"/>
  <customSheetViews>
    <customSheetView guid="{6F637C86-117D-4792-B5D4-37E20B1C50B5}" hiddenRows="1" hiddenColumns="1" topLeftCell="B1">
      <selection activeCell="D11" sqref="D11"/>
      <pageMargins left="0" right="0" top="0" bottom="0" header="0" footer="0"/>
      <pageSetup scale="105" orientation="portrait" r:id="rId1"/>
      <headerFooter alignWithMargins="0"/>
    </customSheetView>
    <customSheetView guid="{DF819C10-7533-4A2E-B278-90B3B38A4AE6}" hiddenRows="1" hiddenColumns="1" topLeftCell="B18">
      <selection activeCell="D30" sqref="D30"/>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9CE94B9F-4902-4B08-AE4E-74E93D8E789E}" hiddenRows="1" hiddenColumns="1" topLeftCell="B45">
      <selection activeCell="D30" sqref="D30"/>
      <pageMargins left="0" right="0" top="0" bottom="0" header="0" footer="0"/>
      <pageSetup scale="105" orientation="portrait" r:id="rId9"/>
      <headerFooter alignWithMargins="0"/>
    </customSheetView>
    <customSheetView guid="{A60C0BDD-7FB1-4EBA-A0E1-529280DA1A28}" hiddenRows="1" hiddenColumns="1" topLeftCell="B1">
      <selection activeCell="D11" sqref="D11"/>
      <pageMargins left="0" right="0" top="0" bottom="0" header="0" footer="0"/>
      <pageSetup scale="105" orientation="portrait" r:id="rId10"/>
      <headerFooter alignWithMargins="0"/>
    </customSheetView>
    <customSheetView guid="{27F75044-6024-4403-9A39-D72B9CCD332B}" showPageBreaks="1" printArea="1" hiddenRows="1" hiddenColumns="1" topLeftCell="B1">
      <selection activeCell="D5" sqref="D5"/>
      <pageMargins left="0" right="0" top="0" bottom="0" header="0" footer="0"/>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12</v>
      </c>
    </row>
    <row r="2" spans="1:9" ht="15.75">
      <c r="A2" s="75"/>
      <c r="B2" s="75"/>
      <c r="C2" s="75"/>
      <c r="D2" s="75"/>
      <c r="E2" s="75"/>
    </row>
    <row r="3" spans="1:9" ht="63.75" customHeight="1">
      <c r="A3" s="271" t="e">
        <f>#REF!</f>
        <v>#REF!</v>
      </c>
      <c r="B3" s="271"/>
      <c r="C3" s="271"/>
      <c r="D3" s="271"/>
      <c r="E3" s="271"/>
      <c r="F3" s="54"/>
      <c r="G3" s="54"/>
      <c r="H3" s="54"/>
    </row>
    <row r="4" spans="1:9" ht="20.100000000000001" customHeight="1">
      <c r="A4" s="72"/>
      <c r="H4" s="22"/>
      <c r="I4" s="23"/>
    </row>
    <row r="5" spans="1:9" ht="20.100000000000001" customHeight="1">
      <c r="A5" s="272" t="s">
        <v>13</v>
      </c>
      <c r="B5" s="272"/>
      <c r="C5" s="272"/>
      <c r="D5" s="272"/>
      <c r="E5" s="272"/>
      <c r="F5" s="24"/>
      <c r="H5" s="22"/>
      <c r="I5" s="23"/>
    </row>
    <row r="6" spans="1:9" ht="20.100000000000001" customHeight="1">
      <c r="A6" s="76"/>
      <c r="H6" s="22"/>
      <c r="I6" s="23"/>
    </row>
    <row r="7" spans="1:9" ht="20.100000000000001" customHeight="1">
      <c r="A7" s="63" t="s">
        <v>14</v>
      </c>
      <c r="E7" s="65" t="s">
        <v>14</v>
      </c>
      <c r="H7" s="22"/>
      <c r="I7" s="23"/>
    </row>
    <row r="8" spans="1:9" ht="36" customHeight="1">
      <c r="A8" s="273" t="e">
        <f>#REF!</f>
        <v>#REF!</v>
      </c>
      <c r="B8" s="273"/>
      <c r="C8" s="273"/>
      <c r="D8" s="273"/>
      <c r="E8" s="66" t="e">
        <f>#REF!</f>
        <v>#REF!</v>
      </c>
      <c r="H8" s="22"/>
      <c r="I8" s="23"/>
    </row>
    <row r="9" spans="1:9">
      <c r="A9" s="77" t="s">
        <v>15</v>
      </c>
      <c r="B9" s="274" t="e">
        <f>#REF!</f>
        <v>#REF!</v>
      </c>
      <c r="C9" s="274"/>
      <c r="D9" s="274"/>
      <c r="E9" s="66" t="e">
        <f>#REF!</f>
        <v>#REF!</v>
      </c>
      <c r="H9" s="22"/>
      <c r="I9" s="23"/>
    </row>
    <row r="10" spans="1:9">
      <c r="A10" s="77" t="s">
        <v>16</v>
      </c>
      <c r="B10" s="269" t="e">
        <f>#REF!</f>
        <v>#REF!</v>
      </c>
      <c r="C10" s="269"/>
      <c r="D10" s="269"/>
      <c r="E10" s="66" t="e">
        <f>#REF!</f>
        <v>#REF!</v>
      </c>
      <c r="H10" s="22"/>
      <c r="I10" s="23"/>
    </row>
    <row r="11" spans="1:9">
      <c r="B11" s="269" t="e">
        <f>#REF!</f>
        <v>#REF!</v>
      </c>
      <c r="C11" s="269"/>
      <c r="D11" s="269"/>
      <c r="E11" s="66" t="e">
        <f>#REF!</f>
        <v>#REF!</v>
      </c>
    </row>
    <row r="12" spans="1:9">
      <c r="A12" s="76"/>
      <c r="B12" s="269" t="e">
        <f>#REF!</f>
        <v>#REF!</v>
      </c>
      <c r="C12" s="269"/>
      <c r="D12" s="269"/>
      <c r="E12" s="78" t="e">
        <f>#REF!</f>
        <v>#REF!</v>
      </c>
    </row>
    <row r="13" spans="1:9" ht="20.100000000000001" customHeight="1">
      <c r="A13" s="76"/>
      <c r="B13" s="79"/>
      <c r="C13" s="79"/>
      <c r="D13" s="79"/>
      <c r="E13" s="62"/>
    </row>
    <row r="14" spans="1:9" ht="20.100000000000001" customHeight="1">
      <c r="A14" s="67" t="s">
        <v>17</v>
      </c>
    </row>
    <row r="15" spans="1:9" ht="20.100000000000001" customHeight="1">
      <c r="A15" s="76"/>
    </row>
    <row r="16" spans="1:9" ht="24.75" customHeight="1">
      <c r="A16" s="270" t="s">
        <v>18</v>
      </c>
      <c r="B16" s="270"/>
      <c r="C16" s="270"/>
      <c r="D16" s="270"/>
      <c r="E16" s="27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19</v>
      </c>
      <c r="B24" s="81">
        <f>'Name of Bidder'!D19</f>
        <v>0</v>
      </c>
      <c r="C24" s="82"/>
      <c r="D24" s="69" t="s">
        <v>20</v>
      </c>
      <c r="E24" s="83">
        <f>'Name of Bidder'!D16</f>
        <v>0</v>
      </c>
    </row>
    <row r="25" spans="1:5" ht="33" customHeight="1">
      <c r="A25" s="68" t="s">
        <v>21</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4" t="s">
        <v>23</v>
      </c>
      <c r="B1" s="295"/>
      <c r="C1" s="295"/>
      <c r="D1" s="295"/>
      <c r="E1" s="295"/>
      <c r="F1" s="295"/>
      <c r="G1" s="295"/>
      <c r="H1" s="295"/>
      <c r="I1" s="296"/>
    </row>
    <row r="2" spans="1:9" ht="31.5" customHeight="1">
      <c r="A2" s="18" t="s">
        <v>24</v>
      </c>
      <c r="B2" s="290" t="s">
        <v>25</v>
      </c>
      <c r="C2" s="290"/>
      <c r="D2" s="290"/>
      <c r="E2" s="290"/>
      <c r="F2" s="290"/>
      <c r="G2" s="290"/>
      <c r="H2" s="290"/>
      <c r="I2" s="291"/>
    </row>
    <row r="3" spans="1:9" ht="36" customHeight="1">
      <c r="A3" s="18" t="s">
        <v>26</v>
      </c>
      <c r="B3" s="290" t="s">
        <v>27</v>
      </c>
      <c r="C3" s="290"/>
      <c r="D3" s="290"/>
      <c r="E3" s="290"/>
      <c r="F3" s="290"/>
      <c r="G3" s="290"/>
      <c r="H3" s="290"/>
      <c r="I3" s="291"/>
    </row>
    <row r="4" spans="1:9" ht="36" customHeight="1">
      <c r="A4" s="18" t="s">
        <v>28</v>
      </c>
      <c r="B4" s="290" t="s">
        <v>29</v>
      </c>
      <c r="C4" s="290"/>
      <c r="D4" s="290"/>
      <c r="E4" s="290"/>
      <c r="F4" s="290"/>
      <c r="G4" s="290"/>
      <c r="H4" s="290"/>
      <c r="I4" s="291"/>
    </row>
    <row r="5" spans="1:9" ht="36" customHeight="1">
      <c r="A5" s="18" t="s">
        <v>30</v>
      </c>
      <c r="B5" s="290" t="s">
        <v>31</v>
      </c>
      <c r="C5" s="290"/>
      <c r="D5" s="290"/>
      <c r="E5" s="290"/>
      <c r="F5" s="290"/>
      <c r="G5" s="290"/>
      <c r="H5" s="290"/>
      <c r="I5" s="291"/>
    </row>
    <row r="6" spans="1:9" ht="19.5" customHeight="1">
      <c r="A6" s="19" t="s">
        <v>32</v>
      </c>
      <c r="B6" s="292" t="s">
        <v>33</v>
      </c>
      <c r="C6" s="292"/>
      <c r="D6" s="292"/>
      <c r="E6" s="292"/>
      <c r="F6" s="292"/>
      <c r="G6" s="292"/>
      <c r="H6" s="292"/>
      <c r="I6" s="293"/>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78" t="s">
        <v>34</v>
      </c>
      <c r="B35" s="278"/>
      <c r="C35" s="278"/>
      <c r="D35" s="278"/>
      <c r="E35" s="278"/>
      <c r="F35" s="278"/>
      <c r="G35" s="278"/>
      <c r="H35" s="278"/>
      <c r="I35" s="278"/>
      <c r="J35" s="1"/>
    </row>
    <row r="36" spans="1:16" ht="15.75">
      <c r="A36" s="276" t="s">
        <v>35</v>
      </c>
      <c r="B36" s="276"/>
      <c r="C36" s="276"/>
      <c r="D36" s="276"/>
      <c r="E36" s="276"/>
      <c r="F36" s="276"/>
      <c r="G36" s="276"/>
      <c r="H36" s="276"/>
      <c r="I36" s="276"/>
      <c r="J36" s="1"/>
      <c r="K36" s="58" t="e">
        <f>'Name of Bidder'!#REF!</f>
        <v>#REF!</v>
      </c>
      <c r="O36" s="55" t="e">
        <f>'Name of Bidder'!#REF!</f>
        <v>#REF!</v>
      </c>
    </row>
    <row r="37" spans="1:16" ht="18.75">
      <c r="A37" s="275" t="s">
        <v>36</v>
      </c>
      <c r="B37" s="275"/>
      <c r="C37" s="275"/>
      <c r="D37" s="275"/>
      <c r="E37" s="275"/>
      <c r="F37" s="275"/>
      <c r="G37" s="275"/>
      <c r="H37" s="275"/>
      <c r="I37" s="275"/>
      <c r="J37" s="1"/>
      <c r="K37" s="58" t="e">
        <f>'Name of Bidder'!#REF!</f>
        <v>#REF!</v>
      </c>
      <c r="O37" s="55" t="e">
        <f>'Name of Bidder'!#REF!</f>
        <v>#REF!</v>
      </c>
    </row>
    <row r="38" spans="1:16" ht="36" customHeight="1">
      <c r="A38" s="279" t="s">
        <v>37</v>
      </c>
      <c r="B38" s="279"/>
      <c r="C38" s="279"/>
      <c r="D38" s="279"/>
      <c r="E38" s="279"/>
      <c r="F38" s="279"/>
      <c r="G38" s="279"/>
      <c r="H38" s="279"/>
      <c r="I38" s="279"/>
      <c r="J38" s="1"/>
      <c r="K38" s="58" t="e">
        <f>'Name of Bidder'!#REF!</f>
        <v>#REF!</v>
      </c>
      <c r="O38" s="55" t="e">
        <f>'Name of Bidder'!#REF!</f>
        <v>#REF!</v>
      </c>
    </row>
    <row r="39" spans="1:16" ht="18.75">
      <c r="A39" s="275" t="s">
        <v>38</v>
      </c>
      <c r="B39" s="275"/>
      <c r="C39" s="275"/>
      <c r="D39" s="275"/>
      <c r="E39" s="275"/>
      <c r="F39" s="275"/>
      <c r="G39" s="275"/>
      <c r="H39" s="275"/>
      <c r="I39" s="275"/>
      <c r="J39" s="1"/>
      <c r="K39" s="58" t="e">
        <f>'Name of Bidder'!#REF!</f>
        <v>#REF!</v>
      </c>
      <c r="O39" s="55" t="e">
        <f>'Name of Bidder'!#REF!</f>
        <v>#REF!</v>
      </c>
    </row>
    <row r="40" spans="1:16" ht="15.75">
      <c r="A40" s="276" t="s">
        <v>39</v>
      </c>
      <c r="B40" s="276"/>
      <c r="C40" s="276"/>
      <c r="D40" s="276"/>
      <c r="E40" s="276"/>
      <c r="F40" s="276"/>
      <c r="G40" s="276"/>
      <c r="H40" s="276"/>
      <c r="I40" s="276"/>
      <c r="J40" s="1"/>
    </row>
    <row r="41" spans="1:16" ht="18.75" customHeight="1">
      <c r="A41" s="277">
        <f>'Name of Bidder'!D9</f>
        <v>0</v>
      </c>
      <c r="B41" s="277"/>
      <c r="C41" s="277"/>
      <c r="D41" s="277"/>
      <c r="E41" s="277"/>
      <c r="F41" s="277"/>
      <c r="G41" s="277"/>
      <c r="H41" s="277"/>
      <c r="I41" s="277"/>
      <c r="J41" s="1"/>
      <c r="K41" s="59" t="e">
        <f>'Name of Bidder'!#REF!</f>
        <v>#REF!</v>
      </c>
      <c r="M41" s="55" t="s">
        <v>40</v>
      </c>
      <c r="P41" s="55" t="s">
        <v>41</v>
      </c>
    </row>
    <row r="42" spans="1:16" ht="15.75" hidden="1">
      <c r="A42" s="276" t="e">
        <f>IF(#REF! = "Individual Firm", " ", " and ")</f>
        <v>#REF!</v>
      </c>
      <c r="B42" s="276"/>
      <c r="C42" s="276"/>
      <c r="D42" s="276"/>
      <c r="E42" s="276"/>
      <c r="F42" s="276"/>
      <c r="G42" s="276"/>
      <c r="H42" s="276"/>
      <c r="I42" s="276"/>
      <c r="J42" s="1"/>
    </row>
    <row r="43" spans="1:16" ht="15.75" hidden="1">
      <c r="A43" s="276" t="e">
        <f xml:space="preserve"> IF(#REF!= "Individual Firm", "",#REF!)</f>
        <v>#REF!</v>
      </c>
      <c r="B43" s="276"/>
      <c r="C43" s="276"/>
      <c r="D43" s="276"/>
      <c r="E43" s="276"/>
      <c r="F43" s="276"/>
      <c r="G43" s="276"/>
      <c r="H43" s="276"/>
      <c r="I43" s="276"/>
      <c r="J43" s="1"/>
    </row>
    <row r="44" spans="1:16" ht="39.950000000000003" hidden="1" customHeight="1">
      <c r="A44" s="279" t="e">
        <f>IF(#REF!= "Sole Bidder", "", "having its Registered Office at "&amp;IF(#REF!=1,#REF!&amp;" "&amp;#REF!&amp;" "&amp;#REF!,IF(#REF!=2,#REF!&amp;" &amp; "&amp;#REF!&amp;" "&amp;#REF!&amp;" and " &amp;#REF!&amp;" &amp; "&amp;#REF!&amp;" "&amp;#REF! &amp;IF(#REF!=2," respectively",""))))</f>
        <v>#REF!</v>
      </c>
      <c r="B44" s="279"/>
      <c r="C44" s="279"/>
      <c r="D44" s="279"/>
      <c r="E44" s="279"/>
      <c r="F44" s="279"/>
      <c r="G44" s="279"/>
      <c r="H44" s="279"/>
      <c r="I44" s="279"/>
      <c r="J44" s="1"/>
    </row>
    <row r="45" spans="1:16" ht="15.75">
      <c r="A45" s="276" t="s">
        <v>42</v>
      </c>
      <c r="B45" s="276"/>
      <c r="C45" s="276"/>
      <c r="D45" s="276"/>
      <c r="E45" s="276"/>
      <c r="F45" s="276"/>
      <c r="G45" s="276"/>
      <c r="H45" s="276"/>
      <c r="I45" s="276"/>
      <c r="J45" s="1"/>
    </row>
    <row r="46" spans="1:16" ht="18.75">
      <c r="A46" s="275" t="s">
        <v>43</v>
      </c>
      <c r="B46" s="275"/>
      <c r="C46" s="275"/>
      <c r="D46" s="275"/>
      <c r="E46" s="275"/>
      <c r="F46" s="275"/>
      <c r="G46" s="275"/>
      <c r="H46" s="275"/>
      <c r="I46" s="275"/>
      <c r="J46" s="1"/>
    </row>
    <row r="47" spans="1:16" ht="18.75">
      <c r="A47" s="275" t="s">
        <v>44</v>
      </c>
      <c r="B47" s="275"/>
      <c r="C47" s="275"/>
      <c r="D47" s="275"/>
      <c r="E47" s="275"/>
      <c r="F47" s="275"/>
      <c r="G47" s="275"/>
      <c r="H47" s="275"/>
      <c r="I47" s="275"/>
      <c r="J47" s="1"/>
    </row>
    <row r="48" spans="1:16" ht="69" customHeight="1">
      <c r="A48" s="287" t="e">
        <f>"POWERGRID intends to award, under laid-down organisational procedures, contract(s) for " &amp;#REF!</f>
        <v>#REF!</v>
      </c>
      <c r="B48" s="287"/>
      <c r="C48" s="287"/>
      <c r="D48" s="287"/>
      <c r="E48" s="287"/>
      <c r="F48" s="287"/>
      <c r="G48" s="287"/>
      <c r="H48" s="287"/>
      <c r="I48" s="28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0" t="s">
        <v>45</v>
      </c>
      <c r="B51" s="280"/>
      <c r="C51" s="280"/>
      <c r="D51" s="280"/>
      <c r="E51" s="284" t="s">
        <v>45</v>
      </c>
      <c r="F51" s="284"/>
      <c r="G51" s="284"/>
      <c r="H51" s="284"/>
      <c r="I51" s="284"/>
      <c r="J51" s="1"/>
    </row>
    <row r="52" spans="1:10" ht="33" customHeight="1">
      <c r="A52" s="282" t="s">
        <v>46</v>
      </c>
      <c r="B52" s="282"/>
      <c r="C52" s="282"/>
      <c r="D52" s="282"/>
      <c r="E52" s="283" t="s">
        <v>47</v>
      </c>
      <c r="F52" s="283"/>
      <c r="G52" s="283"/>
      <c r="H52" s="283"/>
      <c r="I52" s="283"/>
      <c r="J52" s="1"/>
    </row>
    <row r="53" spans="1:10" ht="22.5" customHeight="1">
      <c r="A53" s="56" t="s">
        <v>13</v>
      </c>
      <c r="B53" s="5"/>
      <c r="C53" s="5"/>
      <c r="D53" s="5"/>
      <c r="E53" s="5"/>
      <c r="F53" s="5"/>
      <c r="G53" s="5"/>
      <c r="H53" s="5"/>
      <c r="I53" s="57" t="s">
        <v>48</v>
      </c>
      <c r="J53" s="1"/>
    </row>
    <row r="54" spans="1:10" ht="100.5" customHeight="1">
      <c r="A54" s="288" t="e">
        <f>#REF! &amp; " Package and Specification Number " &amp;#REF! &amp; " POWERGRID values full compliance with all relevant laws and regulations, and the principles of economical use of resources, and of fairness and transparency in its relations with its Bidders/ Contractors."</f>
        <v>#REF!</v>
      </c>
      <c r="B54" s="288"/>
      <c r="C54" s="288"/>
      <c r="D54" s="288"/>
      <c r="E54" s="288"/>
      <c r="F54" s="288"/>
      <c r="G54" s="288"/>
      <c r="H54" s="288"/>
      <c r="I54" s="288"/>
    </row>
    <row r="55" spans="1:10" ht="8.1" customHeight="1">
      <c r="A55" s="7"/>
      <c r="B55" s="8"/>
      <c r="C55" s="8"/>
      <c r="D55" s="8"/>
      <c r="E55" s="8"/>
      <c r="F55" s="8"/>
      <c r="G55" s="8"/>
      <c r="H55" s="8"/>
      <c r="I55" s="8"/>
    </row>
    <row r="56" spans="1:10" ht="35.25" customHeight="1">
      <c r="A56" s="285" t="s">
        <v>49</v>
      </c>
      <c r="B56" s="285"/>
      <c r="C56" s="285"/>
      <c r="D56" s="285"/>
      <c r="E56" s="285"/>
      <c r="F56" s="285"/>
      <c r="G56" s="285"/>
      <c r="H56" s="285"/>
      <c r="I56" s="285"/>
    </row>
    <row r="57" spans="1:10" ht="8.1" customHeight="1">
      <c r="A57" s="9"/>
      <c r="B57" s="8"/>
      <c r="C57" s="8"/>
      <c r="D57" s="8"/>
      <c r="E57" s="8"/>
      <c r="F57" s="8"/>
      <c r="G57" s="8"/>
      <c r="H57" s="8"/>
      <c r="I57" s="8"/>
    </row>
    <row r="58" spans="1:10" ht="15.75">
      <c r="A58" s="286" t="s">
        <v>50</v>
      </c>
      <c r="B58" s="286"/>
      <c r="C58" s="286"/>
      <c r="D58" s="286"/>
      <c r="E58" s="286"/>
      <c r="F58" s="286"/>
      <c r="G58" s="286"/>
      <c r="H58" s="286"/>
      <c r="I58" s="286"/>
    </row>
    <row r="59" spans="1:10" ht="8.1" customHeight="1">
      <c r="A59" s="9"/>
      <c r="B59" s="8"/>
      <c r="C59" s="8"/>
      <c r="D59" s="8"/>
      <c r="E59" s="8"/>
      <c r="F59" s="8"/>
      <c r="G59" s="8"/>
      <c r="H59" s="8"/>
      <c r="I59" s="8"/>
    </row>
    <row r="60" spans="1:10" ht="16.5">
      <c r="A60" s="281" t="s">
        <v>51</v>
      </c>
      <c r="B60" s="281"/>
      <c r="C60" s="281"/>
      <c r="D60" s="281"/>
      <c r="E60" s="281"/>
      <c r="F60" s="281"/>
      <c r="G60" s="281"/>
      <c r="H60" s="281"/>
      <c r="I60" s="281"/>
    </row>
    <row r="61" spans="1:10" ht="8.1" customHeight="1">
      <c r="A61" s="10"/>
      <c r="B61" s="8"/>
      <c r="C61" s="8"/>
      <c r="D61" s="8"/>
      <c r="E61" s="8"/>
      <c r="F61" s="8"/>
      <c r="G61" s="8"/>
      <c r="H61" s="8"/>
      <c r="I61" s="8"/>
    </row>
    <row r="62" spans="1:10" ht="37.5" customHeight="1">
      <c r="A62" s="11" t="s">
        <v>52</v>
      </c>
      <c r="B62" s="280" t="s">
        <v>53</v>
      </c>
      <c r="C62" s="280"/>
      <c r="D62" s="280"/>
      <c r="E62" s="280"/>
      <c r="F62" s="280"/>
      <c r="G62" s="280"/>
      <c r="H62" s="280"/>
      <c r="I62" s="280"/>
    </row>
    <row r="63" spans="1:10" ht="8.1" customHeight="1">
      <c r="A63" s="9"/>
      <c r="B63" s="8"/>
      <c r="C63" s="8"/>
      <c r="D63" s="8"/>
      <c r="E63" s="8"/>
      <c r="F63" s="8"/>
      <c r="G63" s="8"/>
      <c r="H63" s="8"/>
      <c r="I63" s="8"/>
    </row>
    <row r="64" spans="1:10" ht="79.5" customHeight="1">
      <c r="A64" s="8"/>
      <c r="B64" s="11" t="s">
        <v>54</v>
      </c>
      <c r="C64" s="280" t="s">
        <v>55</v>
      </c>
      <c r="D64" s="280"/>
      <c r="E64" s="280"/>
      <c r="F64" s="280"/>
      <c r="G64" s="280"/>
      <c r="H64" s="280"/>
      <c r="I64" s="280"/>
    </row>
    <row r="65" spans="1:10" ht="8.1" customHeight="1">
      <c r="A65" s="8"/>
      <c r="B65" s="11"/>
      <c r="C65" s="4"/>
      <c r="D65" s="4"/>
      <c r="E65" s="4"/>
      <c r="F65" s="4"/>
      <c r="G65" s="4"/>
      <c r="H65" s="4"/>
      <c r="I65" s="4"/>
    </row>
    <row r="66" spans="1:10" ht="109.5" customHeight="1">
      <c r="A66" s="8"/>
      <c r="B66" s="11" t="s">
        <v>56</v>
      </c>
      <c r="C66" s="280" t="s">
        <v>57</v>
      </c>
      <c r="D66" s="280"/>
      <c r="E66" s="280"/>
      <c r="F66" s="280"/>
      <c r="G66" s="280"/>
      <c r="H66" s="280"/>
      <c r="I66" s="280"/>
    </row>
    <row r="67" spans="1:10" ht="8.1" customHeight="1">
      <c r="A67" s="8"/>
      <c r="B67" s="11"/>
      <c r="C67" s="73"/>
      <c r="D67" s="4"/>
      <c r="E67" s="4"/>
      <c r="F67" s="4"/>
      <c r="G67" s="4"/>
      <c r="H67" s="4"/>
      <c r="I67" s="4"/>
    </row>
    <row r="68" spans="1:10" ht="50.25" customHeight="1">
      <c r="A68" s="8"/>
      <c r="B68" s="11" t="s">
        <v>58</v>
      </c>
      <c r="C68" s="280" t="s">
        <v>59</v>
      </c>
      <c r="D68" s="280"/>
      <c r="E68" s="280"/>
      <c r="F68" s="280"/>
      <c r="G68" s="280"/>
      <c r="H68" s="280"/>
      <c r="I68" s="280"/>
    </row>
    <row r="69" spans="1:10" ht="15.75">
      <c r="A69" s="9"/>
      <c r="B69" s="8"/>
      <c r="C69" s="8"/>
      <c r="D69" s="8"/>
      <c r="E69" s="8"/>
      <c r="F69" s="8"/>
      <c r="G69" s="8"/>
      <c r="H69" s="8"/>
      <c r="I69" s="8"/>
    </row>
    <row r="70" spans="1:10" ht="87" customHeight="1">
      <c r="A70" s="11" t="s">
        <v>60</v>
      </c>
      <c r="B70" s="280" t="s">
        <v>61</v>
      </c>
      <c r="C70" s="280"/>
      <c r="D70" s="280"/>
      <c r="E70" s="280"/>
      <c r="F70" s="280"/>
      <c r="G70" s="280"/>
      <c r="H70" s="280"/>
      <c r="I70" s="280"/>
    </row>
    <row r="71" spans="1:10" ht="8.1" customHeight="1">
      <c r="A71" s="10"/>
      <c r="B71" s="8"/>
      <c r="C71" s="8"/>
      <c r="D71" s="8"/>
      <c r="E71" s="8"/>
      <c r="F71" s="8"/>
      <c r="G71" s="8"/>
      <c r="H71" s="8"/>
      <c r="I71" s="8"/>
    </row>
    <row r="72" spans="1:10" ht="16.5">
      <c r="A72" s="281" t="s">
        <v>62</v>
      </c>
      <c r="B72" s="281"/>
      <c r="C72" s="281"/>
      <c r="D72" s="281"/>
      <c r="E72" s="281"/>
      <c r="F72" s="281"/>
      <c r="G72" s="281"/>
      <c r="H72" s="281"/>
      <c r="I72" s="281"/>
    </row>
    <row r="73" spans="1:10" ht="16.5">
      <c r="A73" s="10"/>
      <c r="B73" s="8"/>
      <c r="C73" s="8"/>
      <c r="D73" s="8"/>
      <c r="E73" s="8"/>
      <c r="F73" s="8"/>
      <c r="G73" s="8"/>
      <c r="H73" s="8"/>
      <c r="I73" s="8"/>
    </row>
    <row r="74" spans="1:10" ht="49.5" customHeight="1">
      <c r="A74" s="11" t="s">
        <v>52</v>
      </c>
      <c r="B74" s="280" t="s">
        <v>63</v>
      </c>
      <c r="C74" s="280"/>
      <c r="D74" s="280"/>
      <c r="E74" s="280"/>
      <c r="F74" s="280"/>
      <c r="G74" s="280"/>
      <c r="H74" s="280"/>
      <c r="I74" s="280"/>
    </row>
    <row r="75" spans="1:10" ht="45" customHeight="1">
      <c r="A75" s="4"/>
      <c r="B75" s="5"/>
      <c r="C75" s="5"/>
      <c r="D75" s="5"/>
      <c r="E75" s="5"/>
      <c r="F75" s="4"/>
      <c r="G75" s="5"/>
      <c r="H75" s="5"/>
      <c r="I75" s="5"/>
      <c r="J75" s="1"/>
    </row>
    <row r="76" spans="1:10" ht="21" customHeight="1">
      <c r="A76" s="280" t="s">
        <v>45</v>
      </c>
      <c r="B76" s="280"/>
      <c r="C76" s="280"/>
      <c r="D76" s="280"/>
      <c r="E76" s="284" t="s">
        <v>45</v>
      </c>
      <c r="F76" s="284"/>
      <c r="G76" s="284"/>
      <c r="H76" s="284"/>
      <c r="I76" s="284"/>
      <c r="J76" s="1"/>
    </row>
    <row r="77" spans="1:10" ht="33" customHeight="1">
      <c r="A77" s="282" t="s">
        <v>46</v>
      </c>
      <c r="B77" s="282"/>
      <c r="C77" s="282"/>
      <c r="D77" s="282"/>
      <c r="E77" s="283" t="s">
        <v>47</v>
      </c>
      <c r="F77" s="283"/>
      <c r="G77" s="283"/>
      <c r="H77" s="283"/>
      <c r="I77" s="283"/>
      <c r="J77" s="1"/>
    </row>
    <row r="78" spans="1:10" ht="20.25" customHeight="1">
      <c r="A78" s="56" t="s">
        <v>13</v>
      </c>
      <c r="B78" s="5"/>
      <c r="C78" s="5"/>
      <c r="D78" s="5"/>
      <c r="E78" s="5"/>
      <c r="F78" s="5"/>
      <c r="G78" s="5"/>
      <c r="H78" s="5"/>
      <c r="I78" s="57" t="s">
        <v>64</v>
      </c>
      <c r="J78" s="1"/>
    </row>
    <row r="79" spans="1:10" ht="36" customHeight="1">
      <c r="A79" s="289" t="s">
        <v>65</v>
      </c>
      <c r="B79" s="289"/>
      <c r="C79" s="289"/>
      <c r="D79" s="289"/>
      <c r="E79" s="289"/>
      <c r="F79" s="289"/>
      <c r="G79" s="289"/>
      <c r="H79" s="289"/>
      <c r="I79" s="289"/>
      <c r="J79" s="1"/>
    </row>
    <row r="80" spans="1:10" ht="125.25" customHeight="1">
      <c r="A80" s="8"/>
      <c r="B80" s="11" t="s">
        <v>66</v>
      </c>
      <c r="C80" s="280" t="s">
        <v>67</v>
      </c>
      <c r="D80" s="280"/>
      <c r="E80" s="280"/>
      <c r="F80" s="280"/>
      <c r="G80" s="280"/>
      <c r="H80" s="280"/>
      <c r="I80" s="280"/>
    </row>
    <row r="81" spans="1:10" ht="9.9499999999999993" customHeight="1">
      <c r="A81" s="8"/>
      <c r="B81" s="12"/>
      <c r="C81" s="9"/>
      <c r="D81" s="9"/>
      <c r="E81" s="9"/>
      <c r="F81" s="9"/>
      <c r="G81" s="9"/>
      <c r="H81" s="9"/>
      <c r="I81" s="9"/>
    </row>
    <row r="82" spans="1:10" ht="112.5" customHeight="1">
      <c r="A82" s="8"/>
      <c r="B82" s="11" t="s">
        <v>56</v>
      </c>
      <c r="C82" s="280" t="s">
        <v>68</v>
      </c>
      <c r="D82" s="280"/>
      <c r="E82" s="280"/>
      <c r="F82" s="280"/>
      <c r="G82" s="280"/>
      <c r="H82" s="280"/>
      <c r="I82" s="280"/>
    </row>
    <row r="83" spans="1:10" ht="9.9499999999999993" customHeight="1">
      <c r="A83" s="8"/>
      <c r="B83" s="11"/>
      <c r="C83" s="13"/>
      <c r="D83" s="13"/>
      <c r="E83" s="13"/>
      <c r="F83" s="13"/>
      <c r="G83" s="13"/>
      <c r="H83" s="13"/>
      <c r="I83" s="13"/>
    </row>
    <row r="84" spans="1:10" ht="134.25" customHeight="1">
      <c r="A84" s="8"/>
      <c r="B84" s="11" t="s">
        <v>58</v>
      </c>
      <c r="C84" s="280" t="s">
        <v>69</v>
      </c>
      <c r="D84" s="280"/>
      <c r="E84" s="280"/>
      <c r="F84" s="280"/>
      <c r="G84" s="280"/>
      <c r="H84" s="280"/>
      <c r="I84" s="280"/>
    </row>
    <row r="85" spans="1:10" ht="9.9499999999999993" customHeight="1">
      <c r="A85" s="8"/>
      <c r="B85" s="11"/>
      <c r="C85" s="13"/>
      <c r="D85" s="13"/>
      <c r="E85" s="13"/>
      <c r="F85" s="13"/>
      <c r="G85" s="13"/>
      <c r="H85" s="13"/>
      <c r="I85" s="13"/>
    </row>
    <row r="86" spans="1:10" ht="94.5" customHeight="1">
      <c r="A86" s="8"/>
      <c r="B86" s="11" t="s">
        <v>70</v>
      </c>
      <c r="C86" s="280" t="s">
        <v>71</v>
      </c>
      <c r="D86" s="280"/>
      <c r="E86" s="280"/>
      <c r="F86" s="280"/>
      <c r="G86" s="280"/>
      <c r="H86" s="280"/>
      <c r="I86" s="280"/>
    </row>
    <row r="87" spans="1:10" ht="9.9499999999999993" customHeight="1">
      <c r="A87" s="8"/>
      <c r="B87" s="11"/>
      <c r="C87" s="13"/>
      <c r="D87" s="13"/>
      <c r="E87" s="13"/>
      <c r="F87" s="13"/>
      <c r="G87" s="13"/>
      <c r="H87" s="13"/>
      <c r="I87" s="13"/>
    </row>
    <row r="88" spans="1:10" ht="81.75" customHeight="1">
      <c r="A88" s="8"/>
      <c r="B88" s="11" t="s">
        <v>72</v>
      </c>
      <c r="C88" s="280" t="s">
        <v>73</v>
      </c>
      <c r="D88" s="280"/>
      <c r="E88" s="280"/>
      <c r="F88" s="280"/>
      <c r="G88" s="280"/>
      <c r="H88" s="280"/>
      <c r="I88" s="280"/>
    </row>
    <row r="89" spans="1:10" ht="9.9499999999999993" customHeight="1">
      <c r="A89" s="8"/>
      <c r="B89" s="11"/>
      <c r="C89" s="13"/>
      <c r="D89" s="13"/>
      <c r="E89" s="13"/>
      <c r="F89" s="13"/>
      <c r="G89" s="13"/>
      <c r="H89" s="13"/>
      <c r="I89" s="13"/>
    </row>
    <row r="90" spans="1:10" ht="72" customHeight="1">
      <c r="A90" s="8"/>
      <c r="B90" s="11" t="s">
        <v>74</v>
      </c>
      <c r="C90" s="280" t="s">
        <v>75</v>
      </c>
      <c r="D90" s="280"/>
      <c r="E90" s="280"/>
      <c r="F90" s="280"/>
      <c r="G90" s="280"/>
      <c r="H90" s="280"/>
      <c r="I90" s="280"/>
    </row>
    <row r="91" spans="1:10" ht="8.1" customHeight="1">
      <c r="A91" s="8"/>
      <c r="B91" s="13"/>
      <c r="C91" s="13"/>
      <c r="D91" s="13"/>
      <c r="E91" s="13"/>
      <c r="F91" s="13"/>
      <c r="G91" s="13"/>
      <c r="H91" s="13"/>
      <c r="I91" s="13"/>
    </row>
    <row r="92" spans="1:10" ht="53.25" customHeight="1">
      <c r="A92" s="11" t="s">
        <v>60</v>
      </c>
      <c r="B92" s="280" t="s">
        <v>76</v>
      </c>
      <c r="C92" s="280"/>
      <c r="D92" s="280"/>
      <c r="E92" s="280"/>
      <c r="F92" s="280"/>
      <c r="G92" s="280"/>
      <c r="H92" s="280"/>
      <c r="I92" s="280"/>
    </row>
    <row r="93" spans="1:10" ht="62.25" customHeight="1">
      <c r="A93" s="4"/>
      <c r="B93" s="5"/>
      <c r="C93" s="5"/>
      <c r="D93" s="5"/>
      <c r="E93" s="5"/>
      <c r="F93" s="4"/>
      <c r="G93" s="5"/>
      <c r="H93" s="5"/>
      <c r="I93" s="5"/>
      <c r="J93" s="1"/>
    </row>
    <row r="94" spans="1:10" ht="21" customHeight="1">
      <c r="A94" s="280" t="s">
        <v>45</v>
      </c>
      <c r="B94" s="280"/>
      <c r="C94" s="280"/>
      <c r="D94" s="280"/>
      <c r="E94" s="284" t="s">
        <v>45</v>
      </c>
      <c r="F94" s="284"/>
      <c r="G94" s="284"/>
      <c r="H94" s="284"/>
      <c r="I94" s="284"/>
      <c r="J94" s="1"/>
    </row>
    <row r="95" spans="1:10" ht="33" customHeight="1">
      <c r="A95" s="282" t="s">
        <v>46</v>
      </c>
      <c r="B95" s="282"/>
      <c r="C95" s="282"/>
      <c r="D95" s="282"/>
      <c r="E95" s="283" t="s">
        <v>47</v>
      </c>
      <c r="F95" s="283"/>
      <c r="G95" s="283"/>
      <c r="H95" s="283"/>
      <c r="I95" s="283"/>
      <c r="J95" s="1"/>
    </row>
    <row r="96" spans="1:10" ht="20.25" customHeight="1">
      <c r="A96" s="56" t="s">
        <v>13</v>
      </c>
      <c r="B96" s="5"/>
      <c r="C96" s="5"/>
      <c r="D96" s="5"/>
      <c r="E96" s="5"/>
      <c r="F96" s="5"/>
      <c r="G96" s="5"/>
      <c r="H96" s="5"/>
      <c r="I96" s="57" t="s">
        <v>77</v>
      </c>
      <c r="J96" s="1"/>
    </row>
    <row r="97" spans="1:10" ht="27.75" customHeight="1">
      <c r="A97" s="281" t="s">
        <v>78</v>
      </c>
      <c r="B97" s="281"/>
      <c r="C97" s="281"/>
      <c r="D97" s="281"/>
      <c r="E97" s="281"/>
      <c r="F97" s="281"/>
      <c r="G97" s="281"/>
      <c r="H97" s="281"/>
      <c r="I97" s="281"/>
    </row>
    <row r="98" spans="1:10" ht="21.75" customHeight="1">
      <c r="A98" s="9"/>
      <c r="B98" s="280"/>
      <c r="C98" s="280"/>
      <c r="D98" s="280"/>
      <c r="E98" s="280"/>
      <c r="F98" s="280"/>
      <c r="G98" s="280"/>
      <c r="H98" s="280"/>
      <c r="I98" s="280"/>
    </row>
    <row r="99" spans="1:10" ht="85.5" customHeight="1">
      <c r="A99" s="11" t="s">
        <v>52</v>
      </c>
      <c r="B99" s="280" t="s">
        <v>79</v>
      </c>
      <c r="C99" s="280"/>
      <c r="D99" s="280"/>
      <c r="E99" s="280"/>
      <c r="F99" s="280"/>
      <c r="G99" s="280"/>
      <c r="H99" s="280"/>
      <c r="I99" s="280"/>
    </row>
    <row r="100" spans="1:10" ht="15.75">
      <c r="A100" s="56"/>
      <c r="B100" s="5"/>
      <c r="C100" s="5"/>
      <c r="D100" s="5"/>
      <c r="E100" s="5"/>
      <c r="F100" s="5"/>
      <c r="G100" s="5"/>
      <c r="H100" s="5"/>
      <c r="I100" s="57"/>
      <c r="J100" s="1"/>
    </row>
    <row r="101" spans="1:10" ht="165.75" customHeight="1">
      <c r="A101" s="11" t="s">
        <v>60</v>
      </c>
      <c r="B101" s="280" t="s">
        <v>80</v>
      </c>
      <c r="C101" s="280"/>
      <c r="D101" s="280"/>
      <c r="E101" s="280"/>
      <c r="F101" s="280"/>
      <c r="G101" s="280"/>
      <c r="H101" s="280"/>
      <c r="I101" s="280"/>
    </row>
    <row r="102" spans="1:10" ht="18" customHeight="1">
      <c r="A102" s="11"/>
      <c r="B102" s="9"/>
      <c r="C102" s="9"/>
      <c r="D102" s="9"/>
      <c r="E102" s="9"/>
      <c r="F102" s="9"/>
      <c r="G102" s="9"/>
      <c r="H102" s="9"/>
      <c r="I102" s="9"/>
    </row>
    <row r="103" spans="1:10" ht="62.25" customHeight="1">
      <c r="A103" s="11" t="s">
        <v>81</v>
      </c>
      <c r="B103" s="280" t="s">
        <v>82</v>
      </c>
      <c r="C103" s="280"/>
      <c r="D103" s="280"/>
      <c r="E103" s="280"/>
      <c r="F103" s="280"/>
      <c r="G103" s="280"/>
      <c r="H103" s="280"/>
      <c r="I103" s="280"/>
    </row>
    <row r="104" spans="1:10" ht="15" customHeight="1">
      <c r="A104" s="9"/>
      <c r="B104" s="8"/>
      <c r="C104" s="8"/>
      <c r="D104" s="8"/>
      <c r="E104" s="8"/>
      <c r="F104" s="8"/>
      <c r="G104" s="8"/>
      <c r="H104" s="8"/>
      <c r="I104" s="8"/>
    </row>
    <row r="105" spans="1:10" ht="29.25" customHeight="1">
      <c r="A105" s="281" t="s">
        <v>83</v>
      </c>
      <c r="B105" s="281"/>
      <c r="C105" s="281"/>
      <c r="D105" s="281"/>
      <c r="E105" s="281"/>
      <c r="F105" s="281"/>
      <c r="G105" s="281"/>
      <c r="H105" s="281"/>
      <c r="I105" s="281"/>
    </row>
    <row r="106" spans="1:10" ht="29.25" customHeight="1">
      <c r="A106" s="10"/>
      <c r="B106" s="8"/>
      <c r="C106" s="8"/>
      <c r="D106" s="8"/>
      <c r="E106" s="8"/>
      <c r="F106" s="8"/>
      <c r="G106" s="8"/>
      <c r="H106" s="8"/>
      <c r="I106" s="8"/>
    </row>
    <row r="107" spans="1:10" ht="54.75" customHeight="1">
      <c r="A107" s="11" t="s">
        <v>52</v>
      </c>
      <c r="B107" s="285" t="s">
        <v>84</v>
      </c>
      <c r="C107" s="285"/>
      <c r="D107" s="285"/>
      <c r="E107" s="285"/>
      <c r="F107" s="285"/>
      <c r="G107" s="285"/>
      <c r="H107" s="285"/>
      <c r="I107" s="285"/>
    </row>
    <row r="108" spans="1:10" ht="15" customHeight="1">
      <c r="A108" s="11"/>
      <c r="B108" s="8"/>
      <c r="C108" s="8"/>
      <c r="D108" s="8"/>
      <c r="E108" s="8"/>
      <c r="F108" s="8"/>
      <c r="G108" s="8"/>
      <c r="H108" s="8"/>
      <c r="I108" s="8"/>
    </row>
    <row r="109" spans="1:10" ht="66.75" customHeight="1">
      <c r="A109" s="11" t="s">
        <v>60</v>
      </c>
      <c r="B109" s="285" t="s">
        <v>85</v>
      </c>
      <c r="C109" s="285"/>
      <c r="D109" s="285"/>
      <c r="E109" s="285"/>
      <c r="F109" s="285"/>
      <c r="G109" s="285"/>
      <c r="H109" s="285"/>
      <c r="I109" s="285"/>
    </row>
    <row r="110" spans="1:10" ht="15" customHeight="1">
      <c r="A110" s="9"/>
      <c r="B110" s="8"/>
      <c r="C110" s="8"/>
      <c r="D110" s="8"/>
      <c r="E110" s="8"/>
      <c r="F110" s="8"/>
      <c r="G110" s="8"/>
      <c r="H110" s="8"/>
      <c r="I110" s="8"/>
    </row>
    <row r="111" spans="1:10" ht="25.5" customHeight="1">
      <c r="A111" s="281" t="s">
        <v>86</v>
      </c>
      <c r="B111" s="281"/>
      <c r="C111" s="281"/>
      <c r="D111" s="281"/>
      <c r="E111" s="281"/>
      <c r="F111" s="281"/>
      <c r="G111" s="281"/>
      <c r="H111" s="281"/>
      <c r="I111" s="281"/>
    </row>
    <row r="112" spans="1:10" ht="22.5" customHeight="1">
      <c r="A112" s="10"/>
      <c r="B112" s="8"/>
      <c r="C112" s="8"/>
      <c r="D112" s="8"/>
      <c r="E112" s="8"/>
      <c r="F112" s="8"/>
      <c r="G112" s="8"/>
      <c r="H112" s="8"/>
      <c r="I112" s="8"/>
    </row>
    <row r="113" spans="1:10" ht="58.5" customHeight="1">
      <c r="A113" s="11" t="s">
        <v>52</v>
      </c>
      <c r="B113" s="285" t="s">
        <v>87</v>
      </c>
      <c r="C113" s="285"/>
      <c r="D113" s="285"/>
      <c r="E113" s="285"/>
      <c r="F113" s="285"/>
      <c r="G113" s="285"/>
      <c r="H113" s="285"/>
      <c r="I113" s="28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0" t="s">
        <v>45</v>
      </c>
      <c r="B116" s="280"/>
      <c r="C116" s="280"/>
      <c r="D116" s="280"/>
      <c r="E116" s="284" t="s">
        <v>45</v>
      </c>
      <c r="F116" s="284"/>
      <c r="G116" s="284"/>
      <c r="H116" s="284"/>
      <c r="I116" s="284"/>
      <c r="J116" s="1"/>
    </row>
    <row r="117" spans="1:10" ht="33" customHeight="1">
      <c r="A117" s="282" t="s">
        <v>46</v>
      </c>
      <c r="B117" s="282"/>
      <c r="C117" s="282"/>
      <c r="D117" s="282"/>
      <c r="E117" s="283" t="s">
        <v>47</v>
      </c>
      <c r="F117" s="283"/>
      <c r="G117" s="283"/>
      <c r="H117" s="283"/>
      <c r="I117" s="283"/>
      <c r="J117" s="1"/>
    </row>
    <row r="118" spans="1:10" ht="19.5" customHeight="1">
      <c r="A118" s="56" t="s">
        <v>13</v>
      </c>
      <c r="B118" s="5"/>
      <c r="C118" s="5"/>
      <c r="D118" s="5"/>
      <c r="E118" s="5"/>
      <c r="F118" s="5"/>
      <c r="G118" s="5"/>
      <c r="H118" s="5"/>
      <c r="I118" s="57" t="s">
        <v>88</v>
      </c>
    </row>
    <row r="119" spans="1:10" ht="60.75" customHeight="1">
      <c r="A119" s="11" t="s">
        <v>60</v>
      </c>
      <c r="B119" s="285" t="s">
        <v>89</v>
      </c>
      <c r="C119" s="285"/>
      <c r="D119" s="285"/>
      <c r="E119" s="285"/>
      <c r="F119" s="285"/>
      <c r="G119" s="285"/>
      <c r="H119" s="285"/>
      <c r="I119" s="285"/>
    </row>
    <row r="120" spans="1:10" ht="15.95" customHeight="1">
      <c r="A120" s="9"/>
      <c r="B120" s="8"/>
      <c r="C120" s="8"/>
      <c r="D120" s="8"/>
      <c r="E120" s="8"/>
      <c r="F120" s="8"/>
      <c r="G120" s="8"/>
      <c r="H120" s="8"/>
      <c r="I120" s="8"/>
    </row>
    <row r="121" spans="1:10" ht="26.25" customHeight="1">
      <c r="A121" s="281" t="s">
        <v>90</v>
      </c>
      <c r="B121" s="281"/>
      <c r="C121" s="281"/>
      <c r="D121" s="281"/>
      <c r="E121" s="281"/>
      <c r="F121" s="281"/>
      <c r="G121" s="281"/>
      <c r="H121" s="281"/>
      <c r="I121" s="281"/>
    </row>
    <row r="122" spans="1:10" ht="24.75" customHeight="1">
      <c r="A122" s="9"/>
      <c r="B122" s="8"/>
      <c r="C122" s="8"/>
      <c r="D122" s="8"/>
      <c r="E122" s="8"/>
      <c r="F122" s="8"/>
      <c r="G122" s="8"/>
      <c r="H122" s="8"/>
      <c r="I122" s="8"/>
    </row>
    <row r="123" spans="1:10" ht="39.75" customHeight="1">
      <c r="A123" s="11" t="s">
        <v>52</v>
      </c>
      <c r="B123" s="285" t="s">
        <v>91</v>
      </c>
      <c r="C123" s="285"/>
      <c r="D123" s="285"/>
      <c r="E123" s="285"/>
      <c r="F123" s="285"/>
      <c r="G123" s="285"/>
      <c r="H123" s="285"/>
      <c r="I123" s="285"/>
    </row>
    <row r="124" spans="1:10" ht="25.5" customHeight="1">
      <c r="A124" s="8"/>
      <c r="B124" s="8"/>
      <c r="C124" s="8"/>
      <c r="D124" s="8"/>
      <c r="E124" s="8"/>
      <c r="F124" s="8"/>
      <c r="G124" s="8"/>
      <c r="H124" s="8"/>
      <c r="I124" s="8"/>
      <c r="J124" s="1"/>
    </row>
    <row r="125" spans="1:10" ht="43.5" customHeight="1">
      <c r="A125" s="11" t="s">
        <v>60</v>
      </c>
      <c r="B125" s="285" t="s">
        <v>92</v>
      </c>
      <c r="C125" s="285"/>
      <c r="D125" s="285"/>
      <c r="E125" s="285"/>
      <c r="F125" s="285"/>
      <c r="G125" s="285"/>
      <c r="H125" s="285"/>
      <c r="I125" s="285"/>
    </row>
    <row r="126" spans="1:10" ht="21.75" customHeight="1">
      <c r="A126" s="10"/>
      <c r="B126" s="8"/>
      <c r="C126" s="8"/>
      <c r="D126" s="8"/>
      <c r="E126" s="8"/>
      <c r="F126" s="8"/>
      <c r="G126" s="8"/>
      <c r="H126" s="8"/>
      <c r="I126" s="8"/>
    </row>
    <row r="127" spans="1:10" ht="25.5" customHeight="1">
      <c r="A127" s="281" t="s">
        <v>93</v>
      </c>
      <c r="B127" s="281"/>
      <c r="C127" s="281"/>
      <c r="D127" s="281"/>
      <c r="E127" s="281"/>
      <c r="F127" s="281"/>
      <c r="G127" s="281"/>
      <c r="H127" s="281"/>
      <c r="I127" s="281"/>
    </row>
    <row r="128" spans="1:10" ht="23.25" customHeight="1">
      <c r="A128" s="9"/>
      <c r="B128" s="8"/>
      <c r="C128" s="8"/>
      <c r="D128" s="8"/>
      <c r="E128" s="8"/>
      <c r="F128" s="8"/>
      <c r="G128" s="8"/>
      <c r="H128" s="8"/>
      <c r="I128" s="8"/>
    </row>
    <row r="129" spans="1:10" ht="88.5" customHeight="1">
      <c r="A129" s="285" t="s">
        <v>94</v>
      </c>
      <c r="B129" s="285"/>
      <c r="C129" s="285"/>
      <c r="D129" s="285"/>
      <c r="E129" s="285"/>
      <c r="F129" s="285"/>
      <c r="G129" s="285"/>
      <c r="H129" s="285"/>
      <c r="I129" s="285"/>
    </row>
    <row r="130" spans="1:10" ht="26.25" customHeight="1">
      <c r="A130" s="8"/>
      <c r="B130" s="8"/>
      <c r="C130" s="8"/>
      <c r="D130" s="8"/>
      <c r="E130" s="8"/>
      <c r="F130" s="8"/>
      <c r="G130" s="8"/>
      <c r="H130" s="8"/>
      <c r="I130" s="8"/>
    </row>
    <row r="131" spans="1:10" ht="21.75" customHeight="1">
      <c r="A131" s="281" t="s">
        <v>95</v>
      </c>
      <c r="B131" s="281"/>
      <c r="C131" s="281"/>
      <c r="D131" s="281"/>
      <c r="E131" s="281"/>
      <c r="F131" s="281"/>
      <c r="G131" s="281"/>
      <c r="H131" s="281"/>
      <c r="I131" s="281"/>
    </row>
    <row r="132" spans="1:10" ht="25.5" customHeight="1">
      <c r="A132" s="10"/>
      <c r="B132" s="8"/>
      <c r="C132" s="8"/>
      <c r="D132" s="8"/>
      <c r="E132" s="8"/>
      <c r="F132" s="8"/>
      <c r="G132" s="8"/>
      <c r="H132" s="8"/>
      <c r="I132" s="8"/>
    </row>
    <row r="133" spans="1:10" ht="69" customHeight="1">
      <c r="A133" s="11" t="s">
        <v>52</v>
      </c>
      <c r="B133" s="285" t="s">
        <v>96</v>
      </c>
      <c r="C133" s="285"/>
      <c r="D133" s="285"/>
      <c r="E133" s="285"/>
      <c r="F133" s="285"/>
      <c r="G133" s="285"/>
      <c r="H133" s="285"/>
      <c r="I133" s="285"/>
    </row>
    <row r="134" spans="1:10" ht="21" customHeight="1">
      <c r="A134" s="11"/>
      <c r="B134" s="285"/>
      <c r="C134" s="285"/>
      <c r="D134" s="285"/>
      <c r="E134" s="285"/>
      <c r="F134" s="285"/>
      <c r="G134" s="285"/>
      <c r="H134" s="285"/>
      <c r="I134" s="285"/>
    </row>
    <row r="135" spans="1:10" ht="191.25" customHeight="1">
      <c r="A135" s="11" t="s">
        <v>60</v>
      </c>
      <c r="B135" s="285" t="s">
        <v>97</v>
      </c>
      <c r="C135" s="285"/>
      <c r="D135" s="285"/>
      <c r="E135" s="285"/>
      <c r="F135" s="285"/>
      <c r="G135" s="285"/>
      <c r="H135" s="285"/>
      <c r="I135" s="28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0" t="s">
        <v>45</v>
      </c>
      <c r="B138" s="280"/>
      <c r="C138" s="280"/>
      <c r="D138" s="280"/>
      <c r="E138" s="284" t="s">
        <v>45</v>
      </c>
      <c r="F138" s="284"/>
      <c r="G138" s="284"/>
      <c r="H138" s="284"/>
      <c r="I138" s="284"/>
      <c r="J138" s="1"/>
    </row>
    <row r="139" spans="1:10" ht="37.5" customHeight="1">
      <c r="A139" s="282" t="s">
        <v>46</v>
      </c>
      <c r="B139" s="282"/>
      <c r="C139" s="282"/>
      <c r="D139" s="282"/>
      <c r="E139" s="283" t="s">
        <v>47</v>
      </c>
      <c r="F139" s="283"/>
      <c r="G139" s="283"/>
      <c r="H139" s="283"/>
      <c r="I139" s="283"/>
      <c r="J139" s="1"/>
    </row>
    <row r="140" spans="1:10" ht="20.25" customHeight="1">
      <c r="A140" s="56" t="s">
        <v>13</v>
      </c>
      <c r="B140" s="5"/>
      <c r="C140" s="5"/>
      <c r="D140" s="5"/>
      <c r="E140" s="5"/>
      <c r="F140" s="5"/>
      <c r="G140" s="5"/>
      <c r="H140" s="5"/>
      <c r="I140" s="57" t="s">
        <v>98</v>
      </c>
      <c r="J140" s="1"/>
    </row>
    <row r="141" spans="1:10" ht="70.5" customHeight="1">
      <c r="A141" s="11" t="s">
        <v>81</v>
      </c>
      <c r="B141" s="285" t="s">
        <v>99</v>
      </c>
      <c r="C141" s="285"/>
      <c r="D141" s="285"/>
      <c r="E141" s="285"/>
      <c r="F141" s="285"/>
      <c r="G141" s="285"/>
      <c r="H141" s="285"/>
      <c r="I141" s="285"/>
    </row>
    <row r="142" spans="1:10" ht="31.5" customHeight="1">
      <c r="A142" s="11"/>
      <c r="B142" s="285"/>
      <c r="C142" s="285"/>
      <c r="D142" s="285"/>
      <c r="E142" s="285"/>
      <c r="F142" s="285"/>
      <c r="G142" s="285"/>
      <c r="H142" s="285"/>
      <c r="I142" s="285"/>
    </row>
    <row r="143" spans="1:10" ht="141.75" customHeight="1">
      <c r="A143" s="11" t="s">
        <v>100</v>
      </c>
      <c r="B143" s="285" t="s">
        <v>101</v>
      </c>
      <c r="C143" s="285"/>
      <c r="D143" s="285"/>
      <c r="E143" s="285"/>
      <c r="F143" s="285"/>
      <c r="G143" s="285"/>
      <c r="H143" s="285"/>
      <c r="I143" s="285"/>
    </row>
    <row r="144" spans="1:10" ht="22.5" customHeight="1">
      <c r="A144" s="9"/>
      <c r="B144" s="285"/>
      <c r="C144" s="285"/>
      <c r="D144" s="285"/>
      <c r="E144" s="285"/>
      <c r="F144" s="285"/>
      <c r="G144" s="285"/>
      <c r="H144" s="285"/>
      <c r="I144" s="285"/>
    </row>
    <row r="145" spans="1:10" ht="74.25" customHeight="1">
      <c r="A145" s="11" t="s">
        <v>102</v>
      </c>
      <c r="B145" s="285" t="s">
        <v>103</v>
      </c>
      <c r="C145" s="285"/>
      <c r="D145" s="285"/>
      <c r="E145" s="285"/>
      <c r="F145" s="285"/>
      <c r="G145" s="285"/>
      <c r="H145" s="285"/>
      <c r="I145" s="28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104</v>
      </c>
      <c r="B148" s="285" t="s">
        <v>105</v>
      </c>
      <c r="C148" s="285"/>
      <c r="D148" s="285"/>
      <c r="E148" s="285"/>
      <c r="F148" s="285"/>
      <c r="G148" s="285"/>
      <c r="H148" s="285"/>
      <c r="I148" s="285"/>
    </row>
    <row r="149" spans="1:10" ht="15.95" customHeight="1">
      <c r="A149" s="11"/>
      <c r="B149" s="285"/>
      <c r="C149" s="285"/>
      <c r="D149" s="285"/>
      <c r="E149" s="285"/>
      <c r="F149" s="285"/>
      <c r="G149" s="285"/>
      <c r="H149" s="285"/>
      <c r="I149" s="285"/>
    </row>
    <row r="150" spans="1:10" ht="90" customHeight="1">
      <c r="A150" s="11" t="s">
        <v>106</v>
      </c>
      <c r="B150" s="285" t="s">
        <v>107</v>
      </c>
      <c r="C150" s="285"/>
      <c r="D150" s="285"/>
      <c r="E150" s="285"/>
      <c r="F150" s="285"/>
      <c r="G150" s="285"/>
      <c r="H150" s="285"/>
      <c r="I150" s="285"/>
    </row>
    <row r="151" spans="1:10" ht="15.95" customHeight="1">
      <c r="A151" s="11"/>
      <c r="B151" s="8"/>
      <c r="C151" s="8"/>
      <c r="D151" s="8"/>
      <c r="E151" s="8"/>
      <c r="F151" s="8"/>
      <c r="G151" s="8"/>
      <c r="H151" s="8"/>
      <c r="I151" s="8"/>
    </row>
    <row r="152" spans="1:10" ht="111.75" customHeight="1">
      <c r="A152" s="11" t="s">
        <v>108</v>
      </c>
      <c r="B152" s="285" t="s">
        <v>109</v>
      </c>
      <c r="C152" s="285"/>
      <c r="D152" s="285"/>
      <c r="E152" s="285"/>
      <c r="F152" s="285"/>
      <c r="G152" s="285"/>
      <c r="H152" s="285"/>
      <c r="I152" s="28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0" t="s">
        <v>45</v>
      </c>
      <c r="B155" s="280"/>
      <c r="C155" s="280"/>
      <c r="D155" s="280"/>
      <c r="E155" s="284" t="s">
        <v>45</v>
      </c>
      <c r="F155" s="284"/>
      <c r="G155" s="284"/>
      <c r="H155" s="284"/>
      <c r="I155" s="284"/>
      <c r="J155" s="1"/>
    </row>
    <row r="156" spans="1:10" ht="33" customHeight="1">
      <c r="A156" s="282" t="s">
        <v>46</v>
      </c>
      <c r="B156" s="282"/>
      <c r="C156" s="282"/>
      <c r="D156" s="282"/>
      <c r="E156" s="283" t="s">
        <v>47</v>
      </c>
      <c r="F156" s="283"/>
      <c r="G156" s="283"/>
      <c r="H156" s="283"/>
      <c r="I156" s="283"/>
      <c r="J156" s="1"/>
    </row>
    <row r="157" spans="1:10" ht="27" customHeight="1">
      <c r="A157" s="56" t="s">
        <v>13</v>
      </c>
      <c r="B157" s="5"/>
      <c r="C157" s="5"/>
      <c r="D157" s="5"/>
      <c r="E157" s="5"/>
      <c r="F157" s="5"/>
      <c r="G157" s="5"/>
      <c r="H157" s="5"/>
      <c r="I157" s="57" t="s">
        <v>110</v>
      </c>
      <c r="J157" s="1"/>
    </row>
    <row r="158" spans="1:10" ht="21" customHeight="1">
      <c r="A158" s="11" t="s">
        <v>111</v>
      </c>
      <c r="B158" s="285" t="s">
        <v>112</v>
      </c>
      <c r="C158" s="285"/>
      <c r="D158" s="285"/>
      <c r="E158" s="285"/>
      <c r="F158" s="285"/>
      <c r="G158" s="285"/>
      <c r="H158" s="285"/>
      <c r="I158" s="285"/>
    </row>
    <row r="159" spans="1:10" ht="30" customHeight="1">
      <c r="A159" s="11"/>
      <c r="B159" s="8"/>
      <c r="C159" s="8"/>
      <c r="D159" s="8"/>
      <c r="E159" s="8"/>
      <c r="F159" s="8"/>
      <c r="G159" s="8"/>
      <c r="H159" s="8"/>
      <c r="I159" s="8"/>
    </row>
    <row r="160" spans="1:10" ht="74.25" customHeight="1">
      <c r="A160" s="11" t="s">
        <v>113</v>
      </c>
      <c r="B160" s="285" t="s">
        <v>114</v>
      </c>
      <c r="C160" s="285"/>
      <c r="D160" s="285"/>
      <c r="E160" s="285"/>
      <c r="F160" s="285"/>
      <c r="G160" s="285"/>
      <c r="H160" s="285"/>
      <c r="I160" s="285"/>
    </row>
    <row r="161" spans="1:10" ht="13.5" customHeight="1">
      <c r="A161" s="9"/>
      <c r="B161" s="8"/>
      <c r="C161" s="8"/>
      <c r="D161" s="8"/>
      <c r="E161" s="8"/>
      <c r="F161" s="8"/>
      <c r="G161" s="8"/>
      <c r="H161" s="8"/>
      <c r="I161" s="8"/>
    </row>
    <row r="162" spans="1:10" ht="16.5">
      <c r="A162" s="281" t="s">
        <v>115</v>
      </c>
      <c r="B162" s="281"/>
      <c r="C162" s="281"/>
      <c r="D162" s="281"/>
      <c r="E162" s="281"/>
      <c r="F162" s="281"/>
      <c r="G162" s="281"/>
      <c r="H162" s="281"/>
      <c r="I162" s="281"/>
    </row>
    <row r="163" spans="1:10" ht="30" customHeight="1">
      <c r="A163" s="9"/>
      <c r="B163" s="8"/>
      <c r="C163" s="8"/>
      <c r="D163" s="8"/>
      <c r="E163" s="8"/>
      <c r="F163" s="8"/>
      <c r="G163" s="8"/>
      <c r="H163" s="8"/>
      <c r="I163" s="8"/>
    </row>
    <row r="164" spans="1:10" ht="60" customHeight="1">
      <c r="A164" s="285" t="s">
        <v>116</v>
      </c>
      <c r="B164" s="285"/>
      <c r="C164" s="285"/>
      <c r="D164" s="285"/>
      <c r="E164" s="285"/>
      <c r="F164" s="285"/>
      <c r="G164" s="285"/>
      <c r="H164" s="285"/>
      <c r="I164" s="285"/>
    </row>
    <row r="165" spans="1:10" ht="11.25" customHeight="1">
      <c r="A165" s="10"/>
      <c r="B165" s="8"/>
      <c r="C165" s="8"/>
      <c r="D165" s="8"/>
      <c r="E165" s="8"/>
      <c r="F165" s="8"/>
      <c r="G165" s="8"/>
      <c r="H165" s="8"/>
      <c r="I165" s="8"/>
    </row>
    <row r="166" spans="1:10" ht="27.75" customHeight="1">
      <c r="A166" s="281" t="s">
        <v>117</v>
      </c>
      <c r="B166" s="281"/>
      <c r="C166" s="281"/>
      <c r="D166" s="281"/>
      <c r="E166" s="281"/>
      <c r="F166" s="281"/>
      <c r="G166" s="281"/>
      <c r="H166" s="281"/>
      <c r="I166" s="281"/>
    </row>
    <row r="167" spans="1:10" ht="12.75" customHeight="1">
      <c r="A167" s="9"/>
      <c r="B167" s="8"/>
      <c r="C167" s="8"/>
      <c r="D167" s="8"/>
      <c r="E167" s="8"/>
      <c r="F167" s="8"/>
      <c r="G167" s="8"/>
      <c r="H167" s="8"/>
      <c r="I167" s="8"/>
    </row>
    <row r="168" spans="1:10" ht="74.25" customHeight="1">
      <c r="A168" s="11" t="s">
        <v>52</v>
      </c>
      <c r="B168" s="285" t="s">
        <v>118</v>
      </c>
      <c r="C168" s="285"/>
      <c r="D168" s="285"/>
      <c r="E168" s="285"/>
      <c r="F168" s="285"/>
      <c r="G168" s="285"/>
      <c r="H168" s="285"/>
      <c r="I168" s="285"/>
    </row>
    <row r="169" spans="1:10" ht="23.25" customHeight="1">
      <c r="A169" s="12"/>
      <c r="B169" s="8"/>
      <c r="C169" s="8"/>
      <c r="D169" s="8"/>
      <c r="E169" s="8"/>
      <c r="F169" s="8"/>
      <c r="G169" s="8"/>
      <c r="H169" s="8"/>
      <c r="I169" s="8"/>
    </row>
    <row r="170" spans="1:10" ht="36" customHeight="1">
      <c r="A170" s="11" t="s">
        <v>60</v>
      </c>
      <c r="B170" s="285" t="s">
        <v>119</v>
      </c>
      <c r="C170" s="285"/>
      <c r="D170" s="285"/>
      <c r="E170" s="285"/>
      <c r="F170" s="285"/>
      <c r="G170" s="285"/>
      <c r="H170" s="285"/>
      <c r="I170" s="285"/>
    </row>
    <row r="171" spans="1:10" ht="21" customHeight="1">
      <c r="J171" s="1"/>
    </row>
    <row r="172" spans="1:10">
      <c r="J172" s="1"/>
    </row>
    <row r="173" spans="1:10" ht="52.5" customHeight="1">
      <c r="A173" s="11" t="s">
        <v>81</v>
      </c>
      <c r="B173" s="285" t="s">
        <v>120</v>
      </c>
      <c r="C173" s="285"/>
      <c r="D173" s="285"/>
      <c r="E173" s="285"/>
      <c r="F173" s="285"/>
      <c r="G173" s="285"/>
      <c r="H173" s="285"/>
      <c r="I173" s="285"/>
    </row>
    <row r="174" spans="1:10" ht="20.25" customHeight="1">
      <c r="A174" s="11"/>
      <c r="B174" s="8"/>
      <c r="C174" s="8"/>
      <c r="D174" s="8"/>
      <c r="E174" s="8"/>
      <c r="F174" s="8"/>
      <c r="G174" s="8"/>
      <c r="H174" s="8"/>
      <c r="I174" s="8"/>
    </row>
    <row r="175" spans="1:10" ht="40.5" customHeight="1">
      <c r="A175" s="11" t="s">
        <v>100</v>
      </c>
      <c r="B175" s="285" t="s">
        <v>121</v>
      </c>
      <c r="C175" s="285"/>
      <c r="D175" s="285"/>
      <c r="E175" s="285"/>
      <c r="F175" s="285"/>
      <c r="G175" s="285"/>
      <c r="H175" s="285"/>
      <c r="I175" s="285"/>
    </row>
    <row r="176" spans="1:10" ht="21.75" customHeight="1">
      <c r="A176" s="11"/>
      <c r="B176" s="8"/>
      <c r="C176" s="8"/>
      <c r="D176" s="8"/>
      <c r="E176" s="8"/>
      <c r="F176" s="8"/>
      <c r="G176" s="8"/>
      <c r="H176" s="8"/>
      <c r="I176" s="8"/>
    </row>
    <row r="177" spans="1:10" ht="88.5" customHeight="1">
      <c r="A177" s="11" t="s">
        <v>102</v>
      </c>
      <c r="B177" s="285" t="s">
        <v>122</v>
      </c>
      <c r="C177" s="285"/>
      <c r="D177" s="285"/>
      <c r="E177" s="285"/>
      <c r="F177" s="285"/>
      <c r="G177" s="285"/>
      <c r="H177" s="285"/>
      <c r="I177" s="285"/>
    </row>
    <row r="178" spans="1:10" ht="18" customHeight="1">
      <c r="A178" s="11"/>
      <c r="B178" s="8"/>
      <c r="C178" s="8"/>
      <c r="D178" s="8"/>
      <c r="E178" s="8"/>
      <c r="F178" s="8"/>
      <c r="G178" s="8"/>
      <c r="H178" s="8"/>
      <c r="I178" s="8"/>
    </row>
    <row r="179" spans="1:10" ht="63" customHeight="1">
      <c r="A179" s="11" t="s">
        <v>123</v>
      </c>
      <c r="B179" s="285" t="s">
        <v>124</v>
      </c>
      <c r="C179" s="285"/>
      <c r="D179" s="285"/>
      <c r="E179" s="285"/>
      <c r="F179" s="285"/>
      <c r="G179" s="285"/>
      <c r="H179" s="285"/>
      <c r="I179" s="28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0" t="s">
        <v>45</v>
      </c>
      <c r="B182" s="280"/>
      <c r="C182" s="280"/>
      <c r="D182" s="280"/>
      <c r="E182" s="284" t="s">
        <v>45</v>
      </c>
      <c r="F182" s="284"/>
      <c r="G182" s="284"/>
      <c r="H182" s="284"/>
      <c r="I182" s="284"/>
      <c r="J182" s="1"/>
    </row>
    <row r="183" spans="1:10" ht="33" customHeight="1">
      <c r="A183" s="282" t="s">
        <v>46</v>
      </c>
      <c r="B183" s="282"/>
      <c r="C183" s="282"/>
      <c r="D183" s="282"/>
      <c r="E183" s="283" t="s">
        <v>47</v>
      </c>
      <c r="F183" s="283"/>
      <c r="G183" s="283"/>
      <c r="H183" s="283"/>
      <c r="I183" s="283"/>
      <c r="J183" s="1"/>
    </row>
    <row r="184" spans="1:10" ht="22.5" customHeight="1">
      <c r="A184" s="56" t="s">
        <v>13</v>
      </c>
      <c r="B184" s="5"/>
      <c r="C184" s="5"/>
      <c r="D184" s="5"/>
      <c r="E184" s="5"/>
      <c r="F184" s="5"/>
      <c r="G184" s="5"/>
      <c r="H184" s="5"/>
      <c r="I184" s="57" t="s">
        <v>125</v>
      </c>
      <c r="J184" s="1"/>
    </row>
    <row r="185" spans="1:10" ht="53.25" customHeight="1">
      <c r="A185" s="11" t="s">
        <v>104</v>
      </c>
      <c r="B185" s="285" t="s">
        <v>126</v>
      </c>
      <c r="C185" s="285"/>
      <c r="D185" s="285"/>
      <c r="E185" s="285"/>
      <c r="F185" s="285"/>
      <c r="G185" s="285"/>
      <c r="H185" s="285"/>
      <c r="I185" s="28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127</v>
      </c>
      <c r="C188" s="14"/>
      <c r="D188" s="14"/>
      <c r="E188" s="14"/>
      <c r="F188" s="14" t="s">
        <v>127</v>
      </c>
      <c r="G188" s="14"/>
      <c r="H188" s="14"/>
      <c r="I188" s="14"/>
    </row>
    <row r="189" spans="1:10" ht="35.25" customHeight="1">
      <c r="A189" s="8"/>
      <c r="B189" s="297" t="s">
        <v>46</v>
      </c>
      <c r="C189" s="297"/>
      <c r="D189" s="297"/>
      <c r="E189" s="297"/>
      <c r="F189" s="298" t="s">
        <v>47</v>
      </c>
      <c r="G189" s="297"/>
      <c r="H189" s="297"/>
      <c r="I189" s="297"/>
    </row>
    <row r="190" spans="1:10" ht="21.95" customHeight="1">
      <c r="A190" s="8"/>
      <c r="B190" s="15"/>
      <c r="C190" s="9"/>
      <c r="D190" s="9"/>
      <c r="E190" s="9"/>
      <c r="F190" s="16"/>
      <c r="G190" s="16"/>
      <c r="H190" s="16"/>
      <c r="I190" s="16"/>
    </row>
    <row r="191" spans="1:10" ht="21.95" customHeight="1">
      <c r="A191" s="8"/>
      <c r="B191" s="280" t="s">
        <v>128</v>
      </c>
      <c r="C191" s="280"/>
      <c r="D191" s="280"/>
      <c r="E191" s="280"/>
      <c r="F191" s="280" t="s">
        <v>128</v>
      </c>
      <c r="G191" s="280"/>
      <c r="H191" s="280"/>
      <c r="I191" s="28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129</v>
      </c>
      <c r="C194" s="17"/>
      <c r="D194" s="5"/>
      <c r="E194" s="5"/>
      <c r="F194" s="289" t="str">
        <f>"Name : "&amp;'Name of Bidder'!D16</f>
        <v xml:space="preserve">Name : </v>
      </c>
      <c r="G194" s="289"/>
      <c r="H194" s="289"/>
      <c r="I194" s="289"/>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0" t="s">
        <v>130</v>
      </c>
      <c r="C197" s="280"/>
      <c r="D197" s="280"/>
      <c r="E197" s="280"/>
      <c r="F197" s="280" t="s">
        <v>130</v>
      </c>
      <c r="G197" s="280"/>
      <c r="H197" s="280"/>
      <c r="I197" s="280"/>
    </row>
    <row r="198" spans="1:9" ht="21.95" customHeight="1">
      <c r="A198" s="8"/>
      <c r="B198" s="5" t="s">
        <v>129</v>
      </c>
      <c r="C198" s="5"/>
      <c r="D198" s="5"/>
      <c r="E198" s="5"/>
      <c r="F198" s="5" t="s">
        <v>129</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80" t="s">
        <v>131</v>
      </c>
      <c r="C201" s="280"/>
      <c r="D201" s="280"/>
      <c r="E201" s="280"/>
      <c r="F201" s="280" t="s">
        <v>131</v>
      </c>
      <c r="G201" s="280"/>
      <c r="H201" s="280"/>
      <c r="I201" s="280"/>
    </row>
    <row r="202" spans="1:9" ht="21.95" customHeight="1">
      <c r="A202" s="8"/>
      <c r="B202" s="5" t="s">
        <v>129</v>
      </c>
      <c r="C202" s="5"/>
      <c r="D202" s="5"/>
      <c r="E202" s="5"/>
      <c r="F202" s="5" t="s">
        <v>129</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13</v>
      </c>
      <c r="B223" s="5"/>
      <c r="C223" s="5"/>
      <c r="D223" s="5"/>
      <c r="E223" s="5"/>
      <c r="F223" s="5"/>
      <c r="G223" s="5"/>
      <c r="H223" s="5"/>
      <c r="I223" s="57" t="s">
        <v>132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133</v>
      </c>
    </row>
    <row r="3" spans="1:27" ht="13.5" hidden="1" thickBot="1">
      <c r="A3" s="306">
        <v>155885</v>
      </c>
      <c r="B3" s="307"/>
      <c r="C3" s="32"/>
      <c r="D3" s="33"/>
      <c r="E3" s="32"/>
      <c r="F3" s="306">
        <v>4960</v>
      </c>
      <c r="G3" s="307"/>
      <c r="H3" s="32"/>
      <c r="I3" s="33"/>
      <c r="K3" s="306">
        <v>10352</v>
      </c>
      <c r="L3" s="307"/>
      <c r="M3" s="32"/>
      <c r="N3" s="33"/>
      <c r="P3" s="306">
        <v>691647</v>
      </c>
      <c r="Q3" s="307"/>
      <c r="R3" s="32"/>
      <c r="S3" s="33"/>
      <c r="U3" s="31" t="s">
        <v>134</v>
      </c>
    </row>
    <row r="4" spans="1:27" hidden="1">
      <c r="A4" s="301"/>
      <c r="B4" s="302"/>
      <c r="C4" s="32"/>
      <c r="D4" s="33"/>
      <c r="E4" s="32"/>
      <c r="F4" s="34"/>
      <c r="G4" s="32"/>
      <c r="H4" s="32"/>
      <c r="I4" s="33"/>
      <c r="K4" s="34"/>
      <c r="L4" s="32"/>
      <c r="M4" s="32"/>
      <c r="N4" s="33"/>
      <c r="P4" s="34"/>
      <c r="Q4" s="32"/>
      <c r="R4" s="32"/>
      <c r="S4" s="33"/>
      <c r="U4" s="31" t="s">
        <v>135</v>
      </c>
    </row>
    <row r="5" spans="1:27" hidden="1">
      <c r="A5" s="34"/>
      <c r="B5" s="35"/>
      <c r="C5" s="35"/>
      <c r="D5" s="36"/>
      <c r="E5" s="35"/>
      <c r="F5" s="34"/>
      <c r="G5" s="35"/>
      <c r="H5" s="35"/>
      <c r="I5" s="36"/>
      <c r="K5" s="34"/>
      <c r="L5" s="35"/>
      <c r="M5" s="35"/>
      <c r="N5" s="36"/>
      <c r="P5" s="34"/>
      <c r="Q5" s="35"/>
      <c r="R5" s="35"/>
      <c r="S5" s="36"/>
      <c r="U5" s="31" t="s">
        <v>136</v>
      </c>
    </row>
    <row r="6" spans="1:27" ht="51.75" hidden="1" customHeight="1" thickBot="1">
      <c r="A6" s="303" t="str">
        <f>IF(OR((A3&gt;9999999999),(A3&lt;0)),"Invalid Entry - More than 1000 crore OR -ve value",IF(A3=0, "",+CONCATENATE(U2,B13,D13,B12,D12,B11,D11,B10,D10,B9,D9,B8," Only")))</f>
        <v>USD One Lac Fifty Five Thousand Eight Hundred Eighty Five Only</v>
      </c>
      <c r="B6" s="304"/>
      <c r="C6" s="304"/>
      <c r="D6" s="305"/>
      <c r="E6" s="37"/>
      <c r="F6" s="303" t="str">
        <f>IF(OR((F3&gt;9999999999),(F3&lt;0)),"Invalid Entry - More than 1000 crore OR -ve value",IF(F3=0, "",+CONCATENATE(U3, G13,I13,G12,I12,G11,I11,G10,I10,G9,I9,G8," Only")))</f>
        <v>EURO Four Thousand Nine Hundred Sixty Only</v>
      </c>
      <c r="G6" s="304"/>
      <c r="H6" s="304"/>
      <c r="I6" s="305"/>
      <c r="J6" s="37"/>
      <c r="K6" s="303" t="str">
        <f>IF(OR((K3&gt;9999999999),(K3&lt;0)),"Invalid Entry - More than 1000 crore OR -ve value",IF(K3=0, "",+CONCATENATE(U4, L13,N13,L12,N12,L11,N11,L10,N10,L9,N9,L8," Only")))</f>
        <v>RMB Ten Thousand Three Hundred Fifty Two Only</v>
      </c>
      <c r="L6" s="304"/>
      <c r="M6" s="304"/>
      <c r="N6" s="305"/>
      <c r="P6" s="303" t="str">
        <f>IF(OR((P3&gt;9999999999),(P3&lt;0)),"Invalid Entry - More than 1000 crore OR -ve value",IF(P3=0, "",+CONCATENATE(U5, Q13,S13,Q12,S12,Q11,S11,Q10,S10,Q9,S9,Q8," Only")))</f>
        <v>INR Six Lac Ninety One Thousand Six Hundred Forty Seven Only</v>
      </c>
      <c r="Q6" s="304"/>
      <c r="R6" s="304"/>
      <c r="S6" s="305"/>
      <c r="U6" s="308" t="str">
        <f>VLOOKUP(1,T30:Y45,6,FALSE)</f>
        <v>USD 155885/- + EURO 4960/- + RMB 10352/- + INR 691647/-</v>
      </c>
      <c r="V6" s="308"/>
      <c r="W6" s="308"/>
      <c r="X6" s="308"/>
      <c r="Y6" s="308"/>
      <c r="Z6" s="308"/>
      <c r="AA6" s="308"/>
    </row>
    <row r="7" spans="1:27" ht="70.5" hidden="1" customHeight="1" thickBot="1">
      <c r="A7" s="34"/>
      <c r="B7" s="35"/>
      <c r="C7" s="35"/>
      <c r="D7" s="36"/>
      <c r="E7" s="35"/>
      <c r="F7" s="34"/>
      <c r="G7" s="35"/>
      <c r="H7" s="35"/>
      <c r="I7" s="36"/>
      <c r="K7" s="34"/>
      <c r="L7" s="35"/>
      <c r="M7" s="35"/>
      <c r="N7" s="36"/>
      <c r="P7" s="34"/>
      <c r="Q7" s="35"/>
      <c r="R7" s="35"/>
      <c r="S7" s="36"/>
      <c r="U7" s="309" t="str">
        <f>VLOOKUP(1,T10:Y25,6,FALSE)</f>
        <v>USD One Lac Fifty Five Thousand Eight Hundred Eighty Five Only plus EURO Four Thousand Nine Hundred Sixty Only plus RMB Ten Thousand Three Hundred Fifty Two Only plus INR Six Lac Ninety One Thousand Six Hundred Forty Seven Only</v>
      </c>
      <c r="V7" s="310"/>
      <c r="W7" s="310"/>
      <c r="X7" s="310"/>
      <c r="Y7" s="310"/>
      <c r="Z7" s="310"/>
      <c r="AA7" s="31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137</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138</v>
      </c>
      <c r="C15" s="35"/>
      <c r="D15" s="36"/>
      <c r="E15" s="35"/>
      <c r="F15" s="46">
        <v>1</v>
      </c>
      <c r="G15" s="47" t="s">
        <v>138</v>
      </c>
      <c r="H15" s="35"/>
      <c r="I15" s="36"/>
      <c r="K15" s="46">
        <v>1</v>
      </c>
      <c r="L15" s="47" t="s">
        <v>138</v>
      </c>
      <c r="M15" s="35"/>
      <c r="N15" s="36"/>
      <c r="P15" s="46">
        <v>1</v>
      </c>
      <c r="Q15" s="47" t="s">
        <v>138</v>
      </c>
      <c r="R15" s="35"/>
      <c r="S15" s="36"/>
      <c r="T15" s="40">
        <f t="shared" si="4"/>
        <v>0</v>
      </c>
      <c r="U15" s="25">
        <v>0</v>
      </c>
      <c r="V15" s="25">
        <v>1</v>
      </c>
      <c r="W15" s="25">
        <v>0</v>
      </c>
      <c r="X15" s="25">
        <v>1</v>
      </c>
      <c r="Y15" s="42" t="str">
        <f>IF(AND($A$3=0,$F$3&gt;0,$K$3=0,$P$3&gt;0),$F$6&amp;$AA$10&amp;$P$6, "")</f>
        <v/>
      </c>
    </row>
    <row r="16" spans="1:27" hidden="1">
      <c r="A16" s="46">
        <v>2</v>
      </c>
      <c r="B16" s="47" t="s">
        <v>139</v>
      </c>
      <c r="C16" s="35"/>
      <c r="D16" s="36"/>
      <c r="E16" s="35"/>
      <c r="F16" s="46">
        <v>2</v>
      </c>
      <c r="G16" s="47" t="s">
        <v>139</v>
      </c>
      <c r="H16" s="35"/>
      <c r="I16" s="36"/>
      <c r="K16" s="46">
        <v>2</v>
      </c>
      <c r="L16" s="47" t="s">
        <v>139</v>
      </c>
      <c r="M16" s="35"/>
      <c r="N16" s="36"/>
      <c r="P16" s="46">
        <v>2</v>
      </c>
      <c r="Q16" s="47" t="s">
        <v>139</v>
      </c>
      <c r="R16" s="35"/>
      <c r="S16" s="36"/>
      <c r="T16" s="40">
        <f t="shared" si="4"/>
        <v>0</v>
      </c>
      <c r="U16" s="25">
        <v>0</v>
      </c>
      <c r="V16" s="25">
        <v>1</v>
      </c>
      <c r="W16" s="25">
        <v>1</v>
      </c>
      <c r="X16" s="25">
        <v>0</v>
      </c>
      <c r="Y16" s="42" t="str">
        <f>IF(AND($A$3=0,$F$3&gt;0,$K$3&gt;0,$P$3=0),$F$6&amp;$AA$10&amp;$K$6, "")</f>
        <v/>
      </c>
    </row>
    <row r="17" spans="1:27" hidden="1">
      <c r="A17" s="46">
        <v>3</v>
      </c>
      <c r="B17" s="47" t="s">
        <v>140</v>
      </c>
      <c r="C17" s="35"/>
      <c r="D17" s="36"/>
      <c r="E17" s="35"/>
      <c r="F17" s="46">
        <v>3</v>
      </c>
      <c r="G17" s="47" t="s">
        <v>140</v>
      </c>
      <c r="H17" s="35"/>
      <c r="I17" s="36"/>
      <c r="K17" s="46">
        <v>3</v>
      </c>
      <c r="L17" s="47" t="s">
        <v>140</v>
      </c>
      <c r="M17" s="35"/>
      <c r="N17" s="36"/>
      <c r="P17" s="46">
        <v>3</v>
      </c>
      <c r="Q17" s="47" t="s">
        <v>140</v>
      </c>
      <c r="R17" s="35"/>
      <c r="S17" s="36"/>
      <c r="T17" s="40">
        <f t="shared" si="4"/>
        <v>0</v>
      </c>
      <c r="U17" s="25">
        <v>0</v>
      </c>
      <c r="V17" s="25">
        <v>1</v>
      </c>
      <c r="W17" s="25">
        <v>1</v>
      </c>
      <c r="X17" s="25">
        <v>1</v>
      </c>
      <c r="Y17" s="48" t="str">
        <f>IF(AND($A$3=0,$F$3&gt;0,$K$3&gt;0,$P$3&gt;0),$F$6&amp;$AA$10&amp;$K$6&amp;$AA$10&amp;$P$6, "")</f>
        <v/>
      </c>
    </row>
    <row r="18" spans="1:27" hidden="1">
      <c r="A18" s="46">
        <v>4</v>
      </c>
      <c r="B18" s="47" t="s">
        <v>141</v>
      </c>
      <c r="C18" s="35"/>
      <c r="D18" s="36"/>
      <c r="E18" s="35"/>
      <c r="F18" s="46">
        <v>4</v>
      </c>
      <c r="G18" s="47" t="s">
        <v>141</v>
      </c>
      <c r="H18" s="35"/>
      <c r="I18" s="36"/>
      <c r="K18" s="46">
        <v>4</v>
      </c>
      <c r="L18" s="47" t="s">
        <v>141</v>
      </c>
      <c r="M18" s="35"/>
      <c r="N18" s="36"/>
      <c r="P18" s="46">
        <v>4</v>
      </c>
      <c r="Q18" s="47" t="s">
        <v>141</v>
      </c>
      <c r="R18" s="35"/>
      <c r="S18" s="36"/>
      <c r="T18" s="40">
        <f t="shared" si="4"/>
        <v>0</v>
      </c>
      <c r="U18" s="25">
        <v>1</v>
      </c>
      <c r="V18" s="25">
        <v>0</v>
      </c>
      <c r="W18" s="25">
        <v>0</v>
      </c>
      <c r="X18" s="25">
        <v>0</v>
      </c>
      <c r="Y18" s="41" t="str">
        <f>IF(AND($A$3&gt;0,$F$3=0,$K$3=0,$P$3=0), $A$6, "")</f>
        <v/>
      </c>
    </row>
    <row r="19" spans="1:27" hidden="1">
      <c r="A19" s="46">
        <v>5</v>
      </c>
      <c r="B19" s="47" t="s">
        <v>142</v>
      </c>
      <c r="C19" s="35"/>
      <c r="D19" s="36"/>
      <c r="E19" s="35"/>
      <c r="F19" s="46">
        <v>5</v>
      </c>
      <c r="G19" s="47" t="s">
        <v>142</v>
      </c>
      <c r="H19" s="35"/>
      <c r="I19" s="36"/>
      <c r="K19" s="46">
        <v>5</v>
      </c>
      <c r="L19" s="47" t="s">
        <v>142</v>
      </c>
      <c r="M19" s="35"/>
      <c r="N19" s="36"/>
      <c r="P19" s="46">
        <v>5</v>
      </c>
      <c r="Q19" s="47" t="s">
        <v>142</v>
      </c>
      <c r="R19" s="35"/>
      <c r="S19" s="36"/>
      <c r="T19" s="40">
        <f t="shared" si="4"/>
        <v>0</v>
      </c>
      <c r="U19" s="25">
        <v>1</v>
      </c>
      <c r="V19" s="25">
        <v>0</v>
      </c>
      <c r="W19" s="25">
        <v>0</v>
      </c>
      <c r="X19" s="25">
        <v>1</v>
      </c>
      <c r="Y19" s="42" t="str">
        <f>IF(AND($A$3&gt;0,$F$3=0,$K$3=0,$P$3&gt;0),$A$6&amp;$AA$10&amp;$P$6, "")</f>
        <v/>
      </c>
    </row>
    <row r="20" spans="1:27" hidden="1">
      <c r="A20" s="46">
        <v>6</v>
      </c>
      <c r="B20" s="47" t="s">
        <v>143</v>
      </c>
      <c r="C20" s="35"/>
      <c r="D20" s="36"/>
      <c r="E20" s="35"/>
      <c r="F20" s="46">
        <v>6</v>
      </c>
      <c r="G20" s="47" t="s">
        <v>143</v>
      </c>
      <c r="H20" s="35"/>
      <c r="I20" s="36"/>
      <c r="K20" s="46">
        <v>6</v>
      </c>
      <c r="L20" s="47" t="s">
        <v>143</v>
      </c>
      <c r="M20" s="35"/>
      <c r="N20" s="36"/>
      <c r="P20" s="46">
        <v>6</v>
      </c>
      <c r="Q20" s="47" t="s">
        <v>143</v>
      </c>
      <c r="R20" s="35"/>
      <c r="S20" s="36"/>
      <c r="T20" s="40">
        <f t="shared" si="4"/>
        <v>0</v>
      </c>
      <c r="U20" s="25">
        <v>1</v>
      </c>
      <c r="V20" s="25">
        <v>0</v>
      </c>
      <c r="W20" s="25">
        <v>1</v>
      </c>
      <c r="X20" s="25">
        <v>0</v>
      </c>
      <c r="Y20" s="42" t="str">
        <f>IF(AND($A$3&gt;0,$F$3=0,$K$3&gt;0,$P$3=0),$A$6&amp;$AA$10&amp;$K$6, "")</f>
        <v/>
      </c>
    </row>
    <row r="21" spans="1:27" hidden="1">
      <c r="A21" s="46">
        <v>7</v>
      </c>
      <c r="B21" s="47" t="s">
        <v>144</v>
      </c>
      <c r="C21" s="35"/>
      <c r="D21" s="36"/>
      <c r="E21" s="35"/>
      <c r="F21" s="46">
        <v>7</v>
      </c>
      <c r="G21" s="47" t="s">
        <v>144</v>
      </c>
      <c r="H21" s="35"/>
      <c r="I21" s="36"/>
      <c r="K21" s="46">
        <v>7</v>
      </c>
      <c r="L21" s="47" t="s">
        <v>144</v>
      </c>
      <c r="M21" s="35"/>
      <c r="N21" s="36"/>
      <c r="P21" s="46">
        <v>7</v>
      </c>
      <c r="Q21" s="47" t="s">
        <v>144</v>
      </c>
      <c r="R21" s="35"/>
      <c r="S21" s="36"/>
      <c r="T21" s="40">
        <f t="shared" si="4"/>
        <v>0</v>
      </c>
      <c r="U21" s="25">
        <v>1</v>
      </c>
      <c r="V21" s="25">
        <v>0</v>
      </c>
      <c r="W21" s="25">
        <v>1</v>
      </c>
      <c r="X21" s="25">
        <v>1</v>
      </c>
      <c r="Y21" s="42" t="str">
        <f>IF(AND($A$3&gt;0,$F$3=0,$K$3&gt;0,$P$3&gt;0),$A$6&amp;$AA$10&amp;$K$6&amp;$AA$10&amp;$P$6, "")</f>
        <v/>
      </c>
    </row>
    <row r="22" spans="1:27" hidden="1">
      <c r="A22" s="46">
        <v>8</v>
      </c>
      <c r="B22" s="47" t="s">
        <v>145</v>
      </c>
      <c r="C22" s="35"/>
      <c r="D22" s="36"/>
      <c r="E22" s="35"/>
      <c r="F22" s="46">
        <v>8</v>
      </c>
      <c r="G22" s="47" t="s">
        <v>145</v>
      </c>
      <c r="H22" s="35"/>
      <c r="I22" s="36"/>
      <c r="K22" s="46">
        <v>8</v>
      </c>
      <c r="L22" s="47" t="s">
        <v>145</v>
      </c>
      <c r="M22" s="35"/>
      <c r="N22" s="36"/>
      <c r="P22" s="46">
        <v>8</v>
      </c>
      <c r="Q22" s="47" t="s">
        <v>145</v>
      </c>
      <c r="R22" s="35"/>
      <c r="S22" s="36"/>
      <c r="T22" s="40">
        <f t="shared" si="4"/>
        <v>0</v>
      </c>
      <c r="U22" s="25">
        <v>1</v>
      </c>
      <c r="V22" s="25">
        <v>1</v>
      </c>
      <c r="W22" s="25">
        <v>0</v>
      </c>
      <c r="X22" s="25">
        <v>0</v>
      </c>
      <c r="Y22" s="42" t="str">
        <f>IF(AND($A$3&gt;0,$F$3&gt;0,$K$3=0,$P$3=0),$A$6&amp;$AA$10&amp;$F$6, "")</f>
        <v/>
      </c>
    </row>
    <row r="23" spans="1:27" hidden="1">
      <c r="A23" s="46">
        <v>9</v>
      </c>
      <c r="B23" s="47" t="s">
        <v>146</v>
      </c>
      <c r="C23" s="35"/>
      <c r="D23" s="36"/>
      <c r="E23" s="35"/>
      <c r="F23" s="46">
        <v>9</v>
      </c>
      <c r="G23" s="47" t="s">
        <v>146</v>
      </c>
      <c r="H23" s="35"/>
      <c r="I23" s="36"/>
      <c r="K23" s="46">
        <v>9</v>
      </c>
      <c r="L23" s="47" t="s">
        <v>146</v>
      </c>
      <c r="M23" s="35"/>
      <c r="N23" s="36"/>
      <c r="P23" s="46">
        <v>9</v>
      </c>
      <c r="Q23" s="47" t="s">
        <v>146</v>
      </c>
      <c r="R23" s="35"/>
      <c r="S23" s="36"/>
      <c r="T23" s="40">
        <f t="shared" si="4"/>
        <v>0</v>
      </c>
      <c r="U23" s="25">
        <v>1</v>
      </c>
      <c r="V23" s="25">
        <v>1</v>
      </c>
      <c r="W23" s="25">
        <v>0</v>
      </c>
      <c r="X23" s="25">
        <v>1</v>
      </c>
      <c r="Y23" s="42" t="str">
        <f>IF(AND($A$3&gt;0,$F$3&gt;0,$K$3=0,$P$3&gt;0),$A$6&amp;$AA$10&amp;$F$6&amp;$AA$10&amp;$P$6, "")</f>
        <v/>
      </c>
    </row>
    <row r="24" spans="1:27" hidden="1">
      <c r="A24" s="46">
        <v>10</v>
      </c>
      <c r="B24" s="47" t="s">
        <v>147</v>
      </c>
      <c r="C24" s="35"/>
      <c r="D24" s="36"/>
      <c r="E24" s="35"/>
      <c r="F24" s="46">
        <v>10</v>
      </c>
      <c r="G24" s="47" t="s">
        <v>147</v>
      </c>
      <c r="H24" s="35"/>
      <c r="I24" s="36"/>
      <c r="K24" s="46">
        <v>10</v>
      </c>
      <c r="L24" s="47" t="s">
        <v>147</v>
      </c>
      <c r="M24" s="35"/>
      <c r="N24" s="36"/>
      <c r="P24" s="46">
        <v>10</v>
      </c>
      <c r="Q24" s="47" t="s">
        <v>147</v>
      </c>
      <c r="R24" s="35"/>
      <c r="S24" s="36"/>
      <c r="T24" s="40">
        <f t="shared" si="4"/>
        <v>0</v>
      </c>
      <c r="U24" s="25">
        <v>1</v>
      </c>
      <c r="V24" s="25">
        <v>1</v>
      </c>
      <c r="W24" s="25">
        <v>1</v>
      </c>
      <c r="X24" s="25">
        <v>0</v>
      </c>
      <c r="Y24" s="42" t="str">
        <f>IF(AND($A$3&gt;0,$F$3&gt;0,$K$3&gt;0,$P$3=0),$A$6&amp;$AA$10&amp;$F$6&amp;$AA$10&amp;$K$6, "")</f>
        <v/>
      </c>
    </row>
    <row r="25" spans="1:27" hidden="1">
      <c r="A25" s="46">
        <v>11</v>
      </c>
      <c r="B25" s="47" t="s">
        <v>148</v>
      </c>
      <c r="C25" s="35"/>
      <c r="D25" s="36"/>
      <c r="E25" s="35"/>
      <c r="F25" s="46">
        <v>11</v>
      </c>
      <c r="G25" s="47" t="s">
        <v>148</v>
      </c>
      <c r="H25" s="35"/>
      <c r="I25" s="36"/>
      <c r="K25" s="46">
        <v>11</v>
      </c>
      <c r="L25" s="47" t="s">
        <v>148</v>
      </c>
      <c r="M25" s="35"/>
      <c r="N25" s="36"/>
      <c r="P25" s="46">
        <v>11</v>
      </c>
      <c r="Q25" s="47" t="s">
        <v>148</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149</v>
      </c>
      <c r="C26" s="35"/>
      <c r="D26" s="36"/>
      <c r="E26" s="35"/>
      <c r="F26" s="46">
        <v>12</v>
      </c>
      <c r="G26" s="47" t="s">
        <v>149</v>
      </c>
      <c r="H26" s="35"/>
      <c r="I26" s="36"/>
      <c r="K26" s="46">
        <v>12</v>
      </c>
      <c r="L26" s="47" t="s">
        <v>149</v>
      </c>
      <c r="M26" s="35"/>
      <c r="N26" s="36"/>
      <c r="P26" s="46">
        <v>12</v>
      </c>
      <c r="Q26" s="47" t="s">
        <v>149</v>
      </c>
      <c r="R26" s="35"/>
      <c r="S26" s="36"/>
    </row>
    <row r="27" spans="1:27" hidden="1">
      <c r="A27" s="46">
        <v>13</v>
      </c>
      <c r="B27" s="47" t="s">
        <v>150</v>
      </c>
      <c r="C27" s="35"/>
      <c r="D27" s="36"/>
      <c r="E27" s="35"/>
      <c r="F27" s="46">
        <v>13</v>
      </c>
      <c r="G27" s="47" t="s">
        <v>150</v>
      </c>
      <c r="H27" s="35"/>
      <c r="I27" s="36"/>
      <c r="K27" s="46">
        <v>13</v>
      </c>
      <c r="L27" s="47" t="s">
        <v>150</v>
      </c>
      <c r="M27" s="35"/>
      <c r="N27" s="36"/>
      <c r="P27" s="46">
        <v>13</v>
      </c>
      <c r="Q27" s="47" t="s">
        <v>150</v>
      </c>
      <c r="R27" s="35"/>
      <c r="S27" s="36"/>
    </row>
    <row r="28" spans="1:27" hidden="1">
      <c r="A28" s="46">
        <v>14</v>
      </c>
      <c r="B28" s="47" t="s">
        <v>151</v>
      </c>
      <c r="C28" s="35"/>
      <c r="D28" s="36"/>
      <c r="E28" s="35"/>
      <c r="F28" s="46">
        <v>14</v>
      </c>
      <c r="G28" s="47" t="s">
        <v>151</v>
      </c>
      <c r="H28" s="35"/>
      <c r="I28" s="36"/>
      <c r="K28" s="46">
        <v>14</v>
      </c>
      <c r="L28" s="47" t="s">
        <v>151</v>
      </c>
      <c r="M28" s="35"/>
      <c r="N28" s="36"/>
      <c r="P28" s="46">
        <v>14</v>
      </c>
      <c r="Q28" s="47" t="s">
        <v>151</v>
      </c>
      <c r="R28" s="35"/>
      <c r="S28" s="36"/>
    </row>
    <row r="29" spans="1:27" hidden="1">
      <c r="A29" s="46">
        <v>15</v>
      </c>
      <c r="B29" s="47" t="s">
        <v>152</v>
      </c>
      <c r="C29" s="35"/>
      <c r="D29" s="36"/>
      <c r="E29" s="35"/>
      <c r="F29" s="46">
        <v>15</v>
      </c>
      <c r="G29" s="47" t="s">
        <v>152</v>
      </c>
      <c r="H29" s="35"/>
      <c r="I29" s="36"/>
      <c r="K29" s="46">
        <v>15</v>
      </c>
      <c r="L29" s="47" t="s">
        <v>152</v>
      </c>
      <c r="M29" s="35"/>
      <c r="N29" s="36"/>
      <c r="P29" s="46">
        <v>15</v>
      </c>
      <c r="Q29" s="47" t="s">
        <v>152</v>
      </c>
      <c r="R29" s="35"/>
      <c r="S29" s="36"/>
    </row>
    <row r="30" spans="1:27" hidden="1">
      <c r="A30" s="46">
        <v>16</v>
      </c>
      <c r="B30" s="47" t="s">
        <v>153</v>
      </c>
      <c r="C30" s="35"/>
      <c r="D30" s="36"/>
      <c r="E30" s="35"/>
      <c r="F30" s="46">
        <v>16</v>
      </c>
      <c r="G30" s="47" t="s">
        <v>153</v>
      </c>
      <c r="H30" s="35"/>
      <c r="I30" s="36"/>
      <c r="K30" s="46">
        <v>16</v>
      </c>
      <c r="L30" s="47" t="s">
        <v>153</v>
      </c>
      <c r="M30" s="35"/>
      <c r="N30" s="36"/>
      <c r="P30" s="46">
        <v>16</v>
      </c>
      <c r="Q30" s="47" t="s">
        <v>153</v>
      </c>
      <c r="R30" s="35"/>
      <c r="S30" s="36"/>
      <c r="T30" s="40">
        <f>IF(Y30="",0, 1)</f>
        <v>0</v>
      </c>
      <c r="U30" s="25">
        <v>0</v>
      </c>
      <c r="V30" s="25">
        <v>0</v>
      </c>
      <c r="W30" s="25">
        <v>0</v>
      </c>
      <c r="X30" s="25">
        <v>0</v>
      </c>
      <c r="Y30" s="41" t="str">
        <f>IF(AND($A$3=0,$F$3=0,$K$3=0,$P$3=0)," 0/-", "")</f>
        <v/>
      </c>
      <c r="AA30" s="25" t="s">
        <v>154</v>
      </c>
    </row>
    <row r="31" spans="1:27" hidden="1">
      <c r="A31" s="46">
        <v>17</v>
      </c>
      <c r="B31" s="47" t="s">
        <v>155</v>
      </c>
      <c r="C31" s="35"/>
      <c r="D31" s="36"/>
      <c r="E31" s="35"/>
      <c r="F31" s="46">
        <v>17</v>
      </c>
      <c r="G31" s="47" t="s">
        <v>155</v>
      </c>
      <c r="H31" s="35"/>
      <c r="I31" s="36"/>
      <c r="K31" s="46">
        <v>17</v>
      </c>
      <c r="L31" s="47" t="s">
        <v>155</v>
      </c>
      <c r="M31" s="35"/>
      <c r="N31" s="36"/>
      <c r="P31" s="46">
        <v>17</v>
      </c>
      <c r="Q31" s="47" t="s">
        <v>155</v>
      </c>
      <c r="R31" s="35"/>
      <c r="S31" s="36"/>
      <c r="T31" s="40">
        <f t="shared" ref="T31:T45" si="5">IF(Y31="",0, 1)</f>
        <v>0</v>
      </c>
      <c r="U31" s="25">
        <v>0</v>
      </c>
      <c r="V31" s="25">
        <v>0</v>
      </c>
      <c r="W31" s="25">
        <v>0</v>
      </c>
      <c r="X31" s="25">
        <v>1</v>
      </c>
      <c r="Y31" s="42" t="str">
        <f>IF(AND($A$3=0,$F$3=0,$K$3=0,$P$3&gt;0),$U$5&amp;$P$3&amp;$AA$32, "")</f>
        <v/>
      </c>
      <c r="AA31" s="25" t="s">
        <v>156</v>
      </c>
    </row>
    <row r="32" spans="1:27" hidden="1">
      <c r="A32" s="46">
        <v>18</v>
      </c>
      <c r="B32" s="47" t="s">
        <v>157</v>
      </c>
      <c r="C32" s="35"/>
      <c r="D32" s="36"/>
      <c r="E32" s="35"/>
      <c r="F32" s="46">
        <v>18</v>
      </c>
      <c r="G32" s="47" t="s">
        <v>157</v>
      </c>
      <c r="H32" s="35"/>
      <c r="I32" s="36"/>
      <c r="K32" s="46">
        <v>18</v>
      </c>
      <c r="L32" s="47" t="s">
        <v>157</v>
      </c>
      <c r="M32" s="35"/>
      <c r="N32" s="36"/>
      <c r="P32" s="46">
        <v>18</v>
      </c>
      <c r="Q32" s="47" t="s">
        <v>157</v>
      </c>
      <c r="R32" s="35"/>
      <c r="S32" s="36"/>
      <c r="T32" s="40">
        <f t="shared" si="5"/>
        <v>0</v>
      </c>
      <c r="U32" s="25">
        <v>0</v>
      </c>
      <c r="V32" s="25">
        <v>0</v>
      </c>
      <c r="W32" s="25">
        <v>1</v>
      </c>
      <c r="X32" s="25">
        <v>0</v>
      </c>
      <c r="Y32" s="42" t="str">
        <f>IF(AND($A$3=0,$F$3=0,$K$3&gt;0,$P$3=0),$U$4&amp;$K$3&amp;$AA$32, "")</f>
        <v/>
      </c>
      <c r="AA32" s="25" t="s">
        <v>158</v>
      </c>
    </row>
    <row r="33" spans="1:25" hidden="1">
      <c r="A33" s="46">
        <v>19</v>
      </c>
      <c r="B33" s="47" t="s">
        <v>159</v>
      </c>
      <c r="C33" s="35"/>
      <c r="D33" s="36"/>
      <c r="E33" s="35"/>
      <c r="F33" s="46">
        <v>19</v>
      </c>
      <c r="G33" s="47" t="s">
        <v>159</v>
      </c>
      <c r="H33" s="35"/>
      <c r="I33" s="36"/>
      <c r="K33" s="46">
        <v>19</v>
      </c>
      <c r="L33" s="47" t="s">
        <v>159</v>
      </c>
      <c r="M33" s="35"/>
      <c r="N33" s="36"/>
      <c r="P33" s="46">
        <v>19</v>
      </c>
      <c r="Q33" s="47" t="s">
        <v>159</v>
      </c>
      <c r="R33" s="35"/>
      <c r="S33" s="36"/>
      <c r="T33" s="40">
        <f t="shared" si="5"/>
        <v>0</v>
      </c>
      <c r="U33" s="25">
        <v>0</v>
      </c>
      <c r="V33" s="25">
        <v>0</v>
      </c>
      <c r="W33" s="25">
        <v>1</v>
      </c>
      <c r="X33" s="25">
        <v>1</v>
      </c>
      <c r="Y33" s="42" t="str">
        <f>IF(AND($A$3=0,$F$3=0,$K$3&gt;0,$P$3&gt;0),$U$4&amp;$K$3&amp;$AA$31&amp;$U$5&amp;$P$3&amp;$AA$32, "")</f>
        <v/>
      </c>
    </row>
    <row r="34" spans="1:25" hidden="1">
      <c r="A34" s="46">
        <v>20</v>
      </c>
      <c r="B34" s="47" t="s">
        <v>160</v>
      </c>
      <c r="C34" s="35"/>
      <c r="D34" s="36"/>
      <c r="E34" s="35"/>
      <c r="F34" s="46">
        <v>20</v>
      </c>
      <c r="G34" s="47" t="s">
        <v>160</v>
      </c>
      <c r="H34" s="35"/>
      <c r="I34" s="36"/>
      <c r="K34" s="46">
        <v>20</v>
      </c>
      <c r="L34" s="47" t="s">
        <v>160</v>
      </c>
      <c r="M34" s="35"/>
      <c r="N34" s="36"/>
      <c r="P34" s="46">
        <v>20</v>
      </c>
      <c r="Q34" s="47" t="s">
        <v>160</v>
      </c>
      <c r="R34" s="35"/>
      <c r="S34" s="36"/>
      <c r="T34" s="40">
        <f t="shared" si="5"/>
        <v>0</v>
      </c>
      <c r="U34" s="25">
        <v>0</v>
      </c>
      <c r="V34" s="25">
        <v>1</v>
      </c>
      <c r="W34" s="25">
        <v>0</v>
      </c>
      <c r="X34" s="25">
        <v>0</v>
      </c>
      <c r="Y34" s="42" t="str">
        <f>IF(AND($A$3=0,$F$3&gt;0,$K$3=0,$P$3=0),$U$3&amp;$F$3&amp;$AA$32, "")</f>
        <v/>
      </c>
    </row>
    <row r="35" spans="1:25" hidden="1">
      <c r="A35" s="46">
        <v>21</v>
      </c>
      <c r="B35" s="47" t="s">
        <v>161</v>
      </c>
      <c r="C35" s="35"/>
      <c r="D35" s="36"/>
      <c r="E35" s="35"/>
      <c r="F35" s="46">
        <v>21</v>
      </c>
      <c r="G35" s="47" t="s">
        <v>161</v>
      </c>
      <c r="H35" s="35"/>
      <c r="I35" s="36"/>
      <c r="K35" s="46">
        <v>21</v>
      </c>
      <c r="L35" s="47" t="s">
        <v>161</v>
      </c>
      <c r="M35" s="35"/>
      <c r="N35" s="36"/>
      <c r="P35" s="46">
        <v>21</v>
      </c>
      <c r="Q35" s="47" t="s">
        <v>161</v>
      </c>
      <c r="R35" s="35"/>
      <c r="S35" s="36"/>
      <c r="T35" s="40">
        <f t="shared" si="5"/>
        <v>0</v>
      </c>
      <c r="U35" s="25">
        <v>0</v>
      </c>
      <c r="V35" s="25">
        <v>1</v>
      </c>
      <c r="W35" s="25">
        <v>0</v>
      </c>
      <c r="X35" s="25">
        <v>1</v>
      </c>
      <c r="Y35" s="42" t="str">
        <f>IF(AND($A$3=0,$F$3&gt;0,$K$3=0,$P$3&gt;0),$U$3&amp;$F$3&amp;$AA$31&amp;$U$5&amp;$P$3&amp;$AA$32, "")</f>
        <v/>
      </c>
    </row>
    <row r="36" spans="1:25" hidden="1">
      <c r="A36" s="46">
        <v>22</v>
      </c>
      <c r="B36" s="47" t="s">
        <v>162</v>
      </c>
      <c r="C36" s="35"/>
      <c r="D36" s="36"/>
      <c r="E36" s="35"/>
      <c r="F36" s="46">
        <v>22</v>
      </c>
      <c r="G36" s="47" t="s">
        <v>162</v>
      </c>
      <c r="H36" s="35"/>
      <c r="I36" s="36"/>
      <c r="K36" s="46">
        <v>22</v>
      </c>
      <c r="L36" s="47" t="s">
        <v>162</v>
      </c>
      <c r="M36" s="35"/>
      <c r="N36" s="36"/>
      <c r="P36" s="46">
        <v>22</v>
      </c>
      <c r="Q36" s="47" t="s">
        <v>162</v>
      </c>
      <c r="R36" s="35"/>
      <c r="S36" s="36"/>
      <c r="T36" s="40">
        <f t="shared" si="5"/>
        <v>0</v>
      </c>
      <c r="U36" s="25">
        <v>0</v>
      </c>
      <c r="V36" s="25">
        <v>1</v>
      </c>
      <c r="W36" s="25">
        <v>1</v>
      </c>
      <c r="X36" s="25">
        <v>0</v>
      </c>
      <c r="Y36" s="42" t="str">
        <f>IF(AND($A$3=0,$F$3&gt;0,$K$3&gt;0,$P$3=0),$U$3&amp;$F$3&amp;$AA$31&amp;$U$4&amp;$K$3, "")</f>
        <v/>
      </c>
    </row>
    <row r="37" spans="1:25" hidden="1">
      <c r="A37" s="46">
        <v>23</v>
      </c>
      <c r="B37" s="47" t="s">
        <v>163</v>
      </c>
      <c r="C37" s="35"/>
      <c r="D37" s="36"/>
      <c r="E37" s="35"/>
      <c r="F37" s="46">
        <v>23</v>
      </c>
      <c r="G37" s="47" t="s">
        <v>163</v>
      </c>
      <c r="H37" s="35"/>
      <c r="I37" s="36"/>
      <c r="K37" s="46">
        <v>23</v>
      </c>
      <c r="L37" s="47" t="s">
        <v>163</v>
      </c>
      <c r="M37" s="35"/>
      <c r="N37" s="36"/>
      <c r="P37" s="46">
        <v>23</v>
      </c>
      <c r="Q37" s="47" t="s">
        <v>163</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164</v>
      </c>
      <c r="C38" s="35"/>
      <c r="D38" s="36"/>
      <c r="E38" s="35"/>
      <c r="F38" s="46">
        <v>24</v>
      </c>
      <c r="G38" s="47" t="s">
        <v>164</v>
      </c>
      <c r="H38" s="35"/>
      <c r="I38" s="36"/>
      <c r="K38" s="46">
        <v>24</v>
      </c>
      <c r="L38" s="47" t="s">
        <v>164</v>
      </c>
      <c r="M38" s="35"/>
      <c r="N38" s="36"/>
      <c r="P38" s="46">
        <v>24</v>
      </c>
      <c r="Q38" s="47" t="s">
        <v>164</v>
      </c>
      <c r="R38" s="35"/>
      <c r="S38" s="36"/>
      <c r="T38" s="40">
        <f t="shared" si="5"/>
        <v>0</v>
      </c>
      <c r="U38" s="25">
        <v>1</v>
      </c>
      <c r="V38" s="25">
        <v>0</v>
      </c>
      <c r="W38" s="25">
        <v>0</v>
      </c>
      <c r="X38" s="25">
        <v>0</v>
      </c>
      <c r="Y38" s="41" t="str">
        <f>IF(AND($A$3&gt;0,$F$3=0,$K$3=0,$P$3=0), $U$2&amp;$A$3&amp;$AA$32, "")</f>
        <v/>
      </c>
    </row>
    <row r="39" spans="1:25" hidden="1">
      <c r="A39" s="46">
        <v>25</v>
      </c>
      <c r="B39" s="47" t="s">
        <v>165</v>
      </c>
      <c r="C39" s="35"/>
      <c r="D39" s="36"/>
      <c r="E39" s="35"/>
      <c r="F39" s="46">
        <v>25</v>
      </c>
      <c r="G39" s="47" t="s">
        <v>165</v>
      </c>
      <c r="H39" s="35"/>
      <c r="I39" s="36"/>
      <c r="K39" s="46">
        <v>25</v>
      </c>
      <c r="L39" s="47" t="s">
        <v>165</v>
      </c>
      <c r="M39" s="35"/>
      <c r="N39" s="36"/>
      <c r="P39" s="46">
        <v>25</v>
      </c>
      <c r="Q39" s="47" t="s">
        <v>165</v>
      </c>
      <c r="R39" s="35"/>
      <c r="S39" s="36"/>
      <c r="T39" s="40">
        <f t="shared" si="5"/>
        <v>0</v>
      </c>
      <c r="U39" s="25">
        <v>1</v>
      </c>
      <c r="V39" s="25">
        <v>0</v>
      </c>
      <c r="W39" s="25">
        <v>0</v>
      </c>
      <c r="X39" s="25">
        <v>1</v>
      </c>
      <c r="Y39" s="42" t="str">
        <f>IF(AND($A$3&gt;0,$F$3=0,$K$3=0,$P$3&gt;0),$U$2&amp;$A$3&amp;$AA$31&amp;$U$5&amp;$P$3&amp;$AA$32, "")</f>
        <v/>
      </c>
    </row>
    <row r="40" spans="1:25" hidden="1">
      <c r="A40" s="46">
        <v>26</v>
      </c>
      <c r="B40" s="47" t="s">
        <v>166</v>
      </c>
      <c r="C40" s="35"/>
      <c r="D40" s="36"/>
      <c r="E40" s="35"/>
      <c r="F40" s="46">
        <v>26</v>
      </c>
      <c r="G40" s="47" t="s">
        <v>166</v>
      </c>
      <c r="H40" s="35"/>
      <c r="I40" s="36"/>
      <c r="K40" s="46">
        <v>26</v>
      </c>
      <c r="L40" s="47" t="s">
        <v>166</v>
      </c>
      <c r="M40" s="35"/>
      <c r="N40" s="36"/>
      <c r="P40" s="46">
        <v>26</v>
      </c>
      <c r="Q40" s="47" t="s">
        <v>166</v>
      </c>
      <c r="R40" s="35"/>
      <c r="S40" s="36"/>
      <c r="T40" s="40">
        <f t="shared" si="5"/>
        <v>0</v>
      </c>
      <c r="U40" s="25">
        <v>1</v>
      </c>
      <c r="V40" s="25">
        <v>0</v>
      </c>
      <c r="W40" s="25">
        <v>1</v>
      </c>
      <c r="X40" s="25">
        <v>0</v>
      </c>
      <c r="Y40" s="42" t="str">
        <f>IF(AND($A$3&gt;0,$F$3=0,$K$3&gt;0,$P$3=0),$U$2&amp;$A$3&amp;$AA$31&amp;$U$4&amp;$K$3, "")</f>
        <v/>
      </c>
    </row>
    <row r="41" spans="1:25" hidden="1">
      <c r="A41" s="46">
        <v>27</v>
      </c>
      <c r="B41" s="47" t="s">
        <v>167</v>
      </c>
      <c r="C41" s="35"/>
      <c r="D41" s="36"/>
      <c r="E41" s="35"/>
      <c r="F41" s="46">
        <v>27</v>
      </c>
      <c r="G41" s="47" t="s">
        <v>167</v>
      </c>
      <c r="H41" s="35"/>
      <c r="I41" s="36"/>
      <c r="K41" s="46">
        <v>27</v>
      </c>
      <c r="L41" s="47" t="s">
        <v>167</v>
      </c>
      <c r="M41" s="35"/>
      <c r="N41" s="36"/>
      <c r="P41" s="46">
        <v>27</v>
      </c>
      <c r="Q41" s="47" t="s">
        <v>167</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168</v>
      </c>
      <c r="C42" s="35"/>
      <c r="D42" s="36"/>
      <c r="E42" s="35"/>
      <c r="F42" s="46">
        <v>28</v>
      </c>
      <c r="G42" s="47" t="s">
        <v>168</v>
      </c>
      <c r="H42" s="35"/>
      <c r="I42" s="36"/>
      <c r="K42" s="46">
        <v>28</v>
      </c>
      <c r="L42" s="47" t="s">
        <v>168</v>
      </c>
      <c r="M42" s="35"/>
      <c r="N42" s="36"/>
      <c r="P42" s="46">
        <v>28</v>
      </c>
      <c r="Q42" s="47" t="s">
        <v>168</v>
      </c>
      <c r="R42" s="35"/>
      <c r="S42" s="36"/>
      <c r="T42" s="40">
        <f t="shared" si="5"/>
        <v>0</v>
      </c>
      <c r="U42" s="25">
        <v>1</v>
      </c>
      <c r="V42" s="25">
        <v>1</v>
      </c>
      <c r="W42" s="25">
        <v>0</v>
      </c>
      <c r="X42" s="25">
        <v>0</v>
      </c>
      <c r="Y42" s="42" t="str">
        <f>IF(AND($A$3&gt;0,$F$3&gt;0,$K$3=0,$P$3=0),$U$2&amp;$A$3&amp;$AA$31&amp;$U$3&amp;$F$3, "")</f>
        <v/>
      </c>
    </row>
    <row r="43" spans="1:25" hidden="1">
      <c r="A43" s="46">
        <v>29</v>
      </c>
      <c r="B43" s="47" t="s">
        <v>169</v>
      </c>
      <c r="C43" s="35"/>
      <c r="D43" s="36"/>
      <c r="E43" s="35"/>
      <c r="F43" s="46">
        <v>29</v>
      </c>
      <c r="G43" s="47" t="s">
        <v>169</v>
      </c>
      <c r="H43" s="35"/>
      <c r="I43" s="36"/>
      <c r="K43" s="46">
        <v>29</v>
      </c>
      <c r="L43" s="47" t="s">
        <v>169</v>
      </c>
      <c r="M43" s="35"/>
      <c r="N43" s="36"/>
      <c r="P43" s="46">
        <v>29</v>
      </c>
      <c r="Q43" s="47" t="s">
        <v>169</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170</v>
      </c>
      <c r="C44" s="35"/>
      <c r="D44" s="36"/>
      <c r="E44" s="35"/>
      <c r="F44" s="46">
        <v>30</v>
      </c>
      <c r="G44" s="47" t="s">
        <v>170</v>
      </c>
      <c r="H44" s="35"/>
      <c r="I44" s="36"/>
      <c r="K44" s="46">
        <v>30</v>
      </c>
      <c r="L44" s="47" t="s">
        <v>170</v>
      </c>
      <c r="M44" s="35"/>
      <c r="N44" s="36"/>
      <c r="P44" s="46">
        <v>30</v>
      </c>
      <c r="Q44" s="47" t="s">
        <v>170</v>
      </c>
      <c r="R44" s="35"/>
      <c r="S44" s="36"/>
      <c r="T44" s="40">
        <f t="shared" si="5"/>
        <v>0</v>
      </c>
      <c r="U44" s="25">
        <v>1</v>
      </c>
      <c r="V44" s="25">
        <v>1</v>
      </c>
      <c r="W44" s="25">
        <v>1</v>
      </c>
      <c r="X44" s="25">
        <v>0</v>
      </c>
      <c r="Y44" s="42" t="str">
        <f>IF(AND($A$3&gt;0,$F$3&gt;0,$K$3&gt;0,$P$3=0),$U$2&amp;$A$3&amp;$AA$31&amp;$U$3&amp;$F$3&amp;$AA$31&amp;$U$4&amp;$K$3, "")</f>
        <v/>
      </c>
    </row>
    <row r="45" spans="1:25" hidden="1">
      <c r="A45" s="46">
        <v>31</v>
      </c>
      <c r="B45" s="47" t="s">
        <v>171</v>
      </c>
      <c r="C45" s="35"/>
      <c r="D45" s="36"/>
      <c r="E45" s="35"/>
      <c r="F45" s="46">
        <v>31</v>
      </c>
      <c r="G45" s="47" t="s">
        <v>171</v>
      </c>
      <c r="H45" s="35"/>
      <c r="I45" s="36"/>
      <c r="K45" s="46">
        <v>31</v>
      </c>
      <c r="L45" s="47" t="s">
        <v>171</v>
      </c>
      <c r="M45" s="35"/>
      <c r="N45" s="36"/>
      <c r="P45" s="46">
        <v>31</v>
      </c>
      <c r="Q45" s="47" t="s">
        <v>171</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172</v>
      </c>
      <c r="C46" s="35"/>
      <c r="D46" s="36"/>
      <c r="E46" s="35"/>
      <c r="F46" s="46">
        <v>32</v>
      </c>
      <c r="G46" s="47" t="s">
        <v>172</v>
      </c>
      <c r="H46" s="35"/>
      <c r="I46" s="36"/>
      <c r="K46" s="46">
        <v>32</v>
      </c>
      <c r="L46" s="47" t="s">
        <v>172</v>
      </c>
      <c r="M46" s="35"/>
      <c r="N46" s="36"/>
      <c r="P46" s="46">
        <v>32</v>
      </c>
      <c r="Q46" s="47" t="s">
        <v>172</v>
      </c>
      <c r="R46" s="35"/>
      <c r="S46" s="36"/>
    </row>
    <row r="47" spans="1:25" hidden="1">
      <c r="A47" s="46">
        <v>33</v>
      </c>
      <c r="B47" s="47" t="s">
        <v>173</v>
      </c>
      <c r="C47" s="35"/>
      <c r="D47" s="36"/>
      <c r="E47" s="35"/>
      <c r="F47" s="46">
        <v>33</v>
      </c>
      <c r="G47" s="47" t="s">
        <v>173</v>
      </c>
      <c r="H47" s="35"/>
      <c r="I47" s="36"/>
      <c r="K47" s="46">
        <v>33</v>
      </c>
      <c r="L47" s="47" t="s">
        <v>173</v>
      </c>
      <c r="M47" s="35"/>
      <c r="N47" s="36"/>
      <c r="P47" s="46">
        <v>33</v>
      </c>
      <c r="Q47" s="47" t="s">
        <v>173</v>
      </c>
      <c r="R47" s="35"/>
      <c r="S47" s="36"/>
    </row>
    <row r="48" spans="1:25" hidden="1">
      <c r="A48" s="46">
        <v>34</v>
      </c>
      <c r="B48" s="47" t="s">
        <v>174</v>
      </c>
      <c r="C48" s="35"/>
      <c r="D48" s="36"/>
      <c r="E48" s="35"/>
      <c r="F48" s="46">
        <v>34</v>
      </c>
      <c r="G48" s="47" t="s">
        <v>174</v>
      </c>
      <c r="H48" s="35"/>
      <c r="I48" s="36"/>
      <c r="K48" s="46">
        <v>34</v>
      </c>
      <c r="L48" s="47" t="s">
        <v>174</v>
      </c>
      <c r="M48" s="35"/>
      <c r="N48" s="36"/>
      <c r="P48" s="46">
        <v>34</v>
      </c>
      <c r="Q48" s="47" t="s">
        <v>174</v>
      </c>
      <c r="R48" s="35"/>
      <c r="S48" s="36"/>
    </row>
    <row r="49" spans="1:19" hidden="1">
      <c r="A49" s="46">
        <v>35</v>
      </c>
      <c r="B49" s="47" t="s">
        <v>175</v>
      </c>
      <c r="C49" s="35"/>
      <c r="D49" s="36"/>
      <c r="E49" s="35"/>
      <c r="F49" s="46">
        <v>35</v>
      </c>
      <c r="G49" s="47" t="s">
        <v>175</v>
      </c>
      <c r="H49" s="35"/>
      <c r="I49" s="36"/>
      <c r="K49" s="46">
        <v>35</v>
      </c>
      <c r="L49" s="47" t="s">
        <v>175</v>
      </c>
      <c r="M49" s="35"/>
      <c r="N49" s="36"/>
      <c r="P49" s="46">
        <v>35</v>
      </c>
      <c r="Q49" s="47" t="s">
        <v>175</v>
      </c>
      <c r="R49" s="35"/>
      <c r="S49" s="36"/>
    </row>
    <row r="50" spans="1:19" hidden="1">
      <c r="A50" s="46">
        <v>36</v>
      </c>
      <c r="B50" s="47" t="s">
        <v>176</v>
      </c>
      <c r="C50" s="35"/>
      <c r="D50" s="36"/>
      <c r="E50" s="35"/>
      <c r="F50" s="46">
        <v>36</v>
      </c>
      <c r="G50" s="47" t="s">
        <v>176</v>
      </c>
      <c r="H50" s="35"/>
      <c r="I50" s="36"/>
      <c r="K50" s="46">
        <v>36</v>
      </c>
      <c r="L50" s="47" t="s">
        <v>176</v>
      </c>
      <c r="M50" s="35"/>
      <c r="N50" s="36"/>
      <c r="P50" s="46">
        <v>36</v>
      </c>
      <c r="Q50" s="47" t="s">
        <v>176</v>
      </c>
      <c r="R50" s="35"/>
      <c r="S50" s="36"/>
    </row>
    <row r="51" spans="1:19" hidden="1">
      <c r="A51" s="46">
        <v>37</v>
      </c>
      <c r="B51" s="47" t="s">
        <v>177</v>
      </c>
      <c r="C51" s="35"/>
      <c r="D51" s="36"/>
      <c r="E51" s="35"/>
      <c r="F51" s="46">
        <v>37</v>
      </c>
      <c r="G51" s="47" t="s">
        <v>177</v>
      </c>
      <c r="H51" s="35"/>
      <c r="I51" s="36"/>
      <c r="K51" s="46">
        <v>37</v>
      </c>
      <c r="L51" s="47" t="s">
        <v>177</v>
      </c>
      <c r="M51" s="35"/>
      <c r="N51" s="36"/>
      <c r="P51" s="46">
        <v>37</v>
      </c>
      <c r="Q51" s="47" t="s">
        <v>177</v>
      </c>
      <c r="R51" s="35"/>
      <c r="S51" s="36"/>
    </row>
    <row r="52" spans="1:19" hidden="1">
      <c r="A52" s="46">
        <v>38</v>
      </c>
      <c r="B52" s="47" t="s">
        <v>178</v>
      </c>
      <c r="C52" s="35"/>
      <c r="D52" s="36"/>
      <c r="E52" s="35"/>
      <c r="F52" s="46">
        <v>38</v>
      </c>
      <c r="G52" s="47" t="s">
        <v>178</v>
      </c>
      <c r="H52" s="35"/>
      <c r="I52" s="36"/>
      <c r="K52" s="46">
        <v>38</v>
      </c>
      <c r="L52" s="47" t="s">
        <v>178</v>
      </c>
      <c r="M52" s="35"/>
      <c r="N52" s="36"/>
      <c r="P52" s="46">
        <v>38</v>
      </c>
      <c r="Q52" s="47" t="s">
        <v>178</v>
      </c>
      <c r="R52" s="35"/>
      <c r="S52" s="36"/>
    </row>
    <row r="53" spans="1:19" hidden="1">
      <c r="A53" s="46">
        <v>39</v>
      </c>
      <c r="B53" s="47" t="s">
        <v>179</v>
      </c>
      <c r="C53" s="35"/>
      <c r="D53" s="36"/>
      <c r="E53" s="35"/>
      <c r="F53" s="46">
        <v>39</v>
      </c>
      <c r="G53" s="47" t="s">
        <v>179</v>
      </c>
      <c r="H53" s="35"/>
      <c r="I53" s="36"/>
      <c r="K53" s="46">
        <v>39</v>
      </c>
      <c r="L53" s="47" t="s">
        <v>179</v>
      </c>
      <c r="M53" s="35"/>
      <c r="N53" s="36"/>
      <c r="P53" s="46">
        <v>39</v>
      </c>
      <c r="Q53" s="47" t="s">
        <v>179</v>
      </c>
      <c r="R53" s="35"/>
      <c r="S53" s="36"/>
    </row>
    <row r="54" spans="1:19" hidden="1">
      <c r="A54" s="46">
        <v>40</v>
      </c>
      <c r="B54" s="47" t="s">
        <v>180</v>
      </c>
      <c r="C54" s="35"/>
      <c r="D54" s="36"/>
      <c r="E54" s="35"/>
      <c r="F54" s="46">
        <v>40</v>
      </c>
      <c r="G54" s="47" t="s">
        <v>180</v>
      </c>
      <c r="H54" s="35"/>
      <c r="I54" s="36"/>
      <c r="K54" s="46">
        <v>40</v>
      </c>
      <c r="L54" s="47" t="s">
        <v>180</v>
      </c>
      <c r="M54" s="35"/>
      <c r="N54" s="36"/>
      <c r="P54" s="46">
        <v>40</v>
      </c>
      <c r="Q54" s="47" t="s">
        <v>180</v>
      </c>
      <c r="R54" s="35"/>
      <c r="S54" s="36"/>
    </row>
    <row r="55" spans="1:19" hidden="1">
      <c r="A55" s="46">
        <v>41</v>
      </c>
      <c r="B55" s="47" t="s">
        <v>181</v>
      </c>
      <c r="C55" s="35"/>
      <c r="D55" s="36"/>
      <c r="E55" s="35"/>
      <c r="F55" s="46">
        <v>41</v>
      </c>
      <c r="G55" s="47" t="s">
        <v>181</v>
      </c>
      <c r="H55" s="35"/>
      <c r="I55" s="36"/>
      <c r="K55" s="46">
        <v>41</v>
      </c>
      <c r="L55" s="47" t="s">
        <v>181</v>
      </c>
      <c r="M55" s="35"/>
      <c r="N55" s="36"/>
      <c r="P55" s="46">
        <v>41</v>
      </c>
      <c r="Q55" s="47" t="s">
        <v>181</v>
      </c>
      <c r="R55" s="35"/>
      <c r="S55" s="36"/>
    </row>
    <row r="56" spans="1:19" hidden="1">
      <c r="A56" s="46">
        <v>42</v>
      </c>
      <c r="B56" s="47" t="s">
        <v>182</v>
      </c>
      <c r="C56" s="35"/>
      <c r="D56" s="36"/>
      <c r="E56" s="35"/>
      <c r="F56" s="46">
        <v>42</v>
      </c>
      <c r="G56" s="47" t="s">
        <v>182</v>
      </c>
      <c r="H56" s="35"/>
      <c r="I56" s="36"/>
      <c r="K56" s="46">
        <v>42</v>
      </c>
      <c r="L56" s="47" t="s">
        <v>182</v>
      </c>
      <c r="M56" s="35"/>
      <c r="N56" s="36"/>
      <c r="P56" s="46">
        <v>42</v>
      </c>
      <c r="Q56" s="47" t="s">
        <v>182</v>
      </c>
      <c r="R56" s="35"/>
      <c r="S56" s="36"/>
    </row>
    <row r="57" spans="1:19" hidden="1">
      <c r="A57" s="46">
        <v>43</v>
      </c>
      <c r="B57" s="47" t="s">
        <v>183</v>
      </c>
      <c r="C57" s="35"/>
      <c r="D57" s="36"/>
      <c r="E57" s="35"/>
      <c r="F57" s="46">
        <v>43</v>
      </c>
      <c r="G57" s="47" t="s">
        <v>183</v>
      </c>
      <c r="H57" s="35"/>
      <c r="I57" s="36"/>
      <c r="K57" s="46">
        <v>43</v>
      </c>
      <c r="L57" s="47" t="s">
        <v>183</v>
      </c>
      <c r="M57" s="35"/>
      <c r="N57" s="36"/>
      <c r="P57" s="46">
        <v>43</v>
      </c>
      <c r="Q57" s="47" t="s">
        <v>183</v>
      </c>
      <c r="R57" s="35"/>
      <c r="S57" s="36"/>
    </row>
    <row r="58" spans="1:19" hidden="1">
      <c r="A58" s="46">
        <v>44</v>
      </c>
      <c r="B58" s="47" t="s">
        <v>184</v>
      </c>
      <c r="C58" s="35"/>
      <c r="D58" s="36"/>
      <c r="E58" s="35"/>
      <c r="F58" s="46">
        <v>44</v>
      </c>
      <c r="G58" s="47" t="s">
        <v>184</v>
      </c>
      <c r="H58" s="35"/>
      <c r="I58" s="36"/>
      <c r="K58" s="46">
        <v>44</v>
      </c>
      <c r="L58" s="47" t="s">
        <v>184</v>
      </c>
      <c r="M58" s="35"/>
      <c r="N58" s="36"/>
      <c r="P58" s="46">
        <v>44</v>
      </c>
      <c r="Q58" s="47" t="s">
        <v>184</v>
      </c>
      <c r="R58" s="35"/>
      <c r="S58" s="36"/>
    </row>
    <row r="59" spans="1:19" hidden="1">
      <c r="A59" s="46">
        <v>45</v>
      </c>
      <c r="B59" s="47" t="s">
        <v>185</v>
      </c>
      <c r="C59" s="35"/>
      <c r="D59" s="36"/>
      <c r="E59" s="35"/>
      <c r="F59" s="46">
        <v>45</v>
      </c>
      <c r="G59" s="47" t="s">
        <v>185</v>
      </c>
      <c r="H59" s="35"/>
      <c r="I59" s="36"/>
      <c r="K59" s="46">
        <v>45</v>
      </c>
      <c r="L59" s="47" t="s">
        <v>185</v>
      </c>
      <c r="M59" s="35"/>
      <c r="N59" s="36"/>
      <c r="P59" s="46">
        <v>45</v>
      </c>
      <c r="Q59" s="47" t="s">
        <v>185</v>
      </c>
      <c r="R59" s="35"/>
      <c r="S59" s="36"/>
    </row>
    <row r="60" spans="1:19" hidden="1">
      <c r="A60" s="46">
        <v>46</v>
      </c>
      <c r="B60" s="47" t="s">
        <v>186</v>
      </c>
      <c r="C60" s="35"/>
      <c r="D60" s="36"/>
      <c r="E60" s="35"/>
      <c r="F60" s="46">
        <v>46</v>
      </c>
      <c r="G60" s="47" t="s">
        <v>186</v>
      </c>
      <c r="H60" s="35"/>
      <c r="I60" s="36"/>
      <c r="K60" s="46">
        <v>46</v>
      </c>
      <c r="L60" s="47" t="s">
        <v>186</v>
      </c>
      <c r="M60" s="35"/>
      <c r="N60" s="36"/>
      <c r="P60" s="46">
        <v>46</v>
      </c>
      <c r="Q60" s="47" t="s">
        <v>186</v>
      </c>
      <c r="R60" s="35"/>
      <c r="S60" s="36"/>
    </row>
    <row r="61" spans="1:19" hidden="1">
      <c r="A61" s="46">
        <v>47</v>
      </c>
      <c r="B61" s="47" t="s">
        <v>187</v>
      </c>
      <c r="C61" s="35"/>
      <c r="D61" s="36"/>
      <c r="E61" s="35"/>
      <c r="F61" s="46">
        <v>47</v>
      </c>
      <c r="G61" s="47" t="s">
        <v>187</v>
      </c>
      <c r="H61" s="35"/>
      <c r="I61" s="36"/>
      <c r="K61" s="46">
        <v>47</v>
      </c>
      <c r="L61" s="47" t="s">
        <v>187</v>
      </c>
      <c r="M61" s="35"/>
      <c r="N61" s="36"/>
      <c r="P61" s="46">
        <v>47</v>
      </c>
      <c r="Q61" s="47" t="s">
        <v>187</v>
      </c>
      <c r="R61" s="35"/>
      <c r="S61" s="36"/>
    </row>
    <row r="62" spans="1:19" hidden="1">
      <c r="A62" s="46">
        <v>48</v>
      </c>
      <c r="B62" s="47" t="s">
        <v>188</v>
      </c>
      <c r="C62" s="35"/>
      <c r="D62" s="36"/>
      <c r="E62" s="35"/>
      <c r="F62" s="46">
        <v>48</v>
      </c>
      <c r="G62" s="47" t="s">
        <v>188</v>
      </c>
      <c r="H62" s="35"/>
      <c r="I62" s="36"/>
      <c r="K62" s="46">
        <v>48</v>
      </c>
      <c r="L62" s="47" t="s">
        <v>188</v>
      </c>
      <c r="M62" s="35"/>
      <c r="N62" s="36"/>
      <c r="P62" s="46">
        <v>48</v>
      </c>
      <c r="Q62" s="47" t="s">
        <v>188</v>
      </c>
      <c r="R62" s="35"/>
      <c r="S62" s="36"/>
    </row>
    <row r="63" spans="1:19" hidden="1">
      <c r="A63" s="46">
        <v>49</v>
      </c>
      <c r="B63" s="47" t="s">
        <v>189</v>
      </c>
      <c r="C63" s="35"/>
      <c r="D63" s="36"/>
      <c r="E63" s="35"/>
      <c r="F63" s="46">
        <v>49</v>
      </c>
      <c r="G63" s="47" t="s">
        <v>189</v>
      </c>
      <c r="H63" s="35"/>
      <c r="I63" s="36"/>
      <c r="K63" s="46">
        <v>49</v>
      </c>
      <c r="L63" s="47" t="s">
        <v>189</v>
      </c>
      <c r="M63" s="35"/>
      <c r="N63" s="36"/>
      <c r="P63" s="46">
        <v>49</v>
      </c>
      <c r="Q63" s="47" t="s">
        <v>189</v>
      </c>
      <c r="R63" s="35"/>
      <c r="S63" s="36"/>
    </row>
    <row r="64" spans="1:19" hidden="1">
      <c r="A64" s="46">
        <v>50</v>
      </c>
      <c r="B64" s="47" t="s">
        <v>190</v>
      </c>
      <c r="C64" s="35"/>
      <c r="D64" s="36"/>
      <c r="E64" s="35"/>
      <c r="F64" s="46">
        <v>50</v>
      </c>
      <c r="G64" s="47" t="s">
        <v>190</v>
      </c>
      <c r="H64" s="35"/>
      <c r="I64" s="36"/>
      <c r="K64" s="46">
        <v>50</v>
      </c>
      <c r="L64" s="47" t="s">
        <v>190</v>
      </c>
      <c r="M64" s="35"/>
      <c r="N64" s="36"/>
      <c r="P64" s="46">
        <v>50</v>
      </c>
      <c r="Q64" s="47" t="s">
        <v>190</v>
      </c>
      <c r="R64" s="35"/>
      <c r="S64" s="36"/>
    </row>
    <row r="65" spans="1:19" hidden="1">
      <c r="A65" s="46">
        <v>51</v>
      </c>
      <c r="B65" s="47" t="s">
        <v>191</v>
      </c>
      <c r="C65" s="35"/>
      <c r="D65" s="36"/>
      <c r="E65" s="35"/>
      <c r="F65" s="46">
        <v>51</v>
      </c>
      <c r="G65" s="47" t="s">
        <v>191</v>
      </c>
      <c r="H65" s="35"/>
      <c r="I65" s="36"/>
      <c r="K65" s="46">
        <v>51</v>
      </c>
      <c r="L65" s="47" t="s">
        <v>191</v>
      </c>
      <c r="M65" s="35"/>
      <c r="N65" s="36"/>
      <c r="P65" s="46">
        <v>51</v>
      </c>
      <c r="Q65" s="47" t="s">
        <v>191</v>
      </c>
      <c r="R65" s="35"/>
      <c r="S65" s="36"/>
    </row>
    <row r="66" spans="1:19" hidden="1">
      <c r="A66" s="46">
        <v>52</v>
      </c>
      <c r="B66" s="47" t="s">
        <v>192</v>
      </c>
      <c r="C66" s="35"/>
      <c r="D66" s="36"/>
      <c r="E66" s="35"/>
      <c r="F66" s="46">
        <v>52</v>
      </c>
      <c r="G66" s="47" t="s">
        <v>192</v>
      </c>
      <c r="H66" s="35"/>
      <c r="I66" s="36"/>
      <c r="K66" s="46">
        <v>52</v>
      </c>
      <c r="L66" s="47" t="s">
        <v>192</v>
      </c>
      <c r="M66" s="35"/>
      <c r="N66" s="36"/>
      <c r="P66" s="46">
        <v>52</v>
      </c>
      <c r="Q66" s="47" t="s">
        <v>192</v>
      </c>
      <c r="R66" s="35"/>
      <c r="S66" s="36"/>
    </row>
    <row r="67" spans="1:19" hidden="1">
      <c r="A67" s="46">
        <v>53</v>
      </c>
      <c r="B67" s="47" t="s">
        <v>193</v>
      </c>
      <c r="C67" s="35"/>
      <c r="D67" s="36"/>
      <c r="E67" s="35"/>
      <c r="F67" s="46">
        <v>53</v>
      </c>
      <c r="G67" s="47" t="s">
        <v>193</v>
      </c>
      <c r="H67" s="35"/>
      <c r="I67" s="36"/>
      <c r="K67" s="46">
        <v>53</v>
      </c>
      <c r="L67" s="47" t="s">
        <v>193</v>
      </c>
      <c r="M67" s="35"/>
      <c r="N67" s="36"/>
      <c r="P67" s="46">
        <v>53</v>
      </c>
      <c r="Q67" s="47" t="s">
        <v>193</v>
      </c>
      <c r="R67" s="35"/>
      <c r="S67" s="36"/>
    </row>
    <row r="68" spans="1:19" hidden="1">
      <c r="A68" s="46">
        <v>54</v>
      </c>
      <c r="B68" s="47" t="s">
        <v>194</v>
      </c>
      <c r="C68" s="35"/>
      <c r="D68" s="36"/>
      <c r="E68" s="35"/>
      <c r="F68" s="46">
        <v>54</v>
      </c>
      <c r="G68" s="47" t="s">
        <v>194</v>
      </c>
      <c r="H68" s="35"/>
      <c r="I68" s="36"/>
      <c r="K68" s="46">
        <v>54</v>
      </c>
      <c r="L68" s="47" t="s">
        <v>194</v>
      </c>
      <c r="M68" s="35"/>
      <c r="N68" s="36"/>
      <c r="P68" s="46">
        <v>54</v>
      </c>
      <c r="Q68" s="47" t="s">
        <v>194</v>
      </c>
      <c r="R68" s="35"/>
      <c r="S68" s="36"/>
    </row>
    <row r="69" spans="1:19" hidden="1">
      <c r="A69" s="46">
        <v>55</v>
      </c>
      <c r="B69" s="47" t="s">
        <v>195</v>
      </c>
      <c r="C69" s="35"/>
      <c r="D69" s="36"/>
      <c r="E69" s="35"/>
      <c r="F69" s="46">
        <v>55</v>
      </c>
      <c r="G69" s="47" t="s">
        <v>195</v>
      </c>
      <c r="H69" s="35"/>
      <c r="I69" s="36"/>
      <c r="K69" s="46">
        <v>55</v>
      </c>
      <c r="L69" s="47" t="s">
        <v>195</v>
      </c>
      <c r="M69" s="35"/>
      <c r="N69" s="36"/>
      <c r="P69" s="46">
        <v>55</v>
      </c>
      <c r="Q69" s="47" t="s">
        <v>195</v>
      </c>
      <c r="R69" s="35"/>
      <c r="S69" s="36"/>
    </row>
    <row r="70" spans="1:19" hidden="1">
      <c r="A70" s="46">
        <v>56</v>
      </c>
      <c r="B70" s="47" t="s">
        <v>196</v>
      </c>
      <c r="C70" s="35"/>
      <c r="D70" s="36"/>
      <c r="E70" s="35"/>
      <c r="F70" s="46">
        <v>56</v>
      </c>
      <c r="G70" s="47" t="s">
        <v>196</v>
      </c>
      <c r="H70" s="35"/>
      <c r="I70" s="36"/>
      <c r="K70" s="46">
        <v>56</v>
      </c>
      <c r="L70" s="47" t="s">
        <v>196</v>
      </c>
      <c r="M70" s="35"/>
      <c r="N70" s="36"/>
      <c r="P70" s="46">
        <v>56</v>
      </c>
      <c r="Q70" s="47" t="s">
        <v>196</v>
      </c>
      <c r="R70" s="35"/>
      <c r="S70" s="36"/>
    </row>
    <row r="71" spans="1:19" hidden="1">
      <c r="A71" s="46">
        <v>57</v>
      </c>
      <c r="B71" s="47" t="s">
        <v>197</v>
      </c>
      <c r="C71" s="35"/>
      <c r="D71" s="36"/>
      <c r="E71" s="35"/>
      <c r="F71" s="46">
        <v>57</v>
      </c>
      <c r="G71" s="47" t="s">
        <v>197</v>
      </c>
      <c r="H71" s="35"/>
      <c r="I71" s="36"/>
      <c r="K71" s="46">
        <v>57</v>
      </c>
      <c r="L71" s="47" t="s">
        <v>197</v>
      </c>
      <c r="M71" s="35"/>
      <c r="N71" s="36"/>
      <c r="P71" s="46">
        <v>57</v>
      </c>
      <c r="Q71" s="47" t="s">
        <v>197</v>
      </c>
      <c r="R71" s="35"/>
      <c r="S71" s="36"/>
    </row>
    <row r="72" spans="1:19" hidden="1">
      <c r="A72" s="46">
        <v>58</v>
      </c>
      <c r="B72" s="47" t="s">
        <v>198</v>
      </c>
      <c r="C72" s="35"/>
      <c r="D72" s="36"/>
      <c r="E72" s="35"/>
      <c r="F72" s="46">
        <v>58</v>
      </c>
      <c r="G72" s="47" t="s">
        <v>198</v>
      </c>
      <c r="H72" s="35"/>
      <c r="I72" s="36"/>
      <c r="K72" s="46">
        <v>58</v>
      </c>
      <c r="L72" s="47" t="s">
        <v>198</v>
      </c>
      <c r="M72" s="35"/>
      <c r="N72" s="36"/>
      <c r="P72" s="46">
        <v>58</v>
      </c>
      <c r="Q72" s="47" t="s">
        <v>198</v>
      </c>
      <c r="R72" s="35"/>
      <c r="S72" s="36"/>
    </row>
    <row r="73" spans="1:19" hidden="1">
      <c r="A73" s="46">
        <v>59</v>
      </c>
      <c r="B73" s="47" t="s">
        <v>199</v>
      </c>
      <c r="C73" s="35"/>
      <c r="D73" s="36"/>
      <c r="E73" s="35"/>
      <c r="F73" s="46">
        <v>59</v>
      </c>
      <c r="G73" s="47" t="s">
        <v>199</v>
      </c>
      <c r="H73" s="35"/>
      <c r="I73" s="36"/>
      <c r="K73" s="46">
        <v>59</v>
      </c>
      <c r="L73" s="47" t="s">
        <v>199</v>
      </c>
      <c r="M73" s="35"/>
      <c r="N73" s="36"/>
      <c r="P73" s="46">
        <v>59</v>
      </c>
      <c r="Q73" s="47" t="s">
        <v>199</v>
      </c>
      <c r="R73" s="35"/>
      <c r="S73" s="36"/>
    </row>
    <row r="74" spans="1:19" hidden="1">
      <c r="A74" s="46">
        <v>60</v>
      </c>
      <c r="B74" s="47" t="s">
        <v>200</v>
      </c>
      <c r="C74" s="35"/>
      <c r="D74" s="36"/>
      <c r="E74" s="35"/>
      <c r="F74" s="46">
        <v>60</v>
      </c>
      <c r="G74" s="47" t="s">
        <v>200</v>
      </c>
      <c r="H74" s="35"/>
      <c r="I74" s="36"/>
      <c r="K74" s="46">
        <v>60</v>
      </c>
      <c r="L74" s="47" t="s">
        <v>200</v>
      </c>
      <c r="M74" s="35"/>
      <c r="N74" s="36"/>
      <c r="P74" s="46">
        <v>60</v>
      </c>
      <c r="Q74" s="47" t="s">
        <v>200</v>
      </c>
      <c r="R74" s="35"/>
      <c r="S74" s="36"/>
    </row>
    <row r="75" spans="1:19" hidden="1">
      <c r="A75" s="46">
        <v>61</v>
      </c>
      <c r="B75" s="47" t="s">
        <v>201</v>
      </c>
      <c r="C75" s="35"/>
      <c r="D75" s="36"/>
      <c r="E75" s="35"/>
      <c r="F75" s="46">
        <v>61</v>
      </c>
      <c r="G75" s="47" t="s">
        <v>201</v>
      </c>
      <c r="H75" s="35"/>
      <c r="I75" s="36"/>
      <c r="K75" s="46">
        <v>61</v>
      </c>
      <c r="L75" s="47" t="s">
        <v>201</v>
      </c>
      <c r="M75" s="35"/>
      <c r="N75" s="36"/>
      <c r="P75" s="46">
        <v>61</v>
      </c>
      <c r="Q75" s="47" t="s">
        <v>201</v>
      </c>
      <c r="R75" s="35"/>
      <c r="S75" s="36"/>
    </row>
    <row r="76" spans="1:19" hidden="1">
      <c r="A76" s="46">
        <v>62</v>
      </c>
      <c r="B76" s="47" t="s">
        <v>202</v>
      </c>
      <c r="C76" s="35"/>
      <c r="D76" s="36"/>
      <c r="E76" s="35"/>
      <c r="F76" s="46">
        <v>62</v>
      </c>
      <c r="G76" s="47" t="s">
        <v>202</v>
      </c>
      <c r="H76" s="35"/>
      <c r="I76" s="36"/>
      <c r="K76" s="46">
        <v>62</v>
      </c>
      <c r="L76" s="47" t="s">
        <v>202</v>
      </c>
      <c r="M76" s="35"/>
      <c r="N76" s="36"/>
      <c r="P76" s="46">
        <v>62</v>
      </c>
      <c r="Q76" s="47" t="s">
        <v>202</v>
      </c>
      <c r="R76" s="35"/>
      <c r="S76" s="36"/>
    </row>
    <row r="77" spans="1:19" hidden="1">
      <c r="A77" s="46">
        <v>63</v>
      </c>
      <c r="B77" s="47" t="s">
        <v>203</v>
      </c>
      <c r="C77" s="35"/>
      <c r="D77" s="36"/>
      <c r="E77" s="35"/>
      <c r="F77" s="46">
        <v>63</v>
      </c>
      <c r="G77" s="47" t="s">
        <v>203</v>
      </c>
      <c r="H77" s="35"/>
      <c r="I77" s="36"/>
      <c r="K77" s="46">
        <v>63</v>
      </c>
      <c r="L77" s="47" t="s">
        <v>203</v>
      </c>
      <c r="M77" s="35"/>
      <c r="N77" s="36"/>
      <c r="P77" s="46">
        <v>63</v>
      </c>
      <c r="Q77" s="47" t="s">
        <v>203</v>
      </c>
      <c r="R77" s="35"/>
      <c r="S77" s="36"/>
    </row>
    <row r="78" spans="1:19" hidden="1">
      <c r="A78" s="46">
        <v>64</v>
      </c>
      <c r="B78" s="47" t="s">
        <v>204</v>
      </c>
      <c r="C78" s="35"/>
      <c r="D78" s="36"/>
      <c r="E78" s="35"/>
      <c r="F78" s="46">
        <v>64</v>
      </c>
      <c r="G78" s="47" t="s">
        <v>204</v>
      </c>
      <c r="H78" s="35"/>
      <c r="I78" s="36"/>
      <c r="K78" s="46">
        <v>64</v>
      </c>
      <c r="L78" s="47" t="s">
        <v>204</v>
      </c>
      <c r="M78" s="35"/>
      <c r="N78" s="36"/>
      <c r="P78" s="46">
        <v>64</v>
      </c>
      <c r="Q78" s="47" t="s">
        <v>204</v>
      </c>
      <c r="R78" s="35"/>
      <c r="S78" s="36"/>
    </row>
    <row r="79" spans="1:19" hidden="1">
      <c r="A79" s="46">
        <v>65</v>
      </c>
      <c r="B79" s="47" t="s">
        <v>205</v>
      </c>
      <c r="C79" s="35"/>
      <c r="D79" s="36"/>
      <c r="E79" s="35"/>
      <c r="F79" s="46">
        <v>65</v>
      </c>
      <c r="G79" s="47" t="s">
        <v>205</v>
      </c>
      <c r="H79" s="35"/>
      <c r="I79" s="36"/>
      <c r="K79" s="46">
        <v>65</v>
      </c>
      <c r="L79" s="47" t="s">
        <v>205</v>
      </c>
      <c r="M79" s="35"/>
      <c r="N79" s="36"/>
      <c r="P79" s="46">
        <v>65</v>
      </c>
      <c r="Q79" s="47" t="s">
        <v>205</v>
      </c>
      <c r="R79" s="35"/>
      <c r="S79" s="36"/>
    </row>
    <row r="80" spans="1:19" hidden="1">
      <c r="A80" s="46">
        <v>66</v>
      </c>
      <c r="B80" s="47" t="s">
        <v>206</v>
      </c>
      <c r="C80" s="35"/>
      <c r="D80" s="36"/>
      <c r="E80" s="35"/>
      <c r="F80" s="46">
        <v>66</v>
      </c>
      <c r="G80" s="47" t="s">
        <v>206</v>
      </c>
      <c r="H80" s="35"/>
      <c r="I80" s="36"/>
      <c r="K80" s="46">
        <v>66</v>
      </c>
      <c r="L80" s="47" t="s">
        <v>206</v>
      </c>
      <c r="M80" s="35"/>
      <c r="N80" s="36"/>
      <c r="P80" s="46">
        <v>66</v>
      </c>
      <c r="Q80" s="47" t="s">
        <v>206</v>
      </c>
      <c r="R80" s="35"/>
      <c r="S80" s="36"/>
    </row>
    <row r="81" spans="1:19" hidden="1">
      <c r="A81" s="46">
        <v>67</v>
      </c>
      <c r="B81" s="47" t="s">
        <v>207</v>
      </c>
      <c r="C81" s="35"/>
      <c r="D81" s="36"/>
      <c r="E81" s="35"/>
      <c r="F81" s="46">
        <v>67</v>
      </c>
      <c r="G81" s="47" t="s">
        <v>207</v>
      </c>
      <c r="H81" s="35"/>
      <c r="I81" s="36"/>
      <c r="K81" s="46">
        <v>67</v>
      </c>
      <c r="L81" s="47" t="s">
        <v>207</v>
      </c>
      <c r="M81" s="35"/>
      <c r="N81" s="36"/>
      <c r="P81" s="46">
        <v>67</v>
      </c>
      <c r="Q81" s="47" t="s">
        <v>207</v>
      </c>
      <c r="R81" s="35"/>
      <c r="S81" s="36"/>
    </row>
    <row r="82" spans="1:19" hidden="1">
      <c r="A82" s="46">
        <v>68</v>
      </c>
      <c r="B82" s="47" t="s">
        <v>208</v>
      </c>
      <c r="C82" s="35"/>
      <c r="D82" s="36"/>
      <c r="E82" s="35"/>
      <c r="F82" s="46">
        <v>68</v>
      </c>
      <c r="G82" s="47" t="s">
        <v>208</v>
      </c>
      <c r="H82" s="35"/>
      <c r="I82" s="36"/>
      <c r="K82" s="46">
        <v>68</v>
      </c>
      <c r="L82" s="47" t="s">
        <v>208</v>
      </c>
      <c r="M82" s="35"/>
      <c r="N82" s="36"/>
      <c r="P82" s="46">
        <v>68</v>
      </c>
      <c r="Q82" s="47" t="s">
        <v>208</v>
      </c>
      <c r="R82" s="35"/>
      <c r="S82" s="36"/>
    </row>
    <row r="83" spans="1:19" hidden="1">
      <c r="A83" s="46">
        <v>69</v>
      </c>
      <c r="B83" s="47" t="s">
        <v>209</v>
      </c>
      <c r="C83" s="35"/>
      <c r="D83" s="36"/>
      <c r="E83" s="35"/>
      <c r="F83" s="46">
        <v>69</v>
      </c>
      <c r="G83" s="47" t="s">
        <v>209</v>
      </c>
      <c r="H83" s="35"/>
      <c r="I83" s="36"/>
      <c r="K83" s="46">
        <v>69</v>
      </c>
      <c r="L83" s="47" t="s">
        <v>209</v>
      </c>
      <c r="M83" s="35"/>
      <c r="N83" s="36"/>
      <c r="P83" s="46">
        <v>69</v>
      </c>
      <c r="Q83" s="47" t="s">
        <v>209</v>
      </c>
      <c r="R83" s="35"/>
      <c r="S83" s="36"/>
    </row>
    <row r="84" spans="1:19" hidden="1">
      <c r="A84" s="46">
        <v>70</v>
      </c>
      <c r="B84" s="47" t="s">
        <v>210</v>
      </c>
      <c r="C84" s="35"/>
      <c r="D84" s="36"/>
      <c r="E84" s="35"/>
      <c r="F84" s="46">
        <v>70</v>
      </c>
      <c r="G84" s="47" t="s">
        <v>210</v>
      </c>
      <c r="H84" s="35"/>
      <c r="I84" s="36"/>
      <c r="K84" s="46">
        <v>70</v>
      </c>
      <c r="L84" s="47" t="s">
        <v>210</v>
      </c>
      <c r="M84" s="35"/>
      <c r="N84" s="36"/>
      <c r="P84" s="46">
        <v>70</v>
      </c>
      <c r="Q84" s="47" t="s">
        <v>210</v>
      </c>
      <c r="R84" s="35"/>
      <c r="S84" s="36"/>
    </row>
    <row r="85" spans="1:19" hidden="1">
      <c r="A85" s="46">
        <v>71</v>
      </c>
      <c r="B85" s="47" t="s">
        <v>211</v>
      </c>
      <c r="C85" s="35"/>
      <c r="D85" s="36"/>
      <c r="E85" s="35"/>
      <c r="F85" s="46">
        <v>71</v>
      </c>
      <c r="G85" s="47" t="s">
        <v>211</v>
      </c>
      <c r="H85" s="35"/>
      <c r="I85" s="36"/>
      <c r="K85" s="46">
        <v>71</v>
      </c>
      <c r="L85" s="47" t="s">
        <v>211</v>
      </c>
      <c r="M85" s="35"/>
      <c r="N85" s="36"/>
      <c r="P85" s="46">
        <v>71</v>
      </c>
      <c r="Q85" s="47" t="s">
        <v>211</v>
      </c>
      <c r="R85" s="35"/>
      <c r="S85" s="36"/>
    </row>
    <row r="86" spans="1:19" hidden="1">
      <c r="A86" s="46">
        <v>72</v>
      </c>
      <c r="B86" s="47" t="s">
        <v>212</v>
      </c>
      <c r="C86" s="35"/>
      <c r="D86" s="36"/>
      <c r="E86" s="35"/>
      <c r="F86" s="46">
        <v>72</v>
      </c>
      <c r="G86" s="47" t="s">
        <v>212</v>
      </c>
      <c r="H86" s="35"/>
      <c r="I86" s="36"/>
      <c r="K86" s="46">
        <v>72</v>
      </c>
      <c r="L86" s="47" t="s">
        <v>212</v>
      </c>
      <c r="M86" s="35"/>
      <c r="N86" s="36"/>
      <c r="P86" s="46">
        <v>72</v>
      </c>
      <c r="Q86" s="47" t="s">
        <v>212</v>
      </c>
      <c r="R86" s="35"/>
      <c r="S86" s="36"/>
    </row>
    <row r="87" spans="1:19" hidden="1">
      <c r="A87" s="46">
        <v>73</v>
      </c>
      <c r="B87" s="47" t="s">
        <v>213</v>
      </c>
      <c r="C87" s="35"/>
      <c r="D87" s="36"/>
      <c r="E87" s="35"/>
      <c r="F87" s="46">
        <v>73</v>
      </c>
      <c r="G87" s="47" t="s">
        <v>213</v>
      </c>
      <c r="H87" s="35"/>
      <c r="I87" s="36"/>
      <c r="K87" s="46">
        <v>73</v>
      </c>
      <c r="L87" s="47" t="s">
        <v>213</v>
      </c>
      <c r="M87" s="35"/>
      <c r="N87" s="36"/>
      <c r="P87" s="46">
        <v>73</v>
      </c>
      <c r="Q87" s="47" t="s">
        <v>213</v>
      </c>
      <c r="R87" s="35"/>
      <c r="S87" s="36"/>
    </row>
    <row r="88" spans="1:19" hidden="1">
      <c r="A88" s="46">
        <v>74</v>
      </c>
      <c r="B88" s="47" t="s">
        <v>214</v>
      </c>
      <c r="C88" s="35"/>
      <c r="D88" s="36"/>
      <c r="E88" s="35"/>
      <c r="F88" s="46">
        <v>74</v>
      </c>
      <c r="G88" s="47" t="s">
        <v>214</v>
      </c>
      <c r="H88" s="35"/>
      <c r="I88" s="36"/>
      <c r="K88" s="46">
        <v>74</v>
      </c>
      <c r="L88" s="47" t="s">
        <v>214</v>
      </c>
      <c r="M88" s="35"/>
      <c r="N88" s="36"/>
      <c r="P88" s="46">
        <v>74</v>
      </c>
      <c r="Q88" s="47" t="s">
        <v>214</v>
      </c>
      <c r="R88" s="35"/>
      <c r="S88" s="36"/>
    </row>
    <row r="89" spans="1:19" hidden="1">
      <c r="A89" s="46">
        <v>75</v>
      </c>
      <c r="B89" s="47" t="s">
        <v>215</v>
      </c>
      <c r="C89" s="35"/>
      <c r="D89" s="36"/>
      <c r="E89" s="35"/>
      <c r="F89" s="46">
        <v>75</v>
      </c>
      <c r="G89" s="47" t="s">
        <v>215</v>
      </c>
      <c r="H89" s="35"/>
      <c r="I89" s="36"/>
      <c r="K89" s="46">
        <v>75</v>
      </c>
      <c r="L89" s="47" t="s">
        <v>215</v>
      </c>
      <c r="M89" s="35"/>
      <c r="N89" s="36"/>
      <c r="P89" s="46">
        <v>75</v>
      </c>
      <c r="Q89" s="47" t="s">
        <v>215</v>
      </c>
      <c r="R89" s="35"/>
      <c r="S89" s="36"/>
    </row>
    <row r="90" spans="1:19" hidden="1">
      <c r="A90" s="46">
        <v>76</v>
      </c>
      <c r="B90" s="47" t="s">
        <v>216</v>
      </c>
      <c r="C90" s="35"/>
      <c r="D90" s="36"/>
      <c r="E90" s="35"/>
      <c r="F90" s="46">
        <v>76</v>
      </c>
      <c r="G90" s="47" t="s">
        <v>216</v>
      </c>
      <c r="H90" s="35"/>
      <c r="I90" s="36"/>
      <c r="K90" s="46">
        <v>76</v>
      </c>
      <c r="L90" s="47" t="s">
        <v>216</v>
      </c>
      <c r="M90" s="35"/>
      <c r="N90" s="36"/>
      <c r="P90" s="46">
        <v>76</v>
      </c>
      <c r="Q90" s="47" t="s">
        <v>216</v>
      </c>
      <c r="R90" s="35"/>
      <c r="S90" s="36"/>
    </row>
    <row r="91" spans="1:19" hidden="1">
      <c r="A91" s="46">
        <v>77</v>
      </c>
      <c r="B91" s="47" t="s">
        <v>217</v>
      </c>
      <c r="C91" s="35"/>
      <c r="D91" s="36"/>
      <c r="E91" s="35"/>
      <c r="F91" s="46">
        <v>77</v>
      </c>
      <c r="G91" s="47" t="s">
        <v>217</v>
      </c>
      <c r="H91" s="35"/>
      <c r="I91" s="36"/>
      <c r="K91" s="46">
        <v>77</v>
      </c>
      <c r="L91" s="47" t="s">
        <v>217</v>
      </c>
      <c r="M91" s="35"/>
      <c r="N91" s="36"/>
      <c r="P91" s="46">
        <v>77</v>
      </c>
      <c r="Q91" s="47" t="s">
        <v>217</v>
      </c>
      <c r="R91" s="35"/>
      <c r="S91" s="36"/>
    </row>
    <row r="92" spans="1:19" hidden="1">
      <c r="A92" s="46">
        <v>78</v>
      </c>
      <c r="B92" s="47" t="s">
        <v>218</v>
      </c>
      <c r="C92" s="35"/>
      <c r="D92" s="36"/>
      <c r="E92" s="35"/>
      <c r="F92" s="46">
        <v>78</v>
      </c>
      <c r="G92" s="47" t="s">
        <v>218</v>
      </c>
      <c r="H92" s="35"/>
      <c r="I92" s="36"/>
      <c r="K92" s="46">
        <v>78</v>
      </c>
      <c r="L92" s="47" t="s">
        <v>218</v>
      </c>
      <c r="M92" s="35"/>
      <c r="N92" s="36"/>
      <c r="P92" s="46">
        <v>78</v>
      </c>
      <c r="Q92" s="47" t="s">
        <v>218</v>
      </c>
      <c r="R92" s="35"/>
      <c r="S92" s="36"/>
    </row>
    <row r="93" spans="1:19" hidden="1">
      <c r="A93" s="46">
        <v>79</v>
      </c>
      <c r="B93" s="47" t="s">
        <v>219</v>
      </c>
      <c r="C93" s="35"/>
      <c r="D93" s="36"/>
      <c r="E93" s="35"/>
      <c r="F93" s="46">
        <v>79</v>
      </c>
      <c r="G93" s="47" t="s">
        <v>219</v>
      </c>
      <c r="H93" s="35"/>
      <c r="I93" s="36"/>
      <c r="K93" s="46">
        <v>79</v>
      </c>
      <c r="L93" s="47" t="s">
        <v>219</v>
      </c>
      <c r="M93" s="35"/>
      <c r="N93" s="36"/>
      <c r="P93" s="46">
        <v>79</v>
      </c>
      <c r="Q93" s="47" t="s">
        <v>219</v>
      </c>
      <c r="R93" s="35"/>
      <c r="S93" s="36"/>
    </row>
    <row r="94" spans="1:19" hidden="1">
      <c r="A94" s="46">
        <v>80</v>
      </c>
      <c r="B94" s="47" t="s">
        <v>220</v>
      </c>
      <c r="C94" s="35"/>
      <c r="D94" s="36"/>
      <c r="E94" s="35"/>
      <c r="F94" s="46">
        <v>80</v>
      </c>
      <c r="G94" s="47" t="s">
        <v>220</v>
      </c>
      <c r="H94" s="35"/>
      <c r="I94" s="36"/>
      <c r="K94" s="46">
        <v>80</v>
      </c>
      <c r="L94" s="47" t="s">
        <v>220</v>
      </c>
      <c r="M94" s="35"/>
      <c r="N94" s="36"/>
      <c r="P94" s="46">
        <v>80</v>
      </c>
      <c r="Q94" s="47" t="s">
        <v>220</v>
      </c>
      <c r="R94" s="35"/>
      <c r="S94" s="36"/>
    </row>
    <row r="95" spans="1:19" hidden="1">
      <c r="A95" s="46">
        <v>81</v>
      </c>
      <c r="B95" s="47" t="s">
        <v>221</v>
      </c>
      <c r="C95" s="35"/>
      <c r="D95" s="36"/>
      <c r="E95" s="35"/>
      <c r="F95" s="46">
        <v>81</v>
      </c>
      <c r="G95" s="47" t="s">
        <v>221</v>
      </c>
      <c r="H95" s="35"/>
      <c r="I95" s="36"/>
      <c r="K95" s="46">
        <v>81</v>
      </c>
      <c r="L95" s="47" t="s">
        <v>221</v>
      </c>
      <c r="M95" s="35"/>
      <c r="N95" s="36"/>
      <c r="P95" s="46">
        <v>81</v>
      </c>
      <c r="Q95" s="47" t="s">
        <v>221</v>
      </c>
      <c r="R95" s="35"/>
      <c r="S95" s="36"/>
    </row>
    <row r="96" spans="1:19" hidden="1">
      <c r="A96" s="46">
        <v>82</v>
      </c>
      <c r="B96" s="47" t="s">
        <v>222</v>
      </c>
      <c r="C96" s="35"/>
      <c r="D96" s="36"/>
      <c r="E96" s="35"/>
      <c r="F96" s="46">
        <v>82</v>
      </c>
      <c r="G96" s="47" t="s">
        <v>222</v>
      </c>
      <c r="H96" s="35"/>
      <c r="I96" s="36"/>
      <c r="K96" s="46">
        <v>82</v>
      </c>
      <c r="L96" s="47" t="s">
        <v>222</v>
      </c>
      <c r="M96" s="35"/>
      <c r="N96" s="36"/>
      <c r="P96" s="46">
        <v>82</v>
      </c>
      <c r="Q96" s="47" t="s">
        <v>222</v>
      </c>
      <c r="R96" s="35"/>
      <c r="S96" s="36"/>
    </row>
    <row r="97" spans="1:19" hidden="1">
      <c r="A97" s="46">
        <v>83</v>
      </c>
      <c r="B97" s="47" t="s">
        <v>223</v>
      </c>
      <c r="C97" s="35"/>
      <c r="D97" s="36"/>
      <c r="E97" s="35"/>
      <c r="F97" s="46">
        <v>83</v>
      </c>
      <c r="G97" s="47" t="s">
        <v>223</v>
      </c>
      <c r="H97" s="35"/>
      <c r="I97" s="36"/>
      <c r="K97" s="46">
        <v>83</v>
      </c>
      <c r="L97" s="47" t="s">
        <v>223</v>
      </c>
      <c r="M97" s="35"/>
      <c r="N97" s="36"/>
      <c r="P97" s="46">
        <v>83</v>
      </c>
      <c r="Q97" s="47" t="s">
        <v>223</v>
      </c>
      <c r="R97" s="35"/>
      <c r="S97" s="36"/>
    </row>
    <row r="98" spans="1:19" hidden="1">
      <c r="A98" s="46">
        <v>84</v>
      </c>
      <c r="B98" s="47" t="s">
        <v>224</v>
      </c>
      <c r="C98" s="35"/>
      <c r="D98" s="36"/>
      <c r="E98" s="35"/>
      <c r="F98" s="46">
        <v>84</v>
      </c>
      <c r="G98" s="47" t="s">
        <v>224</v>
      </c>
      <c r="H98" s="35"/>
      <c r="I98" s="36"/>
      <c r="K98" s="46">
        <v>84</v>
      </c>
      <c r="L98" s="47" t="s">
        <v>224</v>
      </c>
      <c r="M98" s="35"/>
      <c r="N98" s="36"/>
      <c r="P98" s="46">
        <v>84</v>
      </c>
      <c r="Q98" s="47" t="s">
        <v>224</v>
      </c>
      <c r="R98" s="35"/>
      <c r="S98" s="36"/>
    </row>
    <row r="99" spans="1:19" hidden="1">
      <c r="A99" s="46">
        <v>85</v>
      </c>
      <c r="B99" s="47" t="s">
        <v>225</v>
      </c>
      <c r="C99" s="35"/>
      <c r="D99" s="36"/>
      <c r="E99" s="35"/>
      <c r="F99" s="46">
        <v>85</v>
      </c>
      <c r="G99" s="47" t="s">
        <v>225</v>
      </c>
      <c r="H99" s="35"/>
      <c r="I99" s="36"/>
      <c r="K99" s="46">
        <v>85</v>
      </c>
      <c r="L99" s="47" t="s">
        <v>225</v>
      </c>
      <c r="M99" s="35"/>
      <c r="N99" s="36"/>
      <c r="P99" s="46">
        <v>85</v>
      </c>
      <c r="Q99" s="47" t="s">
        <v>225</v>
      </c>
      <c r="R99" s="35"/>
      <c r="S99" s="36"/>
    </row>
    <row r="100" spans="1:19" hidden="1">
      <c r="A100" s="46">
        <v>86</v>
      </c>
      <c r="B100" s="47" t="s">
        <v>226</v>
      </c>
      <c r="C100" s="35"/>
      <c r="D100" s="36"/>
      <c r="E100" s="35"/>
      <c r="F100" s="46">
        <v>86</v>
      </c>
      <c r="G100" s="47" t="s">
        <v>226</v>
      </c>
      <c r="H100" s="35"/>
      <c r="I100" s="36"/>
      <c r="K100" s="46">
        <v>86</v>
      </c>
      <c r="L100" s="47" t="s">
        <v>226</v>
      </c>
      <c r="M100" s="35"/>
      <c r="N100" s="36"/>
      <c r="P100" s="46">
        <v>86</v>
      </c>
      <c r="Q100" s="47" t="s">
        <v>226</v>
      </c>
      <c r="R100" s="35"/>
      <c r="S100" s="36"/>
    </row>
    <row r="101" spans="1:19" hidden="1">
      <c r="A101" s="46">
        <v>87</v>
      </c>
      <c r="B101" s="47" t="s">
        <v>227</v>
      </c>
      <c r="C101" s="35"/>
      <c r="D101" s="36"/>
      <c r="E101" s="35"/>
      <c r="F101" s="46">
        <v>87</v>
      </c>
      <c r="G101" s="47" t="s">
        <v>227</v>
      </c>
      <c r="H101" s="35"/>
      <c r="I101" s="36"/>
      <c r="K101" s="46">
        <v>87</v>
      </c>
      <c r="L101" s="47" t="s">
        <v>227</v>
      </c>
      <c r="M101" s="35"/>
      <c r="N101" s="36"/>
      <c r="P101" s="46">
        <v>87</v>
      </c>
      <c r="Q101" s="47" t="s">
        <v>227</v>
      </c>
      <c r="R101" s="35"/>
      <c r="S101" s="36"/>
    </row>
    <row r="102" spans="1:19" hidden="1">
      <c r="A102" s="46">
        <v>88</v>
      </c>
      <c r="B102" s="47" t="s">
        <v>228</v>
      </c>
      <c r="C102" s="35"/>
      <c r="D102" s="36"/>
      <c r="E102" s="35"/>
      <c r="F102" s="46">
        <v>88</v>
      </c>
      <c r="G102" s="47" t="s">
        <v>228</v>
      </c>
      <c r="H102" s="35"/>
      <c r="I102" s="36"/>
      <c r="K102" s="46">
        <v>88</v>
      </c>
      <c r="L102" s="47" t="s">
        <v>228</v>
      </c>
      <c r="M102" s="35"/>
      <c r="N102" s="36"/>
      <c r="P102" s="46">
        <v>88</v>
      </c>
      <c r="Q102" s="47" t="s">
        <v>228</v>
      </c>
      <c r="R102" s="35"/>
      <c r="S102" s="36"/>
    </row>
    <row r="103" spans="1:19" hidden="1">
      <c r="A103" s="46">
        <v>89</v>
      </c>
      <c r="B103" s="47" t="s">
        <v>229</v>
      </c>
      <c r="C103" s="35"/>
      <c r="D103" s="36"/>
      <c r="E103" s="35"/>
      <c r="F103" s="46">
        <v>89</v>
      </c>
      <c r="G103" s="47" t="s">
        <v>229</v>
      </c>
      <c r="H103" s="35"/>
      <c r="I103" s="36"/>
      <c r="K103" s="46">
        <v>89</v>
      </c>
      <c r="L103" s="47" t="s">
        <v>229</v>
      </c>
      <c r="M103" s="35"/>
      <c r="N103" s="36"/>
      <c r="P103" s="46">
        <v>89</v>
      </c>
      <c r="Q103" s="47" t="s">
        <v>229</v>
      </c>
      <c r="R103" s="35"/>
      <c r="S103" s="36"/>
    </row>
    <row r="104" spans="1:19" hidden="1">
      <c r="A104" s="46">
        <v>90</v>
      </c>
      <c r="B104" s="47" t="s">
        <v>230</v>
      </c>
      <c r="C104" s="35"/>
      <c r="D104" s="36"/>
      <c r="E104" s="35"/>
      <c r="F104" s="46">
        <v>90</v>
      </c>
      <c r="G104" s="47" t="s">
        <v>230</v>
      </c>
      <c r="H104" s="35"/>
      <c r="I104" s="36"/>
      <c r="K104" s="46">
        <v>90</v>
      </c>
      <c r="L104" s="47" t="s">
        <v>230</v>
      </c>
      <c r="M104" s="35"/>
      <c r="N104" s="36"/>
      <c r="P104" s="46">
        <v>90</v>
      </c>
      <c r="Q104" s="47" t="s">
        <v>230</v>
      </c>
      <c r="R104" s="35"/>
      <c r="S104" s="36"/>
    </row>
    <row r="105" spans="1:19" hidden="1">
      <c r="A105" s="46">
        <v>91</v>
      </c>
      <c r="B105" s="47" t="s">
        <v>231</v>
      </c>
      <c r="C105" s="35"/>
      <c r="D105" s="36"/>
      <c r="E105" s="35"/>
      <c r="F105" s="46">
        <v>91</v>
      </c>
      <c r="G105" s="47" t="s">
        <v>231</v>
      </c>
      <c r="H105" s="35"/>
      <c r="I105" s="36"/>
      <c r="K105" s="46">
        <v>91</v>
      </c>
      <c r="L105" s="47" t="s">
        <v>231</v>
      </c>
      <c r="M105" s="35"/>
      <c r="N105" s="36"/>
      <c r="P105" s="46">
        <v>91</v>
      </c>
      <c r="Q105" s="47" t="s">
        <v>231</v>
      </c>
      <c r="R105" s="35"/>
      <c r="S105" s="36"/>
    </row>
    <row r="106" spans="1:19" hidden="1">
      <c r="A106" s="46">
        <v>92</v>
      </c>
      <c r="B106" s="47" t="s">
        <v>232</v>
      </c>
      <c r="C106" s="35"/>
      <c r="D106" s="36"/>
      <c r="E106" s="35"/>
      <c r="F106" s="46">
        <v>92</v>
      </c>
      <c r="G106" s="47" t="s">
        <v>232</v>
      </c>
      <c r="H106" s="35"/>
      <c r="I106" s="36"/>
      <c r="K106" s="46">
        <v>92</v>
      </c>
      <c r="L106" s="47" t="s">
        <v>232</v>
      </c>
      <c r="M106" s="35"/>
      <c r="N106" s="36"/>
      <c r="P106" s="46">
        <v>92</v>
      </c>
      <c r="Q106" s="47" t="s">
        <v>232</v>
      </c>
      <c r="R106" s="35"/>
      <c r="S106" s="36"/>
    </row>
    <row r="107" spans="1:19" hidden="1">
      <c r="A107" s="46">
        <v>93</v>
      </c>
      <c r="B107" s="47" t="s">
        <v>233</v>
      </c>
      <c r="C107" s="35"/>
      <c r="D107" s="36"/>
      <c r="E107" s="35"/>
      <c r="F107" s="46">
        <v>93</v>
      </c>
      <c r="G107" s="47" t="s">
        <v>233</v>
      </c>
      <c r="H107" s="35"/>
      <c r="I107" s="36"/>
      <c r="K107" s="46">
        <v>93</v>
      </c>
      <c r="L107" s="47" t="s">
        <v>233</v>
      </c>
      <c r="M107" s="35"/>
      <c r="N107" s="36"/>
      <c r="P107" s="46">
        <v>93</v>
      </c>
      <c r="Q107" s="47" t="s">
        <v>233</v>
      </c>
      <c r="R107" s="35"/>
      <c r="S107" s="36"/>
    </row>
    <row r="108" spans="1:19" hidden="1">
      <c r="A108" s="46">
        <v>94</v>
      </c>
      <c r="B108" s="47" t="s">
        <v>234</v>
      </c>
      <c r="C108" s="35"/>
      <c r="D108" s="36"/>
      <c r="E108" s="35"/>
      <c r="F108" s="46">
        <v>94</v>
      </c>
      <c r="G108" s="47" t="s">
        <v>234</v>
      </c>
      <c r="H108" s="35"/>
      <c r="I108" s="36"/>
      <c r="K108" s="46">
        <v>94</v>
      </c>
      <c r="L108" s="47" t="s">
        <v>234</v>
      </c>
      <c r="M108" s="35"/>
      <c r="N108" s="36"/>
      <c r="P108" s="46">
        <v>94</v>
      </c>
      <c r="Q108" s="47" t="s">
        <v>234</v>
      </c>
      <c r="R108" s="35"/>
      <c r="S108" s="36"/>
    </row>
    <row r="109" spans="1:19" hidden="1">
      <c r="A109" s="46">
        <v>95</v>
      </c>
      <c r="B109" s="47" t="s">
        <v>235</v>
      </c>
      <c r="C109" s="35"/>
      <c r="D109" s="36"/>
      <c r="E109" s="35"/>
      <c r="F109" s="46">
        <v>95</v>
      </c>
      <c r="G109" s="47" t="s">
        <v>235</v>
      </c>
      <c r="H109" s="35"/>
      <c r="I109" s="36"/>
      <c r="K109" s="46">
        <v>95</v>
      </c>
      <c r="L109" s="47" t="s">
        <v>235</v>
      </c>
      <c r="M109" s="35"/>
      <c r="N109" s="36"/>
      <c r="P109" s="46">
        <v>95</v>
      </c>
      <c r="Q109" s="47" t="s">
        <v>235</v>
      </c>
      <c r="R109" s="35"/>
      <c r="S109" s="36"/>
    </row>
    <row r="110" spans="1:19" hidden="1">
      <c r="A110" s="46">
        <v>96</v>
      </c>
      <c r="B110" s="47" t="s">
        <v>236</v>
      </c>
      <c r="C110" s="35"/>
      <c r="D110" s="36"/>
      <c r="E110" s="35"/>
      <c r="F110" s="46">
        <v>96</v>
      </c>
      <c r="G110" s="47" t="s">
        <v>236</v>
      </c>
      <c r="H110" s="35"/>
      <c r="I110" s="36"/>
      <c r="K110" s="46">
        <v>96</v>
      </c>
      <c r="L110" s="47" t="s">
        <v>236</v>
      </c>
      <c r="M110" s="35"/>
      <c r="N110" s="36"/>
      <c r="P110" s="46">
        <v>96</v>
      </c>
      <c r="Q110" s="47" t="s">
        <v>236</v>
      </c>
      <c r="R110" s="35"/>
      <c r="S110" s="36"/>
    </row>
    <row r="111" spans="1:19" hidden="1">
      <c r="A111" s="46">
        <v>97</v>
      </c>
      <c r="B111" s="47" t="s">
        <v>237</v>
      </c>
      <c r="C111" s="35"/>
      <c r="D111" s="36"/>
      <c r="E111" s="35"/>
      <c r="F111" s="46">
        <v>97</v>
      </c>
      <c r="G111" s="47" t="s">
        <v>237</v>
      </c>
      <c r="H111" s="35"/>
      <c r="I111" s="36"/>
      <c r="K111" s="46">
        <v>97</v>
      </c>
      <c r="L111" s="47" t="s">
        <v>237</v>
      </c>
      <c r="M111" s="35"/>
      <c r="N111" s="36"/>
      <c r="P111" s="46">
        <v>97</v>
      </c>
      <c r="Q111" s="47" t="s">
        <v>237</v>
      </c>
      <c r="R111" s="35"/>
      <c r="S111" s="36"/>
    </row>
    <row r="112" spans="1:19" hidden="1">
      <c r="A112" s="46">
        <v>98</v>
      </c>
      <c r="B112" s="47" t="s">
        <v>238</v>
      </c>
      <c r="C112" s="35"/>
      <c r="D112" s="36"/>
      <c r="E112" s="35"/>
      <c r="F112" s="46">
        <v>98</v>
      </c>
      <c r="G112" s="47" t="s">
        <v>238</v>
      </c>
      <c r="H112" s="35"/>
      <c r="I112" s="36"/>
      <c r="K112" s="46">
        <v>98</v>
      </c>
      <c r="L112" s="47" t="s">
        <v>238</v>
      </c>
      <c r="M112" s="35"/>
      <c r="N112" s="36"/>
      <c r="P112" s="46">
        <v>98</v>
      </c>
      <c r="Q112" s="47" t="s">
        <v>238</v>
      </c>
      <c r="R112" s="35"/>
      <c r="S112" s="36"/>
    </row>
    <row r="113" spans="1:19" hidden="1">
      <c r="A113" s="46">
        <v>99</v>
      </c>
      <c r="B113" s="47" t="s">
        <v>239</v>
      </c>
      <c r="C113" s="35"/>
      <c r="D113" s="36"/>
      <c r="E113" s="35"/>
      <c r="F113" s="46">
        <v>99</v>
      </c>
      <c r="G113" s="47" t="s">
        <v>239</v>
      </c>
      <c r="H113" s="35"/>
      <c r="I113" s="36"/>
      <c r="K113" s="46">
        <v>99</v>
      </c>
      <c r="L113" s="47" t="s">
        <v>239</v>
      </c>
      <c r="M113" s="35"/>
      <c r="N113" s="36"/>
      <c r="P113" s="46">
        <v>99</v>
      </c>
      <c r="Q113" s="47" t="s">
        <v>239</v>
      </c>
      <c r="R113" s="35"/>
      <c r="S113" s="36"/>
    </row>
    <row r="114" spans="1:19" ht="13.5" hidden="1" thickBot="1">
      <c r="A114" s="49">
        <v>100</v>
      </c>
      <c r="B114" s="50" t="s">
        <v>240</v>
      </c>
      <c r="C114" s="51"/>
      <c r="D114" s="52"/>
      <c r="E114" s="35"/>
      <c r="F114" s="49">
        <v>100</v>
      </c>
      <c r="G114" s="50" t="s">
        <v>240</v>
      </c>
      <c r="H114" s="51"/>
      <c r="I114" s="52"/>
      <c r="K114" s="49">
        <v>100</v>
      </c>
      <c r="L114" s="50" t="s">
        <v>240</v>
      </c>
      <c r="M114" s="51"/>
      <c r="N114" s="52"/>
      <c r="P114" s="49">
        <v>100</v>
      </c>
      <c r="Q114" s="50" t="s">
        <v>240</v>
      </c>
      <c r="R114" s="51"/>
      <c r="S114" s="52"/>
    </row>
    <row r="115" spans="1:19" hidden="1"/>
    <row r="116" spans="1:19" hidden="1"/>
    <row r="117" spans="1:19" hidden="1"/>
    <row r="118" spans="1:19" hidden="1"/>
    <row r="119" spans="1:19" hidden="1"/>
    <row r="120" spans="1:19">
      <c r="A120" s="53" t="s">
        <v>241</v>
      </c>
    </row>
    <row r="121" spans="1:19" ht="13.5" thickBot="1"/>
    <row r="122" spans="1:19" ht="13.5" thickBot="1">
      <c r="A122" s="26" t="e">
        <f>#REF!</f>
        <v>#REF!</v>
      </c>
      <c r="B122" s="27"/>
      <c r="C122" s="27"/>
      <c r="D122" s="28"/>
    </row>
    <row r="123" spans="1:19" ht="13.5" thickBot="1">
      <c r="A123" s="29"/>
      <c r="D123" s="30"/>
    </row>
    <row r="124" spans="1:19" ht="15.75" thickBot="1">
      <c r="A124" s="299" t="e">
        <f>#REF!</f>
        <v>#REF!</v>
      </c>
      <c r="B124" s="300"/>
      <c r="C124" s="32"/>
      <c r="D124" s="33"/>
    </row>
    <row r="125" spans="1:19">
      <c r="A125" s="301"/>
      <c r="B125" s="302"/>
      <c r="C125" s="32"/>
      <c r="D125" s="33"/>
    </row>
    <row r="126" spans="1:19">
      <c r="A126" s="34"/>
      <c r="B126" s="35"/>
      <c r="C126" s="35"/>
      <c r="D126" s="36"/>
    </row>
    <row r="127" spans="1:19" ht="69" customHeight="1">
      <c r="A127" s="303" t="e">
        <f>IF(OR((A124&gt;9999999999),(A124&lt;0)),"Invalid Entry - More than 1000 crore OR -ve value",IF(A124=0, "",+CONCATENATE(A122," ", U123,B134,D134,B133,D133,B132,D132,B131,D131,B130,D130,B129," Only")))</f>
        <v>#REF!</v>
      </c>
      <c r="B127" s="304"/>
      <c r="C127" s="304"/>
      <c r="D127" s="30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138</v>
      </c>
      <c r="C136" s="35"/>
      <c r="D136" s="36"/>
    </row>
    <row r="137" spans="1:4">
      <c r="A137" s="46">
        <v>2</v>
      </c>
      <c r="B137" s="47" t="s">
        <v>139</v>
      </c>
      <c r="C137" s="35"/>
      <c r="D137" s="36"/>
    </row>
    <row r="138" spans="1:4">
      <c r="A138" s="46">
        <v>3</v>
      </c>
      <c r="B138" s="47" t="s">
        <v>140</v>
      </c>
      <c r="C138" s="35"/>
      <c r="D138" s="36"/>
    </row>
    <row r="139" spans="1:4">
      <c r="A139" s="46">
        <v>4</v>
      </c>
      <c r="B139" s="47" t="s">
        <v>141</v>
      </c>
      <c r="C139" s="35"/>
      <c r="D139" s="36"/>
    </row>
    <row r="140" spans="1:4">
      <c r="A140" s="46">
        <v>5</v>
      </c>
      <c r="B140" s="47" t="s">
        <v>142</v>
      </c>
      <c r="C140" s="35"/>
      <c r="D140" s="36"/>
    </row>
    <row r="141" spans="1:4">
      <c r="A141" s="46">
        <v>6</v>
      </c>
      <c r="B141" s="47" t="s">
        <v>143</v>
      </c>
      <c r="C141" s="35"/>
      <c r="D141" s="36"/>
    </row>
    <row r="142" spans="1:4">
      <c r="A142" s="46">
        <v>7</v>
      </c>
      <c r="B142" s="47" t="s">
        <v>144</v>
      </c>
      <c r="C142" s="35"/>
      <c r="D142" s="36"/>
    </row>
    <row r="143" spans="1:4">
      <c r="A143" s="46">
        <v>8</v>
      </c>
      <c r="B143" s="47" t="s">
        <v>145</v>
      </c>
      <c r="C143" s="35"/>
      <c r="D143" s="36"/>
    </row>
    <row r="144" spans="1:4">
      <c r="A144" s="46">
        <v>9</v>
      </c>
      <c r="B144" s="47" t="s">
        <v>146</v>
      </c>
      <c r="C144" s="35"/>
      <c r="D144" s="36"/>
    </row>
    <row r="145" spans="1:4">
      <c r="A145" s="46">
        <v>10</v>
      </c>
      <c r="B145" s="47" t="s">
        <v>147</v>
      </c>
      <c r="C145" s="35"/>
      <c r="D145" s="36"/>
    </row>
    <row r="146" spans="1:4">
      <c r="A146" s="46">
        <v>11</v>
      </c>
      <c r="B146" s="47" t="s">
        <v>148</v>
      </c>
      <c r="C146" s="35"/>
      <c r="D146" s="36"/>
    </row>
    <row r="147" spans="1:4">
      <c r="A147" s="46">
        <v>12</v>
      </c>
      <c r="B147" s="47" t="s">
        <v>149</v>
      </c>
      <c r="C147" s="35"/>
      <c r="D147" s="36"/>
    </row>
    <row r="148" spans="1:4">
      <c r="A148" s="46">
        <v>13</v>
      </c>
      <c r="B148" s="47" t="s">
        <v>150</v>
      </c>
      <c r="C148" s="35"/>
      <c r="D148" s="36"/>
    </row>
    <row r="149" spans="1:4">
      <c r="A149" s="46">
        <v>14</v>
      </c>
      <c r="B149" s="47" t="s">
        <v>151</v>
      </c>
      <c r="C149" s="35"/>
      <c r="D149" s="36"/>
    </row>
    <row r="150" spans="1:4">
      <c r="A150" s="46">
        <v>15</v>
      </c>
      <c r="B150" s="47" t="s">
        <v>152</v>
      </c>
      <c r="C150" s="35"/>
      <c r="D150" s="36"/>
    </row>
    <row r="151" spans="1:4">
      <c r="A151" s="46">
        <v>16</v>
      </c>
      <c r="B151" s="47" t="s">
        <v>153</v>
      </c>
      <c r="C151" s="35"/>
      <c r="D151" s="36"/>
    </row>
    <row r="152" spans="1:4">
      <c r="A152" s="46">
        <v>17</v>
      </c>
      <c r="B152" s="47" t="s">
        <v>155</v>
      </c>
      <c r="C152" s="35"/>
      <c r="D152" s="36"/>
    </row>
    <row r="153" spans="1:4">
      <c r="A153" s="46">
        <v>18</v>
      </c>
      <c r="B153" s="47" t="s">
        <v>157</v>
      </c>
      <c r="C153" s="35"/>
      <c r="D153" s="36"/>
    </row>
    <row r="154" spans="1:4">
      <c r="A154" s="46">
        <v>19</v>
      </c>
      <c r="B154" s="47" t="s">
        <v>159</v>
      </c>
      <c r="C154" s="35"/>
      <c r="D154" s="36"/>
    </row>
    <row r="155" spans="1:4">
      <c r="A155" s="46">
        <v>20</v>
      </c>
      <c r="B155" s="47" t="s">
        <v>160</v>
      </c>
      <c r="C155" s="35"/>
      <c r="D155" s="36"/>
    </row>
    <row r="156" spans="1:4">
      <c r="A156" s="46">
        <v>21</v>
      </c>
      <c r="B156" s="47" t="s">
        <v>161</v>
      </c>
      <c r="C156" s="35"/>
      <c r="D156" s="36"/>
    </row>
    <row r="157" spans="1:4">
      <c r="A157" s="46">
        <v>22</v>
      </c>
      <c r="B157" s="47" t="s">
        <v>162</v>
      </c>
      <c r="C157" s="35"/>
      <c r="D157" s="36"/>
    </row>
    <row r="158" spans="1:4">
      <c r="A158" s="46">
        <v>23</v>
      </c>
      <c r="B158" s="47" t="s">
        <v>163</v>
      </c>
      <c r="C158" s="35"/>
      <c r="D158" s="36"/>
    </row>
    <row r="159" spans="1:4">
      <c r="A159" s="46">
        <v>24</v>
      </c>
      <c r="B159" s="47" t="s">
        <v>164</v>
      </c>
      <c r="C159" s="35"/>
      <c r="D159" s="36"/>
    </row>
    <row r="160" spans="1:4">
      <c r="A160" s="46">
        <v>25</v>
      </c>
      <c r="B160" s="47" t="s">
        <v>165</v>
      </c>
      <c r="C160" s="35"/>
      <c r="D160" s="36"/>
    </row>
    <row r="161" spans="1:4">
      <c r="A161" s="46">
        <v>26</v>
      </c>
      <c r="B161" s="47" t="s">
        <v>166</v>
      </c>
      <c r="C161" s="35"/>
      <c r="D161" s="36"/>
    </row>
    <row r="162" spans="1:4">
      <c r="A162" s="46">
        <v>27</v>
      </c>
      <c r="B162" s="47" t="s">
        <v>167</v>
      </c>
      <c r="C162" s="35"/>
      <c r="D162" s="36"/>
    </row>
    <row r="163" spans="1:4">
      <c r="A163" s="46">
        <v>28</v>
      </c>
      <c r="B163" s="47" t="s">
        <v>168</v>
      </c>
      <c r="C163" s="35"/>
      <c r="D163" s="36"/>
    </row>
    <row r="164" spans="1:4">
      <c r="A164" s="46">
        <v>29</v>
      </c>
      <c r="B164" s="47" t="s">
        <v>169</v>
      </c>
      <c r="C164" s="35"/>
      <c r="D164" s="36"/>
    </row>
    <row r="165" spans="1:4">
      <c r="A165" s="46">
        <v>30</v>
      </c>
      <c r="B165" s="47" t="s">
        <v>170</v>
      </c>
      <c r="C165" s="35"/>
      <c r="D165" s="36"/>
    </row>
    <row r="166" spans="1:4">
      <c r="A166" s="46">
        <v>31</v>
      </c>
      <c r="B166" s="47" t="s">
        <v>171</v>
      </c>
      <c r="C166" s="35"/>
      <c r="D166" s="36"/>
    </row>
    <row r="167" spans="1:4">
      <c r="A167" s="46">
        <v>32</v>
      </c>
      <c r="B167" s="47" t="s">
        <v>172</v>
      </c>
      <c r="C167" s="35"/>
      <c r="D167" s="36"/>
    </row>
    <row r="168" spans="1:4">
      <c r="A168" s="46">
        <v>33</v>
      </c>
      <c r="B168" s="47" t="s">
        <v>173</v>
      </c>
      <c r="C168" s="35"/>
      <c r="D168" s="36"/>
    </row>
    <row r="169" spans="1:4">
      <c r="A169" s="46">
        <v>34</v>
      </c>
      <c r="B169" s="47" t="s">
        <v>174</v>
      </c>
      <c r="C169" s="35"/>
      <c r="D169" s="36"/>
    </row>
    <row r="170" spans="1:4">
      <c r="A170" s="46">
        <v>35</v>
      </c>
      <c r="B170" s="47" t="s">
        <v>175</v>
      </c>
      <c r="C170" s="35"/>
      <c r="D170" s="36"/>
    </row>
    <row r="171" spans="1:4">
      <c r="A171" s="46">
        <v>36</v>
      </c>
      <c r="B171" s="47" t="s">
        <v>176</v>
      </c>
      <c r="C171" s="35"/>
      <c r="D171" s="36"/>
    </row>
    <row r="172" spans="1:4">
      <c r="A172" s="46">
        <v>37</v>
      </c>
      <c r="B172" s="47" t="s">
        <v>177</v>
      </c>
      <c r="C172" s="35"/>
      <c r="D172" s="36"/>
    </row>
    <row r="173" spans="1:4">
      <c r="A173" s="46">
        <v>38</v>
      </c>
      <c r="B173" s="47" t="s">
        <v>178</v>
      </c>
      <c r="C173" s="35"/>
      <c r="D173" s="36"/>
    </row>
    <row r="174" spans="1:4">
      <c r="A174" s="46">
        <v>39</v>
      </c>
      <c r="B174" s="47" t="s">
        <v>179</v>
      </c>
      <c r="C174" s="35"/>
      <c r="D174" s="36"/>
    </row>
    <row r="175" spans="1:4">
      <c r="A175" s="46">
        <v>40</v>
      </c>
      <c r="B175" s="47" t="s">
        <v>180</v>
      </c>
      <c r="C175" s="35"/>
      <c r="D175" s="36"/>
    </row>
    <row r="176" spans="1:4">
      <c r="A176" s="46">
        <v>41</v>
      </c>
      <c r="B176" s="47" t="s">
        <v>181</v>
      </c>
      <c r="C176" s="35"/>
      <c r="D176" s="36"/>
    </row>
    <row r="177" spans="1:4">
      <c r="A177" s="46">
        <v>42</v>
      </c>
      <c r="B177" s="47" t="s">
        <v>182</v>
      </c>
      <c r="C177" s="35"/>
      <c r="D177" s="36"/>
    </row>
    <row r="178" spans="1:4">
      <c r="A178" s="46">
        <v>43</v>
      </c>
      <c r="B178" s="47" t="s">
        <v>183</v>
      </c>
      <c r="C178" s="35"/>
      <c r="D178" s="36"/>
    </row>
    <row r="179" spans="1:4">
      <c r="A179" s="46">
        <v>44</v>
      </c>
      <c r="B179" s="47" t="s">
        <v>184</v>
      </c>
      <c r="C179" s="35"/>
      <c r="D179" s="36"/>
    </row>
    <row r="180" spans="1:4">
      <c r="A180" s="46">
        <v>45</v>
      </c>
      <c r="B180" s="47" t="s">
        <v>185</v>
      </c>
      <c r="C180" s="35"/>
      <c r="D180" s="36"/>
    </row>
    <row r="181" spans="1:4">
      <c r="A181" s="46">
        <v>46</v>
      </c>
      <c r="B181" s="47" t="s">
        <v>186</v>
      </c>
      <c r="C181" s="35"/>
      <c r="D181" s="36"/>
    </row>
    <row r="182" spans="1:4">
      <c r="A182" s="46">
        <v>47</v>
      </c>
      <c r="B182" s="47" t="s">
        <v>187</v>
      </c>
      <c r="C182" s="35"/>
      <c r="D182" s="36"/>
    </row>
    <row r="183" spans="1:4">
      <c r="A183" s="46">
        <v>48</v>
      </c>
      <c r="B183" s="47" t="s">
        <v>188</v>
      </c>
      <c r="C183" s="35"/>
      <c r="D183" s="36"/>
    </row>
    <row r="184" spans="1:4">
      <c r="A184" s="46">
        <v>49</v>
      </c>
      <c r="B184" s="47" t="s">
        <v>189</v>
      </c>
      <c r="C184" s="35"/>
      <c r="D184" s="36"/>
    </row>
    <row r="185" spans="1:4">
      <c r="A185" s="46">
        <v>50</v>
      </c>
      <c r="B185" s="47" t="s">
        <v>190</v>
      </c>
      <c r="C185" s="35"/>
      <c r="D185" s="36"/>
    </row>
    <row r="186" spans="1:4">
      <c r="A186" s="46">
        <v>51</v>
      </c>
      <c r="B186" s="47" t="s">
        <v>191</v>
      </c>
      <c r="C186" s="35"/>
      <c r="D186" s="36"/>
    </row>
    <row r="187" spans="1:4">
      <c r="A187" s="46">
        <v>52</v>
      </c>
      <c r="B187" s="47" t="s">
        <v>192</v>
      </c>
      <c r="C187" s="35"/>
      <c r="D187" s="36"/>
    </row>
    <row r="188" spans="1:4">
      <c r="A188" s="46">
        <v>53</v>
      </c>
      <c r="B188" s="47" t="s">
        <v>193</v>
      </c>
      <c r="C188" s="35"/>
      <c r="D188" s="36"/>
    </row>
    <row r="189" spans="1:4">
      <c r="A189" s="46">
        <v>54</v>
      </c>
      <c r="B189" s="47" t="s">
        <v>194</v>
      </c>
      <c r="C189" s="35"/>
      <c r="D189" s="36"/>
    </row>
    <row r="190" spans="1:4">
      <c r="A190" s="46">
        <v>55</v>
      </c>
      <c r="B190" s="47" t="s">
        <v>195</v>
      </c>
      <c r="C190" s="35"/>
      <c r="D190" s="36"/>
    </row>
    <row r="191" spans="1:4">
      <c r="A191" s="46">
        <v>56</v>
      </c>
      <c r="B191" s="47" t="s">
        <v>196</v>
      </c>
      <c r="C191" s="35"/>
      <c r="D191" s="36"/>
    </row>
    <row r="192" spans="1:4">
      <c r="A192" s="46">
        <v>57</v>
      </c>
      <c r="B192" s="47" t="s">
        <v>197</v>
      </c>
      <c r="C192" s="35"/>
      <c r="D192" s="36"/>
    </row>
    <row r="193" spans="1:4">
      <c r="A193" s="46">
        <v>58</v>
      </c>
      <c r="B193" s="47" t="s">
        <v>198</v>
      </c>
      <c r="C193" s="35"/>
      <c r="D193" s="36"/>
    </row>
    <row r="194" spans="1:4">
      <c r="A194" s="46">
        <v>59</v>
      </c>
      <c r="B194" s="47" t="s">
        <v>199</v>
      </c>
      <c r="C194" s="35"/>
      <c r="D194" s="36"/>
    </row>
    <row r="195" spans="1:4">
      <c r="A195" s="46">
        <v>60</v>
      </c>
      <c r="B195" s="47" t="s">
        <v>200</v>
      </c>
      <c r="C195" s="35"/>
      <c r="D195" s="36"/>
    </row>
    <row r="196" spans="1:4">
      <c r="A196" s="46">
        <v>61</v>
      </c>
      <c r="B196" s="47" t="s">
        <v>201</v>
      </c>
      <c r="C196" s="35"/>
      <c r="D196" s="36"/>
    </row>
    <row r="197" spans="1:4">
      <c r="A197" s="46">
        <v>62</v>
      </c>
      <c r="B197" s="47" t="s">
        <v>202</v>
      </c>
      <c r="C197" s="35"/>
      <c r="D197" s="36"/>
    </row>
    <row r="198" spans="1:4">
      <c r="A198" s="46">
        <v>63</v>
      </c>
      <c r="B198" s="47" t="s">
        <v>203</v>
      </c>
      <c r="C198" s="35"/>
      <c r="D198" s="36"/>
    </row>
    <row r="199" spans="1:4">
      <c r="A199" s="46">
        <v>64</v>
      </c>
      <c r="B199" s="47" t="s">
        <v>204</v>
      </c>
      <c r="C199" s="35"/>
      <c r="D199" s="36"/>
    </row>
    <row r="200" spans="1:4">
      <c r="A200" s="46">
        <v>65</v>
      </c>
      <c r="B200" s="47" t="s">
        <v>205</v>
      </c>
      <c r="C200" s="35"/>
      <c r="D200" s="36"/>
    </row>
    <row r="201" spans="1:4">
      <c r="A201" s="46">
        <v>66</v>
      </c>
      <c r="B201" s="47" t="s">
        <v>206</v>
      </c>
      <c r="C201" s="35"/>
      <c r="D201" s="36"/>
    </row>
    <row r="202" spans="1:4">
      <c r="A202" s="46">
        <v>67</v>
      </c>
      <c r="B202" s="47" t="s">
        <v>207</v>
      </c>
      <c r="C202" s="35"/>
      <c r="D202" s="36"/>
    </row>
    <row r="203" spans="1:4">
      <c r="A203" s="46">
        <v>68</v>
      </c>
      <c r="B203" s="47" t="s">
        <v>208</v>
      </c>
      <c r="C203" s="35"/>
      <c r="D203" s="36"/>
    </row>
    <row r="204" spans="1:4">
      <c r="A204" s="46">
        <v>69</v>
      </c>
      <c r="B204" s="47" t="s">
        <v>209</v>
      </c>
      <c r="C204" s="35"/>
      <c r="D204" s="36"/>
    </row>
    <row r="205" spans="1:4">
      <c r="A205" s="46">
        <v>70</v>
      </c>
      <c r="B205" s="47" t="s">
        <v>210</v>
      </c>
      <c r="C205" s="35"/>
      <c r="D205" s="36"/>
    </row>
    <row r="206" spans="1:4">
      <c r="A206" s="46">
        <v>71</v>
      </c>
      <c r="B206" s="47" t="s">
        <v>211</v>
      </c>
      <c r="C206" s="35"/>
      <c r="D206" s="36"/>
    </row>
    <row r="207" spans="1:4">
      <c r="A207" s="46">
        <v>72</v>
      </c>
      <c r="B207" s="47" t="s">
        <v>212</v>
      </c>
      <c r="C207" s="35"/>
      <c r="D207" s="36"/>
    </row>
    <row r="208" spans="1:4">
      <c r="A208" s="46">
        <v>73</v>
      </c>
      <c r="B208" s="47" t="s">
        <v>213</v>
      </c>
      <c r="C208" s="35"/>
      <c r="D208" s="36"/>
    </row>
    <row r="209" spans="1:4">
      <c r="A209" s="46">
        <v>74</v>
      </c>
      <c r="B209" s="47" t="s">
        <v>214</v>
      </c>
      <c r="C209" s="35"/>
      <c r="D209" s="36"/>
    </row>
    <row r="210" spans="1:4">
      <c r="A210" s="46">
        <v>75</v>
      </c>
      <c r="B210" s="47" t="s">
        <v>215</v>
      </c>
      <c r="C210" s="35"/>
      <c r="D210" s="36"/>
    </row>
    <row r="211" spans="1:4">
      <c r="A211" s="46">
        <v>76</v>
      </c>
      <c r="B211" s="47" t="s">
        <v>216</v>
      </c>
      <c r="C211" s="35"/>
      <c r="D211" s="36"/>
    </row>
    <row r="212" spans="1:4">
      <c r="A212" s="46">
        <v>77</v>
      </c>
      <c r="B212" s="47" t="s">
        <v>217</v>
      </c>
      <c r="C212" s="35"/>
      <c r="D212" s="36"/>
    </row>
    <row r="213" spans="1:4">
      <c r="A213" s="46">
        <v>78</v>
      </c>
      <c r="B213" s="47" t="s">
        <v>218</v>
      </c>
      <c r="C213" s="35"/>
      <c r="D213" s="36"/>
    </row>
    <row r="214" spans="1:4">
      <c r="A214" s="46">
        <v>79</v>
      </c>
      <c r="B214" s="47" t="s">
        <v>219</v>
      </c>
      <c r="C214" s="35"/>
      <c r="D214" s="36"/>
    </row>
    <row r="215" spans="1:4">
      <c r="A215" s="46">
        <v>80</v>
      </c>
      <c r="B215" s="47" t="s">
        <v>220</v>
      </c>
      <c r="C215" s="35"/>
      <c r="D215" s="36"/>
    </row>
    <row r="216" spans="1:4">
      <c r="A216" s="46">
        <v>81</v>
      </c>
      <c r="B216" s="47" t="s">
        <v>221</v>
      </c>
      <c r="C216" s="35"/>
      <c r="D216" s="36"/>
    </row>
    <row r="217" spans="1:4">
      <c r="A217" s="46">
        <v>82</v>
      </c>
      <c r="B217" s="47" t="s">
        <v>222</v>
      </c>
      <c r="C217" s="35"/>
      <c r="D217" s="36"/>
    </row>
    <row r="218" spans="1:4">
      <c r="A218" s="46">
        <v>83</v>
      </c>
      <c r="B218" s="47" t="s">
        <v>223</v>
      </c>
      <c r="C218" s="35"/>
      <c r="D218" s="36"/>
    </row>
    <row r="219" spans="1:4">
      <c r="A219" s="46">
        <v>84</v>
      </c>
      <c r="B219" s="47" t="s">
        <v>224</v>
      </c>
      <c r="C219" s="35"/>
      <c r="D219" s="36"/>
    </row>
    <row r="220" spans="1:4">
      <c r="A220" s="46">
        <v>85</v>
      </c>
      <c r="B220" s="47" t="s">
        <v>225</v>
      </c>
      <c r="C220" s="35"/>
      <c r="D220" s="36"/>
    </row>
    <row r="221" spans="1:4">
      <c r="A221" s="46">
        <v>86</v>
      </c>
      <c r="B221" s="47" t="s">
        <v>226</v>
      </c>
      <c r="C221" s="35"/>
      <c r="D221" s="36"/>
    </row>
    <row r="222" spans="1:4">
      <c r="A222" s="46">
        <v>87</v>
      </c>
      <c r="B222" s="47" t="s">
        <v>227</v>
      </c>
      <c r="C222" s="35"/>
      <c r="D222" s="36"/>
    </row>
    <row r="223" spans="1:4">
      <c r="A223" s="46">
        <v>88</v>
      </c>
      <c r="B223" s="47" t="s">
        <v>228</v>
      </c>
      <c r="C223" s="35"/>
      <c r="D223" s="36"/>
    </row>
    <row r="224" spans="1:4">
      <c r="A224" s="46">
        <v>89</v>
      </c>
      <c r="B224" s="47" t="s">
        <v>229</v>
      </c>
      <c r="C224" s="35"/>
      <c r="D224" s="36"/>
    </row>
    <row r="225" spans="1:4">
      <c r="A225" s="46">
        <v>90</v>
      </c>
      <c r="B225" s="47" t="s">
        <v>230</v>
      </c>
      <c r="C225" s="35"/>
      <c r="D225" s="36"/>
    </row>
    <row r="226" spans="1:4">
      <c r="A226" s="46">
        <v>91</v>
      </c>
      <c r="B226" s="47" t="s">
        <v>231</v>
      </c>
      <c r="C226" s="35"/>
      <c r="D226" s="36"/>
    </row>
    <row r="227" spans="1:4">
      <c r="A227" s="46">
        <v>92</v>
      </c>
      <c r="B227" s="47" t="s">
        <v>232</v>
      </c>
      <c r="C227" s="35"/>
      <c r="D227" s="36"/>
    </row>
    <row r="228" spans="1:4">
      <c r="A228" s="46">
        <v>93</v>
      </c>
      <c r="B228" s="47" t="s">
        <v>233</v>
      </c>
      <c r="C228" s="35"/>
      <c r="D228" s="36"/>
    </row>
    <row r="229" spans="1:4">
      <c r="A229" s="46">
        <v>94</v>
      </c>
      <c r="B229" s="47" t="s">
        <v>234</v>
      </c>
      <c r="C229" s="35"/>
      <c r="D229" s="36"/>
    </row>
    <row r="230" spans="1:4">
      <c r="A230" s="46">
        <v>95</v>
      </c>
      <c r="B230" s="47" t="s">
        <v>235</v>
      </c>
      <c r="C230" s="35"/>
      <c r="D230" s="36"/>
    </row>
    <row r="231" spans="1:4">
      <c r="A231" s="46">
        <v>96</v>
      </c>
      <c r="B231" s="47" t="s">
        <v>236</v>
      </c>
      <c r="C231" s="35"/>
      <c r="D231" s="36"/>
    </row>
    <row r="232" spans="1:4">
      <c r="A232" s="46">
        <v>97</v>
      </c>
      <c r="B232" s="47" t="s">
        <v>237</v>
      </c>
      <c r="C232" s="35"/>
      <c r="D232" s="36"/>
    </row>
    <row r="233" spans="1:4">
      <c r="A233" s="46">
        <v>98</v>
      </c>
      <c r="B233" s="47" t="s">
        <v>238</v>
      </c>
      <c r="C233" s="35"/>
      <c r="D233" s="36"/>
    </row>
    <row r="234" spans="1:4">
      <c r="A234" s="46">
        <v>99</v>
      </c>
      <c r="B234" s="47" t="s">
        <v>239</v>
      </c>
      <c r="C234" s="35"/>
      <c r="D234" s="36"/>
    </row>
    <row r="235" spans="1:4" ht="13.5" thickBot="1">
      <c r="A235" s="49">
        <v>100</v>
      </c>
      <c r="B235" s="50" t="s">
        <v>240</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7"/>
  <sheetViews>
    <sheetView view="pageBreakPreview" zoomScale="90" zoomScaleNormal="90" zoomScaleSheetLayoutView="90" workbookViewId="0">
      <pane ySplit="11" topLeftCell="A35" activePane="bottomLeft" state="frozen"/>
      <selection pane="bottomLeft" activeCell="A44" sqref="A44:P44"/>
    </sheetView>
  </sheetViews>
  <sheetFormatPr defaultRowHeight="12.75"/>
  <cols>
    <col min="1" max="1" width="2.42578125" style="125" customWidth="1"/>
    <col min="2" max="2" width="5" style="126" customWidth="1"/>
    <col min="3" max="3" width="11.7109375" style="126" customWidth="1"/>
    <col min="4" max="4" width="12" style="127" hidden="1" customWidth="1"/>
    <col min="5" max="5" width="14.42578125" style="125" hidden="1" customWidth="1"/>
    <col min="6" max="6" width="17" style="127" hidden="1" customWidth="1"/>
    <col min="7" max="7" width="12" style="127" hidden="1" customWidth="1"/>
    <col min="8" max="8" width="17.85546875" style="125" hidden="1" customWidth="1"/>
    <col min="9" max="9" width="51.85546875" style="125" customWidth="1"/>
    <col min="10" max="10" width="10.5703125" style="125" customWidth="1"/>
    <col min="11" max="11" width="16.7109375" style="125" customWidth="1"/>
    <col min="12" max="12" width="15.7109375" style="125" customWidth="1"/>
    <col min="13" max="13" width="13" style="125" customWidth="1"/>
    <col min="14" max="14" width="16.5703125" style="125" customWidth="1"/>
    <col min="15" max="15" width="18.5703125" style="125" customWidth="1"/>
    <col min="16" max="16" width="17.140625" style="125" customWidth="1"/>
    <col min="17" max="17" width="12.5703125" style="125" customWidth="1"/>
    <col min="18" max="16384" width="9.140625" style="125"/>
  </cols>
  <sheetData>
    <row r="1" spans="1:16" ht="15.75">
      <c r="B1" s="328" t="str">
        <f>'Name of Bidder'!B1:D1</f>
        <v>AMC-II for De-Weeding, Grass Cutting and Jungle Clearance and Part-B Civil Maintenance Works at Hyderabad 400KV Substation</v>
      </c>
      <c r="C1" s="328"/>
      <c r="D1" s="328"/>
      <c r="E1" s="328"/>
      <c r="F1" s="328"/>
      <c r="G1" s="328"/>
      <c r="H1" s="328"/>
      <c r="I1" s="328"/>
      <c r="J1" s="328"/>
      <c r="K1" s="328"/>
    </row>
    <row r="2" spans="1:16" ht="15.75">
      <c r="B2" s="328" t="str">
        <f>'Name of Bidder'!B2:D2</f>
        <v>Specification No: Ref: SR-I/C&amp;M/WC-3835/2024  /RFX no:5002003879</v>
      </c>
      <c r="C2" s="328"/>
      <c r="D2" s="328"/>
      <c r="E2" s="328"/>
      <c r="F2" s="328"/>
      <c r="G2" s="328"/>
      <c r="H2" s="328"/>
      <c r="I2" s="328"/>
      <c r="J2" s="328"/>
      <c r="K2" s="328"/>
    </row>
    <row r="3" spans="1:16" ht="15.75">
      <c r="B3" s="328" t="s">
        <v>242</v>
      </c>
      <c r="C3" s="328"/>
      <c r="D3" s="328"/>
      <c r="E3" s="328"/>
      <c r="F3" s="328"/>
      <c r="G3" s="328"/>
      <c r="H3" s="328"/>
      <c r="I3" s="328"/>
      <c r="J3" s="328"/>
      <c r="K3" s="328"/>
    </row>
    <row r="4" spans="1:16" customFormat="1" ht="44.25" customHeight="1">
      <c r="A4" s="322" t="s">
        <v>243</v>
      </c>
      <c r="B4" s="323"/>
      <c r="C4" s="324"/>
      <c r="D4" s="315">
        <f>'Name of Bidder'!D9</f>
        <v>0</v>
      </c>
      <c r="E4" s="315"/>
      <c r="F4" s="315"/>
      <c r="G4" s="315"/>
      <c r="H4" s="315"/>
      <c r="I4" s="315"/>
      <c r="J4" s="315"/>
      <c r="K4" s="315"/>
      <c r="L4" s="317" t="s">
        <v>244</v>
      </c>
      <c r="M4" s="317"/>
      <c r="N4" s="317"/>
    </row>
    <row r="5" spans="1:16" customFormat="1" ht="15.75">
      <c r="A5" s="313" t="s">
        <v>15</v>
      </c>
      <c r="B5" s="313"/>
      <c r="C5" s="313"/>
      <c r="D5" s="315">
        <f>'Name of Bidder'!D9</f>
        <v>0</v>
      </c>
      <c r="E5" s="315"/>
      <c r="F5" s="315"/>
      <c r="G5" s="315"/>
      <c r="H5" s="315"/>
      <c r="I5" s="315"/>
      <c r="J5" s="315"/>
      <c r="K5" s="315"/>
      <c r="L5" s="317" t="s">
        <v>245</v>
      </c>
      <c r="M5" s="317"/>
      <c r="N5" s="317"/>
    </row>
    <row r="6" spans="1:16" customFormat="1" ht="15.75">
      <c r="A6" s="313" t="s">
        <v>16</v>
      </c>
      <c r="B6" s="314"/>
      <c r="C6" s="314"/>
      <c r="D6" s="315">
        <f>'Name of Bidder'!D10</f>
        <v>0</v>
      </c>
      <c r="E6" s="315"/>
      <c r="F6" s="315"/>
      <c r="G6" s="315"/>
      <c r="H6" s="315"/>
      <c r="I6" s="315"/>
      <c r="J6" s="315"/>
      <c r="K6" s="315"/>
      <c r="L6" s="317" t="s">
        <v>246</v>
      </c>
      <c r="M6" s="317"/>
      <c r="N6" s="317"/>
    </row>
    <row r="7" spans="1:16" customFormat="1" ht="15.75">
      <c r="A7" s="142"/>
      <c r="B7" s="142"/>
      <c r="C7" s="142"/>
      <c r="D7" s="315">
        <f>'Name of Bidder'!D11</f>
        <v>0</v>
      </c>
      <c r="E7" s="315"/>
      <c r="F7" s="315"/>
      <c r="G7" s="315"/>
      <c r="H7" s="315"/>
      <c r="I7" s="315"/>
      <c r="J7" s="315"/>
      <c r="K7" s="315"/>
      <c r="L7" s="143" t="s">
        <v>247</v>
      </c>
      <c r="M7" s="143"/>
      <c r="N7" s="143"/>
    </row>
    <row r="8" spans="1:16" customFormat="1" ht="15.75">
      <c r="A8" s="142"/>
      <c r="B8" s="142"/>
      <c r="C8" s="142"/>
      <c r="D8" s="315">
        <f>'Name of Bidder'!D12</f>
        <v>0</v>
      </c>
      <c r="E8" s="315"/>
      <c r="F8" s="315"/>
      <c r="G8" s="315"/>
      <c r="H8" s="315"/>
      <c r="I8" s="315"/>
      <c r="J8" s="315"/>
      <c r="K8" s="315"/>
      <c r="L8" s="143" t="s">
        <v>248</v>
      </c>
      <c r="M8" s="143"/>
      <c r="N8" s="143"/>
    </row>
    <row r="10" spans="1:16" ht="90">
      <c r="B10" s="133" t="s">
        <v>249</v>
      </c>
      <c r="C10" s="133" t="s">
        <v>250</v>
      </c>
      <c r="D10" s="133" t="s">
        <v>251</v>
      </c>
      <c r="E10" s="129" t="s">
        <v>252</v>
      </c>
      <c r="F10" s="134" t="s">
        <v>253</v>
      </c>
      <c r="G10" s="129" t="s">
        <v>254</v>
      </c>
      <c r="H10" s="134" t="s">
        <v>255</v>
      </c>
      <c r="I10" s="133" t="s">
        <v>256</v>
      </c>
      <c r="J10" s="133" t="s">
        <v>257</v>
      </c>
      <c r="K10" s="133" t="s">
        <v>258</v>
      </c>
      <c r="L10" s="133" t="s">
        <v>259</v>
      </c>
      <c r="M10" s="133" t="s">
        <v>260</v>
      </c>
      <c r="N10" s="133" t="s">
        <v>261</v>
      </c>
      <c r="O10" s="133" t="s">
        <v>262</v>
      </c>
      <c r="P10" s="133" t="s">
        <v>263</v>
      </c>
    </row>
    <row r="11" spans="1:16" ht="15">
      <c r="B11" s="130">
        <v>1</v>
      </c>
      <c r="C11" s="130">
        <v>2</v>
      </c>
      <c r="D11" s="130">
        <v>3</v>
      </c>
      <c r="E11" s="130">
        <v>4</v>
      </c>
      <c r="F11" s="129">
        <v>5</v>
      </c>
      <c r="G11" s="131">
        <v>6</v>
      </c>
      <c r="H11" s="131">
        <v>7</v>
      </c>
      <c r="I11" s="132">
        <v>8</v>
      </c>
      <c r="J11" s="135">
        <v>9</v>
      </c>
      <c r="K11" s="135">
        <v>10</v>
      </c>
      <c r="L11" s="135">
        <v>11</v>
      </c>
      <c r="M11" s="135">
        <v>12</v>
      </c>
      <c r="N11" s="135" t="s">
        <v>264</v>
      </c>
      <c r="O11" s="135" t="s">
        <v>265</v>
      </c>
      <c r="P11" s="136" t="s">
        <v>266</v>
      </c>
    </row>
    <row r="12" spans="1:16" ht="109.5" customHeight="1">
      <c r="B12" s="130">
        <v>1</v>
      </c>
      <c r="C12" s="252" t="s">
        <v>267</v>
      </c>
      <c r="D12" s="239"/>
      <c r="E12" s="239"/>
      <c r="F12" s="240"/>
      <c r="G12" s="255">
        <v>0.18</v>
      </c>
      <c r="H12" s="241"/>
      <c r="I12" s="250" t="s">
        <v>268</v>
      </c>
      <c r="J12" s="252" t="s">
        <v>269</v>
      </c>
      <c r="K12" s="252">
        <v>50</v>
      </c>
      <c r="L12" s="253">
        <v>177.5</v>
      </c>
      <c r="M12" s="236">
        <f>ROUND(L12/1.18,2)</f>
        <v>150.41999999999999</v>
      </c>
      <c r="N12" s="230">
        <f>ROUND(L12/1.18,2)</f>
        <v>150.41999999999999</v>
      </c>
      <c r="O12" s="230">
        <f>ROUND(N12*K12,2)</f>
        <v>7521</v>
      </c>
      <c r="P12" s="231">
        <f>ROUND(O12*18%,2)</f>
        <v>1353.78</v>
      </c>
    </row>
    <row r="13" spans="1:16" ht="115.5" customHeight="1">
      <c r="B13" s="130">
        <v>2</v>
      </c>
      <c r="C13" s="252" t="s">
        <v>270</v>
      </c>
      <c r="D13" s="239"/>
      <c r="E13" s="239"/>
      <c r="F13" s="240"/>
      <c r="G13" s="255">
        <v>0.18</v>
      </c>
      <c r="H13" s="241"/>
      <c r="I13" s="250" t="s">
        <v>271</v>
      </c>
      <c r="J13" s="252" t="s">
        <v>269</v>
      </c>
      <c r="K13" s="252">
        <v>50</v>
      </c>
      <c r="L13" s="253">
        <v>260.3</v>
      </c>
      <c r="M13" s="236">
        <f t="shared" ref="M13:M21" si="0">ROUND((L13/1.18),2)</f>
        <v>220.59</v>
      </c>
      <c r="N13" s="230">
        <f t="shared" ref="N13:N21" si="1">ROUND(L13/1.18,2)</f>
        <v>220.59</v>
      </c>
      <c r="O13" s="230">
        <f t="shared" ref="O13:O21" si="2">ROUND(N13*K13,2)</f>
        <v>11029.5</v>
      </c>
      <c r="P13" s="231">
        <f t="shared" ref="P13:P21" si="3">ROUND(O13*18%,2)</f>
        <v>1985.31</v>
      </c>
    </row>
    <row r="14" spans="1:16" ht="82.5">
      <c r="B14" s="130">
        <v>3</v>
      </c>
      <c r="C14" s="252" t="s">
        <v>272</v>
      </c>
      <c r="D14" s="239"/>
      <c r="E14" s="239"/>
      <c r="F14" s="240"/>
      <c r="G14" s="255">
        <v>0.18</v>
      </c>
      <c r="H14" s="241"/>
      <c r="I14" s="266" t="s">
        <v>405</v>
      </c>
      <c r="J14" s="252" t="s">
        <v>269</v>
      </c>
      <c r="K14" s="252">
        <v>50</v>
      </c>
      <c r="L14" s="253">
        <v>7878.5</v>
      </c>
      <c r="M14" s="236">
        <f t="shared" si="0"/>
        <v>6676.69</v>
      </c>
      <c r="N14" s="230">
        <f t="shared" si="1"/>
        <v>6676.69</v>
      </c>
      <c r="O14" s="230">
        <f t="shared" si="2"/>
        <v>333834.5</v>
      </c>
      <c r="P14" s="231">
        <f t="shared" si="3"/>
        <v>60090.21</v>
      </c>
    </row>
    <row r="15" spans="1:16" ht="82.5">
      <c r="B15" s="130">
        <v>4</v>
      </c>
      <c r="C15" s="252" t="s">
        <v>273</v>
      </c>
      <c r="D15" s="239"/>
      <c r="E15" s="239"/>
      <c r="F15" s="240"/>
      <c r="G15" s="255">
        <v>0.18</v>
      </c>
      <c r="H15" s="241"/>
      <c r="I15" s="266" t="s">
        <v>406</v>
      </c>
      <c r="J15" s="252" t="s">
        <v>269</v>
      </c>
      <c r="K15" s="252">
        <v>10</v>
      </c>
      <c r="L15" s="256">
        <v>7294.7</v>
      </c>
      <c r="M15" s="236">
        <f t="shared" si="0"/>
        <v>6181.95</v>
      </c>
      <c r="N15" s="230">
        <f t="shared" si="1"/>
        <v>6181.95</v>
      </c>
      <c r="O15" s="230">
        <f t="shared" si="2"/>
        <v>61819.5</v>
      </c>
      <c r="P15" s="231">
        <f t="shared" si="3"/>
        <v>11127.51</v>
      </c>
    </row>
    <row r="16" spans="1:16" ht="66">
      <c r="B16" s="130">
        <v>5</v>
      </c>
      <c r="C16" s="252" t="s">
        <v>274</v>
      </c>
      <c r="D16" s="239"/>
      <c r="E16" s="239"/>
      <c r="F16" s="240"/>
      <c r="G16" s="255"/>
      <c r="H16" s="241"/>
      <c r="I16" s="251" t="s">
        <v>275</v>
      </c>
      <c r="J16" s="252" t="s">
        <v>269</v>
      </c>
      <c r="K16" s="252">
        <v>75</v>
      </c>
      <c r="L16" s="371">
        <v>7132.25</v>
      </c>
      <c r="M16" s="236">
        <f t="shared" si="0"/>
        <v>6044.28</v>
      </c>
      <c r="N16" s="230">
        <f t="shared" si="1"/>
        <v>6044.28</v>
      </c>
      <c r="O16" s="230">
        <f t="shared" si="2"/>
        <v>453321</v>
      </c>
      <c r="P16" s="231">
        <f t="shared" si="3"/>
        <v>81597.78</v>
      </c>
    </row>
    <row r="17" spans="2:16" ht="82.5">
      <c r="B17" s="130">
        <v>6</v>
      </c>
      <c r="C17" s="252" t="s">
        <v>276</v>
      </c>
      <c r="D17" s="239"/>
      <c r="E17" s="239"/>
      <c r="F17" s="240"/>
      <c r="G17" s="255"/>
      <c r="H17" s="241"/>
      <c r="I17" s="251" t="s">
        <v>277</v>
      </c>
      <c r="J17" s="252" t="s">
        <v>269</v>
      </c>
      <c r="K17" s="252">
        <v>50</v>
      </c>
      <c r="L17" s="257">
        <v>8752.5499999999993</v>
      </c>
      <c r="M17" s="236">
        <f t="shared" si="0"/>
        <v>7417.42</v>
      </c>
      <c r="N17" s="230">
        <f t="shared" si="1"/>
        <v>7417.42</v>
      </c>
      <c r="O17" s="230">
        <f t="shared" si="2"/>
        <v>370871</v>
      </c>
      <c r="P17" s="231">
        <f t="shared" si="3"/>
        <v>66756.78</v>
      </c>
    </row>
    <row r="18" spans="2:16" ht="99">
      <c r="B18" s="130">
        <v>7</v>
      </c>
      <c r="C18" s="252" t="s">
        <v>278</v>
      </c>
      <c r="D18" s="239"/>
      <c r="E18" s="239"/>
      <c r="F18" s="240"/>
      <c r="G18" s="255"/>
      <c r="H18" s="241"/>
      <c r="I18" s="251" t="s">
        <v>279</v>
      </c>
      <c r="J18" s="252" t="s">
        <v>269</v>
      </c>
      <c r="K18" s="252">
        <v>10</v>
      </c>
      <c r="L18" s="253">
        <v>7311.25</v>
      </c>
      <c r="M18" s="236">
        <f t="shared" si="0"/>
        <v>6195.97</v>
      </c>
      <c r="N18" s="230">
        <f t="shared" si="1"/>
        <v>6195.97</v>
      </c>
      <c r="O18" s="230">
        <f t="shared" si="2"/>
        <v>61959.7</v>
      </c>
      <c r="P18" s="231">
        <f t="shared" si="3"/>
        <v>11152.75</v>
      </c>
    </row>
    <row r="19" spans="2:16" ht="82.5">
      <c r="B19" s="130">
        <v>8</v>
      </c>
      <c r="C19" s="252" t="s">
        <v>280</v>
      </c>
      <c r="D19" s="239"/>
      <c r="E19" s="239"/>
      <c r="F19" s="240"/>
      <c r="G19" s="255"/>
      <c r="H19" s="241"/>
      <c r="I19" s="251" t="s">
        <v>281</v>
      </c>
      <c r="J19" s="252" t="s">
        <v>282</v>
      </c>
      <c r="K19" s="252">
        <v>50</v>
      </c>
      <c r="L19" s="253">
        <v>3617.55</v>
      </c>
      <c r="M19" s="236">
        <f t="shared" si="0"/>
        <v>3065.72</v>
      </c>
      <c r="N19" s="230">
        <f t="shared" si="1"/>
        <v>3065.72</v>
      </c>
      <c r="O19" s="230">
        <f>ROUND(N19*K19,2)</f>
        <v>153286</v>
      </c>
      <c r="P19" s="231">
        <f>ROUND(O19*18%,2)</f>
        <v>27591.48</v>
      </c>
    </row>
    <row r="20" spans="2:16" ht="132">
      <c r="B20" s="130">
        <v>9</v>
      </c>
      <c r="C20" s="252" t="s">
        <v>283</v>
      </c>
      <c r="D20" s="239"/>
      <c r="E20" s="239"/>
      <c r="F20" s="240"/>
      <c r="G20" s="255"/>
      <c r="H20" s="241"/>
      <c r="I20" s="251" t="s">
        <v>284</v>
      </c>
      <c r="J20" s="252" t="s">
        <v>282</v>
      </c>
      <c r="K20" s="252">
        <v>50</v>
      </c>
      <c r="L20" s="253">
        <v>3473.85</v>
      </c>
      <c r="M20" s="236">
        <f t="shared" si="0"/>
        <v>2943.94</v>
      </c>
      <c r="N20" s="230">
        <f t="shared" si="1"/>
        <v>2943.94</v>
      </c>
      <c r="O20" s="230">
        <f>ROUND(N20*K20,2)</f>
        <v>147197</v>
      </c>
      <c r="P20" s="231">
        <f>ROUND(O20*18%,2)</f>
        <v>26495.46</v>
      </c>
    </row>
    <row r="21" spans="2:16" ht="132">
      <c r="B21" s="130">
        <v>10</v>
      </c>
      <c r="C21" s="252" t="s">
        <v>285</v>
      </c>
      <c r="D21" s="239"/>
      <c r="E21" s="239"/>
      <c r="F21" s="240"/>
      <c r="G21" s="255">
        <v>0.18</v>
      </c>
      <c r="H21" s="241"/>
      <c r="I21" s="251" t="s">
        <v>286</v>
      </c>
      <c r="J21" s="252" t="s">
        <v>282</v>
      </c>
      <c r="K21" s="252">
        <v>300</v>
      </c>
      <c r="L21" s="253">
        <v>547.4</v>
      </c>
      <c r="M21" s="236">
        <f t="shared" si="0"/>
        <v>463.9</v>
      </c>
      <c r="N21" s="230">
        <f t="shared" si="1"/>
        <v>463.9</v>
      </c>
      <c r="O21" s="230">
        <f t="shared" si="2"/>
        <v>139170</v>
      </c>
      <c r="P21" s="231">
        <f t="shared" si="3"/>
        <v>25050.6</v>
      </c>
    </row>
    <row r="22" spans="2:16" ht="16.5">
      <c r="B22" s="130">
        <v>11</v>
      </c>
      <c r="C22" s="252">
        <v>14.9</v>
      </c>
      <c r="D22" s="239"/>
      <c r="E22" s="239"/>
      <c r="F22" s="240"/>
      <c r="G22" s="255">
        <v>0.18</v>
      </c>
      <c r="H22" s="241"/>
      <c r="I22" s="251" t="s">
        <v>287</v>
      </c>
      <c r="J22" s="252" t="s">
        <v>288</v>
      </c>
      <c r="K22" s="252">
        <v>50</v>
      </c>
      <c r="L22" s="253">
        <v>56.15</v>
      </c>
      <c r="M22" s="236">
        <f t="shared" ref="M22:M34" si="4">ROUND((L22/1.18),2)</f>
        <v>47.58</v>
      </c>
      <c r="N22" s="230">
        <f t="shared" ref="N22:N36" si="5">ROUND(L22/1.18,2)</f>
        <v>47.58</v>
      </c>
      <c r="O22" s="230">
        <f t="shared" ref="O22:O36" si="6">ROUND(N22*K22,2)</f>
        <v>2379</v>
      </c>
      <c r="P22" s="231">
        <f t="shared" ref="P22:P36" si="7">ROUND(O22*18%,2)</f>
        <v>428.22</v>
      </c>
    </row>
    <row r="23" spans="2:16" ht="16.5">
      <c r="B23" s="130">
        <v>12</v>
      </c>
      <c r="C23" s="264">
        <v>14.1</v>
      </c>
      <c r="D23" s="239"/>
      <c r="E23" s="239"/>
      <c r="F23" s="240"/>
      <c r="G23" s="255">
        <v>0.18</v>
      </c>
      <c r="H23" s="241"/>
      <c r="I23" s="251" t="s">
        <v>289</v>
      </c>
      <c r="J23" s="252" t="s">
        <v>282</v>
      </c>
      <c r="K23" s="252">
        <v>25</v>
      </c>
      <c r="L23" s="253">
        <v>729.85</v>
      </c>
      <c r="M23" s="236">
        <f t="shared" si="4"/>
        <v>618.52</v>
      </c>
      <c r="N23" s="230">
        <f t="shared" si="5"/>
        <v>618.52</v>
      </c>
      <c r="O23" s="230">
        <f t="shared" si="6"/>
        <v>15463</v>
      </c>
      <c r="P23" s="231">
        <f t="shared" si="7"/>
        <v>2783.34</v>
      </c>
    </row>
    <row r="24" spans="2:16" ht="66">
      <c r="B24" s="130">
        <v>13</v>
      </c>
      <c r="C24" s="252" t="s">
        <v>290</v>
      </c>
      <c r="D24" s="239"/>
      <c r="E24" s="239"/>
      <c r="F24" s="240"/>
      <c r="G24" s="255">
        <v>0.18</v>
      </c>
      <c r="H24" s="241"/>
      <c r="I24" s="251" t="s">
        <v>291</v>
      </c>
      <c r="J24" s="252" t="s">
        <v>282</v>
      </c>
      <c r="K24" s="252">
        <v>50</v>
      </c>
      <c r="L24" s="253">
        <v>1090.6500000000001</v>
      </c>
      <c r="M24" s="236">
        <f t="shared" si="4"/>
        <v>924.28</v>
      </c>
      <c r="N24" s="230">
        <f t="shared" si="5"/>
        <v>924.28</v>
      </c>
      <c r="O24" s="230">
        <f t="shared" si="6"/>
        <v>46214</v>
      </c>
      <c r="P24" s="231">
        <f t="shared" si="7"/>
        <v>8318.52</v>
      </c>
    </row>
    <row r="25" spans="2:16" ht="66">
      <c r="B25" s="130">
        <v>14</v>
      </c>
      <c r="C25" s="252" t="s">
        <v>292</v>
      </c>
      <c r="D25" s="239"/>
      <c r="E25" s="239"/>
      <c r="F25" s="240"/>
      <c r="G25" s="255">
        <v>0.18</v>
      </c>
      <c r="H25" s="241"/>
      <c r="I25" s="251" t="s">
        <v>293</v>
      </c>
      <c r="J25" s="252" t="s">
        <v>282</v>
      </c>
      <c r="K25" s="252">
        <v>15</v>
      </c>
      <c r="L25" s="253">
        <v>1416.15</v>
      </c>
      <c r="M25" s="236">
        <f t="shared" si="4"/>
        <v>1200.1300000000001</v>
      </c>
      <c r="N25" s="230">
        <f t="shared" si="5"/>
        <v>1200.1300000000001</v>
      </c>
      <c r="O25" s="230">
        <f t="shared" si="6"/>
        <v>18001.95</v>
      </c>
      <c r="P25" s="231">
        <f t="shared" si="7"/>
        <v>3240.35</v>
      </c>
    </row>
    <row r="26" spans="2:16" ht="180" customHeight="1">
      <c r="B26" s="130">
        <v>15</v>
      </c>
      <c r="C26" s="252">
        <v>14.77</v>
      </c>
      <c r="D26" s="239"/>
      <c r="E26" s="239"/>
      <c r="F26" s="240"/>
      <c r="G26" s="255">
        <v>0.18</v>
      </c>
      <c r="H26" s="241"/>
      <c r="I26" s="251" t="s">
        <v>294</v>
      </c>
      <c r="J26" s="252" t="s">
        <v>295</v>
      </c>
      <c r="K26" s="252">
        <v>500</v>
      </c>
      <c r="L26" s="253">
        <v>340.75</v>
      </c>
      <c r="M26" s="236">
        <f t="shared" si="4"/>
        <v>288.77</v>
      </c>
      <c r="N26" s="230">
        <f t="shared" si="5"/>
        <v>288.77</v>
      </c>
      <c r="O26" s="230">
        <f t="shared" si="6"/>
        <v>144385</v>
      </c>
      <c r="P26" s="231">
        <f t="shared" si="7"/>
        <v>25989.3</v>
      </c>
    </row>
    <row r="27" spans="2:16" ht="94.5" customHeight="1">
      <c r="B27" s="130">
        <v>16</v>
      </c>
      <c r="C27" s="252" t="s">
        <v>296</v>
      </c>
      <c r="D27" s="239"/>
      <c r="E27" s="239"/>
      <c r="F27" s="240"/>
      <c r="G27" s="255">
        <v>0.18</v>
      </c>
      <c r="H27" s="241"/>
      <c r="I27" s="251" t="s">
        <v>297</v>
      </c>
      <c r="J27" s="252" t="s">
        <v>269</v>
      </c>
      <c r="K27" s="252">
        <v>2</v>
      </c>
      <c r="L27" s="253">
        <v>142949.70000000001</v>
      </c>
      <c r="M27" s="236">
        <f t="shared" si="4"/>
        <v>121143.81</v>
      </c>
      <c r="N27" s="230">
        <f t="shared" si="5"/>
        <v>121143.81</v>
      </c>
      <c r="O27" s="230">
        <f t="shared" si="6"/>
        <v>242287.62</v>
      </c>
      <c r="P27" s="231">
        <f t="shared" si="7"/>
        <v>43611.77</v>
      </c>
    </row>
    <row r="28" spans="2:16" ht="153.75" customHeight="1">
      <c r="B28" s="130">
        <v>17</v>
      </c>
      <c r="C28" s="252" t="s">
        <v>298</v>
      </c>
      <c r="D28" s="239"/>
      <c r="E28" s="239"/>
      <c r="F28" s="240"/>
      <c r="G28" s="255">
        <v>0.18</v>
      </c>
      <c r="H28" s="241"/>
      <c r="I28" s="251" t="s">
        <v>299</v>
      </c>
      <c r="J28" s="252" t="s">
        <v>300</v>
      </c>
      <c r="K28" s="252">
        <v>50</v>
      </c>
      <c r="L28" s="253">
        <v>4111.95</v>
      </c>
      <c r="M28" s="236">
        <f t="shared" si="4"/>
        <v>3484.7</v>
      </c>
      <c r="N28" s="230">
        <f t="shared" si="5"/>
        <v>3484.7</v>
      </c>
      <c r="O28" s="230">
        <f t="shared" si="6"/>
        <v>174235</v>
      </c>
      <c r="P28" s="231">
        <f t="shared" si="7"/>
        <v>31362.3</v>
      </c>
    </row>
    <row r="29" spans="2:16" ht="41.25" customHeight="1">
      <c r="B29" s="130">
        <v>18</v>
      </c>
      <c r="C29" s="252" t="s">
        <v>301</v>
      </c>
      <c r="D29" s="239"/>
      <c r="E29" s="239"/>
      <c r="F29" s="240"/>
      <c r="G29" s="255">
        <v>0.18</v>
      </c>
      <c r="H29" s="241"/>
      <c r="I29" s="251" t="s">
        <v>302</v>
      </c>
      <c r="J29" s="252" t="s">
        <v>300</v>
      </c>
      <c r="K29" s="252">
        <v>500</v>
      </c>
      <c r="L29" s="253">
        <v>22.85</v>
      </c>
      <c r="M29" s="236">
        <f t="shared" si="4"/>
        <v>19.36</v>
      </c>
      <c r="N29" s="230">
        <f t="shared" si="5"/>
        <v>19.36</v>
      </c>
      <c r="O29" s="230">
        <f t="shared" si="6"/>
        <v>9680</v>
      </c>
      <c r="P29" s="231">
        <f t="shared" si="7"/>
        <v>1742.4</v>
      </c>
    </row>
    <row r="30" spans="2:16" ht="58.5" customHeight="1">
      <c r="B30" s="130">
        <v>19</v>
      </c>
      <c r="C30" s="252" t="s">
        <v>303</v>
      </c>
      <c r="D30" s="239"/>
      <c r="E30" s="239"/>
      <c r="F30" s="240"/>
      <c r="G30" s="255">
        <v>0.18</v>
      </c>
      <c r="H30" s="241"/>
      <c r="I30" s="251" t="s">
        <v>304</v>
      </c>
      <c r="J30" s="252" t="s">
        <v>300</v>
      </c>
      <c r="K30" s="252">
        <v>1000</v>
      </c>
      <c r="L30" s="253">
        <v>75.8</v>
      </c>
      <c r="M30" s="236">
        <f t="shared" si="4"/>
        <v>64.239999999999995</v>
      </c>
      <c r="N30" s="230">
        <f t="shared" si="5"/>
        <v>64.239999999999995</v>
      </c>
      <c r="O30" s="230">
        <f t="shared" si="6"/>
        <v>64240</v>
      </c>
      <c r="P30" s="231">
        <f t="shared" si="7"/>
        <v>11563.2</v>
      </c>
    </row>
    <row r="31" spans="2:16" ht="99" customHeight="1">
      <c r="B31" s="130">
        <v>20</v>
      </c>
      <c r="C31" s="252" t="s">
        <v>305</v>
      </c>
      <c r="D31" s="239"/>
      <c r="E31" s="239"/>
      <c r="F31" s="240"/>
      <c r="G31" s="255">
        <v>0.18</v>
      </c>
      <c r="H31" s="241"/>
      <c r="I31" s="251" t="s">
        <v>306</v>
      </c>
      <c r="J31" s="252" t="s">
        <v>300</v>
      </c>
      <c r="K31" s="252">
        <v>4000</v>
      </c>
      <c r="L31" s="369">
        <v>95.45</v>
      </c>
      <c r="M31" s="236">
        <f t="shared" si="4"/>
        <v>80.89</v>
      </c>
      <c r="N31" s="230">
        <f t="shared" si="5"/>
        <v>80.89</v>
      </c>
      <c r="O31" s="370">
        <f t="shared" si="6"/>
        <v>323560</v>
      </c>
      <c r="P31" s="231">
        <f t="shared" si="7"/>
        <v>58240.800000000003</v>
      </c>
    </row>
    <row r="32" spans="2:16" ht="63" customHeight="1">
      <c r="B32" s="130">
        <v>21</v>
      </c>
      <c r="C32" s="252" t="s">
        <v>307</v>
      </c>
      <c r="D32" s="239"/>
      <c r="E32" s="239"/>
      <c r="F32" s="240"/>
      <c r="G32" s="255"/>
      <c r="H32" s="241"/>
      <c r="I32" s="251" t="s">
        <v>308</v>
      </c>
      <c r="J32" s="252" t="s">
        <v>300</v>
      </c>
      <c r="K32" s="252">
        <v>750</v>
      </c>
      <c r="L32" s="253">
        <v>102.8</v>
      </c>
      <c r="M32" s="236">
        <f t="shared" si="4"/>
        <v>87.12</v>
      </c>
      <c r="N32" s="230">
        <f t="shared" si="5"/>
        <v>87.12</v>
      </c>
      <c r="O32" s="230">
        <f t="shared" si="6"/>
        <v>65340</v>
      </c>
      <c r="P32" s="231">
        <f t="shared" si="7"/>
        <v>11761.2</v>
      </c>
    </row>
    <row r="33" spans="1:16" ht="84.75" customHeight="1">
      <c r="B33" s="130">
        <v>22</v>
      </c>
      <c r="C33" s="252">
        <v>13.8</v>
      </c>
      <c r="D33" s="239"/>
      <c r="E33" s="239"/>
      <c r="F33" s="240"/>
      <c r="G33" s="255"/>
      <c r="H33" s="241"/>
      <c r="I33" s="251" t="s">
        <v>309</v>
      </c>
      <c r="J33" s="252" t="s">
        <v>300</v>
      </c>
      <c r="K33" s="252">
        <v>500</v>
      </c>
      <c r="L33" s="253">
        <v>156.05000000000001</v>
      </c>
      <c r="M33" s="236">
        <f t="shared" si="4"/>
        <v>132.25</v>
      </c>
      <c r="N33" s="230">
        <f t="shared" si="5"/>
        <v>132.25</v>
      </c>
      <c r="O33" s="230">
        <f t="shared" si="6"/>
        <v>66125</v>
      </c>
      <c r="P33" s="231">
        <f t="shared" si="7"/>
        <v>11902.5</v>
      </c>
    </row>
    <row r="34" spans="1:16" ht="129.75" customHeight="1">
      <c r="B34" s="130">
        <v>23</v>
      </c>
      <c r="C34" s="252" t="s">
        <v>310</v>
      </c>
      <c r="D34" s="239"/>
      <c r="E34" s="239"/>
      <c r="F34" s="240"/>
      <c r="G34" s="255"/>
      <c r="H34" s="241"/>
      <c r="I34" s="251" t="s">
        <v>311</v>
      </c>
      <c r="J34" s="252" t="s">
        <v>300</v>
      </c>
      <c r="K34" s="252">
        <v>100</v>
      </c>
      <c r="L34" s="253">
        <v>256.35000000000002</v>
      </c>
      <c r="M34" s="236">
        <f t="shared" si="4"/>
        <v>217.25</v>
      </c>
      <c r="N34" s="230">
        <f t="shared" si="5"/>
        <v>217.25</v>
      </c>
      <c r="O34" s="230">
        <f t="shared" si="6"/>
        <v>21725</v>
      </c>
      <c r="P34" s="231">
        <f t="shared" si="7"/>
        <v>3910.5</v>
      </c>
    </row>
    <row r="35" spans="1:16" ht="66">
      <c r="B35" s="130">
        <v>24</v>
      </c>
      <c r="C35" s="252" t="s">
        <v>312</v>
      </c>
      <c r="D35" s="239"/>
      <c r="E35" s="239"/>
      <c r="F35" s="240"/>
      <c r="G35" s="255">
        <v>0.18</v>
      </c>
      <c r="H35" s="241"/>
      <c r="I35" s="251" t="s">
        <v>313</v>
      </c>
      <c r="J35" s="252" t="s">
        <v>314</v>
      </c>
      <c r="K35" s="252">
        <v>30</v>
      </c>
      <c r="L35" s="253">
        <f>ROUND((M35*1.18),2)</f>
        <v>608.41</v>
      </c>
      <c r="M35" s="236">
        <v>515.6</v>
      </c>
      <c r="N35" s="230">
        <f t="shared" si="5"/>
        <v>515.6</v>
      </c>
      <c r="O35" s="230">
        <f t="shared" si="6"/>
        <v>15468</v>
      </c>
      <c r="P35" s="231">
        <f t="shared" si="7"/>
        <v>2784.24</v>
      </c>
    </row>
    <row r="36" spans="1:16" ht="66">
      <c r="B36" s="130">
        <v>25</v>
      </c>
      <c r="C36" s="252" t="s">
        <v>315</v>
      </c>
      <c r="D36" s="239"/>
      <c r="E36" s="239"/>
      <c r="F36" s="240"/>
      <c r="G36" s="255">
        <v>0.18</v>
      </c>
      <c r="H36" s="241"/>
      <c r="I36" s="251" t="s">
        <v>316</v>
      </c>
      <c r="J36" s="252" t="s">
        <v>314</v>
      </c>
      <c r="K36" s="252">
        <v>75</v>
      </c>
      <c r="L36" s="253">
        <f>ROUND((M36*1.18),2)</f>
        <v>292.05</v>
      </c>
      <c r="M36" s="236">
        <v>247.5</v>
      </c>
      <c r="N36" s="230">
        <f t="shared" si="5"/>
        <v>247.5</v>
      </c>
      <c r="O36" s="230">
        <f t="shared" si="6"/>
        <v>18562.5</v>
      </c>
      <c r="P36" s="231">
        <f t="shared" si="7"/>
        <v>3341.25</v>
      </c>
    </row>
    <row r="39" spans="1:16" ht="15">
      <c r="D39" s="126"/>
      <c r="E39" s="128"/>
      <c r="F39" s="126"/>
      <c r="G39" s="126"/>
      <c r="H39" s="128"/>
      <c r="I39" s="325" t="s">
        <v>317</v>
      </c>
      <c r="J39" s="326"/>
      <c r="K39" s="326"/>
      <c r="L39" s="326"/>
      <c r="M39" s="326"/>
      <c r="N39" s="327"/>
      <c r="O39" s="137">
        <f>SUM(O12:O36)</f>
        <v>2967675.27</v>
      </c>
      <c r="P39" s="137">
        <f>SUM(P7:P36)</f>
        <v>534181.55000000005</v>
      </c>
    </row>
    <row r="40" spans="1:16" ht="45" customHeight="1">
      <c r="D40" s="126"/>
      <c r="E40" s="128"/>
      <c r="F40" s="126"/>
      <c r="G40" s="126"/>
      <c r="H40" s="226"/>
      <c r="I40" s="319" t="s">
        <v>318</v>
      </c>
      <c r="J40" s="320"/>
      <c r="K40" s="320"/>
      <c r="L40" s="320"/>
      <c r="M40" s="320"/>
      <c r="N40" s="321"/>
      <c r="O40" s="138"/>
      <c r="P40" s="228"/>
    </row>
    <row r="41" spans="1:16" ht="15">
      <c r="D41" s="126"/>
      <c r="E41" s="128"/>
      <c r="F41" s="126"/>
      <c r="G41" s="126"/>
      <c r="H41" s="128"/>
      <c r="I41" s="318" t="s">
        <v>319</v>
      </c>
      <c r="J41" s="318"/>
      <c r="K41" s="318"/>
      <c r="L41" s="318"/>
      <c r="M41" s="318"/>
      <c r="N41" s="318"/>
      <c r="O41" s="137">
        <f>O39*O40</f>
        <v>0</v>
      </c>
      <c r="P41" s="227">
        <f>ROUND(O41*18%,2)</f>
        <v>0</v>
      </c>
    </row>
    <row r="42" spans="1:16" ht="15">
      <c r="D42" s="126"/>
      <c r="E42" s="128"/>
      <c r="F42" s="126"/>
      <c r="G42" s="126"/>
      <c r="H42" s="128"/>
      <c r="I42" s="318" t="s">
        <v>320</v>
      </c>
      <c r="J42" s="318"/>
      <c r="K42" s="318"/>
      <c r="L42" s="318"/>
      <c r="M42" s="318"/>
      <c r="N42" s="318"/>
      <c r="O42" s="141">
        <f>O39+O41</f>
        <v>2967675.27</v>
      </c>
      <c r="P42" s="139"/>
    </row>
    <row r="43" spans="1:16" ht="15">
      <c r="D43" s="126"/>
      <c r="E43" s="128"/>
      <c r="F43" s="126"/>
      <c r="G43" s="126"/>
      <c r="H43" s="128"/>
      <c r="I43" s="316" t="s">
        <v>321</v>
      </c>
      <c r="J43" s="316"/>
      <c r="K43" s="316"/>
      <c r="L43" s="316"/>
      <c r="M43" s="316"/>
      <c r="N43" s="316"/>
      <c r="O43" s="140"/>
      <c r="P43" s="141">
        <f>P41+P39</f>
        <v>534181.55000000005</v>
      </c>
    </row>
    <row r="44" spans="1:16" ht="35.25" customHeight="1">
      <c r="A44" s="312" t="str">
        <f>IF(O40="","As the %variation w.r.t total DSR Amount cell left Blank the bid is considered as Non-responsive","Sheet OK")</f>
        <v>As the %variation w.r.t total DSR Amount cell left Blank the bid is considered as Non-responsive</v>
      </c>
      <c r="B44" s="312"/>
      <c r="C44" s="312"/>
      <c r="D44" s="312"/>
      <c r="E44" s="312"/>
      <c r="F44" s="312"/>
      <c r="G44" s="312"/>
      <c r="H44" s="312"/>
      <c r="I44" s="312"/>
      <c r="J44" s="312"/>
      <c r="K44" s="312"/>
      <c r="L44" s="312"/>
      <c r="M44" s="312"/>
      <c r="N44" s="312"/>
      <c r="O44" s="312"/>
      <c r="P44" s="312"/>
    </row>
    <row r="45" spans="1:16">
      <c r="B45" s="125"/>
      <c r="C45" s="125"/>
      <c r="D45" s="126"/>
      <c r="E45" s="128"/>
      <c r="F45" s="126"/>
      <c r="G45" s="126"/>
      <c r="H45" s="128"/>
      <c r="I45" s="128"/>
      <c r="J45" s="128"/>
      <c r="K45" s="128"/>
      <c r="L45" s="128"/>
      <c r="N45" s="128"/>
    </row>
    <row r="46" spans="1:16">
      <c r="B46" s="125"/>
      <c r="C46" s="125"/>
      <c r="D46" s="126"/>
      <c r="E46" s="128"/>
      <c r="F46" s="126"/>
      <c r="G46" s="126"/>
      <c r="H46" s="128"/>
      <c r="I46" s="128"/>
      <c r="J46" s="128"/>
      <c r="K46" s="128"/>
      <c r="L46" s="128"/>
      <c r="N46" s="128"/>
    </row>
    <row r="47" spans="1:16" ht="27.75" customHeight="1">
      <c r="B47" s="125"/>
      <c r="C47" s="125"/>
      <c r="D47" s="126"/>
      <c r="E47" s="128"/>
      <c r="F47" s="126"/>
      <c r="G47" s="126"/>
      <c r="H47" s="128"/>
      <c r="I47" s="128"/>
      <c r="J47" s="128"/>
      <c r="K47" s="128"/>
      <c r="L47" s="128"/>
      <c r="N47" s="128"/>
      <c r="P47" s="232"/>
    </row>
    <row r="48" spans="1:16">
      <c r="B48" s="125"/>
      <c r="C48" s="125"/>
      <c r="D48" s="126"/>
      <c r="E48" s="128"/>
      <c r="F48" s="126"/>
      <c r="G48" s="126"/>
      <c r="H48" s="128"/>
      <c r="I48" s="128"/>
      <c r="J48" s="128"/>
      <c r="K48" s="128"/>
      <c r="L48" s="128"/>
      <c r="N48" s="128"/>
      <c r="P48" s="265"/>
    </row>
    <row r="49" spans="2:15">
      <c r="B49" s="125"/>
      <c r="C49" s="125"/>
      <c r="D49" s="126"/>
      <c r="E49" s="128"/>
      <c r="F49" s="126"/>
      <c r="G49" s="126"/>
      <c r="H49" s="128"/>
      <c r="I49" s="128"/>
      <c r="J49" s="128"/>
      <c r="K49" s="128"/>
      <c r="L49" s="128"/>
      <c r="N49" s="128"/>
    </row>
    <row r="50" spans="2:15">
      <c r="B50" s="125"/>
      <c r="C50" s="125"/>
      <c r="D50" s="126"/>
      <c r="E50" s="128"/>
      <c r="F50" s="126"/>
      <c r="G50" s="126"/>
      <c r="H50" s="128"/>
      <c r="I50" s="128"/>
      <c r="J50" s="128"/>
      <c r="K50" s="128"/>
      <c r="L50" s="128"/>
      <c r="N50" s="128"/>
    </row>
    <row r="51" spans="2:15">
      <c r="B51" s="125"/>
      <c r="C51" s="125"/>
      <c r="D51" s="126"/>
      <c r="E51" s="128"/>
      <c r="F51" s="126"/>
      <c r="G51" s="126"/>
      <c r="H51" s="128"/>
      <c r="I51" s="128"/>
      <c r="J51" s="128"/>
      <c r="K51" s="128"/>
      <c r="L51" s="128"/>
      <c r="N51" s="128"/>
    </row>
    <row r="52" spans="2:15">
      <c r="B52" s="125"/>
      <c r="C52" s="125"/>
      <c r="D52" s="126"/>
      <c r="E52" s="128"/>
      <c r="F52" s="126"/>
      <c r="G52" s="126"/>
      <c r="H52" s="128"/>
      <c r="I52" s="128"/>
      <c r="J52" s="128"/>
      <c r="K52" s="128"/>
      <c r="L52" s="128"/>
      <c r="N52" s="128"/>
      <c r="O52" s="232"/>
    </row>
    <row r="53" spans="2:15">
      <c r="B53" s="125"/>
      <c r="C53" s="125"/>
      <c r="D53" s="126"/>
      <c r="E53" s="128"/>
      <c r="F53" s="126"/>
      <c r="G53" s="126"/>
      <c r="H53" s="128"/>
      <c r="I53" s="128"/>
      <c r="J53" s="128"/>
      <c r="K53" s="128"/>
      <c r="L53" s="128"/>
      <c r="N53" s="128"/>
    </row>
    <row r="54" spans="2:15">
      <c r="B54" s="125"/>
      <c r="C54" s="125"/>
      <c r="D54" s="126"/>
      <c r="E54" s="128"/>
      <c r="F54" s="126"/>
      <c r="G54" s="126"/>
      <c r="H54" s="128"/>
      <c r="I54" s="128"/>
      <c r="J54" s="128"/>
      <c r="K54" s="128"/>
      <c r="L54" s="128"/>
      <c r="N54" s="128"/>
    </row>
    <row r="55" spans="2:15">
      <c r="B55" s="125"/>
      <c r="C55" s="125"/>
      <c r="D55" s="126"/>
      <c r="E55" s="128"/>
      <c r="F55" s="126"/>
      <c r="G55" s="126"/>
      <c r="H55" s="128"/>
      <c r="I55" s="128"/>
      <c r="J55" s="128"/>
      <c r="K55" s="128"/>
      <c r="L55" s="128"/>
      <c r="N55" s="128"/>
    </row>
    <row r="56" spans="2:15">
      <c r="B56" s="125"/>
      <c r="C56" s="125"/>
      <c r="D56" s="126"/>
      <c r="E56" s="128"/>
      <c r="F56" s="126"/>
      <c r="G56" s="126"/>
      <c r="H56" s="128"/>
      <c r="I56" s="128"/>
      <c r="J56" s="128"/>
      <c r="K56" s="128"/>
      <c r="L56" s="128"/>
      <c r="N56" s="128"/>
    </row>
    <row r="57" spans="2:15">
      <c r="B57" s="125"/>
      <c r="C57" s="125"/>
      <c r="D57" s="126"/>
      <c r="E57" s="128"/>
      <c r="F57" s="126"/>
      <c r="G57" s="126"/>
      <c r="H57" s="128"/>
      <c r="I57" s="128"/>
      <c r="J57" s="128"/>
      <c r="K57" s="128"/>
      <c r="L57" s="128"/>
      <c r="N57" s="128"/>
    </row>
    <row r="58" spans="2:15">
      <c r="B58" s="125"/>
      <c r="C58" s="125"/>
      <c r="D58" s="126"/>
      <c r="E58" s="128"/>
      <c r="F58" s="126"/>
      <c r="G58" s="126"/>
      <c r="H58" s="128"/>
      <c r="I58" s="128"/>
      <c r="J58" s="128"/>
      <c r="K58" s="128"/>
      <c r="L58" s="128"/>
      <c r="N58" s="128"/>
    </row>
    <row r="59" spans="2:15">
      <c r="B59" s="125"/>
      <c r="C59" s="125"/>
      <c r="D59" s="126"/>
      <c r="E59" s="128"/>
      <c r="F59" s="126"/>
      <c r="G59" s="126"/>
      <c r="H59" s="128"/>
      <c r="I59" s="128"/>
      <c r="J59" s="128"/>
      <c r="K59" s="128"/>
      <c r="L59" s="128"/>
      <c r="N59" s="128"/>
    </row>
    <row r="60" spans="2:15">
      <c r="B60" s="125"/>
      <c r="C60" s="125"/>
      <c r="D60" s="126"/>
      <c r="E60" s="128"/>
      <c r="F60" s="126"/>
      <c r="G60" s="126"/>
      <c r="H60" s="128"/>
      <c r="I60" s="128"/>
      <c r="J60" s="128"/>
      <c r="K60" s="128"/>
      <c r="L60" s="128"/>
      <c r="N60" s="128"/>
    </row>
    <row r="61" spans="2:15">
      <c r="B61" s="125"/>
      <c r="C61" s="125"/>
      <c r="D61" s="126"/>
      <c r="E61" s="128"/>
      <c r="F61" s="126"/>
      <c r="G61" s="126"/>
      <c r="H61" s="128"/>
      <c r="I61" s="128"/>
      <c r="J61" s="128"/>
      <c r="K61" s="128"/>
      <c r="L61" s="128"/>
      <c r="N61" s="128"/>
    </row>
    <row r="62" spans="2:15">
      <c r="B62" s="125"/>
      <c r="C62" s="125"/>
      <c r="D62" s="126"/>
      <c r="E62" s="128"/>
      <c r="F62" s="126"/>
      <c r="G62" s="126"/>
      <c r="H62" s="128"/>
      <c r="I62" s="128"/>
      <c r="J62" s="128"/>
      <c r="K62" s="128"/>
      <c r="L62" s="128"/>
      <c r="N62" s="128"/>
    </row>
    <row r="63" spans="2:15">
      <c r="B63" s="125"/>
      <c r="C63" s="125"/>
      <c r="D63" s="126"/>
      <c r="E63" s="128"/>
      <c r="F63" s="126"/>
      <c r="G63" s="126"/>
      <c r="H63" s="128"/>
      <c r="I63" s="128"/>
      <c r="J63" s="128"/>
      <c r="K63" s="128"/>
      <c r="L63" s="128"/>
      <c r="N63" s="128"/>
    </row>
    <row r="64" spans="2:15">
      <c r="B64" s="125"/>
      <c r="C64" s="125"/>
      <c r="D64" s="126"/>
      <c r="E64" s="128"/>
      <c r="F64" s="126"/>
      <c r="G64" s="126"/>
      <c r="H64" s="128"/>
      <c r="I64" s="128"/>
      <c r="J64" s="128"/>
      <c r="K64" s="128"/>
      <c r="L64" s="128"/>
      <c r="N64" s="128"/>
    </row>
    <row r="65" spans="2:14">
      <c r="B65" s="125"/>
      <c r="C65" s="125"/>
      <c r="D65" s="126"/>
      <c r="E65" s="128"/>
      <c r="F65" s="126"/>
      <c r="G65" s="126"/>
      <c r="H65" s="128"/>
      <c r="I65" s="128"/>
      <c r="J65" s="128"/>
      <c r="K65" s="128"/>
      <c r="L65" s="128"/>
      <c r="N65" s="128"/>
    </row>
    <row r="66" spans="2:14">
      <c r="B66" s="125"/>
      <c r="C66" s="125"/>
      <c r="D66" s="126"/>
      <c r="E66" s="128"/>
      <c r="F66" s="126"/>
      <c r="G66" s="126"/>
      <c r="H66" s="128"/>
      <c r="I66" s="128"/>
      <c r="J66" s="128"/>
      <c r="K66" s="128"/>
      <c r="L66" s="128"/>
      <c r="N66" s="128"/>
    </row>
    <row r="67" spans="2:14">
      <c r="B67" s="125"/>
      <c r="C67" s="125"/>
      <c r="D67" s="126"/>
      <c r="E67" s="128"/>
      <c r="F67" s="126"/>
      <c r="G67" s="126"/>
      <c r="H67" s="128"/>
      <c r="I67" s="128"/>
      <c r="J67" s="128"/>
      <c r="K67" s="128"/>
      <c r="L67" s="128"/>
      <c r="N67" s="128"/>
    </row>
    <row r="68" spans="2:14">
      <c r="B68" s="125"/>
      <c r="C68" s="125"/>
      <c r="D68" s="126"/>
      <c r="E68" s="128"/>
      <c r="F68" s="126"/>
      <c r="G68" s="126"/>
      <c r="H68" s="128"/>
      <c r="I68" s="128"/>
      <c r="J68" s="128"/>
      <c r="K68" s="128"/>
      <c r="L68" s="128"/>
      <c r="N68" s="128"/>
    </row>
    <row r="69" spans="2:14">
      <c r="B69" s="125"/>
      <c r="C69" s="125"/>
      <c r="D69" s="126"/>
      <c r="E69" s="128"/>
      <c r="F69" s="126"/>
      <c r="G69" s="126"/>
      <c r="H69" s="128"/>
      <c r="I69" s="128"/>
      <c r="J69" s="128"/>
      <c r="K69" s="128"/>
      <c r="L69" s="128"/>
      <c r="N69" s="128"/>
    </row>
    <row r="70" spans="2:14">
      <c r="B70" s="125"/>
      <c r="C70" s="125"/>
      <c r="D70" s="126"/>
      <c r="E70" s="128"/>
      <c r="F70" s="126"/>
      <c r="G70" s="126"/>
      <c r="H70" s="128"/>
      <c r="I70" s="128"/>
      <c r="J70" s="128"/>
      <c r="K70" s="128"/>
      <c r="L70" s="128"/>
      <c r="N70" s="128"/>
    </row>
    <row r="71" spans="2:14">
      <c r="B71" s="125"/>
      <c r="C71" s="125"/>
      <c r="D71" s="126"/>
      <c r="E71" s="128"/>
      <c r="F71" s="126"/>
      <c r="G71" s="126"/>
      <c r="H71" s="128"/>
      <c r="I71" s="128"/>
      <c r="J71" s="128"/>
      <c r="K71" s="128"/>
      <c r="L71" s="128"/>
      <c r="N71" s="128"/>
    </row>
    <row r="72" spans="2:14">
      <c r="B72" s="125"/>
      <c r="C72" s="125"/>
      <c r="D72" s="126"/>
      <c r="E72" s="128"/>
      <c r="F72" s="126"/>
      <c r="G72" s="126"/>
      <c r="H72" s="128"/>
      <c r="I72" s="128"/>
      <c r="J72" s="128"/>
      <c r="K72" s="128"/>
      <c r="L72" s="128"/>
      <c r="N72" s="128"/>
    </row>
    <row r="73" spans="2:14">
      <c r="B73" s="125"/>
      <c r="C73" s="125"/>
      <c r="D73" s="126"/>
      <c r="E73" s="128"/>
      <c r="F73" s="126"/>
      <c r="G73" s="126"/>
      <c r="H73" s="128"/>
      <c r="I73" s="128"/>
      <c r="J73" s="128"/>
      <c r="K73" s="128"/>
      <c r="L73" s="128"/>
      <c r="N73" s="128"/>
    </row>
    <row r="74" spans="2:14">
      <c r="B74" s="125"/>
      <c r="C74" s="125"/>
      <c r="D74" s="126"/>
      <c r="E74" s="128"/>
      <c r="F74" s="126"/>
      <c r="G74" s="126"/>
      <c r="H74" s="128"/>
      <c r="I74" s="128"/>
      <c r="J74" s="128"/>
      <c r="K74" s="128"/>
      <c r="L74" s="128"/>
      <c r="N74" s="128"/>
    </row>
    <row r="75" spans="2:14">
      <c r="B75" s="125"/>
      <c r="C75" s="125"/>
      <c r="D75" s="126"/>
      <c r="E75" s="128"/>
      <c r="F75" s="126"/>
      <c r="G75" s="126"/>
      <c r="H75" s="128"/>
      <c r="I75" s="128"/>
      <c r="J75" s="128"/>
      <c r="K75" s="128"/>
      <c r="L75" s="128"/>
      <c r="N75" s="128"/>
    </row>
    <row r="76" spans="2:14">
      <c r="B76" s="125"/>
      <c r="C76" s="125"/>
      <c r="D76" s="126"/>
      <c r="E76" s="128"/>
      <c r="F76" s="126"/>
      <c r="G76" s="126"/>
      <c r="H76" s="128"/>
      <c r="I76" s="128"/>
      <c r="J76" s="128"/>
      <c r="K76" s="128"/>
      <c r="L76" s="128"/>
      <c r="N76" s="128"/>
    </row>
    <row r="77" spans="2:14">
      <c r="B77" s="125"/>
      <c r="C77" s="125"/>
      <c r="D77" s="126"/>
      <c r="E77" s="128"/>
      <c r="F77" s="126"/>
      <c r="G77" s="126"/>
      <c r="H77" s="128"/>
      <c r="I77" s="128"/>
      <c r="J77" s="128"/>
      <c r="K77" s="128"/>
      <c r="L77" s="128"/>
      <c r="N77" s="128"/>
    </row>
  </sheetData>
  <sheetProtection algorithmName="SHA-512" hashValue="V4I+wsX/VQ3BSfpmiWINO29Pw4t59xOPS7j9NAgcEUfp20JvbzsdekMBImTFbL7tkbcWTg97iqp2kHgx+2/d7w==" saltValue="hyjkODxxyJsdfsL9lv2DQQ=="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20">
    <mergeCell ref="B3:K3"/>
    <mergeCell ref="B1:K1"/>
    <mergeCell ref="D8:K8"/>
    <mergeCell ref="B2:K2"/>
    <mergeCell ref="A5:C5"/>
    <mergeCell ref="D5:K5"/>
    <mergeCell ref="A44:P44"/>
    <mergeCell ref="A6:C6"/>
    <mergeCell ref="D6:K6"/>
    <mergeCell ref="I43:N43"/>
    <mergeCell ref="D4:K4"/>
    <mergeCell ref="L4:N4"/>
    <mergeCell ref="D7:K7"/>
    <mergeCell ref="L5:N5"/>
    <mergeCell ref="I41:N41"/>
    <mergeCell ref="I42:N42"/>
    <mergeCell ref="I40:N40"/>
    <mergeCell ref="L6:N6"/>
    <mergeCell ref="A4:C4"/>
    <mergeCell ref="I39:N39"/>
  </mergeCells>
  <dataValidations count="1">
    <dataValidation type="decimal" operator="lessThan" allowBlank="1" showInputMessage="1" showErrorMessage="1" prompt="Please Enter Percentage. If left Balnk, the bid shall be considered as Non-responsive." sqref="O40"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rowBreaks count="1" manualBreakCount="1">
    <brk id="36"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23"/>
  <sheetViews>
    <sheetView view="pageBreakPreview" zoomScale="80" zoomScaleNormal="80" zoomScaleSheetLayoutView="80" workbookViewId="0">
      <pane ySplit="9" topLeftCell="A10" activePane="bottomLeft" state="frozen"/>
      <selection pane="bottomLeft" activeCell="J10" sqref="J10"/>
    </sheetView>
  </sheetViews>
  <sheetFormatPr defaultRowHeight="13.5"/>
  <cols>
    <col min="1" max="1" width="5.85546875" style="213" customWidth="1"/>
    <col min="2" max="2" width="11.28515625" style="213" customWidth="1"/>
    <col min="3" max="3" width="12.7109375" style="213" hidden="1" customWidth="1"/>
    <col min="4" max="4" width="16.5703125" style="213" hidden="1" customWidth="1"/>
    <col min="5" max="5" width="10.85546875" style="213" hidden="1" customWidth="1"/>
    <col min="6" max="6" width="15" style="213" hidden="1" customWidth="1"/>
    <col min="7" max="7" width="67.5703125" style="213" customWidth="1"/>
    <col min="8" max="8" width="7.7109375" style="213" customWidth="1"/>
    <col min="9" max="9" width="14" style="213" customWidth="1"/>
    <col min="10" max="10" width="21.42578125" style="213" customWidth="1"/>
    <col min="11" max="11" width="24.42578125" style="213" customWidth="1"/>
    <col min="12" max="12" width="24.85546875" style="213" customWidth="1"/>
    <col min="13" max="13" width="25.28515625" style="213" customWidth="1"/>
    <col min="14" max="14" width="9.28515625" style="213" hidden="1" customWidth="1"/>
    <col min="15" max="15" width="7.42578125" style="213" hidden="1" customWidth="1"/>
    <col min="16" max="31" width="9.140625" style="213" customWidth="1"/>
    <col min="32" max="16384" width="9.140625" style="213"/>
  </cols>
  <sheetData>
    <row r="1" spans="1:16" s="216" customFormat="1" ht="16.5" customHeight="1">
      <c r="A1" s="333" t="str">
        <f>'Name of Bidder'!B1</f>
        <v>AMC-II for De-Weeding, Grass Cutting and Jungle Clearance and Part-B Civil Maintenance Works at Hyderabad 400KV Substation</v>
      </c>
      <c r="B1" s="333"/>
      <c r="C1" s="333"/>
      <c r="D1" s="333"/>
      <c r="E1" s="333"/>
      <c r="F1" s="333"/>
      <c r="G1" s="333"/>
      <c r="H1" s="333"/>
      <c r="I1" s="333"/>
      <c r="J1" s="333"/>
      <c r="K1" s="333"/>
      <c r="L1" s="333"/>
      <c r="M1" s="229"/>
    </row>
    <row r="2" spans="1:16" s="216" customFormat="1" ht="16.5" customHeight="1">
      <c r="A2" s="333" t="s">
        <v>322</v>
      </c>
      <c r="B2" s="333"/>
      <c r="C2" s="333"/>
      <c r="D2" s="333"/>
      <c r="E2" s="333"/>
      <c r="F2" s="333"/>
      <c r="G2" s="333"/>
      <c r="H2" s="333"/>
      <c r="I2" s="333"/>
      <c r="J2" s="333"/>
      <c r="K2" s="333"/>
      <c r="L2" s="333"/>
      <c r="M2" s="229"/>
    </row>
    <row r="3" spans="1:16" ht="15.75">
      <c r="A3" s="75" t="s">
        <v>323</v>
      </c>
      <c r="B3" s="75"/>
      <c r="C3" s="75"/>
      <c r="D3" s="330">
        <f>'Name of Bidder'!D9</f>
        <v>0</v>
      </c>
      <c r="E3" s="330"/>
      <c r="F3" s="330"/>
      <c r="G3" s="330"/>
      <c r="H3" s="330"/>
      <c r="I3" s="330"/>
      <c r="J3" s="331" t="s">
        <v>244</v>
      </c>
      <c r="K3" s="331"/>
      <c r="L3" s="331"/>
      <c r="M3" s="75"/>
    </row>
    <row r="4" spans="1:16" ht="15.75">
      <c r="A4" s="330" t="s">
        <v>16</v>
      </c>
      <c r="B4" s="330"/>
      <c r="C4" s="330"/>
      <c r="D4" s="330">
        <f>'Name of Bidder'!D10</f>
        <v>0</v>
      </c>
      <c r="E4" s="330"/>
      <c r="F4" s="330"/>
      <c r="G4" s="330"/>
      <c r="H4" s="330"/>
      <c r="I4" s="330"/>
      <c r="J4" s="331" t="s">
        <v>245</v>
      </c>
      <c r="K4" s="331"/>
      <c r="L4" s="331"/>
      <c r="M4" s="75"/>
    </row>
    <row r="5" spans="1:16" ht="15.75">
      <c r="A5" s="75"/>
      <c r="B5" s="75"/>
      <c r="C5" s="75"/>
      <c r="D5" s="330">
        <f>'Name of Bidder'!D11</f>
        <v>0</v>
      </c>
      <c r="E5" s="330"/>
      <c r="F5" s="330"/>
      <c r="G5" s="330"/>
      <c r="H5" s="330"/>
      <c r="I5" s="330"/>
      <c r="J5" s="331" t="s">
        <v>246</v>
      </c>
      <c r="K5" s="331"/>
      <c r="L5" s="331"/>
      <c r="M5" s="75"/>
    </row>
    <row r="6" spans="1:16" ht="15.75">
      <c r="A6" s="75"/>
      <c r="B6" s="75"/>
      <c r="C6" s="75"/>
      <c r="D6" s="330">
        <f>'Name of Bidder'!D12</f>
        <v>0</v>
      </c>
      <c r="E6" s="330"/>
      <c r="F6" s="330"/>
      <c r="G6" s="330"/>
      <c r="H6" s="330"/>
      <c r="I6" s="330"/>
      <c r="J6" s="75" t="s">
        <v>247</v>
      </c>
      <c r="K6" s="75"/>
      <c r="L6" s="75"/>
      <c r="M6" s="75"/>
    </row>
    <row r="7" spans="1:16" ht="15.75">
      <c r="A7" s="75"/>
      <c r="B7" s="75"/>
      <c r="C7" s="75"/>
      <c r="D7" s="75"/>
      <c r="E7" s="330"/>
      <c r="F7" s="330"/>
      <c r="G7" s="330"/>
      <c r="H7" s="330"/>
      <c r="I7" s="330"/>
      <c r="J7" s="75" t="s">
        <v>248</v>
      </c>
      <c r="K7" s="75"/>
      <c r="L7" s="75"/>
      <c r="M7" s="75"/>
    </row>
    <row r="8" spans="1:16" ht="148.5">
      <c r="A8" s="217" t="s">
        <v>249</v>
      </c>
      <c r="B8" s="217" t="s">
        <v>324</v>
      </c>
      <c r="C8" s="217" t="s">
        <v>325</v>
      </c>
      <c r="D8" s="218" t="s">
        <v>326</v>
      </c>
      <c r="E8" s="218" t="s">
        <v>254</v>
      </c>
      <c r="F8" s="218" t="s">
        <v>327</v>
      </c>
      <c r="G8" s="217" t="s">
        <v>328</v>
      </c>
      <c r="H8" s="217" t="s">
        <v>257</v>
      </c>
      <c r="I8" s="217" t="s">
        <v>258</v>
      </c>
      <c r="J8" s="217" t="s">
        <v>329</v>
      </c>
      <c r="K8" s="217" t="s">
        <v>330</v>
      </c>
      <c r="L8" s="217" t="s">
        <v>331</v>
      </c>
      <c r="M8" s="217" t="s">
        <v>332</v>
      </c>
      <c r="P8" s="219">
        <f>COUNTIF(J10:J10,"")</f>
        <v>1</v>
      </c>
    </row>
    <row r="9" spans="1:16" ht="16.5">
      <c r="A9" s="209">
        <v>1</v>
      </c>
      <c r="B9" s="209"/>
      <c r="C9" s="209">
        <v>2</v>
      </c>
      <c r="D9" s="209">
        <v>3</v>
      </c>
      <c r="E9" s="220">
        <v>4</v>
      </c>
      <c r="F9" s="221">
        <v>5</v>
      </c>
      <c r="G9" s="211">
        <v>6</v>
      </c>
      <c r="H9" s="211">
        <v>7</v>
      </c>
      <c r="I9" s="211">
        <v>8</v>
      </c>
      <c r="J9" s="211">
        <v>9</v>
      </c>
      <c r="K9" s="211" t="s">
        <v>333</v>
      </c>
      <c r="L9" s="211" t="s">
        <v>334</v>
      </c>
      <c r="M9" s="211"/>
      <c r="P9" s="219">
        <f>COUNTIF(I10:I10,"&gt;0")</f>
        <v>1</v>
      </c>
    </row>
    <row r="10" spans="1:16" ht="110.25">
      <c r="A10" s="225">
        <v>1</v>
      </c>
      <c r="B10" s="208" t="s">
        <v>335</v>
      </c>
      <c r="C10" s="225"/>
      <c r="D10" s="210"/>
      <c r="E10" s="224">
        <v>0.18</v>
      </c>
      <c r="F10" s="223"/>
      <c r="G10" s="254" t="s">
        <v>336</v>
      </c>
      <c r="H10" s="242" t="s">
        <v>300</v>
      </c>
      <c r="I10" s="247">
        <v>520000</v>
      </c>
      <c r="J10" s="237"/>
      <c r="K10" s="248">
        <f>J10*I10</f>
        <v>0</v>
      </c>
      <c r="L10" s="249">
        <f>K10*E10</f>
        <v>0</v>
      </c>
      <c r="M10" s="233"/>
    </row>
    <row r="11" spans="1:16" ht="225.75" customHeight="1">
      <c r="A11" s="225">
        <v>2</v>
      </c>
      <c r="B11" s="208" t="s">
        <v>337</v>
      </c>
      <c r="C11" s="225"/>
      <c r="D11" s="210"/>
      <c r="E11" s="224">
        <v>0.18</v>
      </c>
      <c r="F11" s="223"/>
      <c r="G11" s="258" t="s">
        <v>338</v>
      </c>
      <c r="H11" s="242" t="s">
        <v>300</v>
      </c>
      <c r="I11" s="247">
        <v>70800</v>
      </c>
      <c r="J11" s="237"/>
      <c r="K11" s="248">
        <f t="shared" ref="K11:K18" si="0">J11*I11</f>
        <v>0</v>
      </c>
      <c r="L11" s="249">
        <f>K11*E11</f>
        <v>0</v>
      </c>
      <c r="M11" s="233"/>
    </row>
    <row r="12" spans="1:16" ht="195.75" customHeight="1">
      <c r="A12" s="225">
        <v>3</v>
      </c>
      <c r="B12" s="208" t="s">
        <v>337</v>
      </c>
      <c r="C12" s="225"/>
      <c r="D12" s="210"/>
      <c r="E12" s="224">
        <v>0.18</v>
      </c>
      <c r="F12" s="223"/>
      <c r="G12" s="259" t="s">
        <v>339</v>
      </c>
      <c r="H12" s="242" t="s">
        <v>300</v>
      </c>
      <c r="I12" s="247">
        <v>320000</v>
      </c>
      <c r="J12" s="237"/>
      <c r="K12" s="248">
        <f>J12*I12</f>
        <v>0</v>
      </c>
      <c r="L12" s="249">
        <f>K12*E12</f>
        <v>0</v>
      </c>
      <c r="M12" s="233"/>
    </row>
    <row r="13" spans="1:16" ht="42.75" customHeight="1">
      <c r="A13" s="225">
        <v>4</v>
      </c>
      <c r="B13" s="208"/>
      <c r="C13" s="225"/>
      <c r="D13" s="210"/>
      <c r="E13" s="224">
        <v>0.18</v>
      </c>
      <c r="F13" s="223"/>
      <c r="G13" s="259" t="s">
        <v>340</v>
      </c>
      <c r="H13" s="242" t="s">
        <v>269</v>
      </c>
      <c r="I13" s="247">
        <v>25</v>
      </c>
      <c r="J13" s="237"/>
      <c r="K13" s="248">
        <f>J13*I13</f>
        <v>0</v>
      </c>
      <c r="L13" s="249">
        <f>K13*E13</f>
        <v>0</v>
      </c>
      <c r="M13" s="233"/>
    </row>
    <row r="14" spans="1:16" ht="138.75" customHeight="1">
      <c r="A14" s="225">
        <v>5</v>
      </c>
      <c r="B14" s="208"/>
      <c r="C14" s="225"/>
      <c r="D14" s="210"/>
      <c r="E14" s="224">
        <v>0.18</v>
      </c>
      <c r="F14" s="223"/>
      <c r="G14" s="260" t="s">
        <v>341</v>
      </c>
      <c r="H14" s="242" t="s">
        <v>342</v>
      </c>
      <c r="I14" s="247">
        <v>200</v>
      </c>
      <c r="J14" s="237"/>
      <c r="K14" s="248">
        <f>J14*I14</f>
        <v>0</v>
      </c>
      <c r="L14" s="249">
        <f>K14*E14</f>
        <v>0</v>
      </c>
      <c r="M14" s="233"/>
    </row>
    <row r="15" spans="1:16" ht="48.75" customHeight="1">
      <c r="A15" s="225">
        <v>6</v>
      </c>
      <c r="B15" s="208"/>
      <c r="C15" s="225"/>
      <c r="D15" s="210"/>
      <c r="E15" s="224"/>
      <c r="F15" s="223"/>
      <c r="G15" s="261" t="s">
        <v>343</v>
      </c>
      <c r="H15" s="243"/>
      <c r="I15" s="243"/>
      <c r="J15" s="245"/>
      <c r="K15" s="235"/>
      <c r="L15" s="212"/>
      <c r="M15" s="233"/>
    </row>
    <row r="16" spans="1:16" ht="36" customHeight="1">
      <c r="A16" s="244" t="s">
        <v>344</v>
      </c>
      <c r="B16" s="208"/>
      <c r="C16" s="225"/>
      <c r="D16" s="210"/>
      <c r="E16" s="224">
        <v>0.05</v>
      </c>
      <c r="F16" s="223"/>
      <c r="G16" s="262" t="s">
        <v>345</v>
      </c>
      <c r="H16" s="243" t="s">
        <v>346</v>
      </c>
      <c r="I16" s="243">
        <v>1000</v>
      </c>
      <c r="J16" s="246"/>
      <c r="K16" s="235">
        <f t="shared" si="0"/>
        <v>0</v>
      </c>
      <c r="L16" s="212">
        <f>K16*E16</f>
        <v>0</v>
      </c>
      <c r="M16" s="233"/>
    </row>
    <row r="17" spans="1:15" ht="53.25" customHeight="1">
      <c r="A17" s="244">
        <v>7</v>
      </c>
      <c r="B17" s="208"/>
      <c r="C17" s="225"/>
      <c r="D17" s="210"/>
      <c r="E17" s="263">
        <v>0.18</v>
      </c>
      <c r="F17" s="223"/>
      <c r="G17" s="372" t="s">
        <v>347</v>
      </c>
      <c r="H17" s="243" t="s">
        <v>348</v>
      </c>
      <c r="I17" s="243">
        <v>100</v>
      </c>
      <c r="J17" s="246"/>
      <c r="K17" s="235">
        <f t="shared" si="0"/>
        <v>0</v>
      </c>
      <c r="L17" s="212">
        <f>K17*E17</f>
        <v>0</v>
      </c>
      <c r="M17" s="233"/>
    </row>
    <row r="18" spans="1:15" ht="41.25" customHeight="1">
      <c r="A18" s="244">
        <v>8</v>
      </c>
      <c r="B18" s="208"/>
      <c r="C18" s="225"/>
      <c r="D18" s="210"/>
      <c r="E18" s="263">
        <v>0.18</v>
      </c>
      <c r="F18" s="223"/>
      <c r="G18" s="372" t="s">
        <v>349</v>
      </c>
      <c r="H18" s="243" t="s">
        <v>350</v>
      </c>
      <c r="I18" s="243">
        <v>320</v>
      </c>
      <c r="J18" s="246"/>
      <c r="K18" s="235">
        <f t="shared" si="0"/>
        <v>0</v>
      </c>
      <c r="L18" s="212">
        <f>K18*E18</f>
        <v>0</v>
      </c>
      <c r="M18" s="233"/>
    </row>
    <row r="19" spans="1:15" ht="70.5" customHeight="1">
      <c r="A19" s="214"/>
      <c r="B19" s="214"/>
      <c r="C19" s="214"/>
      <c r="D19" s="214"/>
      <c r="E19" s="224"/>
      <c r="F19" s="214"/>
      <c r="G19" s="332" t="s">
        <v>351</v>
      </c>
      <c r="H19" s="332"/>
      <c r="I19" s="332"/>
      <c r="J19" s="332"/>
      <c r="K19" s="234" t="str">
        <f>IF(P9=P8,"", SUM(K10:K18))</f>
        <v/>
      </c>
      <c r="L19" s="234" t="str">
        <f>IF(P9=P8,"", SUM(L10:L18))</f>
        <v/>
      </c>
      <c r="M19" s="222"/>
      <c r="N19" s="215" t="str">
        <f>IF(COUNTIF(N6:N9,"TRUE"),"False","Sheet OK")</f>
        <v>Sheet OK</v>
      </c>
    </row>
    <row r="20" spans="1:15" ht="39" customHeight="1">
      <c r="A20" s="329" t="str">
        <f>IF(K19="","As all the line items are Left Blank the bid is considered as Non-responsive","Sheet OK")</f>
        <v>As all the line items are Left Blank the bid is considered as Non-responsive</v>
      </c>
      <c r="B20" s="329"/>
      <c r="C20" s="329"/>
      <c r="D20" s="329"/>
      <c r="E20" s="329"/>
      <c r="F20" s="329"/>
      <c r="G20" s="329"/>
      <c r="H20" s="329"/>
      <c r="I20" s="329"/>
      <c r="J20" s="329"/>
      <c r="K20" s="329"/>
      <c r="L20" s="329"/>
      <c r="M20" s="329"/>
    </row>
    <row r="22" spans="1:15">
      <c r="N22" s="215" t="str">
        <f>IF(COUNTIF(N10:N21,"TRUE"),"False","Sheet OK")</f>
        <v>Sheet OK</v>
      </c>
      <c r="O22" s="215"/>
    </row>
    <row r="23" spans="1:15">
      <c r="K23" s="238"/>
    </row>
  </sheetData>
  <sheetProtection algorithmName="SHA-512" hashValue="JQbU63Nd8YpN5a6cJ6H32nfWOF3tY9dv+9+yMBK2kEM2J4OIiNvvMZ1M3/H77Yk2n1mtmpwOkQWbqgLUkQoDvA==" saltValue="9On1ove6wkeFb0qu2xctUg=="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20:M20"/>
    <mergeCell ref="D5:I5"/>
    <mergeCell ref="J5:L5"/>
    <mergeCell ref="D6:I6"/>
    <mergeCell ref="E7:I7"/>
    <mergeCell ref="G19:J19"/>
  </mergeCells>
  <conditionalFormatting sqref="A20:M20">
    <cfRule type="containsText" dxfId="2" priority="3" stopIfTrue="1" operator="containsText" text="sheet">
      <formula>NOT(ISERROR(SEARCH("sheet",A20)))</formula>
    </cfRule>
    <cfRule type="containsText" dxfId="1" priority="4" stopIfTrue="1" operator="containsText" text="Non-responsive">
      <formula>NOT(ISERROR(SEARCH("Non-responsive",A20)))</formula>
    </cfRule>
  </conditionalFormatting>
  <conditionalFormatting sqref="M10:M18">
    <cfRule type="containsText" dxfId="0" priority="2" operator="containsText" text="included">
      <formula>NOT(ISERROR(SEARCH("included",M10)))</formula>
    </cfRule>
  </conditionalFormatting>
  <dataValidations count="1">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0:J18" xr:uid="{00000000-0002-0000-0500-000000000000}">
      <formula1>0</formula1>
    </dataValidation>
  </dataValidations>
  <pageMargins left="0.7" right="0.7" top="0.75" bottom="0.75" header="0.3" footer="0.3"/>
  <pageSetup paperSize="9" scale="30" fitToHeight="2" orientation="landscape" r:id="rId2"/>
  <headerFooter>
    <oddFooter>Page &amp;P of &amp;N</oddFooter>
  </headerFooter>
  <rowBreaks count="1" manualBreakCount="1">
    <brk id="14"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B20" sqref="B20:C20"/>
    </sheetView>
  </sheetViews>
  <sheetFormatPr defaultRowHeight="13.5"/>
  <cols>
    <col min="2" max="2" width="66.140625" customWidth="1"/>
    <col min="3" max="3" width="16.42578125" customWidth="1"/>
    <col min="4" max="4" width="19" style="166" customWidth="1"/>
    <col min="8" max="8" width="12.42578125" bestFit="1" customWidth="1"/>
  </cols>
  <sheetData>
    <row r="1" spans="1:5" ht="27.75" customHeight="1">
      <c r="A1" s="334" t="str">
        <f>'Name of Bidder'!B1</f>
        <v>AMC-II for De-Weeding, Grass Cutting and Jungle Clearance and Part-B Civil Maintenance Works at Hyderabad 400KV Substation</v>
      </c>
      <c r="B1" s="334"/>
      <c r="C1" s="334"/>
      <c r="D1" s="334"/>
    </row>
    <row r="2" spans="1:5" ht="15">
      <c r="A2" s="334" t="str">
        <f>'Name of Bidder'!B2</f>
        <v>Specification No: Ref: SR-I/C&amp;M/WC-3835/2024  /RFX no:5002003879</v>
      </c>
      <c r="B2" s="334"/>
      <c r="C2" s="334"/>
      <c r="D2" s="334"/>
    </row>
    <row r="3" spans="1:5" ht="15.75">
      <c r="A3" s="335" t="s">
        <v>352</v>
      </c>
      <c r="B3" s="335"/>
      <c r="C3" s="335"/>
      <c r="D3" s="335"/>
    </row>
    <row r="4" spans="1:5">
      <c r="A4" s="336" t="s">
        <v>243</v>
      </c>
      <c r="B4" s="336"/>
      <c r="C4" s="336" t="s">
        <v>244</v>
      </c>
      <c r="D4" s="336"/>
    </row>
    <row r="5" spans="1:5">
      <c r="A5" s="144" t="s">
        <v>15</v>
      </c>
      <c r="B5" s="155">
        <f>'Schedule-I'!D4</f>
        <v>0</v>
      </c>
      <c r="C5" s="144" t="s">
        <v>245</v>
      </c>
      <c r="D5" s="156"/>
    </row>
    <row r="6" spans="1:5" ht="15">
      <c r="A6" s="144" t="s">
        <v>16</v>
      </c>
      <c r="B6" s="155">
        <f>'Schedule-I'!D6</f>
        <v>0</v>
      </c>
      <c r="C6" s="317" t="s">
        <v>246</v>
      </c>
      <c r="D6" s="317"/>
      <c r="E6" s="317"/>
    </row>
    <row r="7" spans="1:5" ht="15">
      <c r="A7" s="145"/>
      <c r="B7" s="155">
        <f>'Schedule-I'!D7</f>
        <v>0</v>
      </c>
      <c r="C7" s="143" t="s">
        <v>247</v>
      </c>
      <c r="D7" s="157"/>
      <c r="E7" s="143"/>
    </row>
    <row r="8" spans="1:5" ht="15">
      <c r="A8" s="145"/>
      <c r="B8" s="155">
        <f>'Schedule-I'!D8</f>
        <v>0</v>
      </c>
      <c r="C8" s="143" t="s">
        <v>248</v>
      </c>
      <c r="D8" s="157"/>
      <c r="E8" s="143"/>
    </row>
    <row r="9" spans="1:5">
      <c r="A9" s="146" t="s">
        <v>249</v>
      </c>
      <c r="B9" s="337" t="s">
        <v>353</v>
      </c>
      <c r="C9" s="337"/>
      <c r="D9" s="158" t="s">
        <v>354</v>
      </c>
    </row>
    <row r="10" spans="1:5">
      <c r="A10" s="147">
        <v>1.1000000000000001</v>
      </c>
      <c r="B10" s="344" t="s">
        <v>355</v>
      </c>
      <c r="C10" s="344"/>
      <c r="D10" s="159"/>
    </row>
    <row r="11" spans="1:5" ht="28.5" customHeight="1">
      <c r="A11" s="147"/>
      <c r="B11" s="345" t="s">
        <v>356</v>
      </c>
      <c r="C11" s="345"/>
      <c r="D11" s="156" t="str">
        <f>IF('Schedule-I'!O40="","Not Quoted",'Schedule-I'!O42)</f>
        <v>Not Quoted</v>
      </c>
    </row>
    <row r="12" spans="1:5">
      <c r="A12" s="147">
        <v>1.2</v>
      </c>
      <c r="B12" s="344" t="s">
        <v>357</v>
      </c>
      <c r="C12" s="344"/>
      <c r="D12" s="156"/>
    </row>
    <row r="13" spans="1:5" ht="26.25" customHeight="1">
      <c r="A13" s="147"/>
      <c r="B13" s="345" t="s">
        <v>358</v>
      </c>
      <c r="C13" s="345"/>
      <c r="D13" s="156" t="str">
        <f>'Schedule-II'!K19</f>
        <v/>
      </c>
    </row>
    <row r="14" spans="1:5">
      <c r="A14" s="147">
        <v>1.3</v>
      </c>
      <c r="B14" s="344" t="s">
        <v>359</v>
      </c>
      <c r="C14" s="344"/>
      <c r="D14" s="156"/>
    </row>
    <row r="15" spans="1:5">
      <c r="A15" s="147"/>
      <c r="B15" s="338" t="s">
        <v>360</v>
      </c>
      <c r="C15" s="339"/>
      <c r="D15" s="156" t="str">
        <f>IF('Schedule-I'!O40="","Not quoted",'Schedule-I'!P43)</f>
        <v>Not quoted</v>
      </c>
    </row>
    <row r="16" spans="1:5">
      <c r="A16" s="147"/>
      <c r="B16" s="338" t="s">
        <v>361</v>
      </c>
      <c r="C16" s="339"/>
      <c r="D16" s="156" t="str">
        <f>IF('Schedule-II'!K19="","Not Quoted",'Schedule-II'!L19)</f>
        <v>Not Quoted</v>
      </c>
    </row>
    <row r="17" spans="1:8">
      <c r="A17" s="147"/>
      <c r="B17" s="340"/>
      <c r="C17" s="341"/>
      <c r="D17" s="156"/>
    </row>
    <row r="18" spans="1:8" ht="15.75">
      <c r="A18" s="147">
        <v>1</v>
      </c>
      <c r="B18" s="342" t="s">
        <v>362</v>
      </c>
      <c r="C18" s="343"/>
      <c r="D18" s="160" t="str">
        <f>IF(OR(D11="Not Quoted",D13="Not Quoted"),"Non Responsive",D11+D13)</f>
        <v>Non Responsive</v>
      </c>
    </row>
    <row r="19" spans="1:8">
      <c r="A19" s="147"/>
      <c r="B19" s="346"/>
      <c r="C19" s="347"/>
      <c r="D19" s="161"/>
    </row>
    <row r="20" spans="1:8">
      <c r="A20" s="147"/>
      <c r="B20" s="348"/>
      <c r="C20" s="348"/>
      <c r="D20" s="161"/>
    </row>
    <row r="21" spans="1:8" ht="15.75">
      <c r="A21" s="147">
        <v>2</v>
      </c>
      <c r="B21" s="349" t="s">
        <v>363</v>
      </c>
      <c r="C21" s="349"/>
      <c r="D21" s="162" t="str">
        <f>IF(D18="Non Responsive","Non Responsive", SUM(D15:D16))</f>
        <v>Non Responsive</v>
      </c>
    </row>
    <row r="22" spans="1:8" ht="15">
      <c r="A22" s="147"/>
      <c r="B22" s="350"/>
      <c r="C22" s="351"/>
      <c r="D22" s="158"/>
    </row>
    <row r="23" spans="1:8" ht="15.75">
      <c r="A23" s="147">
        <v>3</v>
      </c>
      <c r="B23" s="349" t="s">
        <v>364</v>
      </c>
      <c r="C23" s="349"/>
      <c r="D23" s="162" t="str">
        <f>IF(D18="Non Responsive","Non Responsive", SUM(D18:D21))</f>
        <v>Non Responsive</v>
      </c>
      <c r="H23" s="203"/>
    </row>
    <row r="24" spans="1:8">
      <c r="A24" s="148"/>
      <c r="B24" s="149"/>
      <c r="C24" s="149"/>
      <c r="D24" s="163"/>
    </row>
    <row r="25" spans="1:8">
      <c r="A25" s="150"/>
      <c r="D25" s="164"/>
    </row>
    <row r="26" spans="1:8">
      <c r="A26" s="151" t="s">
        <v>365</v>
      </c>
      <c r="B26" s="205">
        <f>'Name of Bidder'!D19</f>
        <v>0</v>
      </c>
      <c r="C26" s="152" t="s">
        <v>366</v>
      </c>
      <c r="D26" s="164">
        <f>'Name of Bidder'!D16</f>
        <v>0</v>
      </c>
    </row>
    <row r="27" spans="1:8">
      <c r="A27" s="153" t="s">
        <v>367</v>
      </c>
      <c r="B27" s="204">
        <f>'Name of Bidder'!D20</f>
        <v>0</v>
      </c>
      <c r="C27" s="154" t="s">
        <v>368</v>
      </c>
      <c r="D27" s="165">
        <f>'Name of Bidder'!D17</f>
        <v>0</v>
      </c>
    </row>
  </sheetData>
  <sheetProtection algorithmName="SHA-512" hashValue="RBYriJVIPKe+5V2+Oq9Fx+91uWHv1rvAgFqng6CtnVF60P2GWndH0MsgpBNc6sjRigF9FbCAg2ZjGOLq0u0+Mg==" saltValue="CEBs0W/a2D5Au5nsIGsKxg==" spinCount="100000" sheet="1" objects="1" scenario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tabSelected="1" view="pageBreakPreview" topLeftCell="A30" zoomScale="80" zoomScaleNormal="100" zoomScaleSheetLayoutView="80" workbookViewId="0">
      <selection activeCell="A50" sqref="A50:C50"/>
    </sheetView>
  </sheetViews>
  <sheetFormatPr defaultRowHeight="12.75"/>
  <cols>
    <col min="1" max="2" width="10.7109375" style="170" customWidth="1"/>
    <col min="3" max="3" width="14.7109375" style="170" customWidth="1"/>
    <col min="4" max="4" width="20.7109375" style="170" customWidth="1"/>
    <col min="5" max="5" width="12.7109375" style="170" customWidth="1"/>
    <col min="6" max="6" width="34.140625" style="170" customWidth="1"/>
    <col min="7" max="25" width="9.140625" style="170"/>
    <col min="26" max="26" width="12.5703125" style="170" customWidth="1"/>
    <col min="27" max="27" width="9.140625" style="170"/>
    <col min="28" max="28" width="16.140625" style="170" bestFit="1" customWidth="1"/>
    <col min="29" max="16384" width="9.140625" style="170"/>
  </cols>
  <sheetData>
    <row r="1" spans="1:6" ht="17.25">
      <c r="A1" s="167" t="str">
        <f>'Schedule-III-Summary'!A2:D2</f>
        <v>Specification No: Ref: SR-I/C&amp;M/WC-3835/2024  /RFX no:5002003879</v>
      </c>
      <c r="B1" s="167"/>
      <c r="C1" s="168"/>
      <c r="D1" s="168"/>
      <c r="E1" s="168"/>
      <c r="F1" s="169" t="s">
        <v>369</v>
      </c>
    </row>
    <row r="2" spans="1:6" ht="16.5">
      <c r="A2" s="171"/>
      <c r="B2" s="171"/>
      <c r="C2" s="171"/>
      <c r="D2" s="171"/>
      <c r="E2" s="171"/>
      <c r="F2" s="171"/>
    </row>
    <row r="3" spans="1:6" ht="15">
      <c r="A3" s="353" t="s">
        <v>370</v>
      </c>
      <c r="B3" s="353"/>
      <c r="C3" s="353"/>
      <c r="D3" s="353"/>
      <c r="E3" s="353"/>
      <c r="F3" s="353"/>
    </row>
    <row r="4" spans="1:6" ht="15">
      <c r="A4" s="172"/>
      <c r="B4" s="172"/>
      <c r="C4" s="172"/>
      <c r="D4" s="172"/>
      <c r="E4" s="172"/>
      <c r="F4" s="172"/>
    </row>
    <row r="5" spans="1:6" ht="16.5">
      <c r="A5" s="173" t="s">
        <v>371</v>
      </c>
      <c r="B5" s="173"/>
      <c r="C5" s="354"/>
      <c r="D5" s="354"/>
      <c r="E5" s="354"/>
      <c r="F5" s="354"/>
    </row>
    <row r="6" spans="1:6" ht="16.5">
      <c r="A6" s="173" t="s">
        <v>19</v>
      </c>
      <c r="B6" s="355">
        <f>'Name of Bidder'!D19</f>
        <v>0</v>
      </c>
      <c r="C6" s="355"/>
      <c r="D6" s="171"/>
      <c r="E6" s="171"/>
      <c r="F6" s="171"/>
    </row>
    <row r="7" spans="1:6" ht="16.5">
      <c r="A7" s="173"/>
      <c r="B7" s="174"/>
      <c r="C7" s="174"/>
      <c r="D7" s="171"/>
      <c r="E7" s="171"/>
      <c r="F7" s="171"/>
    </row>
    <row r="8" spans="1:6" ht="16.5">
      <c r="A8" s="175" t="s">
        <v>244</v>
      </c>
      <c r="B8" s="176"/>
      <c r="C8" s="171"/>
      <c r="D8" s="171"/>
      <c r="E8" s="171"/>
      <c r="F8" s="177"/>
    </row>
    <row r="9" spans="1:6" ht="16.5">
      <c r="A9" s="178" t="s">
        <v>245</v>
      </c>
      <c r="B9" s="178"/>
      <c r="C9" s="171"/>
      <c r="D9" s="171"/>
      <c r="E9" s="171"/>
      <c r="F9" s="177"/>
    </row>
    <row r="10" spans="1:6" ht="16.5">
      <c r="A10" s="178" t="s">
        <v>246</v>
      </c>
      <c r="B10" s="178"/>
      <c r="C10" s="171"/>
      <c r="D10" s="171"/>
      <c r="E10" s="171"/>
      <c r="F10" s="177"/>
    </row>
    <row r="11" spans="1:6" ht="16.5">
      <c r="A11" s="178" t="s">
        <v>372</v>
      </c>
      <c r="B11" s="178"/>
      <c r="C11" s="171"/>
      <c r="D11" s="171"/>
      <c r="E11" s="171"/>
      <c r="F11" s="177"/>
    </row>
    <row r="12" spans="1:6" ht="16.5">
      <c r="A12" s="178"/>
      <c r="B12" s="178"/>
      <c r="C12" s="171"/>
      <c r="D12" s="171"/>
      <c r="E12" s="171"/>
      <c r="F12" s="177"/>
    </row>
    <row r="13" spans="1:6" ht="16.5">
      <c r="A13" s="178"/>
      <c r="B13" s="178"/>
      <c r="C13" s="171"/>
      <c r="D13" s="171"/>
      <c r="E13" s="171"/>
      <c r="F13" s="177"/>
    </row>
    <row r="14" spans="1:6" ht="16.5">
      <c r="A14" s="173"/>
      <c r="B14" s="173"/>
      <c r="C14" s="171"/>
      <c r="D14" s="171"/>
      <c r="E14" s="171"/>
      <c r="F14" s="177"/>
    </row>
    <row r="15" spans="1:6" ht="33.75" customHeight="1">
      <c r="A15" s="179" t="s">
        <v>373</v>
      </c>
      <c r="B15" s="180"/>
      <c r="C15" s="356" t="str">
        <f>'Name of Bidder'!B1</f>
        <v>AMC-II for De-Weeding, Grass Cutting and Jungle Clearance and Part-B Civil Maintenance Works at Hyderabad 400KV Substation</v>
      </c>
      <c r="D15" s="356"/>
      <c r="E15" s="356"/>
      <c r="F15" s="356"/>
    </row>
    <row r="16" spans="1:6" ht="45.75" customHeight="1">
      <c r="A16" s="171" t="s">
        <v>374</v>
      </c>
      <c r="B16" s="171"/>
      <c r="C16" s="177"/>
      <c r="D16" s="177"/>
      <c r="E16" s="177"/>
      <c r="F16" s="177"/>
    </row>
    <row r="17" spans="1:28" ht="113.25" customHeight="1">
      <c r="A17" s="180">
        <v>1</v>
      </c>
      <c r="B17" s="35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57"/>
      <c r="D17" s="357"/>
      <c r="E17" s="357"/>
      <c r="F17" s="357"/>
      <c r="Z17" s="182" t="s">
        <v>375</v>
      </c>
      <c r="AA17" s="183" t="s">
        <v>376</v>
      </c>
      <c r="AB17" s="184" t="str">
        <f>'Schedule-III-Summary'!D23</f>
        <v>Non Responsive</v>
      </c>
    </row>
    <row r="18" spans="1:28" ht="42" customHeight="1">
      <c r="A18" s="171"/>
      <c r="B18" s="352" t="s">
        <v>377</v>
      </c>
      <c r="C18" s="352"/>
      <c r="D18" s="352"/>
      <c r="E18" s="352"/>
      <c r="F18" s="352"/>
    </row>
    <row r="19" spans="1:28" ht="16.5">
      <c r="A19" s="185">
        <v>2</v>
      </c>
      <c r="B19" s="359" t="s">
        <v>378</v>
      </c>
      <c r="C19" s="359"/>
      <c r="D19" s="359"/>
      <c r="E19" s="359"/>
      <c r="F19" s="359"/>
    </row>
    <row r="20" spans="1:28" ht="33.75" customHeight="1">
      <c r="A20" s="180">
        <v>2.1</v>
      </c>
      <c r="B20" s="357" t="s">
        <v>379</v>
      </c>
      <c r="C20" s="357"/>
      <c r="D20" s="357"/>
      <c r="E20" s="357"/>
      <c r="F20" s="357"/>
    </row>
    <row r="21" spans="1:28" ht="16.5">
      <c r="A21" s="180"/>
      <c r="B21" s="181" t="s">
        <v>380</v>
      </c>
      <c r="C21" s="360" t="s">
        <v>381</v>
      </c>
      <c r="D21" s="360"/>
      <c r="E21" s="360"/>
      <c r="F21" s="360"/>
    </row>
    <row r="22" spans="1:28" ht="16.5">
      <c r="A22" s="180"/>
      <c r="B22" s="181" t="s">
        <v>382</v>
      </c>
      <c r="C22" s="360" t="s">
        <v>383</v>
      </c>
      <c r="D22" s="360"/>
      <c r="E22" s="360"/>
      <c r="F22" s="360"/>
    </row>
    <row r="23" spans="1:28" ht="16.5" customHeight="1">
      <c r="A23" s="180"/>
      <c r="B23" s="181" t="s">
        <v>384</v>
      </c>
      <c r="C23" s="360" t="s">
        <v>385</v>
      </c>
      <c r="D23" s="360"/>
      <c r="E23" s="360"/>
      <c r="F23" s="360"/>
    </row>
    <row r="24" spans="1:28" ht="16.5">
      <c r="A24" s="171"/>
      <c r="B24" s="358"/>
      <c r="C24" s="358"/>
      <c r="D24" s="179"/>
      <c r="E24" s="179"/>
      <c r="F24" s="179"/>
    </row>
    <row r="25" spans="1:28" ht="87.75" customHeight="1">
      <c r="A25" s="186">
        <v>2.2000000000000002</v>
      </c>
      <c r="B25" s="357" t="s">
        <v>386</v>
      </c>
      <c r="C25" s="357"/>
      <c r="D25" s="357"/>
      <c r="E25" s="357"/>
      <c r="F25" s="357"/>
    </row>
    <row r="26" spans="1:28" ht="51" customHeight="1">
      <c r="A26" s="186">
        <v>2.2999999999999998</v>
      </c>
      <c r="B26" s="357" t="s">
        <v>387</v>
      </c>
      <c r="C26" s="357"/>
      <c r="D26" s="357"/>
      <c r="E26" s="357"/>
      <c r="F26" s="357"/>
    </row>
    <row r="27" spans="1:28" ht="148.5" customHeight="1">
      <c r="A27" s="186">
        <v>2.4</v>
      </c>
      <c r="B27" s="357" t="s">
        <v>388</v>
      </c>
      <c r="C27" s="357"/>
      <c r="D27" s="357"/>
      <c r="E27" s="357"/>
      <c r="F27" s="357"/>
    </row>
    <row r="28" spans="1:28" ht="97.5" customHeight="1">
      <c r="A28" s="180">
        <v>3</v>
      </c>
      <c r="B28" s="357" t="s">
        <v>389</v>
      </c>
      <c r="C28" s="357"/>
      <c r="D28" s="357"/>
      <c r="E28" s="357"/>
      <c r="F28" s="357"/>
    </row>
    <row r="29" spans="1:28" ht="62.25" customHeight="1">
      <c r="A29" s="186">
        <v>3.1</v>
      </c>
      <c r="B29" s="360" t="s">
        <v>390</v>
      </c>
      <c r="C29" s="360"/>
      <c r="D29" s="360"/>
      <c r="E29" s="360"/>
      <c r="F29" s="360"/>
    </row>
    <row r="30" spans="1:28" ht="57" customHeight="1">
      <c r="A30" s="186">
        <v>3.2</v>
      </c>
      <c r="B30" s="357" t="s">
        <v>391</v>
      </c>
      <c r="C30" s="357"/>
      <c r="D30" s="357"/>
      <c r="E30" s="357"/>
      <c r="F30" s="357"/>
    </row>
    <row r="31" spans="1:28" ht="62.25" customHeight="1">
      <c r="A31" s="186">
        <v>3.3</v>
      </c>
      <c r="B31" s="357" t="s">
        <v>392</v>
      </c>
      <c r="C31" s="357"/>
      <c r="D31" s="357"/>
      <c r="E31" s="357"/>
      <c r="F31" s="357"/>
    </row>
    <row r="32" spans="1:28" ht="79.5" customHeight="1">
      <c r="A32" s="180">
        <v>4</v>
      </c>
      <c r="B32" s="357" t="s">
        <v>393</v>
      </c>
      <c r="C32" s="357"/>
      <c r="D32" s="357"/>
      <c r="E32" s="357"/>
      <c r="F32" s="357"/>
    </row>
    <row r="33" spans="1:6" ht="89.25" customHeight="1">
      <c r="A33" s="180">
        <v>5</v>
      </c>
      <c r="B33" s="357" t="s">
        <v>394</v>
      </c>
      <c r="C33" s="357"/>
      <c r="D33" s="357"/>
      <c r="E33" s="357"/>
      <c r="F33" s="357"/>
    </row>
    <row r="34" spans="1:6" ht="16.5">
      <c r="A34" s="171"/>
      <c r="B34" s="187" t="str">
        <f>IF(ISERROR("Dated this " &amp; AG6 &amp; LOOKUP(AG6,AE1:AE27,AF1:AF27) &amp; " day of " &amp; AG8 &amp; " " &amp;AG9), "", "Dated this " &amp; AG6 &amp; LOOKUP(AG6,AE1:AE27,AF1:AF27) &amp; " day of " &amp; AG8 &amp; " " &amp;AG9)</f>
        <v/>
      </c>
      <c r="C34" s="187"/>
      <c r="D34" s="187"/>
      <c r="E34" s="188"/>
      <c r="F34" s="188"/>
    </row>
    <row r="35" spans="1:6" ht="16.5">
      <c r="A35" s="171"/>
      <c r="B35" s="187" t="s">
        <v>395</v>
      </c>
      <c r="C35" s="189"/>
      <c r="D35" s="190"/>
      <c r="E35" s="190"/>
      <c r="F35" s="190"/>
    </row>
    <row r="36" spans="1:6" ht="16.5">
      <c r="A36" s="171"/>
      <c r="B36" s="191"/>
      <c r="C36" s="190"/>
      <c r="D36" s="190"/>
      <c r="E36" s="187"/>
      <c r="F36" s="192" t="s">
        <v>396</v>
      </c>
    </row>
    <row r="37" spans="1:6" ht="16.5">
      <c r="A37" s="171"/>
      <c r="B37" s="191"/>
      <c r="C37" s="190"/>
      <c r="D37" s="187"/>
      <c r="E37" s="187"/>
      <c r="F37" s="192" t="str">
        <f>"For and on behalf of " &amp; 'Schedule-I'!D4</f>
        <v>For and on behalf of 0</v>
      </c>
    </row>
    <row r="38" spans="1:6" ht="16.5">
      <c r="A38" s="193"/>
      <c r="B38" s="193"/>
      <c r="C38" s="194"/>
      <c r="D38" s="193"/>
      <c r="E38" s="195"/>
      <c r="F38" s="173"/>
    </row>
    <row r="39" spans="1:6" ht="16.5">
      <c r="A39" s="196" t="s">
        <v>397</v>
      </c>
      <c r="B39" s="361">
        <f>'Name of Bidder'!D19</f>
        <v>0</v>
      </c>
      <c r="C39" s="361"/>
      <c r="D39" s="193"/>
      <c r="E39" s="195" t="s">
        <v>20</v>
      </c>
      <c r="F39" s="197">
        <f>'Name of Bidder'!D16</f>
        <v>0</v>
      </c>
    </row>
    <row r="40" spans="1:6" ht="16.5">
      <c r="A40" s="196" t="s">
        <v>367</v>
      </c>
      <c r="B40" s="197">
        <f>'Name of Bidder'!D20</f>
        <v>0</v>
      </c>
      <c r="C40" s="198"/>
      <c r="D40" s="193"/>
      <c r="E40" s="195" t="s">
        <v>22</v>
      </c>
      <c r="F40" s="197">
        <f>'Name of Bidder'!D17</f>
        <v>0</v>
      </c>
    </row>
    <row r="41" spans="1:6" ht="16.5">
      <c r="A41" s="171"/>
      <c r="B41" s="171"/>
      <c r="C41" s="171"/>
      <c r="D41" s="193"/>
      <c r="E41" s="195"/>
      <c r="F41" s="171"/>
    </row>
    <row r="42" spans="1:6" ht="16.5">
      <c r="A42" s="199" t="s">
        <v>398</v>
      </c>
      <c r="B42" s="200"/>
      <c r="C42" s="201"/>
      <c r="D42" s="187"/>
      <c r="E42" s="192"/>
      <c r="F42" s="187"/>
    </row>
    <row r="43" spans="1:6" ht="16.5">
      <c r="A43" s="362" t="s">
        <v>399</v>
      </c>
      <c r="B43" s="362"/>
      <c r="C43" s="362"/>
      <c r="D43" s="363"/>
      <c r="E43" s="363"/>
      <c r="F43" s="363"/>
    </row>
    <row r="44" spans="1:6" ht="16.5">
      <c r="A44" s="364"/>
      <c r="B44" s="364"/>
      <c r="C44" s="364"/>
      <c r="D44" s="202"/>
      <c r="E44" s="202"/>
      <c r="F44" s="202"/>
    </row>
    <row r="45" spans="1:6" ht="16.5">
      <c r="A45" s="366"/>
      <c r="B45" s="366"/>
      <c r="C45" s="366"/>
      <c r="D45" s="202"/>
      <c r="E45" s="202"/>
      <c r="F45" s="202"/>
    </row>
    <row r="46" spans="1:6" ht="16.5">
      <c r="A46" s="367" t="s">
        <v>400</v>
      </c>
      <c r="B46" s="367"/>
      <c r="C46" s="367"/>
      <c r="D46" s="363"/>
      <c r="E46" s="363"/>
      <c r="F46" s="363"/>
    </row>
    <row r="47" spans="1:6" ht="16.5">
      <c r="A47" s="367" t="s">
        <v>401</v>
      </c>
      <c r="B47" s="367"/>
      <c r="C47" s="367"/>
      <c r="D47" s="363"/>
      <c r="E47" s="363"/>
      <c r="F47" s="363"/>
    </row>
    <row r="48" spans="1:6" ht="16.5">
      <c r="A48" s="367" t="s">
        <v>402</v>
      </c>
      <c r="B48" s="367"/>
      <c r="C48" s="367"/>
      <c r="D48" s="363"/>
      <c r="E48" s="363"/>
      <c r="F48" s="363"/>
    </row>
    <row r="49" spans="1:6" ht="16.5">
      <c r="A49" s="362" t="s">
        <v>403</v>
      </c>
      <c r="B49" s="362"/>
      <c r="C49" s="362"/>
      <c r="D49" s="363"/>
      <c r="E49" s="363"/>
      <c r="F49" s="363"/>
    </row>
    <row r="50" spans="1:6" ht="16.5">
      <c r="A50" s="364"/>
      <c r="B50" s="364"/>
      <c r="C50" s="364"/>
      <c r="D50" s="202"/>
      <c r="E50" s="202"/>
      <c r="F50" s="202"/>
    </row>
    <row r="51" spans="1:6" ht="16.5">
      <c r="A51" s="366"/>
      <c r="B51" s="366"/>
      <c r="C51" s="366"/>
      <c r="D51" s="202"/>
      <c r="E51" s="202"/>
      <c r="F51" s="202"/>
    </row>
    <row r="52" spans="1:6" ht="37.5" customHeight="1">
      <c r="A52" s="3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8"/>
      <c r="C52" s="368"/>
      <c r="D52" s="368"/>
      <c r="E52" s="368"/>
      <c r="F52" s="368"/>
    </row>
    <row r="53" spans="1:6" ht="18.75">
      <c r="A53" s="365" t="s">
        <v>404</v>
      </c>
      <c r="B53" s="365"/>
      <c r="C53" s="365"/>
      <c r="D53" s="365"/>
      <c r="E53" s="365"/>
      <c r="F53" s="365"/>
    </row>
  </sheetData>
  <sheetProtection algorithmName="SHA-512" hashValue="2KpDEVOYATCVZhwh3lhycj2lx4pzZNE2XQhOyXELY9EGssWXF5txFs5KLrcZLSniXsBtW3bgPm6oMAVp9NRVKA==" saltValue="B/dDHzbfnFUCvIuG7qVAow==" spinCount="100000" sheet="1" objects="1" scenarios="1"/>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Voorai Vasini Dattathreya {वी. वासिनी दत्तात्रेय}</cp:lastModifiedBy>
  <cp:revision/>
  <dcterms:created xsi:type="dcterms:W3CDTF">2010-09-27T08:09:01Z</dcterms:created>
  <dcterms:modified xsi:type="dcterms:W3CDTF">2024-09-06T10:32:43Z</dcterms:modified>
  <cp:category/>
  <cp:contentStatus/>
</cp:coreProperties>
</file>