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updateLinks="never" codeName="ThisWorkbook" defaultThemeVersion="124226"/>
  <mc:AlternateContent xmlns:mc="http://schemas.openxmlformats.org/markup-compatibility/2006">
    <mc:Choice Requires="x15">
      <x15ac:absPath xmlns:x15ac="http://schemas.microsoft.com/office/spreadsheetml/2010/11/ac" url="W:\05_ATUL KUMAR SINGH\1-RTM\13-Bulk Procurement Transformer\3-Bidding Documents\As uploaded\"/>
    </mc:Choice>
  </mc:AlternateContent>
  <xr:revisionPtr revIDLastSave="0" documentId="13_ncr:81_{5D9DDCF7-7160-45EA-8797-767A40E034C7}" xr6:coauthVersionLast="36" xr6:coauthVersionMax="36" xr10:uidLastSave="{00000000-0000-0000-0000-000000000000}"/>
  <workbookProtection workbookAlgorithmName="SHA-512" workbookHashValue="PTBWYLKp4xvuWuywsDfcjXR9rWTuEZOq1apmiNtfzOyDBL9ceFq+R/kjlx4bQLHDnzmELwy0yeReaPu5QTRnzQ==" workbookSaltValue="1ngccHkQ7M8TOjx8cHDJQQ==" workbookSpinCount="100000" revisionsAlgorithmName="SHA-512" revisionsHashValue="4/Fg+HS1askcJoeq/DhI3m5WgSQmhQaKOhB5bg0734z6rGI5rVWldEbZifsOfycO0B0eu/Oa0x4R2B6gNOHObA==" revisionsSaltValue="fT6xd0h27Lc+qBulk0eIaQ==" revisionsSpinCount="100000" lockStructure="1" lockRevision="1"/>
  <bookViews>
    <workbookView xWindow="-105" yWindow="-105" windowWidth="20730" windowHeight="11760" tabRatio="804"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'Sch-1'!$16:$28</definedName>
    <definedName name="_xlnm._FilterDatabase" localSheetId="5" hidden="1">'Sch-2'!$A$16:$AF$26</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4">'Sch-1'!$A$1:$N$32</definedName>
    <definedName name="_xlnm.Print_Area" localSheetId="5">'Sch-2'!$A$1:$J$29</definedName>
    <definedName name="_xlnm.Print_Area" localSheetId="6">'Sch-3'!$A$1:$P$30</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'Sch-3'!$16:$17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12647D2_7580_431B_99B5_DD512E2AD50E_.wvu.Cols" localSheetId="0" hidden="1">Basic!$I:$I</definedName>
    <definedName name="Z_112647D2_7580_431B_99B5_DD512E2AD50E_.wvu.Cols" localSheetId="18" hidden="1">'Bid Form 2nd Envelope'!$H:$AO</definedName>
    <definedName name="Z_112647D2_7580_431B_99B5_DD512E2AD50E_.wvu.Cols" localSheetId="14" hidden="1">Discount!$H:$L</definedName>
    <definedName name="Z_112647D2_7580_431B_99B5_DD512E2AD50E_.wvu.Cols" localSheetId="3" hidden="1">'Names of Bidder'!$H:$H,'Names of Bidder'!$K:$K</definedName>
    <definedName name="Z_112647D2_7580_431B_99B5_DD512E2AD50E_.wvu.Cols" localSheetId="21" hidden="1">'N-W (Cr.)'!$A:$O,'N-W (Cr.)'!$T:$DL</definedName>
    <definedName name="Z_112647D2_7580_431B_99B5_DD512E2AD50E_.wvu.Cols" localSheetId="4" hidden="1">'Sch-1'!$O:$AB</definedName>
    <definedName name="Z_112647D2_7580_431B_99B5_DD512E2AD50E_.wvu.Cols" localSheetId="6" hidden="1">'Sch-3'!$Q:$AC</definedName>
    <definedName name="Z_112647D2_7580_431B_99B5_DD512E2AD50E_.wvu.Cols" localSheetId="8" hidden="1">'Sch-5'!$F:$T</definedName>
    <definedName name="Z_112647D2_7580_431B_99B5_DD512E2AD50E_.wvu.Cols" localSheetId="12" hidden="1">'Sch-6 (After Discount)'!$E:$F</definedName>
    <definedName name="Z_112647D2_7580_431B_99B5_DD512E2AD50E_.wvu.Cols" localSheetId="13" hidden="1">'Sch-7'!$AA:$AG</definedName>
    <definedName name="Z_112647D2_7580_431B_99B5_DD512E2AD50E_.wvu.FilterData" localSheetId="4" hidden="1">'Sch-1'!$16:$28</definedName>
    <definedName name="Z_112647D2_7580_431B_99B5_DD512E2AD50E_.wvu.FilterData" localSheetId="5" hidden="1">'Sch-2'!$A$16:$AF$26</definedName>
    <definedName name="Z_112647D2_7580_431B_99B5_DD512E2AD50E_.wvu.PrintArea" localSheetId="18" hidden="1">'Bid Form 2nd Envelope'!$A$1:$F$67</definedName>
    <definedName name="Z_112647D2_7580_431B_99B5_DD512E2AD50E_.wvu.PrintArea" localSheetId="14" hidden="1">Discount!$A$2:$G$40</definedName>
    <definedName name="Z_112647D2_7580_431B_99B5_DD512E2AD50E_.wvu.PrintArea" localSheetId="16" hidden="1">'Entry Tax'!$A$1:$E$16</definedName>
    <definedName name="Z_112647D2_7580_431B_99B5_DD512E2AD50E_.wvu.PrintArea" localSheetId="2" hidden="1">Instructions!$A$1:$C$65</definedName>
    <definedName name="Z_112647D2_7580_431B_99B5_DD512E2AD50E_.wvu.PrintArea" localSheetId="3" hidden="1">'Names of Bidder'!$B$1:$G$28</definedName>
    <definedName name="Z_112647D2_7580_431B_99B5_DD512E2AD50E_.wvu.PrintArea" localSheetId="15" hidden="1">Octroi!$A$1:$E$16</definedName>
    <definedName name="Z_112647D2_7580_431B_99B5_DD512E2AD50E_.wvu.PrintArea" localSheetId="17" hidden="1">'Other Taxes &amp; Duties'!$A$1:$F$16</definedName>
    <definedName name="Z_112647D2_7580_431B_99B5_DD512E2AD50E_.wvu.PrintArea" localSheetId="4" hidden="1">'Sch-1'!$A$1:$N$32</definedName>
    <definedName name="Z_112647D2_7580_431B_99B5_DD512E2AD50E_.wvu.PrintArea" localSheetId="5" hidden="1">'Sch-2'!$A$1:$J$29</definedName>
    <definedName name="Z_112647D2_7580_431B_99B5_DD512E2AD50E_.wvu.PrintArea" localSheetId="6" hidden="1">'Sch-3'!$A$1:$P$30</definedName>
    <definedName name="Z_112647D2_7580_431B_99B5_DD512E2AD50E_.wvu.PrintArea" localSheetId="7" hidden="1">'Sch-4'!$A$1:$P$26</definedName>
    <definedName name="Z_112647D2_7580_431B_99B5_DD512E2AD50E_.wvu.PrintArea" localSheetId="8" hidden="1">'Sch-5'!$A$1:$E$23</definedName>
    <definedName name="Z_112647D2_7580_431B_99B5_DD512E2AD50E_.wvu.PrintArea" localSheetId="9" hidden="1">'Sch-5 after discount'!$A$1:$E$23</definedName>
    <definedName name="Z_112647D2_7580_431B_99B5_DD512E2AD50E_.wvu.PrintArea" localSheetId="10" hidden="1">'Sch-6'!$A$1:$D$32</definedName>
    <definedName name="Z_112647D2_7580_431B_99B5_DD512E2AD50E_.wvu.PrintArea" localSheetId="12" hidden="1">'Sch-6 (After Discount)'!$A$1:$D$32</definedName>
    <definedName name="Z_112647D2_7580_431B_99B5_DD512E2AD50E_.wvu.PrintArea" localSheetId="11" hidden="1">'Sch-6 After Discount'!$A$1:$D$31</definedName>
    <definedName name="Z_112647D2_7580_431B_99B5_DD512E2AD50E_.wvu.PrintArea" localSheetId="13" hidden="1">'Sch-7'!$A$1:$M$22</definedName>
    <definedName name="Z_112647D2_7580_431B_99B5_DD512E2AD50E_.wvu.PrintTitles" localSheetId="4" hidden="1">'Sch-1'!$15:$16</definedName>
    <definedName name="Z_112647D2_7580_431B_99B5_DD512E2AD50E_.wvu.PrintTitles" localSheetId="5" hidden="1">'Sch-2'!$15:$16</definedName>
    <definedName name="Z_112647D2_7580_431B_99B5_DD512E2AD50E_.wvu.PrintTitles" localSheetId="6" hidden="1">'Sch-3'!$16:$17</definedName>
    <definedName name="Z_112647D2_7580_431B_99B5_DD512E2AD50E_.wvu.PrintTitles" localSheetId="8" hidden="1">'Sch-5'!$3:$14</definedName>
    <definedName name="Z_112647D2_7580_431B_99B5_DD512E2AD50E_.wvu.PrintTitles" localSheetId="9" hidden="1">'Sch-5 after discount'!$3:$14</definedName>
    <definedName name="Z_112647D2_7580_431B_99B5_DD512E2AD50E_.wvu.PrintTitles" localSheetId="10" hidden="1">'Sch-6'!$3:$14</definedName>
    <definedName name="Z_112647D2_7580_431B_99B5_DD512E2AD50E_.wvu.PrintTitles" localSheetId="12" hidden="1">'Sch-6 (After Discount)'!$3:$14</definedName>
    <definedName name="Z_112647D2_7580_431B_99B5_DD512E2AD50E_.wvu.PrintTitles" localSheetId="11" hidden="1">'Sch-6 After Discount'!$3:$13</definedName>
    <definedName name="Z_112647D2_7580_431B_99B5_DD512E2AD50E_.wvu.Rows" localSheetId="1" hidden="1">Cover!$7:$7</definedName>
    <definedName name="Z_112647D2_7580_431B_99B5_DD512E2AD50E_.wvu.Rows" localSheetId="14" hidden="1">Discount!$29:$32</definedName>
    <definedName name="Z_112647D2_7580_431B_99B5_DD512E2AD50E_.wvu.Rows" localSheetId="3" hidden="1">'Names of Bidder'!$19:$22</definedName>
    <definedName name="Z_112647D2_7580_431B_99B5_DD512E2AD50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'Sch-1'!$C$1:$C$28</definedName>
    <definedName name="Z_357C9841_BEC3_434B_AC63_C04FB4321BA3_.wvu.FilterData" localSheetId="5" hidden="1">'Sch-2'!$C$1:$C$31</definedName>
    <definedName name="Z_357C9841_BEC3_434B_AC63_C04FB4321BA3_.wvu.FilterData" localSheetId="6" hidden="1">'Sch-3'!$C$1:$C$32</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'Sch-1'!$A$1:$N$32</definedName>
    <definedName name="Z_357C9841_BEC3_434B_AC63_C04FB4321BA3_.wvu.PrintArea" localSheetId="5" hidden="1">'Sch-2'!$A$1:$J$31</definedName>
    <definedName name="Z_357C9841_BEC3_434B_AC63_C04FB4321BA3_.wvu.PrintArea" localSheetId="6" hidden="1">'Sch-3'!$A$1:$P$32</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'Sch-1'!$C$1:$C$28</definedName>
    <definedName name="Z_3C00DDA0_7DDE_4169_A739_550DAF5DCF8D_.wvu.FilterData" localSheetId="5" hidden="1">'Sch-2'!$C$1:$C$31</definedName>
    <definedName name="Z_3C00DDA0_7DDE_4169_A739_550DAF5DCF8D_.wvu.FilterData" localSheetId="6" hidden="1">'Sch-3'!$C$1:$C$32</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'Sch-1'!$A$1:$N$32</definedName>
    <definedName name="Z_3C00DDA0_7DDE_4169_A739_550DAF5DCF8D_.wvu.PrintArea" localSheetId="5" hidden="1">'Sch-2'!$A$1:$J$31</definedName>
    <definedName name="Z_3C00DDA0_7DDE_4169_A739_550DAF5DCF8D_.wvu.PrintArea" localSheetId="6" hidden="1">'Sch-3'!$A$1:$P$32</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'Sch-3'!$16:$17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'Sch-1'!$16:$28</definedName>
    <definedName name="Z_63D51328_7CBC_4A1E_B96D_BAE91416501B_.wvu.FilterData" localSheetId="5" hidden="1">'Sch-2'!$A$16:$AF$26</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'Sch-1'!$A$1:$N$32</definedName>
    <definedName name="Z_63D51328_7CBC_4A1E_B96D_BAE91416501B_.wvu.PrintArea" localSheetId="5" hidden="1">'Sch-2'!$A$1:$J$29</definedName>
    <definedName name="Z_63D51328_7CBC_4A1E_B96D_BAE91416501B_.wvu.PrintArea" localSheetId="6" hidden="1">'Sch-3'!$A$1:$P$30</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'Sch-3'!$16:$17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'Sch-1'!$16:$28</definedName>
    <definedName name="Z_99CA2F10_F926_46DC_8609_4EAE5B9F3585_.wvu.FilterData" localSheetId="5" hidden="1">'Sch-2'!$A$16:$AF$26</definedName>
    <definedName name="Z_99CA2F10_F926_46DC_8609_4EAE5B9F3585_.wvu.FilterData" localSheetId="6" hidden="1">'Sch-3'!$A$17:$AE$24</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'Sch-1'!$A$1:$N$32</definedName>
    <definedName name="Z_99CA2F10_F926_46DC_8609_4EAE5B9F3585_.wvu.PrintArea" localSheetId="5" hidden="1">'Sch-2'!$A$1:$J$29</definedName>
    <definedName name="Z_99CA2F10_F926_46DC_8609_4EAE5B9F3585_.wvu.PrintArea" localSheetId="6" hidden="1">'Sch-3'!$A$1:$P$30</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'Sch-3'!$16:$17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0333DF_5B33_49B5_B063_72505D20EFE4_.wvu.Cols" localSheetId="0" hidden="1">Basic!$I:$I</definedName>
    <definedName name="Z_AD0333DF_5B33_49B5_B063_72505D20EFE4_.wvu.Cols" localSheetId="18" hidden="1">'Bid Form 2nd Envelope'!$H:$AO</definedName>
    <definedName name="Z_AD0333DF_5B33_49B5_B063_72505D20EFE4_.wvu.Cols" localSheetId="14" hidden="1">Discount!$H:$L</definedName>
    <definedName name="Z_AD0333DF_5B33_49B5_B063_72505D20EFE4_.wvu.Cols" localSheetId="3" hidden="1">'Names of Bidder'!$H:$H,'Names of Bidder'!$K:$K</definedName>
    <definedName name="Z_AD0333DF_5B33_49B5_B063_72505D20EFE4_.wvu.Cols" localSheetId="21" hidden="1">'N-W (Cr.)'!$A:$O,'N-W (Cr.)'!$T:$DL</definedName>
    <definedName name="Z_AD0333DF_5B33_49B5_B063_72505D20EFE4_.wvu.Cols" localSheetId="4" hidden="1">'Sch-1'!$O:$AB</definedName>
    <definedName name="Z_AD0333DF_5B33_49B5_B063_72505D20EFE4_.wvu.Cols" localSheetId="6" hidden="1">'Sch-3'!$Q:$AC</definedName>
    <definedName name="Z_AD0333DF_5B33_49B5_B063_72505D20EFE4_.wvu.Cols" localSheetId="8" hidden="1">'Sch-5'!$F:$T</definedName>
    <definedName name="Z_AD0333DF_5B33_49B5_B063_72505D20EFE4_.wvu.Cols" localSheetId="12" hidden="1">'Sch-6 (After Discount)'!$E:$F</definedName>
    <definedName name="Z_AD0333DF_5B33_49B5_B063_72505D20EFE4_.wvu.Cols" localSheetId="13" hidden="1">'Sch-7'!$AA:$AG</definedName>
    <definedName name="Z_AD0333DF_5B33_49B5_B063_72505D20EFE4_.wvu.FilterData" localSheetId="4" hidden="1">'Sch-1'!$16:$28</definedName>
    <definedName name="Z_AD0333DF_5B33_49B5_B063_72505D20EFE4_.wvu.FilterData" localSheetId="5" hidden="1">'Sch-2'!$A$16:$AF$26</definedName>
    <definedName name="Z_AD0333DF_5B33_49B5_B063_72505D20EFE4_.wvu.PrintArea" localSheetId="18" hidden="1">'Bid Form 2nd Envelope'!$A$1:$F$67</definedName>
    <definedName name="Z_AD0333DF_5B33_49B5_B063_72505D20EFE4_.wvu.PrintArea" localSheetId="14" hidden="1">Discount!$A$2:$G$40</definedName>
    <definedName name="Z_AD0333DF_5B33_49B5_B063_72505D20EFE4_.wvu.PrintArea" localSheetId="16" hidden="1">'Entry Tax'!$A$1:$E$16</definedName>
    <definedName name="Z_AD0333DF_5B33_49B5_B063_72505D20EFE4_.wvu.PrintArea" localSheetId="2" hidden="1">Instructions!$A$1:$C$65</definedName>
    <definedName name="Z_AD0333DF_5B33_49B5_B063_72505D20EFE4_.wvu.PrintArea" localSheetId="3" hidden="1">'Names of Bidder'!$B$1:$G$28</definedName>
    <definedName name="Z_AD0333DF_5B33_49B5_B063_72505D20EFE4_.wvu.PrintArea" localSheetId="15" hidden="1">Octroi!$A$1:$E$16</definedName>
    <definedName name="Z_AD0333DF_5B33_49B5_B063_72505D20EFE4_.wvu.PrintArea" localSheetId="17" hidden="1">'Other Taxes &amp; Duties'!$A$1:$F$16</definedName>
    <definedName name="Z_AD0333DF_5B33_49B5_B063_72505D20EFE4_.wvu.PrintArea" localSheetId="4" hidden="1">'Sch-1'!$A$1:$N$32</definedName>
    <definedName name="Z_AD0333DF_5B33_49B5_B063_72505D20EFE4_.wvu.PrintArea" localSheetId="5" hidden="1">'Sch-2'!$A$1:$J$29</definedName>
    <definedName name="Z_AD0333DF_5B33_49B5_B063_72505D20EFE4_.wvu.PrintArea" localSheetId="6" hidden="1">'Sch-3'!$A$1:$P$30</definedName>
    <definedName name="Z_AD0333DF_5B33_49B5_B063_72505D20EFE4_.wvu.PrintArea" localSheetId="7" hidden="1">'Sch-4'!$A$1:$P$26</definedName>
    <definedName name="Z_AD0333DF_5B33_49B5_B063_72505D20EFE4_.wvu.PrintArea" localSheetId="8" hidden="1">'Sch-5'!$A$1:$E$23</definedName>
    <definedName name="Z_AD0333DF_5B33_49B5_B063_72505D20EFE4_.wvu.PrintArea" localSheetId="9" hidden="1">'Sch-5 after discount'!$A$1:$E$23</definedName>
    <definedName name="Z_AD0333DF_5B33_49B5_B063_72505D20EFE4_.wvu.PrintArea" localSheetId="10" hidden="1">'Sch-6'!$A$1:$D$32</definedName>
    <definedName name="Z_AD0333DF_5B33_49B5_B063_72505D20EFE4_.wvu.PrintArea" localSheetId="12" hidden="1">'Sch-6 (After Discount)'!$A$1:$D$32</definedName>
    <definedName name="Z_AD0333DF_5B33_49B5_B063_72505D20EFE4_.wvu.PrintArea" localSheetId="11" hidden="1">'Sch-6 After Discount'!$A$1:$D$31</definedName>
    <definedName name="Z_AD0333DF_5B33_49B5_B063_72505D20EFE4_.wvu.PrintArea" localSheetId="13" hidden="1">'Sch-7'!$A$1:$M$22</definedName>
    <definedName name="Z_AD0333DF_5B33_49B5_B063_72505D20EFE4_.wvu.PrintTitles" localSheetId="4" hidden="1">'Sch-1'!$15:$16</definedName>
    <definedName name="Z_AD0333DF_5B33_49B5_B063_72505D20EFE4_.wvu.PrintTitles" localSheetId="5" hidden="1">'Sch-2'!$15:$16</definedName>
    <definedName name="Z_AD0333DF_5B33_49B5_B063_72505D20EFE4_.wvu.PrintTitles" localSheetId="6" hidden="1">'Sch-3'!$16:$17</definedName>
    <definedName name="Z_AD0333DF_5B33_49B5_B063_72505D20EFE4_.wvu.PrintTitles" localSheetId="8" hidden="1">'Sch-5'!$3:$14</definedName>
    <definedName name="Z_AD0333DF_5B33_49B5_B063_72505D20EFE4_.wvu.PrintTitles" localSheetId="9" hidden="1">'Sch-5 after discount'!$3:$14</definedName>
    <definedName name="Z_AD0333DF_5B33_49B5_B063_72505D20EFE4_.wvu.PrintTitles" localSheetId="10" hidden="1">'Sch-6'!$3:$14</definedName>
    <definedName name="Z_AD0333DF_5B33_49B5_B063_72505D20EFE4_.wvu.PrintTitles" localSheetId="12" hidden="1">'Sch-6 (After Discount)'!$3:$14</definedName>
    <definedName name="Z_AD0333DF_5B33_49B5_B063_72505D20EFE4_.wvu.PrintTitles" localSheetId="11" hidden="1">'Sch-6 After Discount'!$3:$13</definedName>
    <definedName name="Z_AD0333DF_5B33_49B5_B063_72505D20EFE4_.wvu.Rows" localSheetId="1" hidden="1">Cover!$7:$7</definedName>
    <definedName name="Z_AD0333DF_5B33_49B5_B063_72505D20EFE4_.wvu.Rows" localSheetId="14" hidden="1">Discount!$29:$32</definedName>
    <definedName name="Z_AD0333DF_5B33_49B5_B063_72505D20EFE4_.wvu.Rows" localSheetId="3" hidden="1">'Names of Bidder'!$19:$22</definedName>
    <definedName name="Z_AD0333DF_5B33_49B5_B063_72505D20EFE4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'Sch-1'!$C$1:$C$28</definedName>
    <definedName name="Z_B96E710B_6DD7_4DE1_95AB_C9EE060CD030_.wvu.FilterData" localSheetId="5" hidden="1">'Sch-2'!$C$1:$C$31</definedName>
    <definedName name="Z_B96E710B_6DD7_4DE1_95AB_C9EE060CD030_.wvu.FilterData" localSheetId="6" hidden="1">'Sch-3'!$C$1:$C$32</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'Sch-1'!$A$1:$N$32</definedName>
    <definedName name="Z_B96E710B_6DD7_4DE1_95AB_C9EE060CD030_.wvu.PrintArea" localSheetId="5" hidden="1">'Sch-2'!$A$1:$J$31</definedName>
    <definedName name="Z_B96E710B_6DD7_4DE1_95AB_C9EE060CD030_.wvu.PrintArea" localSheetId="6" hidden="1">'Sch-3'!$A$1:$P$32</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'Sch-3'!$16:$17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BE68641D_0C1E_4F8D_890A_A660C199187C_.wvu.Cols" localSheetId="0" hidden="1">Basic!$I:$I</definedName>
    <definedName name="Z_BE68641D_0C1E_4F8D_890A_A660C199187C_.wvu.Cols" localSheetId="18" hidden="1">'Bid Form 2nd Envelope'!$H:$AO</definedName>
    <definedName name="Z_BE68641D_0C1E_4F8D_890A_A660C199187C_.wvu.Cols" localSheetId="14" hidden="1">Discount!$H:$L</definedName>
    <definedName name="Z_BE68641D_0C1E_4F8D_890A_A660C199187C_.wvu.Cols" localSheetId="3" hidden="1">'Names of Bidder'!$H:$H,'Names of Bidder'!$K:$K</definedName>
    <definedName name="Z_BE68641D_0C1E_4F8D_890A_A660C199187C_.wvu.Cols" localSheetId="21" hidden="1">'N-W (Cr.)'!$A:$O,'N-W (Cr.)'!$T:$DL</definedName>
    <definedName name="Z_BE68641D_0C1E_4F8D_890A_A660C199187C_.wvu.Cols" localSheetId="4" hidden="1">'Sch-1'!$O:$AB</definedName>
    <definedName name="Z_BE68641D_0C1E_4F8D_890A_A660C199187C_.wvu.Cols" localSheetId="6" hidden="1">'Sch-3'!$Q:$AC</definedName>
    <definedName name="Z_BE68641D_0C1E_4F8D_890A_A660C199187C_.wvu.Cols" localSheetId="8" hidden="1">'Sch-5'!$F:$T</definedName>
    <definedName name="Z_BE68641D_0C1E_4F8D_890A_A660C199187C_.wvu.Cols" localSheetId="12" hidden="1">'Sch-6 (After Discount)'!$E:$F</definedName>
    <definedName name="Z_BE68641D_0C1E_4F8D_890A_A660C199187C_.wvu.Cols" localSheetId="13" hidden="1">'Sch-7'!$AA:$AG</definedName>
    <definedName name="Z_BE68641D_0C1E_4F8D_890A_A660C199187C_.wvu.FilterData" localSheetId="4" hidden="1">'Sch-1'!$16:$28</definedName>
    <definedName name="Z_BE68641D_0C1E_4F8D_890A_A660C199187C_.wvu.FilterData" localSheetId="5" hidden="1">'Sch-2'!$A$16:$AF$26</definedName>
    <definedName name="Z_BE68641D_0C1E_4F8D_890A_A660C199187C_.wvu.PrintArea" localSheetId="18" hidden="1">'Bid Form 2nd Envelope'!$A$1:$F$67</definedName>
    <definedName name="Z_BE68641D_0C1E_4F8D_890A_A660C199187C_.wvu.PrintArea" localSheetId="14" hidden="1">Discount!$A$2:$G$40</definedName>
    <definedName name="Z_BE68641D_0C1E_4F8D_890A_A660C199187C_.wvu.PrintArea" localSheetId="16" hidden="1">'Entry Tax'!$A$1:$E$16</definedName>
    <definedName name="Z_BE68641D_0C1E_4F8D_890A_A660C199187C_.wvu.PrintArea" localSheetId="2" hidden="1">Instructions!$A$1:$C$65</definedName>
    <definedName name="Z_BE68641D_0C1E_4F8D_890A_A660C199187C_.wvu.PrintArea" localSheetId="3" hidden="1">'Names of Bidder'!$B$1:$G$28</definedName>
    <definedName name="Z_BE68641D_0C1E_4F8D_890A_A660C199187C_.wvu.PrintArea" localSheetId="15" hidden="1">Octroi!$A$1:$E$16</definedName>
    <definedName name="Z_BE68641D_0C1E_4F8D_890A_A660C199187C_.wvu.PrintArea" localSheetId="17" hidden="1">'Other Taxes &amp; Duties'!$A$1:$F$16</definedName>
    <definedName name="Z_BE68641D_0C1E_4F8D_890A_A660C199187C_.wvu.PrintArea" localSheetId="4" hidden="1">'Sch-1'!$A$1:$N$32</definedName>
    <definedName name="Z_BE68641D_0C1E_4F8D_890A_A660C199187C_.wvu.PrintArea" localSheetId="5" hidden="1">'Sch-2'!$A$1:$J$29</definedName>
    <definedName name="Z_BE68641D_0C1E_4F8D_890A_A660C199187C_.wvu.PrintArea" localSheetId="6" hidden="1">'Sch-3'!$A$1:$P$30</definedName>
    <definedName name="Z_BE68641D_0C1E_4F8D_890A_A660C199187C_.wvu.PrintArea" localSheetId="7" hidden="1">'Sch-4'!$A$1:$P$26</definedName>
    <definedName name="Z_BE68641D_0C1E_4F8D_890A_A660C199187C_.wvu.PrintArea" localSheetId="8" hidden="1">'Sch-5'!$A$1:$E$23</definedName>
    <definedName name="Z_BE68641D_0C1E_4F8D_890A_A660C199187C_.wvu.PrintArea" localSheetId="9" hidden="1">'Sch-5 after discount'!$A$1:$E$23</definedName>
    <definedName name="Z_BE68641D_0C1E_4F8D_890A_A660C199187C_.wvu.PrintArea" localSheetId="10" hidden="1">'Sch-6'!$A$1:$D$32</definedName>
    <definedName name="Z_BE68641D_0C1E_4F8D_890A_A660C199187C_.wvu.PrintArea" localSheetId="12" hidden="1">'Sch-6 (After Discount)'!$A$1:$D$32</definedName>
    <definedName name="Z_BE68641D_0C1E_4F8D_890A_A660C199187C_.wvu.PrintArea" localSheetId="11" hidden="1">'Sch-6 After Discount'!$A$1:$D$31</definedName>
    <definedName name="Z_BE68641D_0C1E_4F8D_890A_A660C199187C_.wvu.PrintArea" localSheetId="13" hidden="1">'Sch-7'!$A$1:$M$22</definedName>
    <definedName name="Z_BE68641D_0C1E_4F8D_890A_A660C199187C_.wvu.PrintTitles" localSheetId="4" hidden="1">'Sch-1'!$15:$16</definedName>
    <definedName name="Z_BE68641D_0C1E_4F8D_890A_A660C199187C_.wvu.PrintTitles" localSheetId="5" hidden="1">'Sch-2'!$15:$16</definedName>
    <definedName name="Z_BE68641D_0C1E_4F8D_890A_A660C199187C_.wvu.PrintTitles" localSheetId="6" hidden="1">'Sch-3'!$16:$17</definedName>
    <definedName name="Z_BE68641D_0C1E_4F8D_890A_A660C199187C_.wvu.PrintTitles" localSheetId="8" hidden="1">'Sch-5'!$3:$14</definedName>
    <definedName name="Z_BE68641D_0C1E_4F8D_890A_A660C199187C_.wvu.PrintTitles" localSheetId="9" hidden="1">'Sch-5 after discount'!$3:$14</definedName>
    <definedName name="Z_BE68641D_0C1E_4F8D_890A_A660C199187C_.wvu.PrintTitles" localSheetId="10" hidden="1">'Sch-6'!$3:$14</definedName>
    <definedName name="Z_BE68641D_0C1E_4F8D_890A_A660C199187C_.wvu.PrintTitles" localSheetId="12" hidden="1">'Sch-6 (After Discount)'!$3:$14</definedName>
    <definedName name="Z_BE68641D_0C1E_4F8D_890A_A660C199187C_.wvu.PrintTitles" localSheetId="11" hidden="1">'Sch-6 After Discount'!$3:$13</definedName>
    <definedName name="Z_BE68641D_0C1E_4F8D_890A_A660C199187C_.wvu.Rows" localSheetId="1" hidden="1">Cover!$7:$7</definedName>
    <definedName name="Z_BE68641D_0C1E_4F8D_890A_A660C199187C_.wvu.Rows" localSheetId="14" hidden="1">Discount!$29:$32</definedName>
    <definedName name="Z_BE68641D_0C1E_4F8D_890A_A660C199187C_.wvu.Rows" localSheetId="3" hidden="1">'Names of Bidder'!$19:$22</definedName>
    <definedName name="Z_BE68641D_0C1E_4F8D_890A_A660C199187C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'Sch-1'!$16:$28</definedName>
    <definedName name="Z_CCA37BAE_906F_43D5_9FD9_B13563E4B9D7_.wvu.FilterData" localSheetId="5" hidden="1">'Sch-2'!$A$16:$AF$26</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'Sch-1'!$A$1:$N$32</definedName>
    <definedName name="Z_CCA37BAE_906F_43D5_9FD9_B13563E4B9D7_.wvu.PrintArea" localSheetId="5" hidden="1">'Sch-2'!$A$1:$J$29</definedName>
    <definedName name="Z_CCA37BAE_906F_43D5_9FD9_B13563E4B9D7_.wvu.PrintArea" localSheetId="6" hidden="1">'Sch-3'!$A$1:$P$30</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'Sch-3'!$16:$17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EF6DCE2_4A74_4BE5_B5D5_8143DC3F770A_.wvu.Cols" localSheetId="0" hidden="1">Basic!$I:$I</definedName>
    <definedName name="Z_DEF6DCE2_4A74_4BE5_B5D5_8143DC3F770A_.wvu.Cols" localSheetId="18" hidden="1">'Bid Form 2nd Envelope'!$H:$AO</definedName>
    <definedName name="Z_DEF6DCE2_4A74_4BE5_B5D5_8143DC3F770A_.wvu.Cols" localSheetId="14" hidden="1">Discount!$H:$L</definedName>
    <definedName name="Z_DEF6DCE2_4A74_4BE5_B5D5_8143DC3F770A_.wvu.Cols" localSheetId="3" hidden="1">'Names of Bidder'!$H:$H,'Names of Bidder'!$K:$K</definedName>
    <definedName name="Z_DEF6DCE2_4A74_4BE5_B5D5_8143DC3F770A_.wvu.Cols" localSheetId="21" hidden="1">'N-W (Cr.)'!$A:$O,'N-W (Cr.)'!$T:$DL</definedName>
    <definedName name="Z_DEF6DCE2_4A74_4BE5_B5D5_8143DC3F770A_.wvu.Cols" localSheetId="4" hidden="1">'Sch-1'!$O:$T,'Sch-1'!$X:$AK</definedName>
    <definedName name="Z_DEF6DCE2_4A74_4BE5_B5D5_8143DC3F770A_.wvu.Cols" localSheetId="6" hidden="1">'Sch-3'!$Q:$Z</definedName>
    <definedName name="Z_DEF6DCE2_4A74_4BE5_B5D5_8143DC3F770A_.wvu.Cols" localSheetId="8" hidden="1">'Sch-5'!$F:$T</definedName>
    <definedName name="Z_DEF6DCE2_4A74_4BE5_B5D5_8143DC3F770A_.wvu.Cols" localSheetId="12" hidden="1">'Sch-6 (After Discount)'!$E:$F</definedName>
    <definedName name="Z_DEF6DCE2_4A74_4BE5_B5D5_8143DC3F770A_.wvu.Cols" localSheetId="13" hidden="1">'Sch-7'!$AA:$AG</definedName>
    <definedName name="Z_DEF6DCE2_4A74_4BE5_B5D5_8143DC3F770A_.wvu.FilterData" localSheetId="4" hidden="1">'Sch-1'!$16:$28</definedName>
    <definedName name="Z_DEF6DCE2_4A74_4BE5_B5D5_8143DC3F770A_.wvu.FilterData" localSheetId="5" hidden="1">'Sch-2'!$A$16:$AF$26</definedName>
    <definedName name="Z_DEF6DCE2_4A74_4BE5_B5D5_8143DC3F770A_.wvu.PrintArea" localSheetId="18" hidden="1">'Bid Form 2nd Envelope'!$A$1:$F$67</definedName>
    <definedName name="Z_DEF6DCE2_4A74_4BE5_B5D5_8143DC3F770A_.wvu.PrintArea" localSheetId="14" hidden="1">Discount!$A$2:$G$40</definedName>
    <definedName name="Z_DEF6DCE2_4A74_4BE5_B5D5_8143DC3F770A_.wvu.PrintArea" localSheetId="16" hidden="1">'Entry Tax'!$A$1:$E$16</definedName>
    <definedName name="Z_DEF6DCE2_4A74_4BE5_B5D5_8143DC3F770A_.wvu.PrintArea" localSheetId="2" hidden="1">Instructions!$A$1:$C$65</definedName>
    <definedName name="Z_DEF6DCE2_4A74_4BE5_B5D5_8143DC3F770A_.wvu.PrintArea" localSheetId="3" hidden="1">'Names of Bidder'!$B$1:$G$28</definedName>
    <definedName name="Z_DEF6DCE2_4A74_4BE5_B5D5_8143DC3F770A_.wvu.PrintArea" localSheetId="15" hidden="1">Octroi!$A$1:$E$16</definedName>
    <definedName name="Z_DEF6DCE2_4A74_4BE5_B5D5_8143DC3F770A_.wvu.PrintArea" localSheetId="17" hidden="1">'Other Taxes &amp; Duties'!$A$1:$F$16</definedName>
    <definedName name="Z_DEF6DCE2_4A74_4BE5_B5D5_8143DC3F770A_.wvu.PrintArea" localSheetId="4" hidden="1">'Sch-1'!$A$1:$N$32</definedName>
    <definedName name="Z_DEF6DCE2_4A74_4BE5_B5D5_8143DC3F770A_.wvu.PrintArea" localSheetId="5" hidden="1">'Sch-2'!$A$1:$J$29</definedName>
    <definedName name="Z_DEF6DCE2_4A74_4BE5_B5D5_8143DC3F770A_.wvu.PrintArea" localSheetId="6" hidden="1">'Sch-3'!$A$1:$P$30</definedName>
    <definedName name="Z_DEF6DCE2_4A74_4BE5_B5D5_8143DC3F770A_.wvu.PrintArea" localSheetId="7" hidden="1">'Sch-4'!$A$1:$P$26</definedName>
    <definedName name="Z_DEF6DCE2_4A74_4BE5_B5D5_8143DC3F770A_.wvu.PrintArea" localSheetId="8" hidden="1">'Sch-5'!$A$1:$E$23</definedName>
    <definedName name="Z_DEF6DCE2_4A74_4BE5_B5D5_8143DC3F770A_.wvu.PrintArea" localSheetId="9" hidden="1">'Sch-5 after discount'!$A$1:$E$23</definedName>
    <definedName name="Z_DEF6DCE2_4A74_4BE5_B5D5_8143DC3F770A_.wvu.PrintArea" localSheetId="10" hidden="1">'Sch-6'!$A$1:$D$32</definedName>
    <definedName name="Z_DEF6DCE2_4A74_4BE5_B5D5_8143DC3F770A_.wvu.PrintArea" localSheetId="12" hidden="1">'Sch-6 (After Discount)'!$A$1:$D$32</definedName>
    <definedName name="Z_DEF6DCE2_4A74_4BE5_B5D5_8143DC3F770A_.wvu.PrintArea" localSheetId="11" hidden="1">'Sch-6 After Discount'!$A$1:$D$31</definedName>
    <definedName name="Z_DEF6DCE2_4A74_4BE5_B5D5_8143DC3F770A_.wvu.PrintArea" localSheetId="13" hidden="1">'Sch-7'!$A$1:$M$22</definedName>
    <definedName name="Z_DEF6DCE2_4A74_4BE5_B5D5_8143DC3F770A_.wvu.PrintTitles" localSheetId="4" hidden="1">'Sch-1'!$15:$16</definedName>
    <definedName name="Z_DEF6DCE2_4A74_4BE5_B5D5_8143DC3F770A_.wvu.PrintTitles" localSheetId="5" hidden="1">'Sch-2'!$15:$16</definedName>
    <definedName name="Z_DEF6DCE2_4A74_4BE5_B5D5_8143DC3F770A_.wvu.PrintTitles" localSheetId="6" hidden="1">'Sch-3'!$16:$17</definedName>
    <definedName name="Z_DEF6DCE2_4A74_4BE5_B5D5_8143DC3F770A_.wvu.PrintTitles" localSheetId="8" hidden="1">'Sch-5'!$3:$14</definedName>
    <definedName name="Z_DEF6DCE2_4A74_4BE5_B5D5_8143DC3F770A_.wvu.PrintTitles" localSheetId="9" hidden="1">'Sch-5 after discount'!$3:$14</definedName>
    <definedName name="Z_DEF6DCE2_4A74_4BE5_B5D5_8143DC3F770A_.wvu.PrintTitles" localSheetId="10" hidden="1">'Sch-6'!$3:$14</definedName>
    <definedName name="Z_DEF6DCE2_4A74_4BE5_B5D5_8143DC3F770A_.wvu.PrintTitles" localSheetId="12" hidden="1">'Sch-6 (After Discount)'!$3:$14</definedName>
    <definedName name="Z_DEF6DCE2_4A74_4BE5_B5D5_8143DC3F770A_.wvu.PrintTitles" localSheetId="11" hidden="1">'Sch-6 After Discount'!$3:$13</definedName>
    <definedName name="Z_DEF6DCE2_4A74_4BE5_B5D5_8143DC3F770A_.wvu.Rows" localSheetId="1" hidden="1">Cover!$7:$7</definedName>
    <definedName name="Z_DEF6DCE2_4A74_4BE5_B5D5_8143DC3F770A_.wvu.Rows" localSheetId="14" hidden="1">Discount!$29:$32</definedName>
    <definedName name="Z_DEF6DCE2_4A74_4BE5_B5D5_8143DC3F770A_.wvu.Rows" localSheetId="3" hidden="1">'Names of Bidder'!$19:$22</definedName>
    <definedName name="Z_DEF6DCE2_4A74_4BE5_B5D5_8143DC3F770A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658ED72_5E54_4C5B_BB2C_7A2962080984_.wvu.Cols" localSheetId="0" hidden="1">Basic!$I:$I</definedName>
    <definedName name="Z_F658ED72_5E54_4C5B_BB2C_7A2962080984_.wvu.Cols" localSheetId="18" hidden="1">'Bid Form 2nd Envelope'!$H:$AO</definedName>
    <definedName name="Z_F658ED72_5E54_4C5B_BB2C_7A2962080984_.wvu.Cols" localSheetId="14" hidden="1">Discount!$H:$L</definedName>
    <definedName name="Z_F658ED72_5E54_4C5B_BB2C_7A2962080984_.wvu.Cols" localSheetId="3" hidden="1">'Names of Bidder'!$H:$H,'Names of Bidder'!$K:$K</definedName>
    <definedName name="Z_F658ED72_5E54_4C5B_BB2C_7A2962080984_.wvu.Cols" localSheetId="21" hidden="1">'N-W (Cr.)'!$A:$O,'N-W (Cr.)'!$T:$DL</definedName>
    <definedName name="Z_F658ED72_5E54_4C5B_BB2C_7A2962080984_.wvu.Cols" localSheetId="4" hidden="1">'Sch-1'!$O:$T,'Sch-1'!$X:$AK</definedName>
    <definedName name="Z_F658ED72_5E54_4C5B_BB2C_7A2962080984_.wvu.Cols" localSheetId="6" hidden="1">'Sch-3'!$Q:$Z</definedName>
    <definedName name="Z_F658ED72_5E54_4C5B_BB2C_7A2962080984_.wvu.Cols" localSheetId="8" hidden="1">'Sch-5'!$F:$T</definedName>
    <definedName name="Z_F658ED72_5E54_4C5B_BB2C_7A2962080984_.wvu.Cols" localSheetId="12" hidden="1">'Sch-6 (After Discount)'!$E:$F</definedName>
    <definedName name="Z_F658ED72_5E54_4C5B_BB2C_7A2962080984_.wvu.Cols" localSheetId="13" hidden="1">'Sch-7'!$AA:$AG</definedName>
    <definedName name="Z_F658ED72_5E54_4C5B_BB2C_7A2962080984_.wvu.FilterData" localSheetId="4" hidden="1">'Sch-1'!$16:$28</definedName>
    <definedName name="Z_F658ED72_5E54_4C5B_BB2C_7A2962080984_.wvu.FilterData" localSheetId="5" hidden="1">'Sch-2'!$A$16:$AF$26</definedName>
    <definedName name="Z_F658ED72_5E54_4C5B_BB2C_7A2962080984_.wvu.PrintArea" localSheetId="18" hidden="1">'Bid Form 2nd Envelope'!$A$1:$F$67</definedName>
    <definedName name="Z_F658ED72_5E54_4C5B_BB2C_7A2962080984_.wvu.PrintArea" localSheetId="14" hidden="1">Discount!$A$2:$G$40</definedName>
    <definedName name="Z_F658ED72_5E54_4C5B_BB2C_7A2962080984_.wvu.PrintArea" localSheetId="16" hidden="1">'Entry Tax'!$A$1:$E$16</definedName>
    <definedName name="Z_F658ED72_5E54_4C5B_BB2C_7A2962080984_.wvu.PrintArea" localSheetId="2" hidden="1">Instructions!$A$1:$C$65</definedName>
    <definedName name="Z_F658ED72_5E54_4C5B_BB2C_7A2962080984_.wvu.PrintArea" localSheetId="3" hidden="1">'Names of Bidder'!$B$1:$G$28</definedName>
    <definedName name="Z_F658ED72_5E54_4C5B_BB2C_7A2962080984_.wvu.PrintArea" localSheetId="15" hidden="1">Octroi!$A$1:$E$16</definedName>
    <definedName name="Z_F658ED72_5E54_4C5B_BB2C_7A2962080984_.wvu.PrintArea" localSheetId="17" hidden="1">'Other Taxes &amp; Duties'!$A$1:$F$16</definedName>
    <definedName name="Z_F658ED72_5E54_4C5B_BB2C_7A2962080984_.wvu.PrintArea" localSheetId="4" hidden="1">'Sch-1'!$A$1:$N$32</definedName>
    <definedName name="Z_F658ED72_5E54_4C5B_BB2C_7A2962080984_.wvu.PrintArea" localSheetId="5" hidden="1">'Sch-2'!$A$1:$J$29</definedName>
    <definedName name="Z_F658ED72_5E54_4C5B_BB2C_7A2962080984_.wvu.PrintArea" localSheetId="6" hidden="1">'Sch-3'!$A$1:$P$30</definedName>
    <definedName name="Z_F658ED72_5E54_4C5B_BB2C_7A2962080984_.wvu.PrintArea" localSheetId="7" hidden="1">'Sch-4'!$A$1:$P$26</definedName>
    <definedName name="Z_F658ED72_5E54_4C5B_BB2C_7A2962080984_.wvu.PrintArea" localSheetId="8" hidden="1">'Sch-5'!$A$1:$E$23</definedName>
    <definedName name="Z_F658ED72_5E54_4C5B_BB2C_7A2962080984_.wvu.PrintArea" localSheetId="9" hidden="1">'Sch-5 after discount'!$A$1:$E$23</definedName>
    <definedName name="Z_F658ED72_5E54_4C5B_BB2C_7A2962080984_.wvu.PrintArea" localSheetId="10" hidden="1">'Sch-6'!$A$1:$D$32</definedName>
    <definedName name="Z_F658ED72_5E54_4C5B_BB2C_7A2962080984_.wvu.PrintArea" localSheetId="12" hidden="1">'Sch-6 (After Discount)'!$A$1:$D$32</definedName>
    <definedName name="Z_F658ED72_5E54_4C5B_BB2C_7A2962080984_.wvu.PrintArea" localSheetId="11" hidden="1">'Sch-6 After Discount'!$A$1:$D$31</definedName>
    <definedName name="Z_F658ED72_5E54_4C5B_BB2C_7A2962080984_.wvu.PrintArea" localSheetId="13" hidden="1">'Sch-7'!$A$1:$M$22</definedName>
    <definedName name="Z_F658ED72_5E54_4C5B_BB2C_7A2962080984_.wvu.PrintTitles" localSheetId="4" hidden="1">'Sch-1'!$15:$16</definedName>
    <definedName name="Z_F658ED72_5E54_4C5B_BB2C_7A2962080984_.wvu.PrintTitles" localSheetId="5" hidden="1">'Sch-2'!$15:$16</definedName>
    <definedName name="Z_F658ED72_5E54_4C5B_BB2C_7A2962080984_.wvu.PrintTitles" localSheetId="6" hidden="1">'Sch-3'!$16:$17</definedName>
    <definedName name="Z_F658ED72_5E54_4C5B_BB2C_7A2962080984_.wvu.PrintTitles" localSheetId="8" hidden="1">'Sch-5'!$3:$14</definedName>
    <definedName name="Z_F658ED72_5E54_4C5B_BB2C_7A2962080984_.wvu.PrintTitles" localSheetId="9" hidden="1">'Sch-5 after discount'!$3:$14</definedName>
    <definedName name="Z_F658ED72_5E54_4C5B_BB2C_7A2962080984_.wvu.PrintTitles" localSheetId="10" hidden="1">'Sch-6'!$3:$14</definedName>
    <definedName name="Z_F658ED72_5E54_4C5B_BB2C_7A2962080984_.wvu.PrintTitles" localSheetId="12" hidden="1">'Sch-6 (After Discount)'!$3:$14</definedName>
    <definedName name="Z_F658ED72_5E54_4C5B_BB2C_7A2962080984_.wvu.PrintTitles" localSheetId="11" hidden="1">'Sch-6 After Discount'!$3:$13</definedName>
    <definedName name="Z_F658ED72_5E54_4C5B_BB2C_7A2962080984_.wvu.Rows" localSheetId="1" hidden="1">Cover!$7:$7</definedName>
    <definedName name="Z_F658ED72_5E54_4C5B_BB2C_7A2962080984_.wvu.Rows" localSheetId="14" hidden="1">Discount!$29:$32</definedName>
    <definedName name="Z_F658ED72_5E54_4C5B_BB2C_7A2962080984_.wvu.Rows" localSheetId="3" hidden="1">'Names of Bidder'!$19:$22</definedName>
    <definedName name="Z_F658ED72_5E54_4C5B_BB2C_7A2962080984_.wvu.Rows" localSheetId="13" hidden="1">'Sch-7'!$62:$180</definedName>
    <definedName name="Z_F8A50AE1_259E_429D_A506_38EB64D134EF_.wvu.Cols" localSheetId="0" hidden="1">Basic!$I:$I</definedName>
    <definedName name="Z_F8A50AE1_259E_429D_A506_38EB64D134EF_.wvu.Cols" localSheetId="18" hidden="1">'Bid Form 2nd Envelope'!$H:$AO</definedName>
    <definedName name="Z_F8A50AE1_259E_429D_A506_38EB64D134EF_.wvu.Cols" localSheetId="14" hidden="1">Discount!$H:$L</definedName>
    <definedName name="Z_F8A50AE1_259E_429D_A506_38EB64D134EF_.wvu.Cols" localSheetId="3" hidden="1">'Names of Bidder'!$H:$H,'Names of Bidder'!$K:$K</definedName>
    <definedName name="Z_F8A50AE1_259E_429D_A506_38EB64D134EF_.wvu.Cols" localSheetId="21" hidden="1">'N-W (Cr.)'!$A:$O,'N-W (Cr.)'!$T:$DL</definedName>
    <definedName name="Z_F8A50AE1_259E_429D_A506_38EB64D134EF_.wvu.Cols" localSheetId="4" hidden="1">'Sch-1'!$O:$T,'Sch-1'!$X:$AK</definedName>
    <definedName name="Z_F8A50AE1_259E_429D_A506_38EB64D134EF_.wvu.Cols" localSheetId="6" hidden="1">'Sch-3'!$Q:$Z</definedName>
    <definedName name="Z_F8A50AE1_259E_429D_A506_38EB64D134EF_.wvu.Cols" localSheetId="8" hidden="1">'Sch-5'!$F:$T</definedName>
    <definedName name="Z_F8A50AE1_259E_429D_A506_38EB64D134EF_.wvu.Cols" localSheetId="12" hidden="1">'Sch-6 (After Discount)'!$E:$F</definedName>
    <definedName name="Z_F8A50AE1_259E_429D_A506_38EB64D134EF_.wvu.Cols" localSheetId="13" hidden="1">'Sch-7'!$AA:$AG</definedName>
    <definedName name="Z_F8A50AE1_259E_429D_A506_38EB64D134EF_.wvu.FilterData" localSheetId="4" hidden="1">'Sch-1'!$16:$28</definedName>
    <definedName name="Z_F8A50AE1_259E_429D_A506_38EB64D134EF_.wvu.FilterData" localSheetId="5" hidden="1">'Sch-2'!$A$16:$AF$26</definedName>
    <definedName name="Z_F8A50AE1_259E_429D_A506_38EB64D134EF_.wvu.PrintArea" localSheetId="18" hidden="1">'Bid Form 2nd Envelope'!$A$1:$F$67</definedName>
    <definedName name="Z_F8A50AE1_259E_429D_A506_38EB64D134EF_.wvu.PrintArea" localSheetId="14" hidden="1">Discount!$A$2:$G$40</definedName>
    <definedName name="Z_F8A50AE1_259E_429D_A506_38EB64D134EF_.wvu.PrintArea" localSheetId="16" hidden="1">'Entry Tax'!$A$1:$E$16</definedName>
    <definedName name="Z_F8A50AE1_259E_429D_A506_38EB64D134EF_.wvu.PrintArea" localSheetId="2" hidden="1">Instructions!$A$1:$C$65</definedName>
    <definedName name="Z_F8A50AE1_259E_429D_A506_38EB64D134EF_.wvu.PrintArea" localSheetId="3" hidden="1">'Names of Bidder'!$B$1:$G$28</definedName>
    <definedName name="Z_F8A50AE1_259E_429D_A506_38EB64D134EF_.wvu.PrintArea" localSheetId="15" hidden="1">Octroi!$A$1:$E$16</definedName>
    <definedName name="Z_F8A50AE1_259E_429D_A506_38EB64D134EF_.wvu.PrintArea" localSheetId="17" hidden="1">'Other Taxes &amp; Duties'!$A$1:$F$16</definedName>
    <definedName name="Z_F8A50AE1_259E_429D_A506_38EB64D134EF_.wvu.PrintArea" localSheetId="4" hidden="1">'Sch-1'!$A$1:$N$32</definedName>
    <definedName name="Z_F8A50AE1_259E_429D_A506_38EB64D134EF_.wvu.PrintArea" localSheetId="5" hidden="1">'Sch-2'!$A$1:$J$29</definedName>
    <definedName name="Z_F8A50AE1_259E_429D_A506_38EB64D134EF_.wvu.PrintArea" localSheetId="6" hidden="1">'Sch-3'!$A$1:$P$30</definedName>
    <definedName name="Z_F8A50AE1_259E_429D_A506_38EB64D134EF_.wvu.PrintArea" localSheetId="7" hidden="1">'Sch-4'!$A$1:$P$26</definedName>
    <definedName name="Z_F8A50AE1_259E_429D_A506_38EB64D134EF_.wvu.PrintArea" localSheetId="8" hidden="1">'Sch-5'!$A$1:$E$23</definedName>
    <definedName name="Z_F8A50AE1_259E_429D_A506_38EB64D134EF_.wvu.PrintArea" localSheetId="9" hidden="1">'Sch-5 after discount'!$A$1:$E$23</definedName>
    <definedName name="Z_F8A50AE1_259E_429D_A506_38EB64D134EF_.wvu.PrintArea" localSheetId="10" hidden="1">'Sch-6'!$A$1:$D$32</definedName>
    <definedName name="Z_F8A50AE1_259E_429D_A506_38EB64D134EF_.wvu.PrintArea" localSheetId="12" hidden="1">'Sch-6 (After Discount)'!$A$1:$D$32</definedName>
    <definedName name="Z_F8A50AE1_259E_429D_A506_38EB64D134EF_.wvu.PrintArea" localSheetId="11" hidden="1">'Sch-6 After Discount'!$A$1:$D$31</definedName>
    <definedName name="Z_F8A50AE1_259E_429D_A506_38EB64D134EF_.wvu.PrintArea" localSheetId="13" hidden="1">'Sch-7'!$A$1:$M$22</definedName>
    <definedName name="Z_F8A50AE1_259E_429D_A506_38EB64D134EF_.wvu.PrintTitles" localSheetId="4" hidden="1">'Sch-1'!$15:$16</definedName>
    <definedName name="Z_F8A50AE1_259E_429D_A506_38EB64D134EF_.wvu.PrintTitles" localSheetId="5" hidden="1">'Sch-2'!$15:$16</definedName>
    <definedName name="Z_F8A50AE1_259E_429D_A506_38EB64D134EF_.wvu.PrintTitles" localSheetId="6" hidden="1">'Sch-3'!$16:$17</definedName>
    <definedName name="Z_F8A50AE1_259E_429D_A506_38EB64D134EF_.wvu.PrintTitles" localSheetId="8" hidden="1">'Sch-5'!$3:$14</definedName>
    <definedName name="Z_F8A50AE1_259E_429D_A506_38EB64D134EF_.wvu.PrintTitles" localSheetId="9" hidden="1">'Sch-5 after discount'!$3:$14</definedName>
    <definedName name="Z_F8A50AE1_259E_429D_A506_38EB64D134EF_.wvu.PrintTitles" localSheetId="10" hidden="1">'Sch-6'!$3:$14</definedName>
    <definedName name="Z_F8A50AE1_259E_429D_A506_38EB64D134EF_.wvu.PrintTitles" localSheetId="12" hidden="1">'Sch-6 (After Discount)'!$3:$14</definedName>
    <definedName name="Z_F8A50AE1_259E_429D_A506_38EB64D134EF_.wvu.PrintTitles" localSheetId="11" hidden="1">'Sch-6 After Discount'!$3:$13</definedName>
    <definedName name="Z_F8A50AE1_259E_429D_A506_38EB64D134EF_.wvu.Rows" localSheetId="1" hidden="1">Cover!$7:$7</definedName>
    <definedName name="Z_F8A50AE1_259E_429D_A506_38EB64D134EF_.wvu.Rows" localSheetId="14" hidden="1">Discount!$29:$32</definedName>
    <definedName name="Z_F8A50AE1_259E_429D_A506_38EB64D134EF_.wvu.Rows" localSheetId="3" hidden="1">'Names of Bidder'!$19:$22</definedName>
    <definedName name="Z_F8A50AE1_259E_429D_A506_38EB64D134EF_.wvu.Rows" localSheetId="13" hidden="1">'Sch-7'!$62:$180</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Atul Kumar Singh {अतुल कुमार सिंह} - Personal View" guid="{112647D2-7580-431B-99B5-DD512E2AD50E}" mergeInterval="0" personalView="1" maximized="1" xWindow="-8" yWindow="-8" windowWidth="1936" windowHeight="1056" tabRatio="804" activeSheetId="19"/>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Adil Iqbal Khan {Adil Iqbal Khan} - Personal View" guid="{F8A50AE1-259E-429D-A506-38EB64D134EF}" mergeInterval="0" personalView="1" maximized="1" xWindow="-9" yWindow="-9" windowWidth="1938" windowHeight="1048" tabRatio="804" activeSheetId="5"/>
    <customWorkbookView name="Sheel Dave - Personal View" guid="{DEF6DCE2-4A74-4BE5-B5D5-8143DC3F770A}" mergeInterval="0" personalView="1" maximized="1" xWindow="-8" yWindow="-8" windowWidth="1936" windowHeight="1056" tabRatio="804" activeSheetId="5"/>
    <customWorkbookView name="Manish Bilaiya - Personal View" guid="{F658ED72-5E54-4C5B-BB2C-7A2962080984}" mergeInterval="0" personalView="1" maximized="1" xWindow="-9" yWindow="-9" windowWidth="1938" windowHeight="1048" tabRatio="804" activeSheetId="19"/>
    <customWorkbookView name="Chandra Kr. Kamat {चंद्र कुमार कामत} - Personal View" guid="{BE68641D-0C1E-4F8D-890A-A660C199187C}" mergeInterval="0" personalView="1" maximized="1" xWindow="-8" yWindow="-8" windowWidth="1936" windowHeight="1056" tabRatio="804" activeSheetId="8"/>
    <customWorkbookView name="Atul Singh - Personal View" guid="{AD0333DF-5B33-49B5-B063-72505D20EFE4}" mergeInterval="0" personalView="1" maximized="1" windowWidth="1362" windowHeight="542" tabRatio="804" activeSheetId="19"/>
  </customWorkbookViews>
</workbook>
</file>

<file path=xl/calcChain.xml><?xml version="1.0" encoding="utf-8"?>
<calcChain xmlns="http://schemas.openxmlformats.org/spreadsheetml/2006/main">
  <c r="J23" i="6" l="1"/>
  <c r="J19" i="6"/>
  <c r="N23" i="5"/>
  <c r="P23" i="5" s="1"/>
  <c r="U19" i="5"/>
  <c r="V19" i="5" s="1"/>
  <c r="T19" i="5"/>
  <c r="N19" i="5"/>
  <c r="P19" i="5" s="1"/>
  <c r="O23" i="5" l="1"/>
  <c r="O19" i="5"/>
  <c r="Q21" i="7"/>
  <c r="R21" i="7"/>
  <c r="P20" i="7"/>
  <c r="Q20" i="7" s="1"/>
  <c r="P22" i="7"/>
  <c r="Q22" i="7" s="1"/>
  <c r="P23" i="7"/>
  <c r="Q23" i="7" s="1"/>
  <c r="J20" i="6"/>
  <c r="J22" i="6"/>
  <c r="J24" i="6"/>
  <c r="P21" i="5"/>
  <c r="O21" i="5"/>
  <c r="N22" i="5"/>
  <c r="P22" i="5" s="1"/>
  <c r="N24" i="5"/>
  <c r="P24" i="5" s="1"/>
  <c r="R22" i="7" l="1"/>
  <c r="R23" i="7"/>
  <c r="R20" i="7"/>
  <c r="O22" i="5"/>
  <c r="O24" i="5"/>
  <c r="Z8" i="5"/>
  <c r="Z9" i="5"/>
  <c r="T18" i="5"/>
  <c r="U18" i="5"/>
  <c r="V18" i="5" s="1"/>
  <c r="T20" i="5"/>
  <c r="U20" i="5"/>
  <c r="V20" i="5" s="1"/>
  <c r="Z10" i="5" l="1"/>
  <c r="V25" i="5"/>
  <c r="U25" i="5"/>
  <c r="T25" i="5"/>
  <c r="V20" i="7" l="1"/>
  <c r="V19" i="7"/>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9" i="7"/>
  <c r="Q19" i="7" s="1"/>
  <c r="A1" i="6"/>
  <c r="C9" i="6"/>
  <c r="C10" i="6"/>
  <c r="C11" i="6"/>
  <c r="C12" i="6"/>
  <c r="J18" i="6"/>
  <c r="A1" i="5"/>
  <c r="C9" i="5"/>
  <c r="B8" i="12" s="1"/>
  <c r="C10" i="5"/>
  <c r="C10" i="14" s="1"/>
  <c r="C11" i="5"/>
  <c r="B10" i="12" s="1"/>
  <c r="C12" i="5"/>
  <c r="C12" i="14" s="1"/>
  <c r="IV16" i="5"/>
  <c r="N18" i="5"/>
  <c r="N20" i="5"/>
  <c r="N26" i="5"/>
  <c r="C30" i="5"/>
  <c r="C28" i="6" s="1"/>
  <c r="K30" i="5"/>
  <c r="O29" i="7" s="1"/>
  <c r="N24" i="8" s="1"/>
  <c r="C31" i="5"/>
  <c r="C30" i="7" s="1"/>
  <c r="C24" i="8" s="1"/>
  <c r="K31" i="5"/>
  <c r="O30" i="7" s="1"/>
  <c r="N25" i="8" s="1"/>
  <c r="K6" i="4"/>
  <c r="Z7" i="5" s="1"/>
  <c r="AA6" i="4"/>
  <c r="B7" i="4"/>
  <c r="B9" i="4"/>
  <c r="A8" i="6" s="1"/>
  <c r="B10" i="4"/>
  <c r="B14" i="4"/>
  <c r="B15" i="4"/>
  <c r="H27" i="4"/>
  <c r="G27" i="4" s="1"/>
  <c r="B2" i="2"/>
  <c r="A3" i="13" s="1"/>
  <c r="F2" i="2"/>
  <c r="B3" i="2"/>
  <c r="A1" i="7" s="1"/>
  <c r="O20" i="5" l="1"/>
  <c r="P20" i="5"/>
  <c r="P18" i="5"/>
  <c r="O18" i="5"/>
  <c r="H5" i="20"/>
  <c r="H7" i="20"/>
  <c r="C11" i="14"/>
  <c r="A7" i="5"/>
  <c r="A7" i="13" s="1"/>
  <c r="B51" i="19"/>
  <c r="B53" i="19"/>
  <c r="B50" i="19"/>
  <c r="E52" i="19"/>
  <c r="F49" i="19"/>
  <c r="I29" i="6"/>
  <c r="A8" i="10"/>
  <c r="B9" i="12"/>
  <c r="B52" i="19"/>
  <c r="E16" i="17"/>
  <c r="A8" i="8"/>
  <c r="E16" i="16"/>
  <c r="B11" i="12"/>
  <c r="R19" i="7"/>
  <c r="A8" i="11"/>
  <c r="A8" i="13"/>
  <c r="F16" i="18"/>
  <c r="A3" i="6"/>
  <c r="A3" i="8"/>
  <c r="A3" i="10"/>
  <c r="C12" i="15"/>
  <c r="A3" i="12"/>
  <c r="A3" i="7"/>
  <c r="A3" i="9"/>
  <c r="A3" i="11"/>
  <c r="A3" i="5"/>
  <c r="A1" i="13"/>
  <c r="C15" i="19"/>
  <c r="B1" i="4"/>
  <c r="A3" i="14"/>
  <c r="A64" i="14" s="1"/>
  <c r="A1" i="11"/>
  <c r="A2" i="15"/>
  <c r="C22" i="14"/>
  <c r="C40" i="15" s="1"/>
  <c r="B46" i="19" s="1"/>
  <c r="B32" i="13"/>
  <c r="C9" i="14"/>
  <c r="B2" i="4"/>
  <c r="A1" i="10"/>
  <c r="A1" i="14"/>
  <c r="A62" i="14" s="1"/>
  <c r="A8" i="7"/>
  <c r="I28" i="6"/>
  <c r="A8" i="9"/>
  <c r="A1" i="9"/>
  <c r="A1" i="12"/>
  <c r="AG7" i="19"/>
  <c r="AG8" i="19" s="1"/>
  <c r="C29" i="7"/>
  <c r="C23" i="8" s="1"/>
  <c r="A1" i="19"/>
  <c r="C29" i="6"/>
  <c r="A1" i="8"/>
  <c r="A8" i="5"/>
  <c r="AG9" i="19"/>
  <c r="V24" i="7"/>
  <c r="J25" i="6"/>
  <c r="J7" i="15" s="1"/>
  <c r="I25" i="15" s="1"/>
  <c r="P24" i="7"/>
  <c r="N25" i="5"/>
  <c r="U26" i="5" s="1"/>
  <c r="J8" i="15" l="1"/>
  <c r="J26" i="15" s="1"/>
  <c r="AA24" i="7"/>
  <c r="P25" i="5"/>
  <c r="V26" i="5" s="1"/>
  <c r="A7" i="6"/>
  <c r="A7" i="10"/>
  <c r="A7" i="8"/>
  <c r="B7" i="14"/>
  <c r="A7" i="7"/>
  <c r="A7" i="9"/>
  <c r="A7" i="11"/>
  <c r="B40" i="19"/>
  <c r="B8" i="14"/>
  <c r="A7" i="12"/>
  <c r="I16" i="15"/>
  <c r="D17" i="11"/>
  <c r="E17" i="13" s="1"/>
  <c r="R24" i="7"/>
  <c r="D17" i="9" s="1"/>
  <c r="D19" i="11"/>
  <c r="E19" i="13" s="1"/>
  <c r="P34" i="7"/>
  <c r="N27" i="5"/>
  <c r="J6" i="15"/>
  <c r="D15" i="11"/>
  <c r="E15" i="13" s="1"/>
  <c r="D15" i="9" l="1"/>
  <c r="D19" i="9" s="1"/>
  <c r="D23" i="11" s="1"/>
  <c r="D28" i="11" s="1"/>
  <c r="J16" i="15"/>
  <c r="H16" i="15"/>
  <c r="J9" i="15"/>
  <c r="J15" i="15" s="1"/>
  <c r="H24" i="15"/>
  <c r="J31" i="15" l="1"/>
  <c r="J32" i="15" s="1"/>
  <c r="J35" i="15"/>
  <c r="J36" i="15" s="1"/>
  <c r="H15" i="15"/>
  <c r="H31" i="15" s="1"/>
  <c r="H32" i="15" s="1"/>
  <c r="I15" i="15"/>
  <c r="S21" i="7" l="1"/>
  <c r="T21" i="7" s="1"/>
  <c r="U21" i="7" s="1"/>
  <c r="S23" i="7"/>
  <c r="T23" i="7" s="1"/>
  <c r="U23" i="7" s="1"/>
  <c r="S20" i="7"/>
  <c r="T20" i="7" s="1"/>
  <c r="U20" i="7" s="1"/>
  <c r="S22" i="7"/>
  <c r="T22" i="7" s="1"/>
  <c r="U22" i="7" s="1"/>
  <c r="F19" i="13"/>
  <c r="D19" i="13" s="1"/>
  <c r="S19" i="7"/>
  <c r="T19" i="7" s="1"/>
  <c r="U19" i="7" s="1"/>
  <c r="I35" i="15"/>
  <c r="I36" i="15" s="1"/>
  <c r="F17" i="13" s="1"/>
  <c r="D17" i="13" s="1"/>
  <c r="I31" i="15"/>
  <c r="I32" i="15" s="1"/>
  <c r="H35" i="15"/>
  <c r="H36" i="15" s="1"/>
  <c r="Q19" i="5" l="1"/>
  <c r="R19" i="5" s="1"/>
  <c r="S19" i="5" s="1"/>
  <c r="Q23" i="5"/>
  <c r="R23" i="5" s="1"/>
  <c r="S23" i="5" s="1"/>
  <c r="Q22" i="5"/>
  <c r="R22" i="5" s="1"/>
  <c r="S22" i="5" s="1"/>
  <c r="Q21" i="5"/>
  <c r="R21" i="5" s="1"/>
  <c r="S21" i="5" s="1"/>
  <c r="Q24" i="5"/>
  <c r="R24" i="5" s="1"/>
  <c r="S24" i="5" s="1"/>
  <c r="Q18" i="5"/>
  <c r="R18" i="5" s="1"/>
  <c r="Q20" i="5"/>
  <c r="R20" i="5" s="1"/>
  <c r="S20" i="5" s="1"/>
  <c r="F15" i="13"/>
  <c r="D15" i="13" s="1"/>
  <c r="U24" i="7"/>
  <c r="D17" i="10" s="1"/>
  <c r="R25" i="5" l="1"/>
  <c r="S18" i="5"/>
  <c r="S25" i="5" s="1"/>
  <c r="D15" i="10" s="1"/>
  <c r="D19" i="10" s="1"/>
  <c r="D23" i="13" s="1"/>
  <c r="D28" i="13" s="1"/>
  <c r="H18" i="19" s="1"/>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<sst xmlns="http://schemas.openxmlformats.org/spreadsheetml/2006/main" count="1267" uniqueCount="491">
  <si>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</si>
  <si>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</si>
  <si>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</si>
  <si>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</si>
  <si>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</si>
  <si>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</si>
  <si>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</si>
  <si>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</si>
  <si>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</si>
  <si>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</si>
  <si>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</si>
  <si>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</si>
  <si>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</si>
  <si>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</si>
  <si>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</si>
  <si>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</si>
  <si>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</si>
  <si>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</si>
  <si>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</si>
  <si>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</si>
  <si>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</si>
  <si>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</si>
  <si>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</si>
  <si>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</si>
  <si>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</si>
  <si>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</si>
  <si>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</si>
  <si>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</si>
  <si>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</si>
  <si>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</si>
  <si>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</si>
  <si>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</si>
  <si>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</si>
  <si>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</si>
  <si>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</si>
  <si>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</si>
  <si>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</si>
  <si>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</si>
  <si>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</si>
  <si>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</si>
  <si>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</si>
  <si>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</si>
  <si>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</si>
  <si>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</si>
  <si>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</si>
  <si>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</si>
  <si>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</si>
  <si>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</si>
  <si>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</si>
  <si>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</si>
  <si>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</si>
  <si>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</si>
  <si>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</si>
  <si>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</si>
  <si>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</si>
  <si>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</si>
  <si>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</si>
  <si>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</si>
  <si>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</si>
  <si>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</si>
  <si>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</si>
  <si>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</si>
  <si>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</si>
  <si>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</si>
  <si>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</si>
  <si>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</si>
  <si>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</si>
  <si>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</si>
  <si>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</si>
  <si>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</si>
  <si>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</si>
  <si>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</si>
  <si>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</si>
  <si>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</si>
  <si>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</si>
  <si>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</si>
  <si>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</si>
  <si>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</si>
  <si>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</si>
  <si>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</si>
  <si>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</si>
  <si>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</si>
  <si>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</si>
  <si>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</si>
  <si>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</si>
  <si>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</si>
  <si>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</si>
  <si>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</si>
  <si>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</si>
  <si>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</si>
  <si>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</si>
  <si>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</si>
  <si>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</si>
  <si>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</si>
  <si>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</si>
  <si>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</si>
  <si>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</si>
  <si>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</si>
  <si>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</si>
  <si>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</si>
  <si>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</si>
  <si>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</si>
  <si>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</si>
  <si>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</si>
  <si>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</si>
  <si>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</si>
  <si>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</si>
  <si>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</si>
  <si>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</si>
  <si>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</si>
  <si>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</si>
  <si>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</si>
  <si>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</si>
  <si>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</si>
  <si>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</si>
  <si>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</si>
  <si>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</si>
  <si>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</si>
  <si>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</si>
  <si>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</si>
  <si>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</si>
  <si>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</si>
  <si>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</si>
  <si>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</si>
  <si>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</si>
  <si>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</si>
  <si>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</si>
  <si>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</si>
  <si>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</si>
  <si>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</si>
  <si>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</si>
  <si>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</si>
  <si>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</si>
  <si>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</si>
  <si>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</si>
  <si>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</si>
  <si>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</si>
  <si>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</si>
  <si>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</si>
  <si>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</si>
  <si>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</si>
  <si>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</si>
  <si>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</si>
  <si>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</si>
  <si>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</si>
  <si>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</si>
  <si>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</si>
  <si>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</si>
  <si>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</si>
  <si>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</si>
  <si>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</si>
  <si>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</si>
  <si>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</si>
  <si>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</si>
  <si>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</si>
  <si>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</si>
  <si>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</si>
  <si>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</si>
  <si>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</si>
  <si>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</si>
  <si>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</si>
  <si>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</si>
  <si>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</si>
  <si>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</si>
  <si>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</si>
  <si>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</si>
  <si>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</si>
  <si>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</si>
  <si>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</si>
  <si>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</si>
  <si>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</si>
  <si>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</si>
  <si>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</si>
  <si>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</si>
  <si>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</si>
  <si>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</si>
  <si>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</si>
  <si>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</si>
  <si>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</si>
  <si>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</si>
  <si>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</si>
  <si>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</si>
  <si>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</si>
  <si>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</si>
  <si>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</si>
  <si>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</si>
  <si>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</si>
  <si>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</si>
  <si>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</si>
  <si>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</si>
  <si>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</si>
  <si>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</si>
  <si>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</si>
  <si>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</si>
  <si>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</si>
  <si>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</si>
  <si>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</si>
  <si>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</si>
  <si>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</si>
  <si>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</si>
  <si>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</si>
  <si>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</si>
  <si>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</si>
  <si>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</si>
  <si>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</si>
  <si>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</si>
  <si>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</si>
  <si>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</si>
  <si>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</si>
  <si>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</si>
  <si>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</si>
  <si>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</si>
  <si>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</si>
  <si>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</si>
  <si>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</si>
  <si>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</si>
  <si>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</si>
  <si>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</si>
  <si>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</si>
  <si>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</si>
  <si>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</si>
  <si>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</si>
  <si>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</si>
  <si>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</si>
  <si>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</si>
  <si>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</si>
  <si>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</si>
  <si>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</si>
  <si>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</si>
  <si>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</si>
  <si>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</si>
  <si>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</si>
  <si>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</si>
  <si>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</si>
  <si>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</si>
  <si>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</si>
  <si>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</si>
  <si>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</si>
  <si>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</si>
  <si>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</si>
  <si>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</si>
  <si>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</si>
  <si>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</si>
  <si>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</si>
  <si>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</si>
  <si>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</si>
  <si>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</si>
  <si>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</si>
  <si>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</si>
  <si>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</si>
  <si>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</si>
  <si>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</si>
  <si>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</si>
  <si>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</si>
  <si>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</si>
  <si>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</si>
  <si>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</si>
  <si>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</si>
  <si>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</si>
  <si>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</si>
  <si>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</si>
  <si>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</si>
  <si>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</si>
  <si>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</si>
  <si>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</si>
  <si>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</si>
  <si>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</si>
  <si>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</si>
  <si>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</si>
  <si>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</si>
  <si>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</si>
  <si>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</si>
  <si>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</si>
  <si>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</si>
  <si>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</si>
  <si>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</si>
  <si>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</si>
  <si>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</si>
  <si>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</si>
  <si>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</si>
  <si>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</si>
  <si>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</si>
  <si>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</si>
  <si>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</si>
  <si>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</si>
  <si>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</si>
  <si>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</si>
  <si>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</si>
  <si>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</si>
  <si>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</si>
  <si>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</si>
  <si>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</si>
  <si>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</si>
  <si>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</si>
  <si>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</si>
  <si>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</si>
  <si>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</si>
  <si>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</si>
  <si>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</si>
  <si>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</si>
  <si>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</si>
  <si>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</si>
  <si>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</si>
  <si>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</si>
  <si>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</si>
  <si>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</si>
  <si>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</si>
  <si>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</si>
  <si>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</si>
  <si>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</si>
  <si>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</si>
  <si>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</si>
  <si>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</si>
  <si>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</si>
  <si>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</si>
  <si>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</si>
  <si>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</si>
  <si>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</si>
  <si>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</si>
  <si>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</si>
  <si>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</si>
  <si>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</si>
  <si>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</si>
  <si>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</si>
  <si>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</si>
  <si>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</si>
  <si>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</si>
  <si>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</si>
  <si>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</si>
  <si>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</si>
  <si>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</si>
  <si>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</si>
  <si>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</si>
  <si>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</si>
  <si>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</si>
  <si>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r>
      <t>Discount on percent basis on total price quoted by us without GST.</t>
    </r>
    <r>
      <rPr>
        <sz val="11"/>
        <rFont val="Book Antiqua"/>
        <family val="1"/>
      </rPr>
      <t xml:space="preserve"> [The discount shall be proportionately applicable on all the items of all the Schdules i.e. Sch-1 (without type test charges), Sch-2 , Sch-3, Sch-4 &amp; Sch-7] </t>
    </r>
    <r>
      <rPr>
        <b/>
        <sz val="11"/>
        <rFont val="Book Antiqua"/>
        <family val="1"/>
      </rPr>
      <t>In Percent (%)</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</si>
  <si>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</si>
  <si>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</si>
  <si>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</si>
  <si>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</si>
  <si>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</si>
  <si>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</si>
  <si>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</si>
  <si>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</si>
  <si>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</si>
  <si>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</si>
  <si>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</si>
  <si>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</si>
  <si>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</si>
  <si>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</si>
  <si>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</si>
  <si>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</si>
  <si>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</si>
  <si>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</si>
  <si>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</si>
  <si>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</si>
  <si>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</si>
  <si>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</si>
  <si>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</si>
  <si>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</si>
  <si>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</si>
  <si>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</si>
  <si>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</si>
  <si>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</si>
  <si>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</si>
  <si>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</si>
  <si>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</si>
  <si>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</si>
  <si>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</si>
  <si>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</si>
  <si>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</si>
  <si>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</si>
  <si>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</si>
  <si>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</si>
  <si>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</si>
  <si>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</si>
  <si>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</si>
  <si>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</si>
  <si>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</si>
  <si>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</si>
  <si>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</si>
  <si>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</si>
  <si>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</si>
  <si>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</si>
  <si>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</si>
  <si>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</si>
  <si>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</si>
  <si>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</si>
  <si>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</si>
  <si>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</si>
  <si>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</si>
  <si>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</si>
  <si>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</si>
  <si>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</si>
  <si>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</si>
  <si>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</si>
  <si>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</si>
  <si>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</si>
  <si>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</si>
  <si>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</si>
  <si>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</si>
  <si>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</si>
  <si>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</si>
  <si>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</si>
  <si>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</si>
  <si>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</si>
  <si>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</si>
  <si>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</si>
  <si>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</si>
  <si>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</si>
  <si>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</si>
  <si>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</si>
  <si>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</si>
  <si>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</si>
  <si>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</si>
  <si>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</si>
  <si>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</si>
  <si>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</si>
  <si>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</si>
  <si>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</si>
  <si>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</si>
  <si>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</si>
  <si>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</si>
  <si>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</si>
  <si>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</si>
  <si>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</si>
  <si>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</si>
  <si>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</si>
  <si>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</si>
  <si>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</si>
  <si>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</si>
  <si>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</si>
  <si>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</si>
  <si>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</si>
  <si>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</si>
  <si>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</si>
  <si>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</si>
  <si>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</si>
  <si>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</si>
  <si>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</si>
  <si>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</si>
  <si>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</si>
  <si>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</si>
  <si>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</si>
  <si>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</si>
  <si>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</si>
  <si>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</si>
  <si>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</si>
  <si>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</si>
  <si>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</si>
  <si>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</si>
  <si>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</si>
  <si>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</si>
  <si>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</si>
  <si>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</si>
  <si>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</si>
  <si>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</si>
  <si>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</si>
  <si>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</si>
  <si>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</si>
  <si>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</si>
  <si>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</si>
  <si>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</si>
  <si>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</si>
  <si>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</si>
  <si>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</si>
  <si>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</si>
  <si>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</si>
  <si>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</si>
  <si>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</si>
  <si>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</si>
  <si>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</si>
  <si>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</si>
  <si>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</si>
  <si>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</si>
  <si>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</si>
  <si>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</si>
  <si>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</si>
  <si>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</si>
  <si>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500MVA, 400KV/220/33 KV, 3-phase Autotransformer excluding insulatingoil</t>
  </si>
  <si>
    <t>Insulating Oil for 500MVA, 400KV/220/33 KV, 3-phase Autotransformer</t>
  </si>
  <si>
    <t>AAAAAAAAABB&amp;</t>
  </si>
  <si>
    <t xml:space="preserve">400kV Transformer at Ramgarh ss LOT-2   </t>
  </si>
  <si>
    <t xml:space="preserve">ICT                                     </t>
  </si>
  <si>
    <t>DIGITAL RTCC RELAY</t>
  </si>
  <si>
    <t xml:space="preserve">400kV Transformer at Bikaner ss LOT-2   </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</si>
  <si>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</si>
  <si>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500MVA, 400KV/220/33 KV, 3-phase Autotransformer excluding insulating oil</t>
  </si>
  <si>
    <t>400kV Transformer Package TR05 for 4X 500MVA 400/220/33kV 3-phase Transformers associated with Bulk Procurement of 765kV &amp; 400kV Class Transformers of various capacities- LOT 2</t>
  </si>
  <si>
    <t>TR05</t>
  </si>
  <si>
    <t>SPEC. NO.: 5002002070/TRANSFORMER/DOM/A06-CC CS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</si>
</sst>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 #,##0.000_ ;_ * \-#,##0.000_ ;_ * &quot;-&quot;??_ ;_ @_ "/>
    <numFmt numFmtId="181" formatCode="_ * #,##0.0000_ ;_ * \-#,##0.0000_ ;_ * &quot;-&quot;??_ ;_ @_ "/>
    <numFmt numFmtId="182" formatCode="_(* #,##0.0000_);_(* \(#,##0.0000\);_(* &quot;-&quot;????_);_(@_)"/>
  </numFmts>
  <fonts count="85">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4"/>
      <color indexed="9"/>
      <name val="Book Antiqua"/>
      <family val="1"/>
    </font>
    <font>
      <sz val="14"/>
      <name val="Book Antiqua"/>
      <family val="1"/>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4"/>
      <color rgb="FF000000"/>
      <name val="Calibri"/>
      <family val="2"/>
    </font>
    <font>
      <b/>
      <sz val="14"/>
      <color theme="1"/>
      <name val="Book Antiqua"/>
      <family val="1"/>
    </font>
    <font>
      <b/>
      <sz val="14"/>
      <color theme="1"/>
      <name val="Calibri"/>
      <family val="2"/>
      <scheme val="minor"/>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2"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9" fillId="0" borderId="0"/>
  </cellStyleXfs>
  <cellXfs count="1007">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2"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3" fillId="0" borderId="0" xfId="114" applyFont="1" applyBorder="1" applyAlignment="1" applyProtection="1">
      <alignment vertical="top"/>
      <protection hidden="1"/>
    </xf>
    <xf numFmtId="0" fontId="74" fillId="0" borderId="0" xfId="114" applyFont="1" applyBorder="1" applyAlignment="1" applyProtection="1">
      <alignment vertical="top"/>
      <protection hidden="1"/>
    </xf>
    <xf numFmtId="2" fontId="74" fillId="0" borderId="0" xfId="114" applyNumberFormat="1" applyFont="1" applyBorder="1" applyAlignment="1" applyProtection="1">
      <alignment vertical="top"/>
      <protection hidden="1"/>
    </xf>
    <xf numFmtId="174" fontId="73"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5"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6" fillId="0" borderId="9" xfId="0" applyFont="1" applyBorder="1" applyAlignment="1">
      <alignment horizontal="center" vertical="center" wrapText="1"/>
    </xf>
    <xf numFmtId="0" fontId="76"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5" fillId="10" borderId="9" xfId="0" applyFont="1" applyFill="1" applyBorder="1" applyAlignment="1">
      <alignment vertical="center" wrapText="1"/>
    </xf>
    <xf numFmtId="0" fontId="75" fillId="10" borderId="9" xfId="0" applyFont="1" applyFill="1" applyBorder="1" applyAlignment="1">
      <alignment horizontal="left" vertical="center" wrapText="1"/>
    </xf>
    <xf numFmtId="0" fontId="75" fillId="10" borderId="9" xfId="0" applyFont="1" applyFill="1" applyBorder="1" applyAlignment="1">
      <alignment horizontal="center" vertical="center" wrapText="1"/>
    </xf>
    <xf numFmtId="0" fontId="75" fillId="0" borderId="0" xfId="0" applyFont="1" applyAlignment="1" applyProtection="1">
      <alignment vertical="center" wrapText="1"/>
    </xf>
    <xf numFmtId="0" fontId="75" fillId="0" borderId="0" xfId="0" applyFont="1" applyAlignment="1" applyProtection="1">
      <alignment horizontal="center" vertical="center"/>
    </xf>
    <xf numFmtId="0" fontId="76" fillId="0" borderId="0" xfId="0" applyFont="1" applyAlignment="1" applyProtection="1">
      <alignment horizontal="center" vertical="center"/>
      <protection locked="0"/>
    </xf>
    <xf numFmtId="0" fontId="76" fillId="0" borderId="0" xfId="0" applyFont="1" applyAlignment="1">
      <alignment vertical="center"/>
    </xf>
    <xf numFmtId="0" fontId="4" fillId="0" borderId="0" xfId="0" applyFont="1" applyAlignment="1" applyProtection="1">
      <alignment horizontal="center" vertical="center"/>
    </xf>
    <xf numFmtId="0" fontId="76"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7" fillId="0" borderId="9" xfId="0" applyFont="1" applyFill="1" applyBorder="1" applyAlignment="1">
      <alignment horizontal="center" vertical="center" wrapText="1"/>
    </xf>
    <xf numFmtId="0" fontId="77"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5" fillId="0" borderId="9" xfId="0" applyFont="1" applyBorder="1" applyAlignment="1">
      <alignment vertical="center"/>
    </xf>
    <xf numFmtId="0" fontId="75" fillId="0" borderId="9" xfId="0" applyFont="1" applyBorder="1"/>
    <xf numFmtId="0" fontId="78" fillId="0" borderId="9" xfId="0" applyFont="1" applyBorder="1" applyAlignment="1">
      <alignment horizontal="center" vertical="center"/>
    </xf>
    <xf numFmtId="0" fontId="75" fillId="0" borderId="0" xfId="0" applyFont="1" applyAlignment="1" applyProtection="1">
      <alignment horizontal="center" vertical="center"/>
      <protection locked="0"/>
    </xf>
    <xf numFmtId="0" fontId="75"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7" fillId="11" borderId="9" xfId="0" applyFont="1" applyFill="1" applyBorder="1" applyAlignment="1">
      <alignment horizontal="center" vertical="top" wrapText="1"/>
    </xf>
    <xf numFmtId="0" fontId="77"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7" fillId="0" borderId="9" xfId="0" applyFont="1" applyBorder="1" applyAlignment="1">
      <alignment horizontal="center" vertical="top" wrapText="1"/>
    </xf>
    <xf numFmtId="0" fontId="77" fillId="0" borderId="9" xfId="0" applyFont="1" applyBorder="1" applyAlignment="1">
      <alignment vertical="top" wrapText="1"/>
    </xf>
    <xf numFmtId="0" fontId="76"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9" fillId="0" borderId="9" xfId="0" applyFont="1" applyBorder="1" applyAlignment="1">
      <alignment horizontal="center" vertical="center"/>
    </xf>
    <xf numFmtId="0" fontId="76" fillId="0" borderId="9" xfId="0" applyFont="1" applyBorder="1"/>
    <xf numFmtId="0" fontId="7" fillId="0" borderId="0" xfId="113" applyFont="1" applyAlignment="1" applyProtection="1">
      <alignment vertical="top"/>
      <protection hidden="1"/>
    </xf>
    <xf numFmtId="0" fontId="2" fillId="0" borderId="18" xfId="0" applyNumberFormat="1" applyFont="1" applyFill="1" applyBorder="1" applyAlignment="1" applyProtection="1">
      <alignment horizontal="center" vertical="center"/>
    </xf>
    <xf numFmtId="0" fontId="73" fillId="0" borderId="0" xfId="0" applyFont="1" applyAlignment="1" applyProtection="1">
      <alignment horizontal="center" vertical="center"/>
    </xf>
    <xf numFmtId="0" fontId="78" fillId="0" borderId="0" xfId="0" applyFont="1" applyAlignment="1" applyProtection="1">
      <alignment horizontal="center" vertical="center"/>
    </xf>
    <xf numFmtId="0" fontId="75" fillId="0" borderId="0" xfId="0" applyFont="1" applyAlignment="1">
      <alignment horizontal="center" vertical="center"/>
    </xf>
    <xf numFmtId="0" fontId="75" fillId="0" borderId="9" xfId="0" applyFont="1" applyBorder="1" applyAlignment="1" applyProtection="1">
      <alignment horizontal="center" vertical="center"/>
    </xf>
    <xf numFmtId="0" fontId="75" fillId="0" borderId="0" xfId="0" applyFont="1" applyBorder="1" applyAlignment="1" applyProtection="1">
      <alignment horizontal="center" vertical="center"/>
    </xf>
    <xf numFmtId="0" fontId="75" fillId="0" borderId="0" xfId="0" applyFont="1" applyBorder="1" applyAlignment="1" applyProtection="1">
      <alignment vertical="center"/>
    </xf>
    <xf numFmtId="0" fontId="75" fillId="0" borderId="0" xfId="0" applyFont="1" applyBorder="1" applyAlignment="1" applyProtection="1">
      <alignment horizontal="center" vertical="center" wrapText="1"/>
    </xf>
    <xf numFmtId="0" fontId="1" fillId="0" borderId="0" xfId="0" applyNumberFormat="1" applyFont="1" applyFill="1" applyBorder="1" applyAlignment="1" applyProtection="1">
      <alignment vertical="center" wrapText="1"/>
    </xf>
    <xf numFmtId="0" fontId="75"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5"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5"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5"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8"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58" fillId="0" borderId="24"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80" fillId="0" borderId="0" xfId="0" applyFont="1" applyAlignment="1" applyProtection="1">
      <alignment horizontal="center" vertical="center"/>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7" fillId="0" borderId="0" xfId="0" applyFont="1" applyAlignment="1" applyProtection="1">
      <alignment horizontal="center" vertical="center"/>
    </xf>
    <xf numFmtId="0" fontId="77"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81"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pplyProtection="1">
      <alignment horizontal="center" vertical="center" wrapText="1"/>
    </xf>
    <xf numFmtId="2" fontId="33" fillId="10" borderId="18" xfId="0" applyNumberFormat="1" applyFont="1" applyFill="1" applyBorder="1" applyAlignment="1" applyProtection="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5" fillId="0" borderId="9" xfId="0" applyFont="1" applyBorder="1" applyAlignment="1" applyProtection="1">
      <alignment horizontal="right" vertical="center"/>
      <protection locked="0"/>
    </xf>
    <xf numFmtId="164" fontId="75" fillId="0" borderId="9" xfId="8" applyFont="1" applyBorder="1" applyAlignment="1">
      <alignment horizontal="right" vertical="center"/>
    </xf>
    <xf numFmtId="164" fontId="78" fillId="0" borderId="9" xfId="8" applyFont="1" applyBorder="1" applyAlignment="1">
      <alignment horizontal="right" vertical="center"/>
    </xf>
    <xf numFmtId="164" fontId="75" fillId="0" borderId="9" xfId="8" applyFont="1" applyBorder="1" applyAlignment="1" applyProtection="1">
      <alignment horizontal="right" vertical="center"/>
      <protection locked="0"/>
    </xf>
    <xf numFmtId="164" fontId="78" fillId="0" borderId="9" xfId="8" applyFont="1" applyBorder="1" applyAlignment="1" applyProtection="1">
      <alignment horizontal="right" vertical="center"/>
      <protection locked="0"/>
    </xf>
    <xf numFmtId="2" fontId="75" fillId="0" borderId="9" xfId="0" applyNumberFormat="1" applyFont="1" applyBorder="1" applyAlignment="1" applyProtection="1">
      <alignment horizontal="right" vertical="center"/>
      <protection locked="0"/>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5"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2"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0" fontId="75" fillId="0" borderId="0" xfId="0" applyFont="1" applyAlignment="1" applyProtection="1">
      <alignment horizontal="center" vertical="center" wrapText="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8"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5"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4" fontId="78" fillId="10" borderId="9" xfId="8" applyNumberFormat="1" applyFont="1" applyFill="1" applyBorder="1" applyAlignment="1" applyProtection="1">
      <alignment horizontal="right" vertical="center" wrapText="1"/>
    </xf>
    <xf numFmtId="0" fontId="75" fillId="0" borderId="16" xfId="0" applyFont="1" applyBorder="1" applyAlignment="1" applyProtection="1"/>
    <xf numFmtId="0" fontId="76" fillId="0" borderId="16" xfId="0" applyFont="1" applyBorder="1" applyAlignment="1" applyProtection="1"/>
    <xf numFmtId="0" fontId="77"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0" fontId="58" fillId="13" borderId="9" xfId="0" applyNumberFormat="1" applyFont="1" applyFill="1" applyBorder="1" applyAlignment="1" applyProtection="1">
      <alignment horizontal="center" vertical="center" wrapText="1"/>
    </xf>
    <xf numFmtId="0" fontId="58" fillId="13" borderId="18" xfId="0" applyNumberFormat="1" applyFont="1" applyFill="1" applyBorder="1" applyAlignment="1" applyProtection="1">
      <alignment horizontal="center" vertical="top"/>
    </xf>
    <xf numFmtId="0" fontId="82" fillId="13" borderId="0" xfId="0" applyFont="1" applyFill="1" applyBorder="1" applyAlignment="1">
      <alignment vertical="top"/>
    </xf>
    <xf numFmtId="0" fontId="58" fillId="13" borderId="9" xfId="0" applyNumberFormat="1" applyFont="1" applyFill="1" applyBorder="1" applyAlignment="1" applyProtection="1">
      <alignment horizontal="center" vertical="top"/>
    </xf>
    <xf numFmtId="0" fontId="58" fillId="13" borderId="9" xfId="0" applyNumberFormat="1" applyFont="1" applyFill="1" applyBorder="1" applyAlignment="1" applyProtection="1">
      <alignment horizontal="center" vertical="top" wrapText="1"/>
    </xf>
    <xf numFmtId="0" fontId="58" fillId="13" borderId="14" xfId="0" applyNumberFormat="1" applyFont="1" applyFill="1" applyBorder="1" applyAlignment="1" applyProtection="1">
      <alignment horizontal="center" vertical="top"/>
    </xf>
    <xf numFmtId="0" fontId="58" fillId="13" borderId="15" xfId="0" applyNumberFormat="1" applyFont="1" applyFill="1" applyBorder="1" applyAlignment="1" applyProtection="1">
      <alignment horizontal="center" vertical="top"/>
    </xf>
    <xf numFmtId="0" fontId="80" fillId="13" borderId="0" xfId="0" applyFont="1" applyFill="1" applyAlignment="1" applyProtection="1">
      <alignment horizontal="center" vertical="top"/>
    </xf>
    <xf numFmtId="0" fontId="58" fillId="13" borderId="25" xfId="0" applyNumberFormat="1" applyFont="1" applyFill="1" applyBorder="1" applyAlignment="1" applyProtection="1">
      <alignment horizontal="center" vertical="center" wrapText="1"/>
    </xf>
    <xf numFmtId="0" fontId="62" fillId="13" borderId="0" xfId="0" applyFont="1" applyFill="1" applyBorder="1" applyAlignment="1" applyProtection="1">
      <alignment vertical="center" wrapText="1"/>
    </xf>
    <xf numFmtId="0" fontId="62" fillId="13" borderId="0" xfId="0" applyFont="1" applyFill="1" applyAlignment="1" applyProtection="1">
      <alignment vertical="center" wrapText="1"/>
    </xf>
    <xf numFmtId="0" fontId="61" fillId="13" borderId="0" xfId="0" applyFont="1" applyFill="1" applyAlignment="1" applyProtection="1">
      <alignment vertical="center" wrapText="1"/>
    </xf>
    <xf numFmtId="0" fontId="33" fillId="13" borderId="9" xfId="0" applyNumberFormat="1" applyFont="1" applyFill="1" applyBorder="1" applyAlignment="1" applyProtection="1">
      <alignment horizontal="center" vertical="center"/>
    </xf>
    <xf numFmtId="0" fontId="33" fillId="13" borderId="9" xfId="0" applyNumberFormat="1" applyFont="1" applyFill="1" applyBorder="1" applyAlignment="1" applyProtection="1">
      <alignment horizontal="center" vertical="center" wrapText="1"/>
    </xf>
    <xf numFmtId="0" fontId="83" fillId="13" borderId="9" xfId="0" applyFont="1" applyFill="1" applyBorder="1" applyAlignment="1">
      <alignment horizontal="center" vertical="center" wrapText="1"/>
    </xf>
    <xf numFmtId="0" fontId="70" fillId="13" borderId="0" xfId="0" applyFont="1" applyFill="1" applyAlignment="1" applyProtection="1">
      <alignment vertical="center"/>
    </xf>
    <xf numFmtId="0" fontId="71" fillId="13" borderId="0" xfId="0" applyFont="1" applyFill="1" applyAlignment="1" applyProtection="1">
      <alignment vertical="center"/>
    </xf>
    <xf numFmtId="0" fontId="84" fillId="13" borderId="0" xfId="0" applyFont="1" applyFill="1" applyAlignment="1">
      <alignment vertical="top"/>
    </xf>
    <xf numFmtId="43" fontId="75" fillId="0" borderId="0" xfId="0" applyNumberFormat="1" applyFont="1" applyAlignment="1" applyProtection="1">
      <alignment horizontal="center" vertical="center"/>
    </xf>
    <xf numFmtId="43" fontId="5" fillId="0" borderId="0" xfId="0" applyNumberFormat="1" applyFont="1" applyAlignment="1" applyProtection="1">
      <alignment vertical="center"/>
      <protection locked="0"/>
    </xf>
    <xf numFmtId="2" fontId="75" fillId="0" borderId="0" xfId="0" applyNumberFormat="1" applyFont="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75" fillId="0" borderId="9" xfId="0" applyFont="1" applyFill="1" applyBorder="1" applyAlignment="1">
      <alignment horizontal="center" vertical="center" wrapText="1"/>
    </xf>
    <xf numFmtId="0" fontId="75" fillId="3" borderId="14" xfId="109" applyFont="1" applyFill="1" applyBorder="1" applyAlignment="1" applyProtection="1">
      <alignment vertical="center" wrapText="1"/>
      <protection locked="0"/>
    </xf>
    <xf numFmtId="10" fontId="2" fillId="0" borderId="18" xfId="111" applyNumberFormat="1" applyFont="1" applyFill="1" applyBorder="1" applyAlignment="1" applyProtection="1">
      <alignment horizontal="center" vertical="center" wrapText="1"/>
      <protection locked="0" hidden="1"/>
    </xf>
    <xf numFmtId="164" fontId="75" fillId="3" borderId="18" xfId="8" applyFont="1" applyFill="1" applyBorder="1" applyAlignment="1" applyProtection="1">
      <alignment horizontal="right" vertical="center" wrapText="1"/>
      <protection locked="0"/>
    </xf>
    <xf numFmtId="164" fontId="75" fillId="9" borderId="9" xfId="8" applyFont="1" applyFill="1" applyBorder="1" applyAlignment="1" applyProtection="1">
      <alignment horizontal="right" vertical="center" wrapText="1"/>
    </xf>
    <xf numFmtId="0" fontId="75" fillId="3" borderId="24" xfId="109" applyFont="1" applyFill="1" applyBorder="1" applyAlignment="1" applyProtection="1">
      <alignment vertical="center" wrapText="1"/>
      <protection locked="0"/>
    </xf>
    <xf numFmtId="1" fontId="2" fillId="0" borderId="9" xfId="111" applyNumberFormat="1" applyFont="1" applyFill="1" applyBorder="1" applyAlignment="1" applyProtection="1">
      <alignment horizontal="center" vertical="center" wrapText="1"/>
    </xf>
    <xf numFmtId="0" fontId="75" fillId="0" borderId="9" xfId="0" applyFont="1" applyBorder="1" applyAlignment="1">
      <alignment horizontal="center" vertical="center" wrapText="1"/>
    </xf>
    <xf numFmtId="0" fontId="75"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2" fontId="2" fillId="0" borderId="9" xfId="111" applyNumberFormat="1" applyFont="1" applyFill="1" applyBorder="1" applyAlignment="1" applyProtection="1">
      <alignment horizontal="right" vertical="center" wrapText="1"/>
    </xf>
    <xf numFmtId="0" fontId="4" fillId="3" borderId="22" xfId="127" applyFont="1" applyFill="1" applyBorder="1" applyAlignment="1" applyProtection="1">
      <alignment horizontal="left" vertical="center" wrapText="1"/>
      <protection locked="0"/>
    </xf>
    <xf numFmtId="180" fontId="75" fillId="3" borderId="18" xfId="8" applyNumberFormat="1" applyFont="1" applyFill="1" applyBorder="1" applyAlignment="1" applyProtection="1">
      <alignment horizontal="right" vertical="center" wrapText="1"/>
      <protection locked="0"/>
    </xf>
    <xf numFmtId="181" fontId="75" fillId="3" borderId="18" xfId="8" applyNumberFormat="1" applyFont="1" applyFill="1" applyBorder="1" applyAlignment="1" applyProtection="1">
      <alignment horizontal="right" vertical="center" wrapText="1"/>
      <protection locked="0"/>
    </xf>
    <xf numFmtId="182" fontId="75" fillId="0" borderId="0" xfId="0" applyNumberFormat="1" applyFont="1" applyAlignment="1" applyProtection="1">
      <alignment horizontal="center" vertical="center"/>
    </xf>
    <xf numFmtId="0" fontId="75" fillId="0" borderId="9" xfId="0" applyFont="1" applyFill="1" applyBorder="1" applyAlignment="1">
      <alignment horizontal="left" vertical="top" wrapText="1"/>
    </xf>
    <xf numFmtId="0" fontId="75" fillId="0" borderId="9" xfId="0" applyFont="1" applyBorder="1" applyAlignment="1">
      <alignment horizontal="left"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Border="1" applyAlignment="1" applyProtection="1">
      <alignment horizontal="center" vertical="top"/>
      <protection hidden="1"/>
    </xf>
    <xf numFmtId="0" fontId="75" fillId="3" borderId="30" xfId="109" applyFont="1" applyFill="1" applyBorder="1" applyAlignment="1" applyProtection="1">
      <alignment horizontal="left" vertical="center"/>
      <protection locked="0"/>
    </xf>
    <xf numFmtId="0" fontId="75" fillId="3" borderId="59" xfId="109" applyFont="1" applyFill="1" applyBorder="1" applyAlignment="1" applyProtection="1">
      <alignment horizontal="left" vertical="center"/>
      <protection locked="0"/>
    </xf>
    <xf numFmtId="0" fontId="75"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0" fillId="3" borderId="24" xfId="109" applyFont="1" applyFill="1" applyBorder="1" applyAlignment="1" applyProtection="1">
      <alignment vertical="top"/>
      <protection locked="0"/>
    </xf>
    <xf numFmtId="0" fontId="0" fillId="3" borderId="3" xfId="109" applyFont="1" applyFill="1" applyBorder="1" applyAlignment="1" applyProtection="1">
      <alignment vertical="top"/>
      <protection locked="0"/>
    </xf>
    <xf numFmtId="0" fontId="0" fillId="3" borderId="25" xfId="109" applyFont="1" applyFill="1" applyBorder="1" applyAlignment="1" applyProtection="1">
      <alignment vertical="top"/>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0" fillId="3" borderId="24" xfId="126" applyFont="1" applyFill="1" applyBorder="1" applyAlignment="1" applyProtection="1">
      <alignment vertical="top"/>
      <protection locked="0"/>
    </xf>
    <xf numFmtId="0" fontId="72" fillId="3" borderId="3" xfId="126" applyFont="1" applyFill="1" applyBorder="1" applyAlignment="1" applyProtection="1">
      <alignment vertical="top"/>
      <protection locked="0"/>
    </xf>
    <xf numFmtId="0" fontId="72" fillId="3" borderId="25" xfId="126" applyFont="1" applyFill="1" applyBorder="1" applyAlignment="1" applyProtection="1">
      <alignment vertical="top"/>
      <protection locked="0"/>
    </xf>
    <xf numFmtId="0" fontId="75" fillId="0" borderId="0" xfId="0" applyFont="1" applyAlignment="1" applyProtection="1">
      <alignment horizontal="left" vertical="center"/>
    </xf>
    <xf numFmtId="0" fontId="78" fillId="12" borderId="9" xfId="0" applyFont="1" applyFill="1" applyBorder="1" applyAlignment="1" applyProtection="1">
      <alignment horizontal="left" vertical="center"/>
    </xf>
    <xf numFmtId="0" fontId="78"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8" fillId="0" borderId="0" xfId="0" applyFont="1" applyBorder="1" applyAlignment="1" applyProtection="1">
      <alignment horizontal="left" vertical="center"/>
    </xf>
    <xf numFmtId="1" fontId="78" fillId="9" borderId="0" xfId="109"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5"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78" fillId="10" borderId="9"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165" fontId="1" fillId="0" borderId="0" xfId="115" applyNumberFormat="1" applyFont="1" applyFill="1" applyAlignment="1" applyProtection="1">
      <alignment horizontal="left" vertical="center"/>
      <protection hidden="1"/>
    </xf>
    <xf numFmtId="0" fontId="58"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left" vertical="center"/>
    </xf>
    <xf numFmtId="0" fontId="77" fillId="0" borderId="0" xfId="0" applyFont="1" applyAlignment="1" applyProtection="1">
      <alignment horizontal="left" vertical="center"/>
    </xf>
    <xf numFmtId="0" fontId="77" fillId="9" borderId="0" xfId="109" applyFont="1" applyFill="1" applyBorder="1" applyAlignment="1" applyProtection="1">
      <alignment horizontal="left" vertical="center" wrapText="1"/>
    </xf>
    <xf numFmtId="1" fontId="77" fillId="9" borderId="0" xfId="109" applyNumberFormat="1" applyFont="1" applyFill="1" applyBorder="1" applyAlignment="1" applyProtection="1">
      <alignment horizontal="left" vertical="center" wrapText="1"/>
    </xf>
    <xf numFmtId="0" fontId="77" fillId="9" borderId="0" xfId="109" applyFont="1" applyFill="1" applyBorder="1" applyAlignment="1" applyProtection="1">
      <alignment horizontal="left"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75" fillId="0" borderId="0" xfId="0" applyFont="1" applyAlignment="1" applyProtection="1">
      <alignment horizontal="left" vertical="center"/>
      <protection locked="0"/>
    </xf>
    <xf numFmtId="0" fontId="75" fillId="0" borderId="24" xfId="109" applyFont="1" applyFill="1" applyBorder="1" applyAlignment="1" applyProtection="1">
      <alignment horizontal="left" vertical="center" wrapText="1"/>
      <protection hidden="1"/>
    </xf>
    <xf numFmtId="0" fontId="75" fillId="0" borderId="25" xfId="109" applyFont="1" applyFill="1" applyBorder="1" applyAlignment="1" applyProtection="1">
      <alignment horizontal="left" vertical="center" wrapText="1"/>
      <protection hidden="1"/>
    </xf>
    <xf numFmtId="1" fontId="75" fillId="0" borderId="24" xfId="109" applyNumberFormat="1" applyFont="1" applyFill="1" applyBorder="1" applyAlignment="1" applyProtection="1">
      <alignment horizontal="left" vertical="center" wrapText="1"/>
      <protection hidden="1"/>
    </xf>
    <xf numFmtId="0" fontId="75" fillId="0" borderId="16" xfId="0" applyFont="1" applyBorder="1" applyAlignment="1">
      <alignment horizontal="left" vertical="top" wrapText="1"/>
    </xf>
    <xf numFmtId="0" fontId="75" fillId="0" borderId="0" xfId="0" applyFont="1" applyAlignment="1">
      <alignment horizontal="left" vertical="top" wrapText="1"/>
    </xf>
    <xf numFmtId="0" fontId="75" fillId="9" borderId="0" xfId="109" applyFont="1" applyFill="1" applyBorder="1" applyAlignment="1" applyProtection="1">
      <alignment horizontal="left" vertical="center"/>
    </xf>
    <xf numFmtId="0" fontId="78" fillId="0" borderId="24" xfId="0" applyFont="1" applyBorder="1" applyAlignment="1">
      <alignment horizontal="center" vertical="center"/>
    </xf>
    <xf numFmtId="0" fontId="78" fillId="0" borderId="3" xfId="0" applyFont="1" applyBorder="1" applyAlignment="1">
      <alignment horizontal="center" vertical="center"/>
    </xf>
    <xf numFmtId="0" fontId="78" fillId="0" borderId="25" xfId="0" applyFont="1" applyBorder="1" applyAlignment="1">
      <alignment horizontal="center" vertical="center"/>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3" fillId="0" borderId="0" xfId="114" applyFont="1" applyBorder="1" applyAlignment="1" applyProtection="1">
      <alignment horizontal="center" vertical="top"/>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4" fillId="0" borderId="0" xfId="114" applyFont="1" applyBorder="1" applyAlignment="1" applyProtection="1">
      <alignment horizontal="center" vertical="top"/>
      <protection hidden="1"/>
    </xf>
    <xf numFmtId="49" fontId="7" fillId="9" borderId="9" xfId="114" applyNumberFormat="1" applyFont="1" applyFill="1" applyBorder="1" applyAlignment="1" applyProtection="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6" fillId="9" borderId="9" xfId="109" applyNumberFormat="1" applyFont="1" applyFill="1" applyBorder="1" applyAlignment="1" applyProtection="1">
      <alignment horizontal="left" vertical="center"/>
      <protection locked="0"/>
    </xf>
    <xf numFmtId="49" fontId="76" fillId="0" borderId="24" xfId="109" applyNumberFormat="1" applyFont="1" applyFill="1" applyBorder="1" applyAlignment="1" applyProtection="1">
      <alignment horizontal="left" vertical="center" wrapText="1"/>
      <protection hidden="1"/>
    </xf>
    <xf numFmtId="0" fontId="76" fillId="0" borderId="25" xfId="109" applyFont="1" applyFill="1" applyBorder="1" applyAlignment="1" applyProtection="1">
      <alignment horizontal="left" vertical="center" wrapText="1"/>
      <protection hidden="1"/>
    </xf>
    <xf numFmtId="0" fontId="76" fillId="0" borderId="0" xfId="0" applyFont="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6" fillId="0" borderId="24" xfId="109" applyNumberFormat="1"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Font="1" applyFill="1" applyBorder="1" applyAlignment="1" applyProtection="1">
      <alignment horizontal="right"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166" fontId="8" fillId="0" borderId="0" xfId="0" applyNumberFormat="1" applyFont="1" applyFill="1" applyBorder="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2"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2"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4" fillId="0" borderId="0" xfId="106" applyFont="1" applyFill="1" applyAlignment="1" applyProtection="1">
      <alignment horizontal="left" vertical="center"/>
      <protection hidden="1"/>
    </xf>
    <xf numFmtId="0" fontId="59" fillId="0" borderId="0" xfId="106" applyFont="1" applyAlignment="1" applyProtection="1">
      <alignment horizontal="justify" vertical="top"/>
    </xf>
    <xf numFmtId="0" fontId="4" fillId="0" borderId="0" xfId="106" applyFont="1" applyAlignment="1" applyProtection="1">
      <alignment horizontal="center" vertical="top"/>
    </xf>
    <xf numFmtId="0" fontId="4" fillId="0" borderId="0" xfId="106" applyFont="1" applyAlignment="1" applyProtection="1">
      <alignment horizontal="justify" vertical="top"/>
    </xf>
    <xf numFmtId="0" fontId="7" fillId="0" borderId="0" xfId="106" applyFont="1" applyAlignment="1" applyProtection="1">
      <alignment horizontal="justify" vertical="center"/>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0" fontId="4" fillId="0" borderId="0"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10" fontId="4" fillId="0" borderId="0" xfId="106" applyNumberFormat="1" applyFont="1" applyFill="1" applyAlignment="1" applyProtection="1">
      <alignment horizontal="left" vertical="center"/>
      <protection hidden="1"/>
    </xf>
    <xf numFmtId="0" fontId="4" fillId="0" borderId="22" xfId="73" applyFont="1" applyBorder="1" applyAlignment="1" applyProtection="1">
      <alignment horizontal="left" vertical="center" indent="2"/>
    </xf>
    <xf numFmtId="0" fontId="4" fillId="0" borderId="69"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33" fillId="0" borderId="0" xfId="106" quotePrefix="1" applyFont="1" applyAlignment="1" applyProtection="1">
      <alignment horizontal="center" vertical="center"/>
    </xf>
    <xf numFmtId="0" fontId="4" fillId="0" borderId="69" xfId="73" applyFont="1" applyBorder="1" applyAlignment="1" applyProtection="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53" fillId="0" borderId="0" xfId="0" applyFont="1" applyFill="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pplyProtection="1">
      <alignment horizontal="left" vertical="top" wrapText="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57 2" xfId="127" xr:uid="{00000000-0005-0000-0000-000066000000}"/>
    <cellStyle name="Normal 6" xfId="102" xr:uid="{00000000-0005-0000-0000-000067000000}"/>
    <cellStyle name="Normal 7" xfId="103" xr:uid="{00000000-0005-0000-0000-000068000000}"/>
    <cellStyle name="Normal 8" xfId="104" xr:uid="{00000000-0005-0000-0000-000069000000}"/>
    <cellStyle name="Normal 9" xfId="105" xr:uid="{00000000-0005-0000-0000-00006A000000}"/>
    <cellStyle name="Normal_Annexures TW 04" xfId="106" xr:uid="{00000000-0005-0000-0000-00006B000000}"/>
    <cellStyle name="Normal_Annexures TW 04 2" xfId="107" xr:uid="{00000000-0005-0000-0000-00006C000000}"/>
    <cellStyle name="Normal_Attach 3(JV)" xfId="108" xr:uid="{00000000-0005-0000-0000-00006D000000}"/>
    <cellStyle name="Normal_Attacments TW 04" xfId="109" xr:uid="{00000000-0005-0000-0000-00006E000000}"/>
    <cellStyle name="Normal_Attacments TW 04 2" xfId="126" xr:uid="{00000000-0005-0000-0000-00006F000000}"/>
    <cellStyle name="Normal_Entertainment Form" xfId="110" xr:uid="{00000000-0005-0000-0000-000070000000}"/>
    <cellStyle name="Normal_pgcil-tivim-pricesched" xfId="111" xr:uid="{00000000-0005-0000-0000-000071000000}"/>
    <cellStyle name="Normal_PRICE SCHEDULE-4 to 6-A4" xfId="112" xr:uid="{00000000-0005-0000-0000-000072000000}"/>
    <cellStyle name="Normal_PRICE SCHEDULE-4 to 6-A4 2" xfId="113" xr:uid="{00000000-0005-0000-0000-000073000000}"/>
    <cellStyle name="Normal_Price_Schedules for Insulator Package Rev-01" xfId="114" xr:uid="{00000000-0005-0000-0000-000074000000}"/>
    <cellStyle name="Normal_PRICE-SCHE Bihar-Rev-2-corrections" xfId="115" xr:uid="{00000000-0005-0000-0000-000075000000}"/>
    <cellStyle name="Normal_PRICE-SCHE Bihar-Rev-2-corrections_Annexures TW 04" xfId="116" xr:uid="{00000000-0005-0000-0000-000076000000}"/>
    <cellStyle name="Normal_PRICE-SCHE Bihar-Rev-2-corrections_Price_Schedules for Insulator Package Rev-01" xfId="117" xr:uid="{00000000-0005-0000-0000-000077000000}"/>
    <cellStyle name="Normal_Sch-1" xfId="118" xr:uid="{00000000-0005-0000-0000-000078000000}"/>
    <cellStyle name="Normal_Sheet1" xfId="119" xr:uid="{00000000-0005-0000-0000-000079000000}"/>
    <cellStyle name="Note 2" xfId="120" xr:uid="{00000000-0005-0000-0000-00007A000000}"/>
    <cellStyle name="Note 2 2" xfId="121" xr:uid="{00000000-0005-0000-0000-00007B000000}"/>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14">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14184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23825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037969" y="285750"/>
          <a:ext cx="1624012" cy="1900238"/>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564880" y="47625"/>
          <a:ext cx="0" cy="60388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09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606665" y="19050"/>
          <a:ext cx="112776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33044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48FEC61-6BF1-444E-824F-B4CF89D1643E}" protected="1">
  <header guid="{448FEC61-6BF1-444E-824F-B4CF89D1643E}" dateTime="2022-01-06T12:10:48" maxSheetId="23" userName="Atul Kumar Singh {अतुल कुमार सिंह}"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drawing" Target="../drawings/drawing6.xml"/><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7.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drawing" Target="../drawings/drawing9.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0.bin"/><Relationship Id="rId13" Type="http://schemas.openxmlformats.org/officeDocument/2006/relationships/printerSettings" Target="../printerSettings/printerSettings245.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5" Type="http://schemas.openxmlformats.org/officeDocument/2006/relationships/printerSettings" Target="../printerSettings/printerSettings237.bin"/><Relationship Id="rId10" Type="http://schemas.openxmlformats.org/officeDocument/2006/relationships/printerSettings" Target="../printerSettings/printerSettings242.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48.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5" Type="http://schemas.openxmlformats.org/officeDocument/2006/relationships/printerSettings" Target="../printerSettings/printerSettings250.bin"/><Relationship Id="rId4" Type="http://schemas.openxmlformats.org/officeDocument/2006/relationships/printerSettings" Target="../printerSettings/printerSettings24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54.bin"/><Relationship Id="rId2" Type="http://schemas.openxmlformats.org/officeDocument/2006/relationships/printerSettings" Target="../printerSettings/printerSettings253.bin"/><Relationship Id="rId1" Type="http://schemas.openxmlformats.org/officeDocument/2006/relationships/printerSettings" Target="../printerSettings/printerSettings252.bin"/><Relationship Id="rId6" Type="http://schemas.openxmlformats.org/officeDocument/2006/relationships/printerSettings" Target="../printerSettings/printerSettings257.bin"/><Relationship Id="rId5" Type="http://schemas.openxmlformats.org/officeDocument/2006/relationships/printerSettings" Target="../printerSettings/printerSettings256.bin"/><Relationship Id="rId4" Type="http://schemas.openxmlformats.org/officeDocument/2006/relationships/printerSettings" Target="../printerSettings/printerSettings255.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65.bin"/><Relationship Id="rId3" Type="http://schemas.openxmlformats.org/officeDocument/2006/relationships/printerSettings" Target="../printerSettings/printerSettings260.bin"/><Relationship Id="rId7" Type="http://schemas.openxmlformats.org/officeDocument/2006/relationships/printerSettings" Target="../printerSettings/printerSettings264.bin"/><Relationship Id="rId2" Type="http://schemas.openxmlformats.org/officeDocument/2006/relationships/printerSettings" Target="../printerSettings/printerSettings259.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5" Type="http://schemas.openxmlformats.org/officeDocument/2006/relationships/printerSettings" Target="../printerSettings/printerSettings262.bin"/><Relationship Id="rId10" Type="http://schemas.openxmlformats.org/officeDocument/2006/relationships/printerSettings" Target="../printerSettings/printerSettings267.bin"/><Relationship Id="rId4" Type="http://schemas.openxmlformats.org/officeDocument/2006/relationships/printerSettings" Target="../printerSettings/printerSettings261.bin"/><Relationship Id="rId9" Type="http://schemas.openxmlformats.org/officeDocument/2006/relationships/printerSettings" Target="../printerSettings/printerSettings2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5" sqref="B5"/>
    </sheetView>
  </sheetViews>
  <sheetFormatPr defaultColWidth="9.140625" defaultRowHeight="16.5"/>
  <cols>
    <col min="1" max="1" width="20.5703125" style="34" customWidth="1"/>
    <col min="2" max="2" width="82.140625" style="34" customWidth="1"/>
    <col min="3" max="8" width="9.140625" style="34"/>
    <col min="9" max="9" width="9.140625" style="34" hidden="1" customWidth="1"/>
    <col min="10" max="16384" width="9.140625" style="34"/>
  </cols>
  <sheetData>
    <row r="1" spans="1:9" ht="60.75" customHeight="1">
      <c r="A1" s="31" t="s">
        <v>41</v>
      </c>
      <c r="B1" s="32" t="s">
        <v>488</v>
      </c>
      <c r="C1" s="33"/>
      <c r="D1" s="33"/>
      <c r="E1" s="33"/>
      <c r="F1" s="33"/>
      <c r="G1" s="33"/>
      <c r="H1" s="33"/>
    </row>
    <row r="2" spans="1:9">
      <c r="B2" s="35"/>
      <c r="I2" s="34" t="s">
        <v>265</v>
      </c>
    </row>
    <row r="3" spans="1:9">
      <c r="A3" s="34" t="s">
        <v>42</v>
      </c>
      <c r="B3" s="404" t="s">
        <v>489</v>
      </c>
      <c r="I3" s="34" t="s">
        <v>266</v>
      </c>
    </row>
    <row r="5" spans="1:9">
      <c r="A5" s="34" t="s">
        <v>43</v>
      </c>
      <c r="B5" s="445" t="s">
        <v>490</v>
      </c>
      <c r="C5" s="33"/>
      <c r="D5" s="33"/>
      <c r="E5" s="33"/>
      <c r="F5" s="33"/>
      <c r="G5" s="33"/>
      <c r="H5" s="33"/>
    </row>
  </sheetData>
  <sheetProtection selectLockedCells="1" selectUnlockedCells="1"/>
  <customSheetViews>
    <customSheetView guid="{112647D2-7580-431B-99B5-DD512E2AD50E}" hiddenColumns="1" state="hidden">
      <selection activeCell="B5" sqref="B5"/>
      <pageMargins left="0.75" right="0.75" top="1" bottom="1" header="0.5" footer="0.5"/>
      <pageSetup orientation="portrait" r:id="rId1"/>
      <headerFooter alignWithMargins="0"/>
    </customSheetView>
    <customSheetView guid="{63D51328-7CBC-4A1E-B96D-BAE91416501B}" hiddenColumns="1" state="hidden">
      <selection activeCell="B20" sqref="B20"/>
      <pageMargins left="0.75" right="0.75" top="1" bottom="1" header="0.5" footer="0.5"/>
      <pageSetup orientation="portrait" r:id="rId2"/>
      <headerFooter alignWithMargins="0"/>
    </customSheetView>
    <customSheetView guid="{99CA2F10-F926-46DC-8609-4EAE5B9F3585}" hiddenColumns="1" state="hidden">
      <selection activeCell="E14" sqref="E14"/>
      <pageMargins left="0.75" right="0.75" top="1" bottom="1" header="0.5" footer="0.5"/>
      <pageSetup orientation="portrait" r:id="rId3"/>
      <headerFooter alignWithMargins="0"/>
    </customSheetView>
    <customSheetView guid="{3C00DDA0-7DDE-4169-A739-550DAF5DCF8D}" hiddenColumns="1" state="hidden">
      <selection activeCell="B11" sqref="B11"/>
      <pageMargins left="0.75" right="0.75" top="1" bottom="1" header="0.5" footer="0.5"/>
      <pageSetup orientation="portrait" r:id="rId4"/>
      <headerFooter alignWithMargins="0"/>
    </customSheetView>
    <customSheetView guid="{357C9841-BEC3-434B-AC63-C04FB4321BA3}" hiddenColumns="1" state="hidden">
      <selection activeCell="B17" sqref="B17"/>
      <pageMargins left="0.75" right="0.75" top="1" bottom="1" header="0.5" footer="0.5"/>
      <pageSetup orientation="portrait" r:id="rId5"/>
      <headerFooter alignWithMargins="0"/>
    </customSheetView>
    <customSheetView guid="{B96E710B-6DD7-4DE1-95AB-C9EE060CD030}" hiddenColumns="1" state="hidden">
      <selection activeCell="B9" sqref="B9:B10"/>
      <pageMargins left="0.75" right="0.75" top="1" bottom="1" header="0.5" footer="0.5"/>
      <pageSetup orientation="portrait" r:id="rId6"/>
      <headerFooter alignWithMargins="0"/>
    </customSheetView>
    <customSheetView guid="{CCA37BAE-906F-43D5-9FD9-B13563E4B9D7}" hiddenColumns="1" state="hidden">
      <selection activeCell="B14" sqref="B14"/>
      <pageMargins left="0.75" right="0.75" top="1" bottom="1" header="0.5" footer="0.5"/>
      <pageSetup orientation="portrait" r:id="rId7"/>
      <headerFooter alignWithMargins="0"/>
    </customSheetView>
    <customSheetView guid="{F8A50AE1-259E-429D-A506-38EB64D134EF}" hiddenColumns="1" state="hidden">
      <selection activeCell="B6" sqref="B6"/>
      <pageMargins left="0.75" right="0.75" top="1" bottom="1" header="0.5" footer="0.5"/>
      <pageSetup orientation="portrait" r:id="rId8"/>
      <headerFooter alignWithMargins="0"/>
    </customSheetView>
    <customSheetView guid="{DEF6DCE2-4A74-4BE5-B5D5-8143DC3F770A}" hiddenColumns="1" state="hidden">
      <selection activeCell="B6" sqref="B6"/>
      <pageMargins left="0.75" right="0.75" top="1" bottom="1" header="0.5" footer="0.5"/>
      <pageSetup orientation="portrait" r:id="rId9"/>
      <headerFooter alignWithMargins="0"/>
    </customSheetView>
    <customSheetView guid="{F658ED72-5E54-4C5B-BB2C-7A2962080984}" hiddenColumns="1" state="hidden">
      <selection activeCell="B6" sqref="B6"/>
      <pageMargins left="0.75" right="0.75" top="1" bottom="1" header="0.5" footer="0.5"/>
      <pageSetup orientation="portrait" r:id="rId10"/>
      <headerFooter alignWithMargins="0"/>
    </customSheetView>
    <customSheetView guid="{BE68641D-0C1E-4F8D-890A-A660C199187C}" hiddenColumns="1" state="hidden">
      <selection activeCell="B5" sqref="B5"/>
      <pageMargins left="0.75" right="0.75" top="1" bottom="1" header="0.5" footer="0.5"/>
      <pageSetup orientation="portrait" r:id="rId11"/>
      <headerFooter alignWithMargins="0"/>
    </customSheetView>
    <customSheetView guid="{AD0333DF-5B33-49B5-B063-72505D20EFE4}" hiddenColumns="1" state="hidden">
      <selection activeCell="B5" sqref="B5"/>
      <pageMargins left="0.75" right="0.75" top="1" bottom="1" header="0.5" footer="0.5"/>
      <pageSetup orientation="portrait" r:id="rId12"/>
      <headerFooter alignWithMargins="0"/>
    </customSheetView>
  </customSheetViews>
  <pageMargins left="0.75" right="0.75" top="1" bottom="1" header="0.5" footer="0.5"/>
  <pageSetup orientation="portrait"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workbookViewId="0">
      <selection activeCell="C4" sqref="C4:E4"/>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781"/>
      <c r="C1" s="782"/>
      <c r="D1" s="782"/>
      <c r="E1" s="783"/>
      <c r="F1" s="37"/>
      <c r="G1" s="38"/>
      <c r="H1" s="39"/>
      <c r="I1" s="39"/>
      <c r="J1" s="40"/>
    </row>
    <row r="2" spans="1:10" ht="57" customHeight="1">
      <c r="A2" s="784" t="s">
        <v>44</v>
      </c>
      <c r="B2" s="787" t="str">
        <f>Basic!B1</f>
        <v>400kV Transformer Package TR05 for 4X 500MVA 400/220/33kV 3-phase Transformers associated with Bulk Procurement of 765kV &amp; 400kV Class Transformers of various capacities- LOT 2</v>
      </c>
      <c r="C2" s="788"/>
      <c r="D2" s="788"/>
      <c r="E2" s="789"/>
      <c r="F2" s="790" t="str">
        <f>Basic!B3</f>
        <v>TR05</v>
      </c>
      <c r="G2" s="38"/>
      <c r="H2" s="39"/>
      <c r="I2" s="39"/>
      <c r="J2" s="40"/>
    </row>
    <row r="3" spans="1:10" ht="23.25" customHeight="1">
      <c r="A3" s="785"/>
      <c r="B3" s="793" t="str">
        <f>Basic!B5</f>
        <v>SPEC. NO.: 5002002070/TRANSFORMER/DOM/A06-CC CS -7</v>
      </c>
      <c r="C3" s="794"/>
      <c r="D3" s="794"/>
      <c r="E3" s="795"/>
      <c r="F3" s="791"/>
      <c r="G3" s="38"/>
      <c r="H3" s="39"/>
      <c r="I3" s="39"/>
      <c r="J3" s="40"/>
    </row>
    <row r="4" spans="1:10" ht="39.950000000000003" customHeight="1">
      <c r="A4" s="785"/>
      <c r="B4" s="42">
        <v>1</v>
      </c>
      <c r="C4" s="796" t="s">
        <v>45</v>
      </c>
      <c r="D4" s="796"/>
      <c r="E4" s="797"/>
      <c r="F4" s="791"/>
      <c r="G4" s="43"/>
      <c r="H4" s="44" t="s">
        <v>46</v>
      </c>
      <c r="I4" s="39"/>
      <c r="J4" s="40"/>
    </row>
    <row r="5" spans="1:10" ht="30" customHeight="1">
      <c r="A5" s="785"/>
      <c r="B5" s="42">
        <v>2</v>
      </c>
      <c r="C5" s="796" t="s">
        <v>47</v>
      </c>
      <c r="D5" s="796"/>
      <c r="E5" s="797"/>
      <c r="F5" s="791"/>
      <c r="G5" s="38"/>
      <c r="H5" s="39"/>
      <c r="I5" s="39"/>
      <c r="J5" s="40"/>
    </row>
    <row r="6" spans="1:10" s="45" customFormat="1" ht="30" customHeight="1">
      <c r="A6" s="785"/>
      <c r="B6" s="42">
        <v>3</v>
      </c>
      <c r="C6" s="796" t="s">
        <v>48</v>
      </c>
      <c r="D6" s="796"/>
      <c r="E6" s="797"/>
      <c r="F6" s="791"/>
      <c r="G6" s="38"/>
      <c r="H6" s="39"/>
      <c r="I6" s="39"/>
      <c r="J6" s="39"/>
    </row>
    <row r="7" spans="1:10" ht="52.5" hidden="1" customHeight="1">
      <c r="A7" s="785"/>
      <c r="B7" s="42">
        <v>4</v>
      </c>
      <c r="C7" s="796" t="s">
        <v>49</v>
      </c>
      <c r="D7" s="796"/>
      <c r="E7" s="797"/>
      <c r="F7" s="791"/>
      <c r="G7" s="38"/>
      <c r="H7" s="39"/>
      <c r="I7" s="39"/>
      <c r="J7" s="40"/>
    </row>
    <row r="8" spans="1:10" ht="9.75" customHeight="1">
      <c r="A8" s="785"/>
      <c r="B8" s="46"/>
      <c r="C8" s="47"/>
      <c r="D8" s="47"/>
      <c r="E8" s="48"/>
      <c r="F8" s="791"/>
      <c r="G8" s="38"/>
      <c r="H8" s="39"/>
      <c r="I8" s="39"/>
      <c r="J8" s="40"/>
    </row>
    <row r="9" spans="1:10" ht="23.25" customHeight="1">
      <c r="A9" s="785"/>
      <c r="B9" s="798"/>
      <c r="C9" s="799"/>
      <c r="D9" s="799"/>
      <c r="E9" s="800"/>
      <c r="F9" s="791"/>
      <c r="G9" s="38"/>
      <c r="H9" s="39"/>
      <c r="I9" s="39"/>
      <c r="J9" s="40"/>
    </row>
    <row r="10" spans="1:10" ht="10.5" customHeight="1">
      <c r="A10" s="785"/>
      <c r="B10" s="49"/>
      <c r="C10" s="50"/>
      <c r="D10" s="50"/>
      <c r="E10" s="51"/>
      <c r="F10" s="791"/>
      <c r="G10" s="38"/>
      <c r="H10" s="39"/>
      <c r="I10" s="39"/>
      <c r="J10" s="40"/>
    </row>
    <row r="11" spans="1:10" ht="24" customHeight="1">
      <c r="A11" s="785"/>
      <c r="B11" s="801" t="s">
        <v>50</v>
      </c>
      <c r="C11" s="802"/>
      <c r="D11" s="802"/>
      <c r="E11" s="52"/>
      <c r="F11" s="791"/>
    </row>
    <row r="12" spans="1:10" ht="15.95" customHeight="1">
      <c r="A12" s="786"/>
      <c r="B12" s="803" t="s">
        <v>51</v>
      </c>
      <c r="C12" s="804"/>
      <c r="D12" s="804"/>
      <c r="E12" s="53"/>
      <c r="F12" s="792"/>
      <c r="G12" s="38"/>
      <c r="H12" s="39"/>
      <c r="I12" s="39"/>
      <c r="J12" s="40"/>
    </row>
    <row r="13" spans="1:10" ht="24" customHeight="1">
      <c r="A13" s="775"/>
      <c r="B13" s="776" t="s">
        <v>52</v>
      </c>
      <c r="C13" s="777"/>
      <c r="D13" s="777"/>
      <c r="E13" s="52"/>
      <c r="F13" s="778"/>
      <c r="G13" s="54"/>
      <c r="H13" s="54"/>
      <c r="I13" s="54"/>
      <c r="J13" s="54"/>
    </row>
    <row r="14" spans="1:10" ht="15.95" customHeight="1">
      <c r="A14" s="775"/>
      <c r="B14" s="779" t="s">
        <v>53</v>
      </c>
      <c r="C14" s="780"/>
      <c r="D14" s="780"/>
      <c r="E14" s="55"/>
      <c r="F14" s="778"/>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password="A1E8" sheet="1" selectLockedCells="1"/>
  <customSheetViews>
    <customSheetView guid="{112647D2-7580-431B-99B5-DD512E2AD50E}" showGridLines="0" hiddenRows="1">
      <selection activeCell="C4" sqref="C4:E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F8A50AE1-259E-429D-A506-38EB64D134EF}"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DEF6DCE2-4A74-4BE5-B5D5-8143DC3F770A}"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658ED72-5E54-4C5B-BB2C-7A296208098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E68641D-0C1E-4F8D-890A-A660C199187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AD0333DF-5B33-49B5-B063-72505D20EFE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806" t="s">
        <v>350</v>
      </c>
      <c r="B1" s="806"/>
      <c r="C1" s="806"/>
      <c r="D1" s="59"/>
      <c r="E1" s="60"/>
      <c r="F1" s="60"/>
      <c r="G1" s="60"/>
      <c r="H1" s="60"/>
      <c r="I1" s="60"/>
      <c r="J1" s="60"/>
      <c r="K1" s="60"/>
    </row>
    <row r="2" spans="1:11" ht="18" customHeight="1">
      <c r="C2" s="64"/>
      <c r="D2" s="33"/>
      <c r="E2" s="65"/>
      <c r="F2" s="65"/>
      <c r="G2" s="65"/>
      <c r="H2" s="65"/>
      <c r="I2" s="65"/>
      <c r="J2" s="65"/>
      <c r="K2" s="65"/>
    </row>
    <row r="3" spans="1:11" ht="18" customHeight="1">
      <c r="A3" s="66" t="s">
        <v>54</v>
      </c>
      <c r="B3" s="64" t="s">
        <v>55</v>
      </c>
      <c r="C3" s="64"/>
      <c r="D3" s="67"/>
      <c r="E3" s="68"/>
      <c r="F3" s="68"/>
      <c r="G3" s="68"/>
      <c r="H3" s="68"/>
      <c r="I3" s="68"/>
      <c r="J3" s="68"/>
      <c r="K3" s="68"/>
    </row>
    <row r="4" spans="1:11" ht="18" customHeight="1">
      <c r="B4" s="69" t="s">
        <v>56</v>
      </c>
      <c r="C4" s="70" t="s">
        <v>57</v>
      </c>
      <c r="D4" s="67"/>
      <c r="E4" s="68"/>
      <c r="F4" s="68"/>
      <c r="G4" s="68"/>
      <c r="H4" s="68"/>
      <c r="I4" s="68"/>
      <c r="J4" s="68"/>
      <c r="K4" s="68"/>
    </row>
    <row r="5" spans="1:11" ht="38.1" customHeight="1">
      <c r="B5" s="69" t="s">
        <v>58</v>
      </c>
      <c r="C5" s="70" t="s">
        <v>59</v>
      </c>
      <c r="D5" s="67"/>
      <c r="E5" s="68"/>
      <c r="F5" s="68"/>
      <c r="G5" s="68"/>
      <c r="H5" s="68"/>
      <c r="I5" s="68"/>
      <c r="J5" s="68"/>
      <c r="K5" s="68"/>
    </row>
    <row r="6" spans="1:11" ht="18" customHeight="1">
      <c r="B6" s="69" t="s">
        <v>60</v>
      </c>
      <c r="C6" s="70" t="s">
        <v>61</v>
      </c>
      <c r="D6" s="67"/>
      <c r="E6" s="68"/>
      <c r="F6" s="68"/>
      <c r="G6" s="68"/>
      <c r="H6" s="68"/>
      <c r="I6" s="68"/>
      <c r="J6" s="68"/>
      <c r="K6" s="68"/>
    </row>
    <row r="7" spans="1:11" ht="18" customHeight="1">
      <c r="B7" s="69" t="s">
        <v>62</v>
      </c>
      <c r="C7" s="70" t="s">
        <v>63</v>
      </c>
      <c r="D7" s="67"/>
      <c r="E7" s="68"/>
      <c r="F7" s="68"/>
      <c r="G7" s="68"/>
      <c r="H7" s="68"/>
      <c r="I7" s="68"/>
      <c r="J7" s="68"/>
      <c r="K7" s="68"/>
    </row>
    <row r="8" spans="1:11" ht="18" customHeight="1">
      <c r="B8" s="69" t="s">
        <v>64</v>
      </c>
      <c r="C8" s="70" t="s">
        <v>65</v>
      </c>
      <c r="D8" s="67"/>
      <c r="E8" s="68"/>
      <c r="F8" s="68"/>
      <c r="G8" s="68"/>
      <c r="H8" s="68"/>
      <c r="I8" s="68"/>
      <c r="J8" s="68"/>
      <c r="K8" s="68"/>
    </row>
    <row r="9" spans="1:11" ht="18" customHeight="1">
      <c r="B9" s="69" t="s">
        <v>66</v>
      </c>
      <c r="C9" s="70" t="s">
        <v>67</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68</v>
      </c>
      <c r="B11" s="64" t="s">
        <v>69</v>
      </c>
      <c r="C11" s="64"/>
      <c r="D11" s="67"/>
      <c r="E11" s="68"/>
      <c r="F11" s="68"/>
      <c r="G11" s="68"/>
      <c r="H11" s="68"/>
      <c r="I11" s="68"/>
      <c r="J11" s="68"/>
      <c r="K11" s="68"/>
    </row>
    <row r="12" spans="1:11" ht="18" customHeight="1">
      <c r="B12" s="805" t="s">
        <v>70</v>
      </c>
      <c r="C12" s="805"/>
      <c r="D12" s="71"/>
      <c r="E12" s="68"/>
      <c r="F12" s="68"/>
      <c r="G12" s="68"/>
      <c r="H12" s="68"/>
      <c r="I12" s="68"/>
      <c r="J12" s="68"/>
      <c r="K12" s="68"/>
    </row>
    <row r="13" spans="1:11" ht="18" customHeight="1">
      <c r="B13" s="72"/>
      <c r="C13" s="70" t="s">
        <v>71</v>
      </c>
      <c r="D13" s="67"/>
      <c r="E13" s="68"/>
      <c r="F13" s="68"/>
      <c r="G13" s="68"/>
      <c r="H13" s="68"/>
      <c r="I13" s="68"/>
      <c r="J13" s="68"/>
      <c r="K13" s="68"/>
    </row>
    <row r="14" spans="1:11" ht="18" customHeight="1">
      <c r="B14" s="805" t="s">
        <v>72</v>
      </c>
      <c r="C14" s="805"/>
      <c r="D14" s="71"/>
      <c r="E14" s="68"/>
      <c r="F14" s="68"/>
      <c r="G14" s="68"/>
      <c r="H14" s="68"/>
      <c r="I14" s="68"/>
      <c r="J14" s="68"/>
      <c r="K14" s="68"/>
    </row>
    <row r="15" spans="1:11" ht="38.1" customHeight="1">
      <c r="B15" s="73" t="s">
        <v>73</v>
      </c>
      <c r="C15" s="70" t="s">
        <v>74</v>
      </c>
      <c r="D15" s="67"/>
      <c r="E15" s="68"/>
      <c r="F15" s="68"/>
      <c r="G15" s="68"/>
      <c r="H15" s="68"/>
      <c r="I15" s="68"/>
      <c r="J15" s="68"/>
      <c r="K15" s="68"/>
    </row>
    <row r="16" spans="1:11" ht="36" customHeight="1">
      <c r="B16" s="73" t="s">
        <v>73</v>
      </c>
      <c r="C16" s="70" t="s">
        <v>75</v>
      </c>
      <c r="D16" s="67"/>
      <c r="E16" s="68"/>
      <c r="F16" s="68"/>
      <c r="G16" s="68"/>
      <c r="H16" s="68"/>
      <c r="I16" s="68"/>
      <c r="J16" s="68"/>
      <c r="K16" s="68"/>
    </row>
    <row r="17" spans="2:11" ht="42" customHeight="1">
      <c r="B17" s="73" t="s">
        <v>73</v>
      </c>
      <c r="C17" s="70" t="s">
        <v>76</v>
      </c>
      <c r="D17" s="67"/>
      <c r="E17" s="68"/>
      <c r="F17" s="68"/>
      <c r="G17" s="68"/>
      <c r="H17" s="68"/>
      <c r="I17" s="68"/>
      <c r="J17" s="68"/>
      <c r="K17" s="68"/>
    </row>
    <row r="18" spans="2:11" ht="18" customHeight="1">
      <c r="B18" s="73" t="s">
        <v>73</v>
      </c>
      <c r="C18" s="70" t="s">
        <v>77</v>
      </c>
      <c r="D18" s="67"/>
      <c r="E18" s="68"/>
      <c r="F18" s="68"/>
      <c r="G18" s="68"/>
      <c r="H18" s="68"/>
      <c r="I18" s="68"/>
      <c r="J18" s="68"/>
      <c r="K18" s="68"/>
    </row>
    <row r="19" spans="2:11" ht="18" customHeight="1">
      <c r="B19" s="73" t="s">
        <v>73</v>
      </c>
      <c r="C19" s="74" t="s">
        <v>78</v>
      </c>
      <c r="D19" s="67"/>
      <c r="E19" s="68"/>
      <c r="F19" s="68"/>
      <c r="G19" s="68"/>
      <c r="H19" s="68"/>
      <c r="I19" s="68"/>
      <c r="J19" s="68"/>
      <c r="K19" s="68"/>
    </row>
    <row r="20" spans="2:11" ht="18" customHeight="1">
      <c r="B20" s="73" t="s">
        <v>73</v>
      </c>
      <c r="C20" s="70" t="s">
        <v>79</v>
      </c>
      <c r="D20" s="67"/>
      <c r="E20" s="68"/>
      <c r="F20" s="68"/>
      <c r="G20" s="68"/>
      <c r="H20" s="68"/>
      <c r="I20" s="68"/>
      <c r="J20" s="68"/>
      <c r="K20" s="68"/>
    </row>
    <row r="21" spans="2:11" ht="18" customHeight="1">
      <c r="B21" s="805" t="s">
        <v>80</v>
      </c>
      <c r="C21" s="805"/>
      <c r="D21" s="71"/>
      <c r="E21" s="68"/>
      <c r="F21" s="68"/>
      <c r="G21" s="68"/>
      <c r="H21" s="68"/>
      <c r="I21" s="68"/>
      <c r="J21" s="68"/>
      <c r="K21" s="68"/>
    </row>
    <row r="22" spans="2:11" ht="54" customHeight="1">
      <c r="B22" s="73" t="s">
        <v>73</v>
      </c>
      <c r="C22" s="70" t="s">
        <v>81</v>
      </c>
      <c r="D22" s="67"/>
      <c r="E22" s="68"/>
      <c r="F22" s="68"/>
      <c r="G22" s="68"/>
      <c r="H22" s="68"/>
      <c r="I22" s="68"/>
      <c r="J22" s="68"/>
      <c r="K22" s="68"/>
    </row>
    <row r="23" spans="2:11" ht="54" customHeight="1">
      <c r="B23" s="73" t="s">
        <v>73</v>
      </c>
      <c r="C23" s="70" t="s">
        <v>82</v>
      </c>
      <c r="D23" s="67"/>
      <c r="E23" s="68"/>
      <c r="F23" s="68"/>
      <c r="G23" s="68"/>
      <c r="H23" s="68"/>
      <c r="I23" s="68"/>
      <c r="J23" s="68"/>
      <c r="K23" s="68"/>
    </row>
    <row r="24" spans="2:11" ht="57.6" customHeight="1">
      <c r="B24" s="73" t="s">
        <v>73</v>
      </c>
      <c r="C24" s="70" t="s">
        <v>83</v>
      </c>
      <c r="D24" s="67"/>
      <c r="E24" s="68"/>
      <c r="F24" s="68"/>
      <c r="G24" s="68"/>
      <c r="H24" s="68"/>
      <c r="I24" s="68"/>
      <c r="J24" s="68"/>
      <c r="K24" s="68"/>
    </row>
    <row r="25" spans="2:11" ht="18" customHeight="1">
      <c r="B25" s="73" t="s">
        <v>73</v>
      </c>
      <c r="C25" s="70" t="s">
        <v>84</v>
      </c>
      <c r="D25" s="67"/>
      <c r="E25" s="68"/>
      <c r="F25" s="68"/>
      <c r="G25" s="68"/>
      <c r="H25" s="68"/>
      <c r="I25" s="68"/>
      <c r="J25" s="68"/>
      <c r="K25" s="68"/>
    </row>
    <row r="26" spans="2:11" ht="38.1" customHeight="1">
      <c r="B26" s="73" t="s">
        <v>73</v>
      </c>
      <c r="C26" s="70" t="s">
        <v>85</v>
      </c>
      <c r="D26" s="67"/>
      <c r="E26" s="68"/>
      <c r="F26" s="68"/>
      <c r="G26" s="68"/>
      <c r="H26" s="68"/>
      <c r="I26" s="68"/>
      <c r="J26" s="68"/>
      <c r="K26" s="68"/>
    </row>
    <row r="27" spans="2:11" ht="18" customHeight="1">
      <c r="B27" s="805" t="s">
        <v>86</v>
      </c>
      <c r="C27" s="805"/>
      <c r="D27" s="71"/>
      <c r="E27" s="68"/>
      <c r="F27" s="68"/>
      <c r="G27" s="68"/>
      <c r="H27" s="68"/>
      <c r="I27" s="68"/>
      <c r="J27" s="68"/>
      <c r="K27" s="68"/>
    </row>
    <row r="28" spans="2:11" ht="54" customHeight="1">
      <c r="B28" s="73" t="s">
        <v>73</v>
      </c>
      <c r="C28" s="70" t="s">
        <v>81</v>
      </c>
      <c r="D28" s="67"/>
      <c r="E28" s="68"/>
      <c r="F28" s="68"/>
      <c r="G28" s="68"/>
      <c r="H28" s="68"/>
      <c r="I28" s="68"/>
      <c r="J28" s="68"/>
      <c r="K28" s="68"/>
    </row>
    <row r="29" spans="2:11" ht="18" customHeight="1">
      <c r="B29" s="73" t="s">
        <v>73</v>
      </c>
      <c r="C29" s="70" t="s">
        <v>84</v>
      </c>
      <c r="D29" s="67"/>
      <c r="E29" s="68"/>
      <c r="F29" s="68"/>
      <c r="G29" s="68"/>
      <c r="H29" s="68"/>
      <c r="I29" s="68"/>
      <c r="J29" s="68"/>
      <c r="K29" s="68"/>
    </row>
    <row r="30" spans="2:11" ht="18" customHeight="1">
      <c r="B30" s="805" t="s">
        <v>87</v>
      </c>
      <c r="C30" s="805"/>
      <c r="D30" s="71"/>
    </row>
    <row r="31" spans="2:11" ht="54" customHeight="1">
      <c r="B31" s="73" t="s">
        <v>73</v>
      </c>
      <c r="C31" s="70" t="s">
        <v>81</v>
      </c>
      <c r="D31" s="67"/>
      <c r="E31" s="68"/>
      <c r="F31" s="68"/>
      <c r="G31" s="68"/>
      <c r="H31" s="68"/>
      <c r="I31" s="68"/>
      <c r="J31" s="68"/>
      <c r="K31" s="68"/>
    </row>
    <row r="32" spans="2:11" ht="18" customHeight="1">
      <c r="B32" s="73" t="s">
        <v>73</v>
      </c>
      <c r="C32" s="70" t="s">
        <v>84</v>
      </c>
      <c r="D32" s="67"/>
    </row>
    <row r="33" spans="2:11" ht="18" customHeight="1">
      <c r="B33" s="805" t="s">
        <v>88</v>
      </c>
      <c r="C33" s="805"/>
      <c r="D33" s="71"/>
    </row>
    <row r="34" spans="2:11" ht="18" customHeight="1">
      <c r="B34" s="73" t="s">
        <v>73</v>
      </c>
      <c r="C34" s="70" t="s">
        <v>89</v>
      </c>
      <c r="D34" s="67"/>
    </row>
    <row r="35" spans="2:11" ht="18" customHeight="1">
      <c r="B35" s="805" t="s">
        <v>90</v>
      </c>
      <c r="C35" s="805"/>
      <c r="D35" s="71"/>
    </row>
    <row r="36" spans="2:11" ht="66.599999999999994" customHeight="1">
      <c r="B36" s="73" t="s">
        <v>73</v>
      </c>
      <c r="C36" s="70" t="s">
        <v>91</v>
      </c>
      <c r="D36" s="67"/>
      <c r="E36" s="68"/>
      <c r="F36" s="68"/>
      <c r="G36" s="68"/>
      <c r="H36" s="68"/>
      <c r="I36" s="68"/>
      <c r="J36" s="68"/>
      <c r="K36" s="68"/>
    </row>
    <row r="37" spans="2:11" ht="146.1" customHeight="1">
      <c r="B37" s="73" t="s">
        <v>73</v>
      </c>
      <c r="C37" s="70" t="s">
        <v>92</v>
      </c>
      <c r="D37" s="67"/>
      <c r="E37" s="68"/>
      <c r="F37" s="68"/>
      <c r="G37" s="68"/>
      <c r="H37" s="68"/>
      <c r="I37" s="68"/>
      <c r="J37" s="68"/>
      <c r="K37" s="68"/>
    </row>
    <row r="38" spans="2:11" ht="164.1" customHeight="1">
      <c r="B38" s="73" t="s">
        <v>73</v>
      </c>
      <c r="C38" s="70" t="s">
        <v>93</v>
      </c>
      <c r="D38" s="67"/>
      <c r="E38" s="68"/>
      <c r="F38" s="68"/>
      <c r="G38" s="68"/>
      <c r="H38" s="68"/>
      <c r="I38" s="68"/>
      <c r="J38" s="68"/>
      <c r="K38" s="68"/>
    </row>
    <row r="39" spans="2:11" ht="75.95" customHeight="1">
      <c r="B39" s="73" t="s">
        <v>73</v>
      </c>
      <c r="C39" s="70" t="s">
        <v>94</v>
      </c>
      <c r="D39" s="67"/>
      <c r="E39" s="68"/>
      <c r="F39" s="68"/>
      <c r="G39" s="68"/>
      <c r="H39" s="68"/>
      <c r="I39" s="68"/>
      <c r="J39" s="68"/>
      <c r="K39" s="68"/>
    </row>
    <row r="40" spans="2:11" ht="38.1" customHeight="1">
      <c r="B40" s="73" t="s">
        <v>73</v>
      </c>
      <c r="C40" s="70" t="s">
        <v>95</v>
      </c>
    </row>
    <row r="41" spans="2:11" ht="18" customHeight="1">
      <c r="B41" s="805" t="s">
        <v>96</v>
      </c>
      <c r="C41" s="805"/>
    </row>
    <row r="42" spans="2:11" ht="38.1" customHeight="1">
      <c r="B42" s="73" t="s">
        <v>73</v>
      </c>
      <c r="C42" s="70" t="s">
        <v>97</v>
      </c>
    </row>
    <row r="43" spans="2:11" ht="18" customHeight="1">
      <c r="B43" s="73" t="s">
        <v>73</v>
      </c>
      <c r="C43" s="76" t="s">
        <v>98</v>
      </c>
    </row>
    <row r="44" spans="2:11" ht="18" customHeight="1">
      <c r="B44" s="805" t="s">
        <v>99</v>
      </c>
      <c r="C44" s="805"/>
    </row>
    <row r="45" spans="2:11" ht="38.1" customHeight="1">
      <c r="B45" s="73" t="s">
        <v>73</v>
      </c>
      <c r="C45" s="70" t="s">
        <v>100</v>
      </c>
    </row>
    <row r="46" spans="2:11" ht="18" customHeight="1">
      <c r="B46" s="73" t="s">
        <v>73</v>
      </c>
      <c r="C46" s="76" t="s">
        <v>98</v>
      </c>
    </row>
    <row r="47" spans="2:11" ht="18" customHeight="1">
      <c r="B47" s="805" t="s">
        <v>101</v>
      </c>
      <c r="C47" s="805" t="s">
        <v>102</v>
      </c>
    </row>
    <row r="48" spans="2:11" ht="48" customHeight="1">
      <c r="B48" s="73" t="s">
        <v>73</v>
      </c>
      <c r="C48" s="70" t="s">
        <v>103</v>
      </c>
    </row>
    <row r="49" spans="1:11" ht="18" customHeight="1">
      <c r="B49" s="73" t="s">
        <v>73</v>
      </c>
      <c r="C49" s="76" t="s">
        <v>98</v>
      </c>
    </row>
    <row r="50" spans="1:11" ht="18" customHeight="1">
      <c r="B50" s="805" t="s">
        <v>104</v>
      </c>
      <c r="C50" s="805"/>
    </row>
    <row r="51" spans="1:11" ht="38.1" customHeight="1">
      <c r="B51" s="73" t="s">
        <v>73</v>
      </c>
      <c r="C51" s="70" t="s">
        <v>105</v>
      </c>
    </row>
    <row r="52" spans="1:11" ht="38.1" customHeight="1">
      <c r="B52" s="73" t="s">
        <v>73</v>
      </c>
      <c r="C52" s="70" t="s">
        <v>106</v>
      </c>
    </row>
    <row r="53" spans="1:11" ht="18" customHeight="1">
      <c r="B53" s="805" t="s">
        <v>107</v>
      </c>
      <c r="C53" s="805"/>
    </row>
    <row r="54" spans="1:11" ht="18" customHeight="1">
      <c r="B54" s="73" t="s">
        <v>73</v>
      </c>
      <c r="C54" s="77" t="s">
        <v>108</v>
      </c>
    </row>
    <row r="55" spans="1:11" ht="18" customHeight="1">
      <c r="B55" s="73" t="s">
        <v>73</v>
      </c>
      <c r="C55" s="77" t="s">
        <v>109</v>
      </c>
    </row>
    <row r="56" spans="1:11" ht="18" customHeight="1">
      <c r="B56" s="805" t="s">
        <v>110</v>
      </c>
      <c r="C56" s="805"/>
    </row>
    <row r="57" spans="1:11" ht="18" customHeight="1">
      <c r="B57" s="73" t="s">
        <v>73</v>
      </c>
      <c r="C57" s="70" t="s">
        <v>111</v>
      </c>
      <c r="D57" s="67"/>
      <c r="E57" s="68"/>
      <c r="F57" s="68"/>
      <c r="G57" s="68"/>
      <c r="H57" s="68"/>
      <c r="I57" s="68"/>
      <c r="J57" s="68"/>
      <c r="K57" s="68"/>
    </row>
    <row r="58" spans="1:11" ht="18" customHeight="1">
      <c r="B58" s="73" t="s">
        <v>73</v>
      </c>
      <c r="C58" s="70" t="s">
        <v>112</v>
      </c>
      <c r="D58" s="67"/>
      <c r="E58" s="68"/>
      <c r="F58" s="68"/>
      <c r="G58" s="68"/>
      <c r="H58" s="68"/>
      <c r="I58" s="68"/>
      <c r="J58" s="68"/>
      <c r="K58" s="68"/>
    </row>
    <row r="59" spans="1:11" ht="36" customHeight="1">
      <c r="B59" s="73" t="s">
        <v>73</v>
      </c>
      <c r="C59" s="70" t="s">
        <v>113</v>
      </c>
      <c r="D59" s="67"/>
      <c r="E59" s="68"/>
      <c r="F59" s="68"/>
      <c r="G59" s="68"/>
      <c r="H59" s="68"/>
      <c r="I59" s="68"/>
      <c r="J59" s="68"/>
      <c r="K59" s="68"/>
    </row>
    <row r="60" spans="1:11" ht="18" customHeight="1">
      <c r="B60" s="73" t="s">
        <v>73</v>
      </c>
      <c r="C60" s="70" t="s">
        <v>114</v>
      </c>
      <c r="D60" s="67"/>
      <c r="E60" s="68"/>
      <c r="F60" s="68"/>
      <c r="G60" s="68"/>
      <c r="H60" s="68"/>
      <c r="I60" s="68"/>
      <c r="J60" s="68"/>
      <c r="K60" s="68"/>
    </row>
    <row r="61" spans="1:11" ht="18" customHeight="1">
      <c r="A61" s="63"/>
      <c r="C61" s="78"/>
    </row>
    <row r="62" spans="1:11" ht="18" customHeight="1">
      <c r="A62" s="809"/>
      <c r="B62" s="809"/>
      <c r="C62" s="809"/>
      <c r="D62" s="79"/>
    </row>
    <row r="63" spans="1:11" ht="18" customHeight="1">
      <c r="A63" s="807" t="s">
        <v>115</v>
      </c>
      <c r="B63" s="807"/>
      <c r="C63" s="807"/>
      <c r="D63" s="79"/>
    </row>
    <row r="64" spans="1:11" ht="36" customHeight="1">
      <c r="A64" s="808" t="s">
        <v>116</v>
      </c>
      <c r="B64" s="808"/>
      <c r="C64" s="808"/>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112647D2-7580-431B-99B5-DD512E2AD50E}"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F8A50AE1-259E-429D-A506-38EB64D134EF}"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DEF6DCE2-4A74-4BE5-B5D5-8143DC3F770A}"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F658ED72-5E54-4C5B-BB2C-7A2962080984}"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E68641D-0C1E-4F8D-890A-A660C199187C}"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AD0333DF-5B33-49B5-B063-72505D20EFE4}"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3"/>
  <headerFooter alignWithMargins="0">
    <oddFooter>&amp;RPage &amp;P of &amp;N</oddFooter>
  </headerFooter>
  <rowBreaks count="1" manualBreakCount="1">
    <brk id="29" max="2" man="1"/>
  </rowBreak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D6" sqref="D6:G6"/>
    </sheetView>
  </sheetViews>
  <sheetFormatPr defaultColWidth="9.140625" defaultRowHeight="15.75"/>
  <cols>
    <col min="1" max="1" width="3.7109375" style="553" customWidth="1"/>
    <col min="2" max="2" width="33" style="550" customWidth="1"/>
    <col min="3" max="3" width="11.7109375" style="550" customWidth="1"/>
    <col min="4" max="5" width="6.42578125" style="550" customWidth="1"/>
    <col min="6" max="6" width="6.42578125" style="553" customWidth="1"/>
    <col min="7" max="7" width="39" style="553" customWidth="1"/>
    <col min="8" max="8" width="11.85546875" style="553" hidden="1" customWidth="1"/>
    <col min="9" max="10" width="11.85546875" style="553" customWidth="1"/>
    <col min="11" max="11" width="11.85546875" style="553" hidden="1" customWidth="1"/>
    <col min="12" max="25" width="11.85546875" style="553" customWidth="1"/>
    <col min="26" max="26" width="9.140625" style="553" customWidth="1"/>
    <col min="27" max="27" width="15.28515625" style="553" customWidth="1"/>
    <col min="28" max="16384" width="9.140625" style="553"/>
  </cols>
  <sheetData>
    <row r="1" spans="1:29" s="550" customFormat="1" ht="84.75" customHeight="1">
      <c r="A1" s="550" t="s">
        <v>481</v>
      </c>
      <c r="B1" s="821" t="str">
        <f>Cover!$B$2</f>
        <v>400kV Transformer Package TR05 for 4X 500MVA 400/220/33kV 3-phase Transformers associated with Bulk Procurement of 765kV &amp; 400kV Class Transformers of various capacities- LOT 2</v>
      </c>
      <c r="C1" s="821"/>
      <c r="D1" s="821"/>
      <c r="E1" s="821"/>
      <c r="F1" s="821"/>
      <c r="G1" s="821"/>
      <c r="H1" s="551"/>
      <c r="I1" s="551"/>
      <c r="J1" s="551"/>
      <c r="K1" s="551"/>
      <c r="L1" s="551"/>
      <c r="M1" s="551"/>
      <c r="N1" s="551"/>
      <c r="O1" s="551"/>
      <c r="P1" s="551"/>
      <c r="Q1" s="551"/>
      <c r="R1" s="551"/>
      <c r="S1" s="551"/>
      <c r="T1" s="551"/>
      <c r="U1" s="551"/>
      <c r="V1" s="551"/>
      <c r="W1" s="551"/>
      <c r="X1" s="551"/>
      <c r="Y1" s="551"/>
      <c r="AA1" s="552"/>
      <c r="AB1" s="552"/>
      <c r="AC1" s="552"/>
    </row>
    <row r="2" spans="1:29" ht="16.5" customHeight="1">
      <c r="B2" s="822" t="str">
        <f>Cover!B3</f>
        <v>SPEC. NO.: 5002002070/TRANSFORMER/DOM/A06-CC CS -7</v>
      </c>
      <c r="C2" s="822"/>
      <c r="D2" s="822"/>
      <c r="E2" s="822"/>
      <c r="F2" s="822"/>
      <c r="G2" s="822"/>
      <c r="H2" s="550"/>
      <c r="I2" s="550"/>
      <c r="J2" s="550"/>
      <c r="K2" s="550"/>
      <c r="L2" s="550"/>
      <c r="M2" s="550"/>
      <c r="N2" s="550"/>
      <c r="O2" s="550"/>
      <c r="P2" s="550"/>
      <c r="Q2" s="550"/>
      <c r="R2" s="550"/>
      <c r="S2" s="550"/>
      <c r="T2" s="550"/>
      <c r="U2" s="550"/>
      <c r="V2" s="550"/>
      <c r="W2" s="550"/>
      <c r="X2" s="550"/>
      <c r="Y2" s="550"/>
      <c r="AA2" s="553" t="s">
        <v>117</v>
      </c>
      <c r="AB2" s="554">
        <v>1</v>
      </c>
      <c r="AC2" s="555"/>
    </row>
    <row r="3" spans="1:29" ht="12" customHeight="1">
      <c r="B3" s="556"/>
      <c r="C3" s="556"/>
      <c r="D3" s="556"/>
      <c r="E3" s="556"/>
      <c r="F3" s="550"/>
      <c r="G3" s="550"/>
      <c r="H3" s="550"/>
      <c r="I3" s="550"/>
      <c r="J3" s="550"/>
      <c r="K3" s="550"/>
      <c r="L3" s="550"/>
      <c r="M3" s="550"/>
      <c r="N3" s="550"/>
      <c r="O3" s="550"/>
      <c r="P3" s="550"/>
      <c r="Q3" s="550"/>
      <c r="R3" s="550"/>
      <c r="S3" s="550"/>
      <c r="T3" s="550"/>
      <c r="U3" s="550"/>
      <c r="V3" s="550"/>
      <c r="W3" s="550"/>
      <c r="X3" s="550"/>
      <c r="Y3" s="550"/>
      <c r="AA3" s="553" t="s">
        <v>118</v>
      </c>
      <c r="AB3" s="554" t="s">
        <v>119</v>
      </c>
      <c r="AC3" s="555"/>
    </row>
    <row r="4" spans="1:29" ht="20.100000000000001" customHeight="1">
      <c r="B4" s="823" t="s">
        <v>120</v>
      </c>
      <c r="C4" s="823"/>
      <c r="D4" s="823"/>
      <c r="E4" s="823"/>
      <c r="F4" s="823"/>
      <c r="G4" s="823"/>
      <c r="H4" s="550"/>
      <c r="I4" s="550"/>
      <c r="J4" s="550"/>
      <c r="K4" s="550"/>
      <c r="L4" s="550"/>
      <c r="M4" s="550"/>
      <c r="N4" s="550"/>
      <c r="O4" s="550"/>
      <c r="P4" s="550"/>
      <c r="Q4" s="550"/>
      <c r="R4" s="550"/>
      <c r="S4" s="550"/>
      <c r="T4" s="550"/>
      <c r="U4" s="550"/>
      <c r="V4" s="550"/>
      <c r="W4" s="550"/>
      <c r="X4" s="550"/>
      <c r="Y4" s="550"/>
      <c r="AB4" s="554"/>
      <c r="AC4" s="555"/>
    </row>
    <row r="5" spans="1:29" ht="12" customHeight="1">
      <c r="B5" s="557"/>
      <c r="C5" s="557"/>
      <c r="F5" s="550"/>
      <c r="G5" s="550"/>
      <c r="H5" s="550"/>
      <c r="I5" s="550"/>
      <c r="J5" s="550"/>
      <c r="K5" s="550"/>
      <c r="L5" s="550"/>
      <c r="M5" s="550"/>
      <c r="N5" s="550"/>
      <c r="O5" s="550"/>
      <c r="P5" s="550"/>
      <c r="Q5" s="550"/>
      <c r="R5" s="550"/>
      <c r="S5" s="550"/>
      <c r="T5" s="550"/>
      <c r="U5" s="550"/>
      <c r="V5" s="550"/>
      <c r="W5" s="550"/>
      <c r="X5" s="550"/>
      <c r="Y5" s="550"/>
      <c r="AA5" s="555"/>
      <c r="AB5" s="555"/>
      <c r="AC5" s="555"/>
    </row>
    <row r="6" spans="1:29" s="550" customFormat="1" ht="50.25" customHeight="1">
      <c r="B6" s="828" t="s">
        <v>352</v>
      </c>
      <c r="C6" s="828"/>
      <c r="D6" s="824" t="s">
        <v>117</v>
      </c>
      <c r="E6" s="824"/>
      <c r="F6" s="824"/>
      <c r="G6" s="824"/>
      <c r="H6" s="558"/>
      <c r="I6" s="558"/>
      <c r="J6" s="558"/>
      <c r="K6" s="580">
        <f>IF(D6="Sole Bidder", 1,2)</f>
        <v>1</v>
      </c>
      <c r="L6" s="558"/>
      <c r="M6" s="558"/>
      <c r="N6" s="558"/>
      <c r="O6" s="558"/>
      <c r="P6" s="558"/>
      <c r="Q6" s="558"/>
      <c r="R6" s="558"/>
      <c r="S6" s="558"/>
      <c r="U6" s="558"/>
      <c r="V6" s="558"/>
      <c r="W6" s="558"/>
      <c r="X6" s="558"/>
      <c r="Y6" s="558"/>
      <c r="AA6" s="559">
        <f>IF(D6= "Sole Bidder", 0, D7)</f>
        <v>0</v>
      </c>
      <c r="AB6" s="552"/>
      <c r="AC6" s="552"/>
    </row>
    <row r="7" spans="1:29" ht="50.1" customHeight="1">
      <c r="A7" s="560"/>
      <c r="B7" s="561" t="str">
        <f>IF(D6= "JV (Joint Venture)", "Total Nos. of  Partners in the JV [excluding the Lead Partner]", "")</f>
        <v/>
      </c>
      <c r="C7" s="562"/>
      <c r="D7" s="825" t="s">
        <v>119</v>
      </c>
      <c r="E7" s="826"/>
      <c r="F7" s="826"/>
      <c r="G7" s="827"/>
      <c r="AA7" s="555"/>
      <c r="AB7" s="555"/>
      <c r="AC7" s="555"/>
    </row>
    <row r="8" spans="1:29" ht="19.5" customHeight="1">
      <c r="B8" s="563"/>
      <c r="C8" s="563"/>
      <c r="D8" s="558"/>
    </row>
    <row r="9" spans="1:29" ht="20.100000000000001" customHeight="1">
      <c r="B9" s="564" t="str">
        <f>IF(D6= "Sole Bidder", "Name of Sole Bidder", "Name of Lead Partner")</f>
        <v>Name of Sole Bidder</v>
      </c>
      <c r="C9" s="565"/>
      <c r="D9" s="829"/>
      <c r="E9" s="830"/>
      <c r="F9" s="830"/>
      <c r="G9" s="831"/>
    </row>
    <row r="10" spans="1:29" ht="20.100000000000001" customHeight="1">
      <c r="B10" s="566" t="str">
        <f>IF(D6= "Sole Bidder", "Address of Sole Bidder", "Address of Lead Partner")</f>
        <v>Address of Sole Bidder</v>
      </c>
      <c r="C10" s="567"/>
      <c r="D10" s="829"/>
      <c r="E10" s="830"/>
      <c r="F10" s="830"/>
      <c r="G10" s="831"/>
    </row>
    <row r="11" spans="1:29" ht="20.100000000000001" customHeight="1">
      <c r="B11" s="568"/>
      <c r="C11" s="569"/>
      <c r="D11" s="829"/>
      <c r="E11" s="830"/>
      <c r="F11" s="830"/>
      <c r="G11" s="831"/>
    </row>
    <row r="12" spans="1:29" ht="20.100000000000001" customHeight="1">
      <c r="B12" s="570"/>
      <c r="C12" s="571"/>
      <c r="D12" s="829"/>
      <c r="E12" s="830"/>
      <c r="F12" s="830"/>
      <c r="G12" s="831"/>
    </row>
    <row r="13" spans="1:29" ht="20.100000000000001" customHeight="1"/>
    <row r="14" spans="1:29" ht="20.100000000000001" customHeight="1">
      <c r="B14" s="564" t="str">
        <f>IF(D6="JV (Joint Venture)", "Name of other Partner","Name of other Partner - 1")</f>
        <v>Name of other Partner - 1</v>
      </c>
      <c r="C14" s="565"/>
      <c r="D14" s="810"/>
      <c r="E14" s="813"/>
      <c r="F14" s="813"/>
      <c r="G14" s="814"/>
    </row>
    <row r="15" spans="1:29" ht="20.100000000000001" customHeight="1">
      <c r="B15" s="566" t="str">
        <f>IF(D6="JV (Joint Venture)", "Address of other Partner","Address of other Partner - 1")</f>
        <v>Address of other Partner - 1</v>
      </c>
      <c r="C15" s="567"/>
      <c r="D15" s="815"/>
      <c r="E15" s="816"/>
      <c r="F15" s="816"/>
      <c r="G15" s="817"/>
    </row>
    <row r="16" spans="1:29" ht="20.100000000000001" customHeight="1">
      <c r="B16" s="568"/>
      <c r="C16" s="569"/>
      <c r="D16" s="815"/>
      <c r="E16" s="816"/>
      <c r="F16" s="816"/>
      <c r="G16" s="817"/>
    </row>
    <row r="17" spans="2:8" ht="20.100000000000001" customHeight="1">
      <c r="B17" s="570"/>
      <c r="C17" s="571"/>
      <c r="D17" s="815"/>
      <c r="E17" s="816"/>
      <c r="F17" s="816"/>
      <c r="G17" s="817"/>
    </row>
    <row r="18" spans="2:8" ht="20.100000000000001" customHeight="1"/>
    <row r="19" spans="2:8" ht="20.100000000000001" hidden="1" customHeight="1">
      <c r="B19" s="564" t="s">
        <v>122</v>
      </c>
      <c r="C19" s="565"/>
      <c r="D19" s="810" t="s">
        <v>121</v>
      </c>
      <c r="E19" s="813"/>
      <c r="F19" s="813"/>
      <c r="G19" s="814"/>
    </row>
    <row r="20" spans="2:8" ht="20.100000000000001" hidden="1" customHeight="1">
      <c r="B20" s="566" t="s">
        <v>123</v>
      </c>
      <c r="C20" s="567"/>
      <c r="D20" s="810" t="s">
        <v>121</v>
      </c>
      <c r="E20" s="813"/>
      <c r="F20" s="813"/>
      <c r="G20" s="814"/>
    </row>
    <row r="21" spans="2:8" ht="20.100000000000001" hidden="1" customHeight="1">
      <c r="B21" s="568"/>
      <c r="C21" s="569"/>
      <c r="D21" s="810" t="s">
        <v>121</v>
      </c>
      <c r="E21" s="813"/>
      <c r="F21" s="813"/>
      <c r="G21" s="814"/>
    </row>
    <row r="22" spans="2:8" ht="20.100000000000001" hidden="1" customHeight="1">
      <c r="B22" s="570"/>
      <c r="C22" s="571"/>
      <c r="D22" s="810" t="s">
        <v>121</v>
      </c>
      <c r="E22" s="813"/>
      <c r="F22" s="813"/>
      <c r="G22" s="814"/>
    </row>
    <row r="23" spans="2:8" ht="20.100000000000001" customHeight="1">
      <c r="B23" s="572"/>
      <c r="C23" s="572"/>
    </row>
    <row r="24" spans="2:8" ht="21" customHeight="1">
      <c r="B24" s="573" t="s">
        <v>124</v>
      </c>
      <c r="C24" s="574"/>
      <c r="D24" s="818"/>
      <c r="E24" s="819"/>
      <c r="F24" s="819"/>
      <c r="G24" s="820"/>
    </row>
    <row r="25" spans="2:8" ht="21" customHeight="1">
      <c r="B25" s="573" t="s">
        <v>125</v>
      </c>
      <c r="C25" s="574"/>
      <c r="D25" s="818"/>
      <c r="E25" s="819"/>
      <c r="F25" s="819"/>
      <c r="G25" s="820"/>
    </row>
    <row r="26" spans="2:8" ht="21" customHeight="1">
      <c r="B26" s="575"/>
      <c r="C26" s="575"/>
      <c r="D26" s="576"/>
    </row>
    <row r="27" spans="2:8" s="550" customFormat="1" ht="21" customHeight="1">
      <c r="B27" s="573" t="s">
        <v>126</v>
      </c>
      <c r="C27" s="574"/>
      <c r="D27" s="577"/>
      <c r="E27" s="579"/>
      <c r="F27" s="577"/>
      <c r="G27" s="578" t="str">
        <f>IF(D27&gt;H27, "Invalid Date !", "")</f>
        <v/>
      </c>
      <c r="H27" s="552">
        <f>IF(E27="Feb",28,IF(OR(E27="Apr", E27="Jun", E27="Sep", E27="Nov"),30,31))</f>
        <v>31</v>
      </c>
    </row>
    <row r="28" spans="2:8" ht="21" customHeight="1">
      <c r="B28" s="573" t="s">
        <v>127</v>
      </c>
      <c r="C28" s="574"/>
      <c r="D28" s="810"/>
      <c r="E28" s="811"/>
      <c r="F28" s="811"/>
      <c r="G28" s="812"/>
    </row>
    <row r="29" spans="2:8">
      <c r="E29" s="553"/>
    </row>
  </sheetData>
  <sheetProtection password="A713" sheet="1" objects="1" scenarios="1" formatColumns="0" formatRows="0" selectLockedCells="1"/>
  <customSheetViews>
    <customSheetView guid="{112647D2-7580-431B-99B5-DD512E2AD50E}" showGridLines="0" printArea="1" hiddenRows="1" hiddenColumns="1" view="pageBreakPreview">
      <selection activeCell="D6" sqref="D6:G6"/>
      <pageMargins left="0.75" right="0.75" top="0.69" bottom="0.7" header="0.4" footer="0.37"/>
      <pageSetup scale="86" orientation="portrait" r:id="rId1"/>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3"/>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4"/>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5"/>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6"/>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7"/>
      <headerFooter alignWithMargins="0"/>
    </customSheetView>
    <customSheetView guid="{F8A50AE1-259E-429D-A506-38EB64D134EF}" showGridLines="0" printArea="1" hiddenRows="1" hiddenColumns="1" view="pageBreakPreview">
      <selection activeCell="D6" sqref="D6:G6"/>
      <pageMargins left="0.75" right="0.75" top="0.69" bottom="0.7" header="0.4" footer="0.37"/>
      <pageSetup scale="86" orientation="portrait" r:id="rId8"/>
      <headerFooter alignWithMargins="0"/>
    </customSheetView>
    <customSheetView guid="{DEF6DCE2-4A74-4BE5-B5D5-8143DC3F770A}" showGridLines="0" printArea="1" hiddenRows="1" hiddenColumns="1" view="pageBreakPreview" topLeftCell="A2">
      <selection activeCell="D28" sqref="D28:G28"/>
      <pageMargins left="0.75" right="0.75" top="0.69" bottom="0.7" header="0.4" footer="0.37"/>
      <pageSetup scale="86" orientation="portrait" r:id="rId9"/>
      <headerFooter alignWithMargins="0"/>
    </customSheetView>
    <customSheetView guid="{F658ED72-5E54-4C5B-BB2C-7A2962080984}" showGridLines="0" printArea="1" hiddenRows="1" hiddenColumns="1" view="pageBreakPreview" topLeftCell="A13">
      <selection activeCell="D28" sqref="D28:G28"/>
      <pageMargins left="0.75" right="0.75" top="0.69" bottom="0.7" header="0.4" footer="0.37"/>
      <pageSetup scale="86" orientation="portrait" r:id="rId10"/>
      <headerFooter alignWithMargins="0"/>
    </customSheetView>
    <customSheetView guid="{BE68641D-0C1E-4F8D-890A-A660C199187C}" showGridLines="0" printArea="1" hiddenRows="1" hiddenColumns="1" view="pageBreakPreview" topLeftCell="A7">
      <selection activeCell="F27" sqref="F27"/>
      <pageMargins left="0.75" right="0.75" top="0.69" bottom="0.7" header="0.4" footer="0.37"/>
      <pageSetup scale="86" orientation="portrait" r:id="rId11"/>
      <headerFooter alignWithMargins="0"/>
    </customSheetView>
    <customSheetView guid="{AD0333DF-5B33-49B5-B063-72505D20EFE4}"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s>
  <mergeCells count="21">
    <mergeCell ref="D9:G9"/>
    <mergeCell ref="D10:G10"/>
    <mergeCell ref="D11:G11"/>
    <mergeCell ref="D12:G12"/>
    <mergeCell ref="D24:G24"/>
    <mergeCell ref="D19:G19"/>
    <mergeCell ref="D20:G20"/>
    <mergeCell ref="D15:G15"/>
    <mergeCell ref="B1:G1"/>
    <mergeCell ref="B2:G2"/>
    <mergeCell ref="B4:G4"/>
    <mergeCell ref="D6:G6"/>
    <mergeCell ref="D7:G7"/>
    <mergeCell ref="B6:C6"/>
    <mergeCell ref="D28:G28"/>
    <mergeCell ref="D14:G14"/>
    <mergeCell ref="D22:G22"/>
    <mergeCell ref="D16:G16"/>
    <mergeCell ref="D17:G17"/>
    <mergeCell ref="D21:G21"/>
    <mergeCell ref="D25:G25"/>
  </mergeCells>
  <conditionalFormatting sqref="B19:C22">
    <cfRule type="expression" dxfId="13" priority="3" stopIfTrue="1">
      <formula>$AA$6&lt;2</formula>
    </cfRule>
  </conditionalFormatting>
  <conditionalFormatting sqref="B14:C17">
    <cfRule type="expression" dxfId="12" priority="4" stopIfTrue="1">
      <formula>$AA$6&lt;1</formula>
    </cfRule>
  </conditionalFormatting>
  <conditionalFormatting sqref="B7:G7">
    <cfRule type="expression" dxfId="11" priority="5" stopIfTrue="1">
      <formula>$D$6="Sole Bidder"</formula>
    </cfRule>
  </conditionalFormatting>
  <conditionalFormatting sqref="D14:G17">
    <cfRule type="expression" dxfId="10" priority="2" stopIfTrue="1">
      <formula>$AA$6&lt;1</formula>
    </cfRule>
  </conditionalFormatting>
  <conditionalFormatting sqref="D19:G22">
    <cfRule type="expression" dxfId="9" priority="1" stopIfTrue="1">
      <formula>$AA$6&lt;2</formula>
    </cfRule>
  </conditionalFormatting>
  <dataValidations count="5">
    <dataValidation type="list" allowBlank="1" showInputMessage="1" showErrorMessage="1" sqref="F27" xr:uid="{00000000-0002-0000-0300-000000000000}">
      <formula1>"2022"</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G6" xr:uid="{00000000-0002-0000-0300-000004000000}">
      <formula1>$AA$2</formula1>
    </dataValidation>
  </dataValidations>
  <pageMargins left="0.75" right="0.75" top="0.69" bottom="0.7" header="0.4" footer="0.37"/>
  <pageSetup scale="86"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64"/>
  <sheetViews>
    <sheetView view="pageBreakPreview" zoomScale="80" zoomScaleNormal="92" zoomScaleSheetLayoutView="80" workbookViewId="0">
      <selection activeCell="G19" sqref="G19"/>
    </sheetView>
  </sheetViews>
  <sheetFormatPr defaultColWidth="9.140625" defaultRowHeight="15.75"/>
  <cols>
    <col min="1" max="1" width="4.7109375" style="476" customWidth="1"/>
    <col min="2" max="2" width="18.7109375" style="476" customWidth="1"/>
    <col min="3" max="3" width="8.5703125" style="476" customWidth="1"/>
    <col min="4" max="4" width="24.85546875" style="717" customWidth="1"/>
    <col min="5" max="5" width="14.42578125" style="476" customWidth="1"/>
    <col min="6" max="6" width="13" style="476" customWidth="1"/>
    <col min="7" max="7" width="17.5703125" style="476" customWidth="1"/>
    <col min="8" max="8" width="12.42578125" style="537" customWidth="1"/>
    <col min="9" max="9" width="17.5703125" style="476" customWidth="1"/>
    <col min="10" max="10" width="61.140625" style="717" customWidth="1"/>
    <col min="11" max="11" width="7.140625" style="476" customWidth="1"/>
    <col min="12" max="12" width="9" style="476" customWidth="1"/>
    <col min="13" max="13" width="26.42578125" style="476" customWidth="1"/>
    <col min="14" max="14" width="21.28515625" style="476" customWidth="1"/>
    <col min="15" max="15" width="14" style="476" hidden="1" customWidth="1"/>
    <col min="16" max="16" width="16.85546875" style="476" hidden="1" customWidth="1"/>
    <col min="17" max="17" width="13" style="476" hidden="1" customWidth="1"/>
    <col min="18" max="18" width="20.140625" style="476" hidden="1" customWidth="1"/>
    <col min="19" max="19" width="16.140625" style="476" hidden="1" customWidth="1"/>
    <col min="20" max="20" width="15" style="476" hidden="1" customWidth="1"/>
    <col min="21" max="21" width="24.5703125" style="476" hidden="1" customWidth="1"/>
    <col min="22" max="22" width="24" style="476" hidden="1" customWidth="1"/>
    <col min="23" max="28" width="9.140625" style="476" hidden="1" customWidth="1"/>
    <col min="29" max="37" width="9.140625" style="476" customWidth="1"/>
    <col min="38" max="38" width="0.28515625" style="476" customWidth="1"/>
    <col min="39" max="44" width="9.140625" style="476" customWidth="1"/>
    <col min="45" max="16384" width="9.140625" style="476"/>
  </cols>
  <sheetData>
    <row r="1" spans="1:256" ht="22.5" customHeight="1">
      <c r="A1" s="729" t="str">
        <f>Basic!B5</f>
        <v>SPEC. NO.: 5002002070/TRANSFORMER/DOM/A06-CC CS -7</v>
      </c>
      <c r="B1" s="6"/>
      <c r="C1" s="6"/>
      <c r="D1" s="421"/>
      <c r="E1" s="6"/>
      <c r="F1" s="6"/>
      <c r="G1" s="6"/>
      <c r="H1" s="6"/>
      <c r="I1" s="6"/>
      <c r="J1" s="730"/>
      <c r="K1" s="6"/>
      <c r="L1" s="6"/>
      <c r="M1" s="6"/>
      <c r="N1" s="6" t="s">
        <v>476</v>
      </c>
    </row>
    <row r="2" spans="1:256">
      <c r="A2" s="4"/>
      <c r="B2" s="4"/>
      <c r="C2" s="4"/>
      <c r="D2" s="351"/>
      <c r="E2" s="4"/>
      <c r="F2" s="4"/>
      <c r="G2" s="4"/>
      <c r="H2" s="4"/>
      <c r="I2" s="4"/>
      <c r="J2" s="351"/>
      <c r="K2" s="4"/>
      <c r="L2" s="4"/>
      <c r="M2" s="4"/>
      <c r="N2" s="4"/>
    </row>
    <row r="3" spans="1:256" ht="88.5" customHeight="1">
      <c r="A3" s="838" t="str">
        <f>Cover!$B$2</f>
        <v>400kV Transformer Package TR05 for 4X 500MVA 400/220/33kV 3-phase Transformers associated with Bulk Procurement of 765kV &amp; 400kV Class Transformers of various capacities- LOT 2</v>
      </c>
      <c r="B3" s="838"/>
      <c r="C3" s="838"/>
      <c r="D3" s="838"/>
      <c r="E3" s="838"/>
      <c r="F3" s="838"/>
      <c r="G3" s="838"/>
      <c r="H3" s="838"/>
      <c r="I3" s="838"/>
      <c r="J3" s="838"/>
      <c r="K3" s="838"/>
      <c r="L3" s="838"/>
      <c r="M3" s="838"/>
      <c r="N3" s="838"/>
    </row>
    <row r="4" spans="1:256" ht="16.5">
      <c r="A4" s="839" t="s">
        <v>0</v>
      </c>
      <c r="B4" s="839"/>
      <c r="C4" s="839"/>
      <c r="D4" s="839"/>
      <c r="E4" s="839"/>
      <c r="F4" s="839"/>
      <c r="G4" s="839"/>
      <c r="H4" s="839"/>
      <c r="I4" s="839"/>
      <c r="J4" s="839"/>
      <c r="K4" s="839"/>
      <c r="L4" s="839"/>
      <c r="M4" s="839"/>
      <c r="N4" s="839"/>
    </row>
    <row r="5" spans="1:256" s="582" customFormat="1" ht="27" customHeight="1">
      <c r="A5" s="581"/>
      <c r="B5" s="581"/>
      <c r="C5" s="581"/>
      <c r="D5" s="581"/>
      <c r="E5" s="581"/>
      <c r="F5" s="581"/>
      <c r="G5" s="581"/>
      <c r="H5" s="581"/>
      <c r="I5" s="581"/>
      <c r="J5" s="581"/>
      <c r="K5" s="581"/>
      <c r="L5" s="581"/>
      <c r="M5" s="581"/>
      <c r="N5" s="581"/>
    </row>
    <row r="6" spans="1:256" ht="23.25" customHeight="1">
      <c r="A6" s="840" t="s">
        <v>351</v>
      </c>
      <c r="B6" s="840"/>
      <c r="C6" s="4"/>
      <c r="D6" s="351"/>
      <c r="E6" s="4"/>
      <c r="F6" s="4"/>
      <c r="G6" s="4"/>
      <c r="H6" s="4"/>
      <c r="I6" s="4"/>
      <c r="J6" s="351"/>
      <c r="K6" s="4"/>
      <c r="L6" s="4"/>
      <c r="M6" s="4"/>
      <c r="N6" s="4"/>
    </row>
    <row r="7" spans="1:256" ht="24" customHeight="1">
      <c r="A7" s="845">
        <f>IF(Z7=1,Z8,"JOINT VENTURE OF "&amp;Z8&amp;" &amp; "&amp;Z9)</f>
        <v>0</v>
      </c>
      <c r="B7" s="845"/>
      <c r="C7" s="845"/>
      <c r="D7" s="845"/>
      <c r="E7" s="845"/>
      <c r="F7" s="845"/>
      <c r="G7" s="845"/>
      <c r="H7" s="845"/>
      <c r="I7" s="845"/>
      <c r="J7" s="406"/>
      <c r="K7" s="455" t="s">
        <v>1</v>
      </c>
      <c r="L7" s="405"/>
      <c r="N7" s="4"/>
      <c r="Z7" s="537">
        <f>'Names of Bidder'!K6</f>
        <v>1</v>
      </c>
    </row>
    <row r="8" spans="1:256" ht="24" customHeight="1">
      <c r="A8" s="841" t="str">
        <f>"Bidder’s Name and Address  (" &amp; MID('Names of Bidder'!B9,9, 20) &amp; ") :"</f>
        <v>Bidder’s Name and Address  (Sole Bidder) :</v>
      </c>
      <c r="B8" s="841"/>
      <c r="C8" s="841"/>
      <c r="D8" s="841"/>
      <c r="E8" s="841"/>
      <c r="F8" s="841"/>
      <c r="G8" s="841"/>
      <c r="H8" s="541"/>
      <c r="I8" s="541"/>
      <c r="J8" s="541"/>
      <c r="K8" s="456" t="s">
        <v>2</v>
      </c>
      <c r="L8" s="541"/>
      <c r="N8" s="4"/>
      <c r="U8" s="534"/>
      <c r="Z8" s="832">
        <f>'Names of Bidder'!D9</f>
        <v>0</v>
      </c>
      <c r="AA8" s="832"/>
      <c r="AB8" s="832"/>
      <c r="AC8" s="832"/>
      <c r="AD8" s="832"/>
      <c r="AE8" s="832"/>
      <c r="AF8" s="832"/>
      <c r="AG8" s="832"/>
      <c r="AH8" s="832"/>
      <c r="AI8" s="832"/>
      <c r="AJ8" s="832"/>
      <c r="AK8" s="832"/>
      <c r="AL8" s="832"/>
    </row>
    <row r="9" spans="1:256" ht="24" customHeight="1">
      <c r="A9" s="461" t="s">
        <v>12</v>
      </c>
      <c r="B9" s="407"/>
      <c r="C9" s="844" t="str">
        <f>IF('Names of Bidder'!D9=0, "", 'Names of Bidder'!D9)</f>
        <v/>
      </c>
      <c r="D9" s="844"/>
      <c r="E9" s="844"/>
      <c r="F9" s="844"/>
      <c r="G9" s="844"/>
      <c r="H9" s="444"/>
      <c r="I9" s="408"/>
      <c r="J9" s="409"/>
      <c r="K9" s="456" t="s">
        <v>3</v>
      </c>
      <c r="N9" s="4"/>
      <c r="U9" s="534"/>
      <c r="Z9" s="832">
        <f>'Names of Bidder'!D14</f>
        <v>0</v>
      </c>
      <c r="AA9" s="832"/>
      <c r="AB9" s="832"/>
      <c r="AC9" s="832"/>
      <c r="AD9" s="832"/>
      <c r="AE9" s="832"/>
      <c r="AF9" s="832"/>
      <c r="AG9" s="832"/>
      <c r="AH9" s="832"/>
      <c r="AI9" s="832"/>
      <c r="AJ9" s="832"/>
      <c r="AK9" s="832"/>
      <c r="AL9" s="832"/>
    </row>
    <row r="10" spans="1:256" ht="24" customHeight="1">
      <c r="A10" s="461" t="s">
        <v>11</v>
      </c>
      <c r="B10" s="407"/>
      <c r="C10" s="843" t="str">
        <f>IF('Names of Bidder'!D10=0, "", 'Names of Bidder'!D10)</f>
        <v/>
      </c>
      <c r="D10" s="843"/>
      <c r="E10" s="843"/>
      <c r="F10" s="843"/>
      <c r="G10" s="843"/>
      <c r="H10" s="444"/>
      <c r="I10" s="408"/>
      <c r="J10" s="409"/>
      <c r="K10" s="456" t="s">
        <v>4</v>
      </c>
      <c r="N10" s="4"/>
      <c r="Z10" s="832" t="str">
        <f>"JOINT VENTURE OF "&amp;Z8&amp;" &amp; "&amp;Z9</f>
        <v>JOINT VENTURE OF 0 &amp; 0</v>
      </c>
      <c r="AA10" s="832"/>
      <c r="AB10" s="832"/>
      <c r="AC10" s="832"/>
      <c r="AD10" s="832"/>
      <c r="AE10" s="832"/>
      <c r="AF10" s="832"/>
      <c r="AG10" s="832"/>
      <c r="AH10" s="832"/>
      <c r="AI10" s="832"/>
      <c r="AJ10" s="832"/>
      <c r="AK10" s="832"/>
      <c r="AL10" s="832"/>
    </row>
    <row r="11" spans="1:256" ht="24" customHeight="1">
      <c r="A11" s="408"/>
      <c r="B11" s="408"/>
      <c r="C11" s="843" t="str">
        <f>IF('Names of Bidder'!D11=0, "", 'Names of Bidder'!D11)</f>
        <v/>
      </c>
      <c r="D11" s="843"/>
      <c r="E11" s="843"/>
      <c r="F11" s="843"/>
      <c r="G11" s="843"/>
      <c r="H11" s="444"/>
      <c r="I11" s="408"/>
      <c r="J11" s="409"/>
      <c r="K11" s="456" t="s">
        <v>5</v>
      </c>
      <c r="N11" s="4"/>
    </row>
    <row r="12" spans="1:256" ht="24" customHeight="1">
      <c r="A12" s="408"/>
      <c r="B12" s="408"/>
      <c r="C12" s="843" t="str">
        <f>IF('Names of Bidder'!D12=0, "", 'Names of Bidder'!D12)</f>
        <v/>
      </c>
      <c r="D12" s="843"/>
      <c r="E12" s="843"/>
      <c r="F12" s="843"/>
      <c r="G12" s="843"/>
      <c r="H12" s="444"/>
      <c r="I12" s="408"/>
      <c r="J12" s="409"/>
      <c r="K12" s="456" t="s">
        <v>6</v>
      </c>
      <c r="N12" s="4"/>
    </row>
    <row r="13" spans="1:256" s="535" customFormat="1" ht="26.25" customHeight="1">
      <c r="A13" s="846" t="s">
        <v>308</v>
      </c>
      <c r="B13" s="846"/>
      <c r="C13" s="846"/>
      <c r="D13" s="846"/>
      <c r="E13" s="846"/>
      <c r="F13" s="846"/>
      <c r="G13" s="846"/>
      <c r="H13" s="846"/>
      <c r="I13" s="846"/>
      <c r="J13" s="846"/>
      <c r="K13" s="846"/>
      <c r="L13" s="846"/>
      <c r="M13" s="846"/>
      <c r="N13" s="846"/>
    </row>
    <row r="14" spans="1:256" ht="15.75" customHeight="1">
      <c r="A14" s="4"/>
      <c r="B14" s="4"/>
      <c r="C14" s="4"/>
      <c r="D14" s="351"/>
      <c r="E14" s="4"/>
      <c r="F14" s="4"/>
      <c r="G14" s="4"/>
      <c r="H14" s="4"/>
      <c r="I14" s="4"/>
      <c r="J14" s="351"/>
      <c r="K14" s="842" t="s">
        <v>356</v>
      </c>
      <c r="L14" s="842"/>
      <c r="M14" s="842"/>
      <c r="N14" s="842"/>
    </row>
    <row r="15" spans="1:256" ht="122.25" customHeight="1">
      <c r="A15" s="390" t="s">
        <v>7</v>
      </c>
      <c r="B15" s="390" t="s">
        <v>267</v>
      </c>
      <c r="C15" s="390" t="s">
        <v>279</v>
      </c>
      <c r="D15" s="390" t="s">
        <v>281</v>
      </c>
      <c r="E15" s="390" t="s">
        <v>13</v>
      </c>
      <c r="F15" s="390" t="s">
        <v>309</v>
      </c>
      <c r="G15" s="442" t="s">
        <v>312</v>
      </c>
      <c r="H15" s="390" t="s">
        <v>315</v>
      </c>
      <c r="I15" s="443" t="s">
        <v>313</v>
      </c>
      <c r="J15" s="390" t="s">
        <v>8</v>
      </c>
      <c r="K15" s="16" t="s">
        <v>9</v>
      </c>
      <c r="L15" s="16" t="s">
        <v>10</v>
      </c>
      <c r="M15" s="390" t="s">
        <v>355</v>
      </c>
      <c r="N15" s="390" t="s">
        <v>354</v>
      </c>
    </row>
    <row r="16" spans="1:256" s="595" customFormat="1">
      <c r="A16" s="591">
        <v>1</v>
      </c>
      <c r="B16" s="591">
        <v>2</v>
      </c>
      <c r="C16" s="591">
        <v>3</v>
      </c>
      <c r="D16" s="592">
        <v>4</v>
      </c>
      <c r="E16" s="591">
        <v>5</v>
      </c>
      <c r="F16" s="591">
        <v>6</v>
      </c>
      <c r="G16" s="593">
        <v>7</v>
      </c>
      <c r="H16" s="591">
        <v>8</v>
      </c>
      <c r="I16" s="594">
        <v>9</v>
      </c>
      <c r="J16" s="592">
        <v>10</v>
      </c>
      <c r="K16" s="591">
        <v>11</v>
      </c>
      <c r="L16" s="591">
        <v>12</v>
      </c>
      <c r="M16" s="591">
        <v>13</v>
      </c>
      <c r="N16" s="591" t="s">
        <v>353</v>
      </c>
      <c r="IV16" s="595">
        <f>SUM(A16:IU16)</f>
        <v>91</v>
      </c>
    </row>
    <row r="17" spans="1:22" s="743" customFormat="1" ht="25.5" customHeight="1">
      <c r="A17" s="737" t="s">
        <v>54</v>
      </c>
      <c r="B17" s="738" t="s">
        <v>482</v>
      </c>
      <c r="C17" s="739"/>
      <c r="D17" s="740"/>
      <c r="E17" s="739"/>
      <c r="F17" s="739"/>
      <c r="G17" s="741"/>
      <c r="H17" s="739"/>
      <c r="I17" s="742"/>
      <c r="J17" s="740"/>
      <c r="K17" s="739"/>
      <c r="L17" s="739"/>
      <c r="M17" s="737"/>
      <c r="N17" s="739"/>
    </row>
    <row r="18" spans="1:22" ht="40.5" customHeight="1">
      <c r="A18" s="533">
        <v>1</v>
      </c>
      <c r="B18" s="758">
        <v>7000016234</v>
      </c>
      <c r="C18" s="758">
        <v>10</v>
      </c>
      <c r="D18" s="758" t="s">
        <v>483</v>
      </c>
      <c r="E18" s="758">
        <v>1000004798</v>
      </c>
      <c r="F18" s="758">
        <v>85042340</v>
      </c>
      <c r="G18" s="759"/>
      <c r="H18" s="758">
        <v>18</v>
      </c>
      <c r="I18" s="760"/>
      <c r="J18" s="773" t="s">
        <v>479</v>
      </c>
      <c r="K18" s="758" t="s">
        <v>300</v>
      </c>
      <c r="L18" s="758">
        <v>2</v>
      </c>
      <c r="M18" s="771"/>
      <c r="N18" s="762" t="str">
        <f>IF(M18=0, "INCLUDED", IF(ISERROR(M18*L18), M18, M18*L18))</f>
        <v>INCLUDED</v>
      </c>
      <c r="O18" s="622">
        <f>IF(N18="Included",0,N18)</f>
        <v>0</v>
      </c>
      <c r="P18" s="622">
        <f>IF( I18="",H18*(IF(N18="Included",0,N18))/100,I18*(IF(N18="Included",0,N18)))</f>
        <v>0</v>
      </c>
      <c r="Q18" s="627">
        <f>Discount!$H$36</f>
        <v>0</v>
      </c>
      <c r="R18" s="627">
        <f>Q18*O18</f>
        <v>0</v>
      </c>
      <c r="S18" s="627">
        <f>IF(I18="",H18*R18/100,I18*R18)</f>
        <v>0</v>
      </c>
      <c r="T18" s="754">
        <f>M18*L18</f>
        <v>0</v>
      </c>
      <c r="U18" s="772">
        <f>L18*M18</f>
        <v>0</v>
      </c>
      <c r="V18" s="772">
        <f>U18*0.18</f>
        <v>0</v>
      </c>
    </row>
    <row r="19" spans="1:22" ht="40.5" customHeight="1">
      <c r="A19" s="533">
        <v>2</v>
      </c>
      <c r="B19" s="758">
        <v>7000016234</v>
      </c>
      <c r="C19" s="758">
        <v>20</v>
      </c>
      <c r="D19" s="758" t="s">
        <v>483</v>
      </c>
      <c r="E19" s="758">
        <v>1000013986</v>
      </c>
      <c r="F19" s="758">
        <v>85049010</v>
      </c>
      <c r="G19" s="759"/>
      <c r="H19" s="758">
        <v>18</v>
      </c>
      <c r="I19" s="760"/>
      <c r="J19" s="773" t="s">
        <v>480</v>
      </c>
      <c r="K19" s="758" t="s">
        <v>301</v>
      </c>
      <c r="L19" s="758">
        <v>2</v>
      </c>
      <c r="M19" s="771"/>
      <c r="N19" s="762" t="str">
        <f>IF(M19=0, "INCLUDED", IF(ISERROR(M19*L19), M19, M19*L19))</f>
        <v>INCLUDED</v>
      </c>
      <c r="O19" s="622">
        <f>IF(N19="Included",0,N19)</f>
        <v>0</v>
      </c>
      <c r="P19" s="622">
        <f>IF( I19="",H19*(IF(N19="Included",0,N19))/100,I19*(IF(N19="Included",0,N19)))</f>
        <v>0</v>
      </c>
      <c r="Q19" s="627">
        <f>Discount!$H$36</f>
        <v>0</v>
      </c>
      <c r="R19" s="627">
        <f>Q19*O19</f>
        <v>0</v>
      </c>
      <c r="S19" s="627">
        <f>IF(I19="",H19*R19/100,I19*R19)</f>
        <v>0</v>
      </c>
      <c r="T19" s="754">
        <f>M19*L19</f>
        <v>0</v>
      </c>
      <c r="U19" s="772">
        <f>L19*M19</f>
        <v>0</v>
      </c>
      <c r="V19" s="772">
        <f>U19*0.18</f>
        <v>0</v>
      </c>
    </row>
    <row r="20" spans="1:22" ht="33.6" customHeight="1">
      <c r="A20" s="458">
        <v>3</v>
      </c>
      <c r="B20" s="758">
        <v>7000016234</v>
      </c>
      <c r="C20" s="758">
        <v>30</v>
      </c>
      <c r="D20" s="758" t="s">
        <v>483</v>
      </c>
      <c r="E20" s="758">
        <v>1000032821</v>
      </c>
      <c r="F20" s="758">
        <v>85049010</v>
      </c>
      <c r="G20" s="763"/>
      <c r="H20" s="758">
        <v>18</v>
      </c>
      <c r="I20" s="760"/>
      <c r="J20" s="773" t="s">
        <v>484</v>
      </c>
      <c r="K20" s="758" t="s">
        <v>300</v>
      </c>
      <c r="L20" s="758">
        <v>1</v>
      </c>
      <c r="M20" s="761"/>
      <c r="N20" s="762" t="str">
        <f t="shared" ref="N20" si="0">IF(M20=0, "INCLUDED", IF(ISERROR(M20*L20), M20, M20*L20))</f>
        <v>INCLUDED</v>
      </c>
      <c r="O20" s="622">
        <f t="shared" ref="O20:O21" si="1">IF(N20="Included",0,N20)</f>
        <v>0</v>
      </c>
      <c r="P20" s="622">
        <f t="shared" ref="P20:P21" si="2">IF( I20="",H20*(IF(N20="Included",0,N20))/100,I20*(IF(N20="Included",0,N20)))</f>
        <v>0</v>
      </c>
      <c r="Q20" s="627">
        <f>Discount!$H$36</f>
        <v>0</v>
      </c>
      <c r="R20" s="627">
        <f t="shared" ref="R20:R21" si="3">Q20*O20</f>
        <v>0</v>
      </c>
      <c r="S20" s="627">
        <f t="shared" ref="S20:S21" si="4">IF(I20="",H20*R20/100,I20*R20)</f>
        <v>0</v>
      </c>
      <c r="T20" s="754">
        <f t="shared" ref="T20" si="5">M20*L20</f>
        <v>0</v>
      </c>
      <c r="U20" s="772">
        <f t="shared" ref="U20" si="6">L20*M20</f>
        <v>0</v>
      </c>
      <c r="V20" s="772">
        <f t="shared" ref="V20" si="7">U20*0.18</f>
        <v>0</v>
      </c>
    </row>
    <row r="21" spans="1:22" s="743" customFormat="1" ht="25.5" customHeight="1">
      <c r="A21" s="737" t="s">
        <v>68</v>
      </c>
      <c r="B21" s="738" t="s">
        <v>485</v>
      </c>
      <c r="C21" s="739"/>
      <c r="D21" s="740"/>
      <c r="E21" s="739"/>
      <c r="F21" s="739"/>
      <c r="G21" s="741"/>
      <c r="H21" s="739"/>
      <c r="I21" s="742"/>
      <c r="J21" s="740"/>
      <c r="K21" s="739"/>
      <c r="L21" s="739"/>
      <c r="M21" s="737"/>
      <c r="N21" s="739"/>
      <c r="O21" s="743">
        <f t="shared" si="1"/>
        <v>0</v>
      </c>
      <c r="P21" s="743">
        <f t="shared" si="2"/>
        <v>0</v>
      </c>
      <c r="Q21" s="743">
        <f>Discount!$H$36</f>
        <v>0</v>
      </c>
      <c r="R21" s="743">
        <f t="shared" si="3"/>
        <v>0</v>
      </c>
      <c r="S21" s="743">
        <f t="shared" si="4"/>
        <v>0</v>
      </c>
    </row>
    <row r="22" spans="1:22" ht="41.25" customHeight="1">
      <c r="A22" s="533">
        <v>1</v>
      </c>
      <c r="B22" s="758">
        <v>7000016234</v>
      </c>
      <c r="C22" s="758">
        <v>50</v>
      </c>
      <c r="D22" s="758" t="s">
        <v>483</v>
      </c>
      <c r="E22" s="758">
        <v>1000004798</v>
      </c>
      <c r="F22" s="758">
        <v>85042340</v>
      </c>
      <c r="G22" s="763"/>
      <c r="H22" s="758">
        <v>18</v>
      </c>
      <c r="I22" s="760"/>
      <c r="J22" s="773" t="s">
        <v>479</v>
      </c>
      <c r="K22" s="758" t="s">
        <v>300</v>
      </c>
      <c r="L22" s="758">
        <v>2</v>
      </c>
      <c r="M22" s="761"/>
      <c r="N22" s="762" t="str">
        <f t="shared" ref="N22:N24" si="8">IF(M22=0, "INCLUDED", IF(ISERROR(M22*L22), M22, M22*L22))</f>
        <v>INCLUDED</v>
      </c>
      <c r="O22" s="622">
        <f t="shared" ref="O22:O24" si="9">IF(N22="Included",0,N22)</f>
        <v>0</v>
      </c>
      <c r="P22" s="622">
        <f t="shared" ref="P22:P24" si="10">IF( I22="",H22*(IF(N22="Included",0,N22))/100,I22*(IF(N22="Included",0,N22)))</f>
        <v>0</v>
      </c>
      <c r="Q22" s="627">
        <f>Discount!$H$36</f>
        <v>0</v>
      </c>
      <c r="R22" s="627">
        <f t="shared" ref="R22:R24" si="11">Q22*O22</f>
        <v>0</v>
      </c>
      <c r="S22" s="627">
        <f t="shared" ref="S22:S24" si="12">IF(I22="",H22*R22/100,I22*R22)</f>
        <v>0</v>
      </c>
      <c r="T22" s="754"/>
      <c r="U22" s="772"/>
      <c r="V22" s="772"/>
    </row>
    <row r="23" spans="1:22" ht="40.5" customHeight="1">
      <c r="A23" s="533">
        <v>2</v>
      </c>
      <c r="B23" s="758">
        <v>7000016234</v>
      </c>
      <c r="C23" s="758">
        <v>60</v>
      </c>
      <c r="D23" s="758" t="s">
        <v>483</v>
      </c>
      <c r="E23" s="758">
        <v>1000013986</v>
      </c>
      <c r="F23" s="758">
        <v>85049010</v>
      </c>
      <c r="G23" s="763"/>
      <c r="H23" s="758">
        <v>18</v>
      </c>
      <c r="I23" s="760"/>
      <c r="J23" s="773" t="s">
        <v>480</v>
      </c>
      <c r="K23" s="758" t="s">
        <v>301</v>
      </c>
      <c r="L23" s="758">
        <v>2</v>
      </c>
      <c r="M23" s="761"/>
      <c r="N23" s="762" t="str">
        <f t="shared" ref="N23" si="13">IF(M23=0, "INCLUDED", IF(ISERROR(M23*L23), M23, M23*L23))</f>
        <v>INCLUDED</v>
      </c>
      <c r="O23" s="622">
        <f t="shared" ref="O23" si="14">IF(N23="Included",0,N23)</f>
        <v>0</v>
      </c>
      <c r="P23" s="622">
        <f t="shared" ref="P23" si="15">IF( I23="",H23*(IF(N23="Included",0,N23))/100,I23*(IF(N23="Included",0,N23)))</f>
        <v>0</v>
      </c>
      <c r="Q23" s="627">
        <f>Discount!$H$36</f>
        <v>0</v>
      </c>
      <c r="R23" s="627">
        <f t="shared" ref="R23" si="16">Q23*O23</f>
        <v>0</v>
      </c>
      <c r="S23" s="627">
        <f t="shared" ref="S23" si="17">IF(I23="",H23*R23/100,I23*R23)</f>
        <v>0</v>
      </c>
      <c r="T23" s="754"/>
      <c r="U23" s="772"/>
      <c r="V23" s="772"/>
    </row>
    <row r="24" spans="1:22" ht="33.6" customHeight="1">
      <c r="A24" s="533">
        <v>3</v>
      </c>
      <c r="B24" s="758">
        <v>7000016234</v>
      </c>
      <c r="C24" s="758">
        <v>70</v>
      </c>
      <c r="D24" s="758" t="s">
        <v>483</v>
      </c>
      <c r="E24" s="758">
        <v>1000032821</v>
      </c>
      <c r="F24" s="758">
        <v>85049010</v>
      </c>
      <c r="G24" s="763"/>
      <c r="H24" s="758">
        <v>18</v>
      </c>
      <c r="I24" s="760"/>
      <c r="J24" s="773" t="s">
        <v>484</v>
      </c>
      <c r="K24" s="758" t="s">
        <v>300</v>
      </c>
      <c r="L24" s="758">
        <v>1</v>
      </c>
      <c r="M24" s="761"/>
      <c r="N24" s="762" t="str">
        <f t="shared" si="8"/>
        <v>INCLUDED</v>
      </c>
      <c r="O24" s="622">
        <f t="shared" si="9"/>
        <v>0</v>
      </c>
      <c r="P24" s="622">
        <f t="shared" si="10"/>
        <v>0</v>
      </c>
      <c r="Q24" s="627">
        <f>Discount!$H$36</f>
        <v>0</v>
      </c>
      <c r="R24" s="627">
        <f t="shared" si="11"/>
        <v>0</v>
      </c>
      <c r="S24" s="627">
        <f t="shared" si="12"/>
        <v>0</v>
      </c>
      <c r="T24" s="754"/>
      <c r="U24" s="772"/>
      <c r="V24" s="772"/>
    </row>
    <row r="25" spans="1:22" ht="22.5" customHeight="1">
      <c r="A25" s="833" t="s">
        <v>474</v>
      </c>
      <c r="B25" s="833"/>
      <c r="C25" s="833"/>
      <c r="D25" s="833"/>
      <c r="E25" s="833"/>
      <c r="F25" s="833"/>
      <c r="G25" s="833"/>
      <c r="H25" s="833"/>
      <c r="I25" s="833"/>
      <c r="J25" s="833"/>
      <c r="K25" s="833"/>
      <c r="L25" s="833"/>
      <c r="M25" s="833"/>
      <c r="N25" s="723">
        <f>SUM(N18:N24)</f>
        <v>0</v>
      </c>
      <c r="O25" s="623"/>
      <c r="P25" s="624">
        <f>SUM(P18:P24)</f>
        <v>0</v>
      </c>
      <c r="Q25" s="625"/>
      <c r="R25" s="725">
        <f>SUM(R18:R24)</f>
        <v>0</v>
      </c>
      <c r="S25" s="626">
        <f>SUM(S18:S24)</f>
        <v>0</v>
      </c>
      <c r="T25" s="754">
        <f>SUM(T18:T24)</f>
        <v>0</v>
      </c>
      <c r="U25" s="772">
        <f>SUM(U18:U24)</f>
        <v>0</v>
      </c>
      <c r="V25" s="772">
        <f>SUM(V18:V24)</f>
        <v>0</v>
      </c>
    </row>
    <row r="26" spans="1:22" ht="22.5" customHeight="1">
      <c r="A26" s="833" t="s">
        <v>272</v>
      </c>
      <c r="B26" s="833"/>
      <c r="C26" s="833"/>
      <c r="D26" s="833"/>
      <c r="E26" s="833"/>
      <c r="F26" s="833"/>
      <c r="G26" s="833"/>
      <c r="H26" s="833"/>
      <c r="I26" s="833"/>
      <c r="J26" s="833"/>
      <c r="K26" s="833"/>
      <c r="L26" s="833"/>
      <c r="M26" s="833"/>
      <c r="N26" s="723">
        <f>'Sch-7'!M18</f>
        <v>0</v>
      </c>
      <c r="O26" s="536"/>
      <c r="P26" s="536"/>
      <c r="Q26" s="515"/>
      <c r="R26" s="515"/>
      <c r="S26" s="515"/>
      <c r="U26" s="772">
        <f>N25-U25</f>
        <v>0</v>
      </c>
      <c r="V26" s="772">
        <f>P25-V25</f>
        <v>0</v>
      </c>
    </row>
    <row r="27" spans="1:22" ht="22.5" customHeight="1">
      <c r="A27" s="833" t="s">
        <v>475</v>
      </c>
      <c r="B27" s="833"/>
      <c r="C27" s="833"/>
      <c r="D27" s="833"/>
      <c r="E27" s="833"/>
      <c r="F27" s="833"/>
      <c r="G27" s="833"/>
      <c r="H27" s="833"/>
      <c r="I27" s="833"/>
      <c r="J27" s="833"/>
      <c r="K27" s="833"/>
      <c r="L27" s="833"/>
      <c r="M27" s="833"/>
      <c r="N27" s="723">
        <f>N25+N26</f>
        <v>0</v>
      </c>
      <c r="O27" s="536"/>
      <c r="P27" s="536"/>
      <c r="Q27" s="515"/>
      <c r="R27" s="515"/>
      <c r="S27" s="515"/>
    </row>
    <row r="28" spans="1:22" ht="32.25" customHeight="1">
      <c r="A28" s="538"/>
      <c r="B28" s="835" t="s">
        <v>311</v>
      </c>
      <c r="C28" s="835"/>
      <c r="D28" s="835"/>
      <c r="E28" s="835"/>
      <c r="F28" s="835"/>
      <c r="G28" s="835"/>
      <c r="H28" s="835"/>
      <c r="I28" s="835"/>
      <c r="J28" s="835"/>
      <c r="K28" s="835"/>
      <c r="L28" s="835"/>
      <c r="M28" s="835"/>
      <c r="N28" s="835"/>
      <c r="O28" s="536"/>
      <c r="P28" s="536"/>
      <c r="Q28" s="515"/>
      <c r="R28" s="515"/>
      <c r="S28" s="515"/>
    </row>
    <row r="29" spans="1:22">
      <c r="A29" s="538"/>
      <c r="B29" s="538"/>
      <c r="C29" s="538"/>
      <c r="D29" s="540"/>
      <c r="E29" s="538"/>
      <c r="F29" s="538"/>
      <c r="G29" s="538"/>
      <c r="H29" s="538"/>
      <c r="I29" s="538"/>
      <c r="J29" s="540"/>
      <c r="K29" s="538"/>
      <c r="L29" s="538"/>
      <c r="M29" s="538"/>
      <c r="N29" s="538"/>
      <c r="O29" s="515"/>
      <c r="P29" s="515"/>
      <c r="Q29" s="515"/>
      <c r="R29" s="515"/>
      <c r="S29" s="515"/>
    </row>
    <row r="30" spans="1:22" ht="16.5">
      <c r="A30" s="538"/>
      <c r="B30" s="538" t="s">
        <v>317</v>
      </c>
      <c r="C30" s="837" t="str">
        <f>'Names of Bidder'!D27&amp;" "&amp;'Names of Bidder'!E27&amp;" "&amp;'Names of Bidder'!F27</f>
        <v xml:space="preserve">  </v>
      </c>
      <c r="D30" s="834"/>
      <c r="E30" s="538"/>
      <c r="F30" s="538"/>
      <c r="G30" s="538"/>
      <c r="H30" s="538"/>
      <c r="I30" s="539"/>
      <c r="J30" s="728" t="s">
        <v>319</v>
      </c>
      <c r="K30" s="836" t="str">
        <f>IF('Names of Bidder'!D24="","",'Names of Bidder'!D24)</f>
        <v/>
      </c>
      <c r="L30" s="836"/>
      <c r="M30" s="836"/>
      <c r="N30" s="836"/>
      <c r="O30" s="515"/>
      <c r="P30" s="515"/>
      <c r="Q30" s="515"/>
      <c r="R30" s="515"/>
      <c r="S30" s="515"/>
    </row>
    <row r="31" spans="1:22" ht="16.5">
      <c r="A31" s="538"/>
      <c r="B31" s="538" t="s">
        <v>318</v>
      </c>
      <c r="C31" s="834" t="str">
        <f>IF('Names of Bidder'!D28="","",'Names of Bidder'!D28)</f>
        <v/>
      </c>
      <c r="D31" s="834"/>
      <c r="E31" s="538"/>
      <c r="F31" s="538"/>
      <c r="G31" s="538"/>
      <c r="H31" s="538"/>
      <c r="I31" s="539"/>
      <c r="J31" s="728" t="s">
        <v>125</v>
      </c>
      <c r="K31" s="836" t="str">
        <f>IF('Names of Bidder'!D25="","",'Names of Bidder'!D25)</f>
        <v/>
      </c>
      <c r="L31" s="836"/>
      <c r="M31" s="836"/>
      <c r="N31" s="836"/>
      <c r="O31" s="515"/>
      <c r="P31" s="515"/>
      <c r="Q31" s="515"/>
      <c r="R31" s="515"/>
      <c r="S31" s="515"/>
    </row>
    <row r="32" spans="1:22">
      <c r="A32" s="538"/>
      <c r="B32" s="538"/>
      <c r="C32" s="538"/>
      <c r="D32" s="540"/>
      <c r="E32" s="538"/>
      <c r="F32" s="538"/>
      <c r="G32" s="538"/>
      <c r="H32" s="538"/>
      <c r="I32" s="538"/>
      <c r="J32" s="540"/>
      <c r="K32" s="538"/>
      <c r="L32" s="538"/>
      <c r="M32" s="538"/>
      <c r="N32" s="538"/>
      <c r="O32" s="515"/>
      <c r="P32" s="515"/>
      <c r="Q32" s="515"/>
      <c r="R32" s="515"/>
      <c r="S32" s="515"/>
    </row>
    <row r="33" spans="1:15">
      <c r="A33" s="538"/>
      <c r="B33" s="538"/>
      <c r="C33" s="538"/>
      <c r="D33" s="540"/>
      <c r="E33" s="538"/>
      <c r="F33" s="538"/>
      <c r="G33" s="540"/>
      <c r="H33" s="540"/>
      <c r="I33" s="540"/>
      <c r="J33" s="540"/>
      <c r="K33" s="538"/>
      <c r="L33" s="538"/>
      <c r="M33" s="538"/>
      <c r="N33" s="538"/>
    </row>
    <row r="34" spans="1:15">
      <c r="G34" s="717"/>
      <c r="H34" s="717"/>
      <c r="I34" s="717"/>
    </row>
    <row r="35" spans="1:15">
      <c r="G35" s="717"/>
      <c r="H35" s="717"/>
      <c r="I35" s="717"/>
    </row>
    <row r="36" spans="1:15">
      <c r="G36" s="717"/>
      <c r="H36" s="717"/>
      <c r="I36" s="717"/>
      <c r="M36" s="756"/>
    </row>
    <row r="37" spans="1:15">
      <c r="G37" s="717"/>
      <c r="H37" s="717"/>
      <c r="I37" s="717"/>
    </row>
    <row r="38" spans="1:15">
      <c r="G38" s="717"/>
      <c r="H38" s="717"/>
      <c r="I38" s="717"/>
    </row>
    <row r="39" spans="1:15">
      <c r="G39" s="717"/>
      <c r="H39" s="717"/>
      <c r="I39" s="717"/>
      <c r="O39" s="756"/>
    </row>
    <row r="40" spans="1:15">
      <c r="G40" s="717"/>
      <c r="H40" s="717"/>
      <c r="I40" s="717"/>
    </row>
    <row r="41" spans="1:15">
      <c r="G41" s="717"/>
      <c r="H41" s="717"/>
      <c r="I41" s="717"/>
    </row>
    <row r="42" spans="1:15">
      <c r="G42" s="717"/>
      <c r="H42" s="717"/>
      <c r="I42" s="717"/>
    </row>
    <row r="43" spans="1:15">
      <c r="G43" s="717"/>
      <c r="H43" s="717"/>
      <c r="I43" s="717"/>
    </row>
    <row r="44" spans="1:15">
      <c r="G44" s="717"/>
      <c r="H44" s="717"/>
      <c r="I44" s="717"/>
    </row>
    <row r="45" spans="1:15">
      <c r="G45" s="717"/>
      <c r="H45" s="717"/>
      <c r="I45" s="717"/>
    </row>
    <row r="46" spans="1:15">
      <c r="G46" s="717"/>
      <c r="H46" s="717"/>
      <c r="I46" s="717"/>
    </row>
    <row r="47" spans="1:15">
      <c r="G47" s="717"/>
      <c r="H47" s="717"/>
      <c r="I47" s="717"/>
    </row>
    <row r="48" spans="1:15">
      <c r="G48" s="717"/>
      <c r="H48" s="717"/>
      <c r="I48" s="717"/>
    </row>
    <row r="49" spans="7:9">
      <c r="G49" s="717"/>
      <c r="H49" s="717"/>
      <c r="I49" s="717"/>
    </row>
    <row r="50" spans="7:9">
      <c r="G50" s="717"/>
      <c r="H50" s="717"/>
      <c r="I50" s="717"/>
    </row>
    <row r="51" spans="7:9">
      <c r="G51" s="717"/>
      <c r="H51" s="717"/>
      <c r="I51" s="717"/>
    </row>
    <row r="52" spans="7:9">
      <c r="G52" s="717"/>
      <c r="H52" s="717"/>
      <c r="I52" s="717"/>
    </row>
    <row r="53" spans="7:9">
      <c r="G53" s="717"/>
      <c r="H53" s="717"/>
      <c r="I53" s="717"/>
    </row>
    <row r="54" spans="7:9">
      <c r="G54" s="717"/>
      <c r="H54" s="717"/>
      <c r="I54" s="717"/>
    </row>
    <row r="55" spans="7:9">
      <c r="G55" s="717"/>
      <c r="H55" s="717"/>
      <c r="I55" s="717"/>
    </row>
    <row r="56" spans="7:9">
      <c r="G56" s="717"/>
      <c r="H56" s="717"/>
      <c r="I56" s="717"/>
    </row>
    <row r="57" spans="7:9">
      <c r="G57" s="717"/>
      <c r="H57" s="717"/>
      <c r="I57" s="717"/>
    </row>
    <row r="58" spans="7:9">
      <c r="G58" s="717"/>
      <c r="H58" s="717"/>
      <c r="I58" s="717"/>
    </row>
    <row r="59" spans="7:9">
      <c r="G59" s="717"/>
      <c r="H59" s="717"/>
      <c r="I59" s="717"/>
    </row>
    <row r="60" spans="7:9">
      <c r="G60" s="717"/>
      <c r="H60" s="717"/>
      <c r="I60" s="717"/>
    </row>
    <row r="61" spans="7:9">
      <c r="G61" s="717"/>
      <c r="H61" s="717"/>
      <c r="I61" s="717"/>
    </row>
    <row r="62" spans="7:9">
      <c r="G62" s="717"/>
      <c r="H62" s="717"/>
      <c r="I62" s="717"/>
    </row>
    <row r="63" spans="7:9">
      <c r="G63" s="717"/>
      <c r="H63" s="717"/>
      <c r="I63" s="717"/>
    </row>
    <row r="64" spans="7:9">
      <c r="G64" s="717"/>
      <c r="H64" s="717"/>
      <c r="I64" s="717"/>
    </row>
  </sheetData>
  <sheetProtection password="A713" sheet="1" objects="1" scenarios="1" formatColumns="0" formatRows="0" selectLockedCells="1"/>
  <customSheetViews>
    <customSheetView guid="{112647D2-7580-431B-99B5-DD512E2AD50E}" scale="80" showPageBreaks="1" printArea="1" hiddenColumns="1" view="pageBreakPreview">
      <selection activeCell="G19" sqref="G19"/>
      <pageMargins left="0.25" right="0.25" top="0.75" bottom="0.5" header="0.3" footer="0.5"/>
      <printOptions horizontalCentered="1"/>
      <pageSetup paperSize="9" scale="46" orientation="landscape" r:id="rId1"/>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2"/>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3"/>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4"/>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5"/>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6"/>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7"/>
      <headerFooter>
        <oddHeader>&amp;RSchedule-1
Page &amp;P of &amp;N</oddHeader>
      </headerFooter>
    </customSheetView>
    <customSheetView guid="{F8A50AE1-259E-429D-A506-38EB64D134EF}" scale="80" showPageBreaks="1" printArea="1" hiddenColumns="1" view="pageBreakPreview" topLeftCell="A7">
      <selection activeCell="G21" sqref="G21"/>
      <pageMargins left="0.25" right="0.25" top="0.75" bottom="0.5" header="0.3" footer="0.5"/>
      <printOptions horizontalCentered="1"/>
      <pageSetup paperSize="9" scale="57" orientation="landscape" r:id="rId8"/>
      <headerFooter>
        <oddHeader>&amp;RSchedule-1
Page &amp;P of &amp;N</oddHeader>
      </headerFooter>
    </customSheetView>
    <customSheetView guid="{DEF6DCE2-4A74-4BE5-B5D5-8143DC3F770A}" scale="80" showPageBreaks="1" printArea="1" hiddenColumns="1" view="pageBreakPreview" topLeftCell="A7">
      <selection activeCell="G18" sqref="G18"/>
      <pageMargins left="0.25" right="0.25" top="0.75" bottom="0.5" header="0.3" footer="0.5"/>
      <printOptions horizontalCentered="1"/>
      <pageSetup paperSize="9" scale="57" orientation="landscape" r:id="rId9"/>
      <headerFooter>
        <oddHeader>&amp;RSchedule-1
Page &amp;P of &amp;N</oddHeader>
      </headerFooter>
    </customSheetView>
    <customSheetView guid="{F658ED72-5E54-4C5B-BB2C-7A2962080984}" scale="80" showPageBreaks="1" printArea="1" hiddenColumns="1" view="pageBreakPreview" topLeftCell="A7">
      <selection activeCell="G18" sqref="G18"/>
      <pageMargins left="0.25" right="0.25" top="0.75" bottom="0.5" header="0.3" footer="0.5"/>
      <printOptions horizontalCentered="1"/>
      <pageSetup paperSize="9" scale="57" orientation="landscape" r:id="rId10"/>
      <headerFooter>
        <oddHeader>&amp;RSchedule-1
Page &amp;P of &amp;N</oddHeader>
      </headerFooter>
    </customSheetView>
    <customSheetView guid="{BE68641D-0C1E-4F8D-890A-A660C199187C}" scale="80" showPageBreaks="1" printArea="1" hiddenColumns="1" view="pageBreakPreview" topLeftCell="A14">
      <selection activeCell="I25" sqref="I25"/>
      <pageMargins left="0.25" right="0.25" top="0.75" bottom="0.5" header="0.3" footer="0.5"/>
      <printOptions horizontalCentered="1"/>
      <pageSetup paperSize="9" scale="46" orientation="landscape" r:id="rId11"/>
      <headerFooter>
        <oddHeader>&amp;RSchedule-1
Page &amp;P of &amp;N</oddHeader>
      </headerFooter>
    </customSheetView>
    <customSheetView guid="{AD0333DF-5B33-49B5-B063-72505D20EFE4}" scale="80" showPageBreaks="1" printArea="1" hiddenColumns="1" view="pageBreakPreview" topLeftCell="A16">
      <selection activeCell="G19" sqref="G19"/>
      <pageMargins left="0.25" right="0.25" top="0.75" bottom="0.5" header="0.3" footer="0.5"/>
      <printOptions horizontalCentered="1"/>
      <pageSetup paperSize="9" scale="46" orientation="landscape" r:id="rId12"/>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25:M25"/>
    <mergeCell ref="C31:D31"/>
    <mergeCell ref="B28:N28"/>
    <mergeCell ref="K31:N31"/>
    <mergeCell ref="K30:N30"/>
    <mergeCell ref="A26:M26"/>
    <mergeCell ref="A27:M27"/>
    <mergeCell ref="C30:D30"/>
  </mergeCells>
  <conditionalFormatting sqref="I18 I22 I20 I24">
    <cfRule type="expression" dxfId="8" priority="18" stopIfTrue="1">
      <formula>H18&gt;0</formula>
    </cfRule>
  </conditionalFormatting>
  <conditionalFormatting sqref="I19">
    <cfRule type="expression" dxfId="7" priority="2" stopIfTrue="1">
      <formula>H19&gt;0</formula>
    </cfRule>
  </conditionalFormatting>
  <conditionalFormatting sqref="I23">
    <cfRule type="expression" dxfId="6" priority="1" stopIfTrue="1">
      <formula>H23&gt;0</formula>
    </cfRule>
  </conditionalFormatting>
  <dataValidations count="3">
    <dataValidation type="list" operator="greaterThan" allowBlank="1" showInputMessage="1" showErrorMessage="1" sqref="I18:I24" xr:uid="{00000000-0002-0000-0400-000000000000}">
      <formula1>"0%,5%,12%,18%,28%"</formula1>
    </dataValidation>
    <dataValidation type="whole" operator="greaterThan" allowBlank="1" showInputMessage="1" showErrorMessage="1" sqref="G18:G24" xr:uid="{00000000-0002-0000-0400-000001000000}">
      <formula1>0</formula1>
    </dataValidation>
    <dataValidation type="decimal" operator="greaterThanOrEqual" allowBlank="1" showInputMessage="1" showErrorMessage="1" sqref="M18:M24" xr:uid="{00000000-0002-0000-0400-000002000000}">
      <formula1>0</formula1>
    </dataValidation>
  </dataValidations>
  <printOptions horizontalCentered="1"/>
  <pageMargins left="0.25" right="0.25" top="0.75" bottom="0.5" header="0.3" footer="0.5"/>
  <pageSetup paperSize="9" scale="46" orientation="landscape" r:id="rId13"/>
  <headerFooter>
    <oddHeader>&amp;RSchedule-1
Page &amp;P of &amp;N</oddHeader>
  </headerFooter>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31"/>
  <sheetViews>
    <sheetView view="pageBreakPreview" zoomScale="85" zoomScaleNormal="100" zoomScaleSheetLayoutView="85" workbookViewId="0">
      <selection activeCell="I22" sqref="I22:I24"/>
    </sheetView>
  </sheetViews>
  <sheetFormatPr defaultColWidth="9.140625" defaultRowHeight="15.75"/>
  <cols>
    <col min="1" max="1" width="6.140625" style="427" customWidth="1"/>
    <col min="2" max="2" width="15" style="427" customWidth="1"/>
    <col min="3" max="3" width="11.28515625" style="427" customWidth="1"/>
    <col min="4" max="4" width="23.85546875" style="427" customWidth="1"/>
    <col min="5" max="5" width="20.28515625" style="427" customWidth="1"/>
    <col min="6" max="6" width="62" style="419" customWidth="1"/>
    <col min="7" max="7" width="11.28515625" style="427" customWidth="1"/>
    <col min="8" max="8" width="11" style="427" customWidth="1"/>
    <col min="9" max="9" width="18.85546875" style="9" customWidth="1"/>
    <col min="10" max="10" width="24.28515625" style="427" customWidth="1"/>
    <col min="11" max="13" width="10.28515625" style="424" customWidth="1"/>
    <col min="14" max="14" width="9.140625" style="424" customWidth="1"/>
    <col min="15" max="17" width="9.140625" style="424"/>
    <col min="18" max="28" width="9.140625" style="415"/>
    <col min="29" max="16384" width="9.140625" style="423"/>
  </cols>
  <sheetData>
    <row r="1" spans="1:32" ht="27.75" customHeight="1">
      <c r="A1" s="1" t="str">
        <f>Basic!B5</f>
        <v>SPEC. NO.: 5002002070/TRANSFORMER/DOM/A06-CC CS -7</v>
      </c>
      <c r="B1" s="1"/>
      <c r="C1" s="1"/>
      <c r="D1" s="418"/>
      <c r="E1" s="418"/>
      <c r="F1" s="418"/>
      <c r="G1" s="421"/>
      <c r="H1" s="421"/>
      <c r="I1" s="422"/>
      <c r="J1" s="628" t="s">
        <v>14</v>
      </c>
    </row>
    <row r="2" spans="1:32" ht="21.75" customHeight="1">
      <c r="A2" s="417"/>
      <c r="B2" s="417"/>
      <c r="C2" s="417"/>
      <c r="D2" s="417"/>
      <c r="E2" s="417"/>
      <c r="F2" s="417"/>
      <c r="G2" s="351"/>
      <c r="H2" s="351"/>
      <c r="I2" s="425"/>
      <c r="J2" s="351"/>
    </row>
    <row r="3" spans="1:32" ht="41.25" customHeight="1">
      <c r="A3" s="838" t="str">
        <f>Cover!$B$2</f>
        <v>400kV Transformer Package TR05 for 4X 500MVA 400/220/33kV 3-phase Transformers associated with Bulk Procurement of 765kV &amp; 400kV Class Transformers of various capacities- LOT 2</v>
      </c>
      <c r="B3" s="838"/>
      <c r="C3" s="838"/>
      <c r="D3" s="838"/>
      <c r="E3" s="838"/>
      <c r="F3" s="838"/>
      <c r="G3" s="838"/>
      <c r="H3" s="838"/>
      <c r="I3" s="838"/>
      <c r="J3" s="838"/>
      <c r="K3" s="426"/>
      <c r="N3" s="849"/>
      <c r="O3" s="849"/>
      <c r="R3" s="424"/>
      <c r="S3" s="424"/>
      <c r="T3" s="424"/>
      <c r="U3" s="424"/>
      <c r="V3" s="424"/>
      <c r="W3" s="424"/>
      <c r="X3" s="424"/>
      <c r="Y3" s="424"/>
      <c r="Z3" s="424"/>
      <c r="AA3" s="424"/>
      <c r="AC3" s="415"/>
      <c r="AD3" s="415"/>
      <c r="AE3" s="415"/>
      <c r="AF3" s="415"/>
    </row>
    <row r="4" spans="1:32" ht="21.95" customHeight="1">
      <c r="A4" s="850" t="s">
        <v>0</v>
      </c>
      <c r="B4" s="850"/>
      <c r="C4" s="850"/>
      <c r="D4" s="850"/>
      <c r="E4" s="850"/>
      <c r="F4" s="850"/>
      <c r="G4" s="850"/>
      <c r="H4" s="850"/>
      <c r="I4" s="850"/>
      <c r="J4" s="850"/>
    </row>
    <row r="5" spans="1:32" ht="15" customHeight="1">
      <c r="J5" s="351"/>
    </row>
    <row r="6" spans="1:32" ht="22.5" customHeight="1">
      <c r="A6" s="840" t="s">
        <v>351</v>
      </c>
      <c r="B6" s="840"/>
      <c r="C6" s="4"/>
      <c r="D6" s="351"/>
      <c r="E6" s="4"/>
      <c r="F6" s="4"/>
      <c r="G6" s="4"/>
      <c r="H6" s="4"/>
      <c r="I6" s="4"/>
      <c r="J6" s="351"/>
    </row>
    <row r="7" spans="1:32" ht="25.5" customHeight="1">
      <c r="A7" s="845">
        <f>'Sch-1'!A7</f>
        <v>0</v>
      </c>
      <c r="B7" s="845"/>
      <c r="C7" s="845"/>
      <c r="D7" s="845"/>
      <c r="E7" s="845"/>
      <c r="F7" s="845"/>
      <c r="G7" s="583"/>
      <c r="H7" s="455" t="s">
        <v>1</v>
      </c>
      <c r="I7" s="583"/>
      <c r="J7" s="351"/>
    </row>
    <row r="8" spans="1:32" ht="29.25" customHeight="1">
      <c r="A8" s="841" t="str">
        <f>"Bidder’s Name and Address  (" &amp; MID('Names of Bidder'!B9,9, 20) &amp; ") :"</f>
        <v>Bidder’s Name and Address  (Sole Bidder) :</v>
      </c>
      <c r="B8" s="841"/>
      <c r="C8" s="841"/>
      <c r="D8" s="841"/>
      <c r="E8" s="841"/>
      <c r="F8" s="841"/>
      <c r="G8" s="841"/>
      <c r="H8" s="456" t="s">
        <v>2</v>
      </c>
      <c r="I8" s="541"/>
      <c r="J8" s="351"/>
    </row>
    <row r="9" spans="1:32" ht="26.25" customHeight="1">
      <c r="A9" s="461" t="s">
        <v>12</v>
      </c>
      <c r="B9" s="407"/>
      <c r="C9" s="844" t="str">
        <f>IF('Names of Bidder'!D9=0, "", 'Names of Bidder'!D9)</f>
        <v/>
      </c>
      <c r="D9" s="844"/>
      <c r="E9" s="844"/>
      <c r="F9" s="585"/>
      <c r="G9" s="585"/>
      <c r="H9" s="456" t="s">
        <v>3</v>
      </c>
      <c r="I9" s="408"/>
      <c r="J9" s="351"/>
    </row>
    <row r="10" spans="1:32" ht="17.25" customHeight="1">
      <c r="A10" s="461" t="s">
        <v>11</v>
      </c>
      <c r="B10" s="407"/>
      <c r="C10" s="843" t="str">
        <f>IF('Names of Bidder'!D10=0, "", 'Names of Bidder'!D10)</f>
        <v/>
      </c>
      <c r="D10" s="843"/>
      <c r="E10" s="843"/>
      <c r="F10" s="585"/>
      <c r="G10" s="585"/>
      <c r="H10" s="456" t="s">
        <v>4</v>
      </c>
      <c r="I10" s="408"/>
      <c r="J10" s="351"/>
    </row>
    <row r="11" spans="1:32" ht="18" customHeight="1">
      <c r="A11" s="408"/>
      <c r="B11" s="408"/>
      <c r="C11" s="843" t="str">
        <f>IF('Names of Bidder'!D11=0, "", 'Names of Bidder'!D11)</f>
        <v/>
      </c>
      <c r="D11" s="843"/>
      <c r="E11" s="843"/>
      <c r="F11" s="585"/>
      <c r="G11" s="585"/>
      <c r="H11" s="456" t="s">
        <v>5</v>
      </c>
      <c r="I11" s="408"/>
      <c r="J11" s="351"/>
    </row>
    <row r="12" spans="1:32" ht="18" customHeight="1">
      <c r="A12" s="408"/>
      <c r="B12" s="408"/>
      <c r="C12" s="843" t="str">
        <f>IF('Names of Bidder'!D12=0, "", 'Names of Bidder'!D12)</f>
        <v/>
      </c>
      <c r="D12" s="843"/>
      <c r="E12" s="843"/>
      <c r="F12" s="585"/>
      <c r="G12" s="585"/>
      <c r="H12" s="456" t="s">
        <v>6</v>
      </c>
      <c r="I12" s="408"/>
      <c r="J12" s="351"/>
    </row>
    <row r="13" spans="1:32" s="471" customFormat="1" ht="26.45" customHeight="1">
      <c r="A13" s="847" t="s">
        <v>365</v>
      </c>
      <c r="B13" s="847"/>
      <c r="C13" s="847"/>
      <c r="D13" s="847"/>
      <c r="E13" s="847"/>
      <c r="F13" s="847"/>
      <c r="G13" s="847"/>
      <c r="H13" s="847"/>
      <c r="I13" s="847"/>
      <c r="J13" s="847"/>
      <c r="K13" s="469"/>
      <c r="L13" s="469"/>
      <c r="M13" s="469"/>
      <c r="N13" s="469"/>
      <c r="O13" s="469"/>
      <c r="P13" s="469"/>
      <c r="Q13" s="469"/>
      <c r="R13" s="470"/>
      <c r="S13" s="470"/>
      <c r="T13" s="470"/>
      <c r="U13" s="470"/>
      <c r="V13" s="470"/>
      <c r="W13" s="470"/>
      <c r="X13" s="470"/>
      <c r="Y13" s="470"/>
      <c r="Z13" s="470"/>
      <c r="AA13" s="470"/>
      <c r="AB13" s="470"/>
    </row>
    <row r="14" spans="1:32" ht="20.25" customHeight="1" thickBot="1">
      <c r="A14" s="428"/>
      <c r="B14" s="428"/>
      <c r="C14" s="428"/>
      <c r="D14" s="428"/>
      <c r="E14" s="428"/>
      <c r="F14" s="420"/>
      <c r="G14" s="429"/>
      <c r="H14" s="429"/>
      <c r="I14" s="853" t="s">
        <v>356</v>
      </c>
      <c r="J14" s="853"/>
    </row>
    <row r="15" spans="1:32" ht="102" customHeight="1">
      <c r="A15" s="13" t="s">
        <v>7</v>
      </c>
      <c r="B15" s="17" t="s">
        <v>267</v>
      </c>
      <c r="C15" s="17" t="s">
        <v>279</v>
      </c>
      <c r="D15" s="17" t="s">
        <v>281</v>
      </c>
      <c r="E15" s="17" t="s">
        <v>13</v>
      </c>
      <c r="F15" s="14" t="s">
        <v>15</v>
      </c>
      <c r="G15" s="14" t="s">
        <v>9</v>
      </c>
      <c r="H15" s="14" t="s">
        <v>16</v>
      </c>
      <c r="I15" s="14" t="s">
        <v>364</v>
      </c>
      <c r="J15" s="15" t="s">
        <v>363</v>
      </c>
    </row>
    <row r="16" spans="1:32" s="598" customFormat="1">
      <c r="A16" s="592">
        <v>1</v>
      </c>
      <c r="B16" s="592">
        <v>2</v>
      </c>
      <c r="C16" s="592">
        <v>3</v>
      </c>
      <c r="D16" s="592">
        <v>4</v>
      </c>
      <c r="E16" s="592">
        <v>5</v>
      </c>
      <c r="F16" s="592">
        <v>6</v>
      </c>
      <c r="G16" s="592">
        <v>7</v>
      </c>
      <c r="H16" s="592">
        <v>8</v>
      </c>
      <c r="I16" s="592">
        <v>9</v>
      </c>
      <c r="J16" s="592" t="s">
        <v>357</v>
      </c>
      <c r="K16" s="596"/>
      <c r="L16" s="596"/>
      <c r="M16" s="596"/>
      <c r="N16" s="596"/>
      <c r="O16" s="596"/>
      <c r="P16" s="596"/>
      <c r="Q16" s="596"/>
      <c r="R16" s="597"/>
      <c r="S16" s="597"/>
      <c r="T16" s="597"/>
      <c r="U16" s="597"/>
      <c r="V16" s="597"/>
      <c r="W16" s="597"/>
      <c r="X16" s="597"/>
      <c r="Y16" s="597"/>
      <c r="Z16" s="597"/>
      <c r="AA16" s="597"/>
      <c r="AB16" s="597"/>
    </row>
    <row r="17" spans="1:28" s="747" customFormat="1" ht="18.75">
      <c r="A17" s="737" t="s">
        <v>54</v>
      </c>
      <c r="B17" s="738" t="s">
        <v>482</v>
      </c>
      <c r="C17" s="739"/>
      <c r="D17" s="740"/>
      <c r="E17" s="739"/>
      <c r="F17" s="736"/>
      <c r="G17" s="736"/>
      <c r="H17" s="736"/>
      <c r="I17" s="744"/>
      <c r="J17" s="736"/>
      <c r="K17" s="745"/>
      <c r="L17" s="745"/>
      <c r="M17" s="745"/>
      <c r="N17" s="745"/>
      <c r="O17" s="745"/>
      <c r="P17" s="745"/>
      <c r="Q17" s="745"/>
      <c r="R17" s="746"/>
      <c r="S17" s="746"/>
      <c r="T17" s="746"/>
      <c r="U17" s="746"/>
      <c r="V17" s="746"/>
      <c r="W17" s="746"/>
      <c r="X17" s="746"/>
      <c r="Y17" s="746"/>
      <c r="Z17" s="746"/>
      <c r="AA17" s="746"/>
      <c r="AB17" s="746"/>
    </row>
    <row r="18" spans="1:28" ht="42.75" customHeight="1">
      <c r="A18" s="533">
        <v>1</v>
      </c>
      <c r="B18" s="758">
        <v>7000016234</v>
      </c>
      <c r="C18" s="758">
        <v>10</v>
      </c>
      <c r="D18" s="758" t="s">
        <v>483</v>
      </c>
      <c r="E18" s="758">
        <v>1000004798</v>
      </c>
      <c r="F18" s="773" t="s">
        <v>479</v>
      </c>
      <c r="G18" s="758" t="s">
        <v>300</v>
      </c>
      <c r="H18" s="758">
        <v>2</v>
      </c>
      <c r="I18" s="771"/>
      <c r="J18" s="762" t="str">
        <f t="shared" ref="J18:J24" si="0">IF(I18=0, "INCLUDED", IF(ISERROR(I18*H18), I18, I18*H18))</f>
        <v>INCLUDED</v>
      </c>
    </row>
    <row r="19" spans="1:28" ht="37.5" customHeight="1">
      <c r="A19" s="533">
        <v>2</v>
      </c>
      <c r="B19" s="758">
        <v>7000016234</v>
      </c>
      <c r="C19" s="758">
        <v>20</v>
      </c>
      <c r="D19" s="758" t="s">
        <v>483</v>
      </c>
      <c r="E19" s="758">
        <v>1000013986</v>
      </c>
      <c r="F19" s="773" t="s">
        <v>480</v>
      </c>
      <c r="G19" s="758" t="s">
        <v>301</v>
      </c>
      <c r="H19" s="758">
        <v>2</v>
      </c>
      <c r="I19" s="771"/>
      <c r="J19" s="762" t="str">
        <f t="shared" ref="J19" si="1">IF(I19=0, "INCLUDED", IF(ISERROR(I19*H19), I19, I19*H19))</f>
        <v>INCLUDED</v>
      </c>
    </row>
    <row r="20" spans="1:28" ht="33" customHeight="1">
      <c r="A20" s="458">
        <v>3</v>
      </c>
      <c r="B20" s="758">
        <v>7000016234</v>
      </c>
      <c r="C20" s="758">
        <v>30</v>
      </c>
      <c r="D20" s="758" t="s">
        <v>483</v>
      </c>
      <c r="E20" s="758">
        <v>1000032821</v>
      </c>
      <c r="F20" s="773" t="s">
        <v>484</v>
      </c>
      <c r="G20" s="758" t="s">
        <v>300</v>
      </c>
      <c r="H20" s="758">
        <v>1</v>
      </c>
      <c r="I20" s="761"/>
      <c r="J20" s="762" t="str">
        <f t="shared" si="0"/>
        <v>INCLUDED</v>
      </c>
    </row>
    <row r="21" spans="1:28" s="747" customFormat="1" ht="18.75">
      <c r="A21" s="737" t="s">
        <v>68</v>
      </c>
      <c r="B21" s="738" t="s">
        <v>485</v>
      </c>
      <c r="C21" s="739"/>
      <c r="D21" s="740"/>
      <c r="E21" s="739"/>
      <c r="F21" s="736"/>
      <c r="G21" s="736"/>
      <c r="H21" s="736"/>
      <c r="I21" s="744"/>
      <c r="J21" s="736"/>
      <c r="K21" s="745"/>
      <c r="L21" s="745"/>
      <c r="M21" s="745"/>
      <c r="N21" s="745"/>
      <c r="O21" s="745"/>
      <c r="P21" s="745"/>
      <c r="Q21" s="745"/>
      <c r="R21" s="746"/>
      <c r="S21" s="746"/>
      <c r="T21" s="746"/>
      <c r="U21" s="746"/>
      <c r="V21" s="746"/>
      <c r="W21" s="746"/>
      <c r="X21" s="746"/>
      <c r="Y21" s="746"/>
      <c r="Z21" s="746"/>
      <c r="AA21" s="746"/>
      <c r="AB21" s="746"/>
    </row>
    <row r="22" spans="1:28" ht="39.75" customHeight="1">
      <c r="A22" s="533">
        <v>1</v>
      </c>
      <c r="B22" s="758">
        <v>7000016234</v>
      </c>
      <c r="C22" s="758">
        <v>50</v>
      </c>
      <c r="D22" s="758" t="s">
        <v>483</v>
      </c>
      <c r="E22" s="758">
        <v>1000004798</v>
      </c>
      <c r="F22" s="773" t="s">
        <v>479</v>
      </c>
      <c r="G22" s="758" t="s">
        <v>300</v>
      </c>
      <c r="H22" s="758">
        <v>2</v>
      </c>
      <c r="I22" s="761"/>
      <c r="J22" s="762" t="str">
        <f t="shared" si="0"/>
        <v>INCLUDED</v>
      </c>
    </row>
    <row r="23" spans="1:28" ht="39.75" customHeight="1">
      <c r="A23" s="533">
        <v>2</v>
      </c>
      <c r="B23" s="758">
        <v>7000016234</v>
      </c>
      <c r="C23" s="758">
        <v>60</v>
      </c>
      <c r="D23" s="758" t="s">
        <v>483</v>
      </c>
      <c r="E23" s="758">
        <v>1000013986</v>
      </c>
      <c r="F23" s="773" t="s">
        <v>480</v>
      </c>
      <c r="G23" s="758" t="s">
        <v>301</v>
      </c>
      <c r="H23" s="758">
        <v>2</v>
      </c>
      <c r="I23" s="761"/>
      <c r="J23" s="762" t="str">
        <f t="shared" ref="J23" si="2">IF(I23=0, "INCLUDED", IF(ISERROR(I23*H23), I23, I23*H23))</f>
        <v>INCLUDED</v>
      </c>
    </row>
    <row r="24" spans="1:28" ht="33" customHeight="1">
      <c r="A24" s="533">
        <v>3</v>
      </c>
      <c r="B24" s="758">
        <v>7000016234</v>
      </c>
      <c r="C24" s="758">
        <v>70</v>
      </c>
      <c r="D24" s="758" t="s">
        <v>483</v>
      </c>
      <c r="E24" s="758">
        <v>1000032821</v>
      </c>
      <c r="F24" s="773" t="s">
        <v>484</v>
      </c>
      <c r="G24" s="758" t="s">
        <v>300</v>
      </c>
      <c r="H24" s="758">
        <v>1</v>
      </c>
      <c r="I24" s="761"/>
      <c r="J24" s="762" t="str">
        <f t="shared" si="0"/>
        <v>INCLUDED</v>
      </c>
    </row>
    <row r="25" spans="1:28" ht="33" customHeight="1">
      <c r="A25" s="431"/>
      <c r="B25" s="851" t="s">
        <v>316</v>
      </c>
      <c r="C25" s="851"/>
      <c r="D25" s="851"/>
      <c r="E25" s="472"/>
      <c r="F25" s="473"/>
      <c r="G25" s="474"/>
      <c r="H25" s="474"/>
      <c r="I25" s="472"/>
      <c r="J25" s="731">
        <f>SUM(J18:J24)</f>
        <v>0</v>
      </c>
      <c r="K25" s="475"/>
    </row>
    <row r="26" spans="1:28" ht="57.75" customHeight="1">
      <c r="A26" s="430"/>
      <c r="B26" s="852" t="s">
        <v>486</v>
      </c>
      <c r="C26" s="852"/>
      <c r="D26" s="852"/>
      <c r="E26" s="852"/>
      <c r="F26" s="852"/>
      <c r="G26" s="852"/>
      <c r="H26" s="852"/>
      <c r="I26" s="852"/>
      <c r="J26" s="852"/>
      <c r="K26" s="475"/>
    </row>
    <row r="27" spans="1:28" ht="24.75" customHeight="1">
      <c r="B27" s="417"/>
      <c r="C27" s="417"/>
      <c r="D27" s="417"/>
      <c r="E27" s="417"/>
      <c r="F27" s="417"/>
      <c r="G27" s="417"/>
      <c r="H27" s="351"/>
      <c r="I27" s="417"/>
      <c r="J27" s="351"/>
      <c r="K27" s="475"/>
    </row>
    <row r="28" spans="1:28" s="476" customFormat="1" ht="16.5">
      <c r="A28" s="538"/>
      <c r="B28" s="542" t="s">
        <v>317</v>
      </c>
      <c r="C28" s="837" t="str">
        <f>'Sch-1'!C30:D30</f>
        <v xml:space="preserve">  </v>
      </c>
      <c r="D28" s="834"/>
      <c r="E28" s="538"/>
      <c r="F28" s="538"/>
      <c r="G28" s="848" t="s">
        <v>319</v>
      </c>
      <c r="H28" s="848"/>
      <c r="I28" s="836" t="str">
        <f>'Sch-1'!K30</f>
        <v/>
      </c>
      <c r="J28" s="836"/>
    </row>
    <row r="29" spans="1:28" s="476" customFormat="1" ht="16.5">
      <c r="A29" s="538"/>
      <c r="B29" s="542" t="s">
        <v>318</v>
      </c>
      <c r="C29" s="834" t="str">
        <f>'Sch-1'!C31:D31</f>
        <v/>
      </c>
      <c r="D29" s="834"/>
      <c r="E29" s="538"/>
      <c r="F29" s="538"/>
      <c r="G29" s="848" t="s">
        <v>125</v>
      </c>
      <c r="H29" s="848"/>
      <c r="I29" s="836" t="str">
        <f>'Sch-1'!K31</f>
        <v/>
      </c>
      <c r="J29" s="836"/>
    </row>
    <row r="30" spans="1:28" ht="16.5">
      <c r="B30" s="543"/>
      <c r="C30" s="544"/>
      <c r="D30" s="351"/>
      <c r="E30" s="545"/>
      <c r="F30" s="546"/>
      <c r="G30" s="351"/>
      <c r="H30" s="540"/>
      <c r="I30" s="547"/>
      <c r="J30" s="540"/>
      <c r="K30" s="475"/>
    </row>
    <row r="31" spans="1:28" ht="16.5">
      <c r="B31" s="548"/>
      <c r="C31" s="549"/>
      <c r="D31" s="548"/>
      <c r="E31" s="545"/>
      <c r="F31" s="546"/>
      <c r="G31" s="548"/>
      <c r="H31" s="540"/>
      <c r="I31" s="547"/>
      <c r="J31" s="540"/>
      <c r="K31" s="475"/>
    </row>
  </sheetData>
  <sheetProtection password="A713" sheet="1" objects="1" scenarios="1" formatColumns="0" formatRows="0" selectLockedCells="1"/>
  <customSheetViews>
    <customSheetView guid="{112647D2-7580-431B-99B5-DD512E2AD50E}" scale="85" showPageBreaks="1" printArea="1" view="pageBreakPreview">
      <selection activeCell="I22" sqref="I22:I24"/>
      <pageMargins left="0.45" right="0.45" top="0.75" bottom="0.5" header="0.3" footer="0.3"/>
      <printOptions horizontalCentered="1"/>
      <pageSetup paperSize="9" scale="62" orientation="landscape" r:id="rId1"/>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2"/>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3"/>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4"/>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5"/>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7"/>
      <headerFooter>
        <oddHeader>&amp;RSchedule-2
Page &amp;P of &amp;N</oddHeader>
      </headerFooter>
    </customSheetView>
    <customSheetView guid="{F8A50AE1-259E-429D-A506-38EB64D134EF}" scale="85" showPageBreaks="1" printArea="1" view="pageBreakPreview" topLeftCell="A10">
      <selection activeCell="I18" sqref="I18"/>
      <pageMargins left="0.45" right="0.45" top="0.75" bottom="0.5" header="0.3" footer="0.3"/>
      <printOptions horizontalCentered="1"/>
      <pageSetup paperSize="9" scale="62" orientation="landscape" r:id="rId8"/>
      <headerFooter>
        <oddHeader>&amp;RSchedule-2
Page &amp;P of &amp;N</oddHeader>
      </headerFooter>
    </customSheetView>
    <customSheetView guid="{DEF6DCE2-4A74-4BE5-B5D5-8143DC3F770A}" scale="85" showPageBreaks="1" printArea="1" view="pageBreakPreview" topLeftCell="A10">
      <selection activeCell="I19" sqref="I19"/>
      <pageMargins left="0.45" right="0.45" top="0.75" bottom="0.5" header="0.3" footer="0.3"/>
      <printOptions horizontalCentered="1"/>
      <pageSetup paperSize="9" scale="62" orientation="landscape" r:id="rId9"/>
      <headerFooter>
        <oddHeader>&amp;RSchedule-2
Page &amp;P of &amp;N</oddHeader>
      </headerFooter>
    </customSheetView>
    <customSheetView guid="{F658ED72-5E54-4C5B-BB2C-7A2962080984}" scale="85" showPageBreaks="1" printArea="1" view="pageBreakPreview" topLeftCell="A10">
      <selection activeCell="I19" sqref="I19"/>
      <pageMargins left="0.45" right="0.45" top="0.75" bottom="0.5" header="0.3" footer="0.3"/>
      <printOptions horizontalCentered="1"/>
      <pageSetup paperSize="9" scale="62" orientation="landscape" r:id="rId10"/>
      <headerFooter>
        <oddHeader>&amp;RSchedule-2
Page &amp;P of &amp;N</oddHeader>
      </headerFooter>
    </customSheetView>
    <customSheetView guid="{BE68641D-0C1E-4F8D-890A-A660C199187C}" scale="85" showPageBreaks="1" printArea="1" view="pageBreakPreview" topLeftCell="A13">
      <selection activeCell="I24" sqref="I24"/>
      <pageMargins left="0.45" right="0.45" top="0.75" bottom="0.5" header="0.3" footer="0.3"/>
      <printOptions horizontalCentered="1"/>
      <pageSetup paperSize="9" scale="62" orientation="landscape" r:id="rId11"/>
      <headerFooter>
        <oddHeader>&amp;RSchedule-2
Page &amp;P of &amp;N</oddHeader>
      </headerFooter>
    </customSheetView>
    <customSheetView guid="{AD0333DF-5B33-49B5-B063-72505D20EFE4}" scale="85" showPageBreaks="1" printArea="1" view="pageBreakPreview" topLeftCell="A16">
      <selection activeCell="I22" sqref="I22:I24"/>
      <pageMargins left="0.45" right="0.45" top="0.75" bottom="0.5" header="0.3" footer="0.3"/>
      <printOptions horizontalCentered="1"/>
      <pageSetup paperSize="9" scale="62" orientation="landscape" r:id="rId12"/>
      <headerFooter>
        <oddHeader>&amp;RSchedule-2
Page &amp;P of &amp;N</oddHeader>
      </headerFooter>
    </customSheetView>
  </customSheetViews>
  <mergeCells count="20">
    <mergeCell ref="C10:E10"/>
    <mergeCell ref="C9:E9"/>
    <mergeCell ref="C12:E12"/>
    <mergeCell ref="C11:E11"/>
    <mergeCell ref="A13:J13"/>
    <mergeCell ref="G29:H29"/>
    <mergeCell ref="G28:H28"/>
    <mergeCell ref="I29:J29"/>
    <mergeCell ref="N3:O3"/>
    <mergeCell ref="A4:J4"/>
    <mergeCell ref="A3:J3"/>
    <mergeCell ref="C29:D29"/>
    <mergeCell ref="B25:D25"/>
    <mergeCell ref="B26:J26"/>
    <mergeCell ref="C28:D28"/>
    <mergeCell ref="I28:J28"/>
    <mergeCell ref="A6:B6"/>
    <mergeCell ref="I14:J14"/>
    <mergeCell ref="A7:F7"/>
    <mergeCell ref="A8:G8"/>
  </mergeCells>
  <dataValidations count="2">
    <dataValidation type="decimal" operator="greaterThan" allowBlank="1" showInputMessage="1" showErrorMessage="1" error="Enter only Numeric value greater than zero or leave the cell blank !" sqref="I64608:I64609" xr:uid="{00000000-0002-0000-0500-000000000000}">
      <formula1>0</formula1>
    </dataValidation>
    <dataValidation type="decimal" operator="greaterThanOrEqual" allowBlank="1" showInputMessage="1" showErrorMessage="1" sqref="I18:I24" xr:uid="{00000000-0002-0000-0500-000001000000}">
      <formula1>0</formula1>
    </dataValidation>
  </dataValidations>
  <printOptions horizontalCentered="1"/>
  <pageMargins left="0.45" right="0.45" top="0.75" bottom="0.5" header="0.3" footer="0.3"/>
  <pageSetup paperSize="9" scale="62" orientation="landscape" r:id="rId13"/>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34"/>
  <sheetViews>
    <sheetView view="pageBreakPreview" zoomScale="70" zoomScaleNormal="80" zoomScaleSheetLayoutView="70" workbookViewId="0">
      <selection activeCell="K20" sqref="K20"/>
    </sheetView>
  </sheetViews>
  <sheetFormatPr defaultColWidth="38.5703125" defaultRowHeight="15.75"/>
  <cols>
    <col min="1" max="1" width="5.5703125" style="20" customWidth="1"/>
    <col min="2" max="2" width="16.140625" style="20" customWidth="1"/>
    <col min="3" max="3" width="9.7109375" style="20" customWidth="1"/>
    <col min="4" max="4" width="15.85546875" style="20" customWidth="1"/>
    <col min="5" max="5" width="9.28515625" style="20" customWidth="1"/>
    <col min="6" max="6" width="26.42578125" style="412" customWidth="1"/>
    <col min="7" max="8" width="13.85546875" style="412" customWidth="1"/>
    <col min="9" max="9" width="15.7109375" style="412" customWidth="1"/>
    <col min="10" max="10" width="13.85546875" style="412" customWidth="1"/>
    <col min="11" max="11" width="15.42578125" style="412" customWidth="1"/>
    <col min="12" max="12" width="59.5703125" style="9" customWidth="1"/>
    <col min="13" max="13" width="8.7109375" style="10" customWidth="1"/>
    <col min="14" max="14" width="10.5703125" style="459" customWidth="1"/>
    <col min="15" max="15" width="22.7109375" style="10" customWidth="1"/>
    <col min="16" max="16" width="24" style="10" customWidth="1"/>
    <col min="17" max="17" width="9.140625" style="7" hidden="1" customWidth="1"/>
    <col min="18" max="18" width="16.42578125" style="8" hidden="1" customWidth="1"/>
    <col min="19" max="19" width="15.85546875" style="8" hidden="1" customWidth="1"/>
    <col min="20" max="20" width="16.42578125" style="450" hidden="1" customWidth="1"/>
    <col min="21" max="21" width="16.85546875" style="8" hidden="1" customWidth="1"/>
    <col min="22" max="22" width="14.5703125" style="7" hidden="1" customWidth="1"/>
    <col min="23" max="29" width="9.140625" style="7" hidden="1" customWidth="1"/>
    <col min="30"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SPEC. NO.: 5002002070/TRANSFORMER/DOM/A06-CC CS -7</v>
      </c>
      <c r="B1" s="18"/>
      <c r="C1" s="18"/>
      <c r="D1" s="18"/>
      <c r="E1" s="18"/>
      <c r="F1" s="410"/>
      <c r="G1" s="410"/>
      <c r="H1" s="410"/>
      <c r="I1" s="410"/>
      <c r="J1" s="410"/>
      <c r="K1" s="410"/>
      <c r="L1" s="391"/>
      <c r="M1" s="6"/>
      <c r="N1" s="6"/>
      <c r="O1" s="1"/>
      <c r="P1" s="2" t="s">
        <v>17</v>
      </c>
    </row>
    <row r="2" spans="1:31">
      <c r="A2" s="19"/>
      <c r="B2" s="19"/>
      <c r="C2" s="19"/>
      <c r="D2" s="19"/>
      <c r="E2" s="19"/>
      <c r="F2" s="411"/>
      <c r="G2" s="411"/>
      <c r="H2" s="411"/>
      <c r="I2" s="411"/>
      <c r="J2" s="411"/>
      <c r="K2" s="411"/>
      <c r="L2" s="385"/>
      <c r="M2" s="4"/>
      <c r="N2" s="4"/>
      <c r="O2" s="3"/>
      <c r="P2" s="3"/>
    </row>
    <row r="3" spans="1:31" ht="39.75" customHeight="1">
      <c r="A3" s="838" t="str">
        <f>Cover!$B$2</f>
        <v>400kV Transformer Package TR05 for 4X 500MVA 400/220/33kV 3-phase Transformers associated with Bulk Procurement of 765kV &amp; 400kV Class Transformers of various capacities- LOT 2</v>
      </c>
      <c r="B3" s="838"/>
      <c r="C3" s="838"/>
      <c r="D3" s="838"/>
      <c r="E3" s="838"/>
      <c r="F3" s="838"/>
      <c r="G3" s="838"/>
      <c r="H3" s="838"/>
      <c r="I3" s="838"/>
      <c r="J3" s="838"/>
      <c r="K3" s="838"/>
      <c r="L3" s="838"/>
      <c r="M3" s="838"/>
      <c r="N3" s="838"/>
      <c r="O3" s="838"/>
      <c r="P3" s="838"/>
    </row>
    <row r="4" spans="1:31" ht="16.5">
      <c r="A4" s="839" t="s">
        <v>19</v>
      </c>
      <c r="B4" s="839"/>
      <c r="C4" s="839"/>
      <c r="D4" s="839"/>
      <c r="E4" s="839"/>
      <c r="F4" s="839"/>
      <c r="G4" s="839"/>
      <c r="H4" s="839"/>
      <c r="I4" s="839"/>
      <c r="J4" s="839"/>
      <c r="K4" s="839"/>
      <c r="L4" s="839"/>
      <c r="M4" s="839"/>
      <c r="N4" s="839"/>
      <c r="O4" s="839"/>
      <c r="P4" s="839"/>
    </row>
    <row r="6" spans="1:31" ht="21.75" customHeight="1">
      <c r="A6" s="840" t="s">
        <v>351</v>
      </c>
      <c r="B6" s="840"/>
      <c r="C6" s="4"/>
      <c r="D6" s="351"/>
      <c r="E6" s="4"/>
      <c r="F6" s="4"/>
      <c r="G6" s="4"/>
      <c r="H6" s="4"/>
      <c r="I6" s="4"/>
    </row>
    <row r="7" spans="1:31" ht="21" customHeight="1">
      <c r="A7" s="845">
        <f>'Sch-1'!A7</f>
        <v>0</v>
      </c>
      <c r="B7" s="845"/>
      <c r="C7" s="845"/>
      <c r="D7" s="845"/>
      <c r="E7" s="845"/>
      <c r="F7" s="845"/>
      <c r="G7" s="845"/>
      <c r="H7" s="845"/>
      <c r="I7" s="845"/>
      <c r="J7" s="413"/>
      <c r="K7" s="413"/>
      <c r="L7" s="392"/>
      <c r="M7" s="11" t="s">
        <v>1</v>
      </c>
      <c r="N7" s="460"/>
      <c r="O7" s="8"/>
      <c r="P7" s="3"/>
    </row>
    <row r="8" spans="1:31" ht="22.5" customHeight="1">
      <c r="A8" s="841" t="str">
        <f>"Bidder’s Name and Address  (" &amp; MID('Names of Bidder'!B9,9, 20) &amp; ") :"</f>
        <v>Bidder’s Name and Address  (Sole Bidder) :</v>
      </c>
      <c r="B8" s="841"/>
      <c r="C8" s="841"/>
      <c r="D8" s="841"/>
      <c r="E8" s="841"/>
      <c r="F8" s="841"/>
      <c r="G8" s="841"/>
      <c r="H8" s="541"/>
      <c r="I8" s="541"/>
      <c r="J8" s="517"/>
      <c r="K8" s="517"/>
      <c r="L8" s="517"/>
      <c r="M8" s="12" t="str">
        <f>'Sch-1'!K8</f>
        <v>Contract Services</v>
      </c>
      <c r="N8" s="517"/>
      <c r="O8" s="8"/>
      <c r="P8" s="3"/>
    </row>
    <row r="9" spans="1:31" ht="24.75" customHeight="1">
      <c r="A9" s="461" t="s">
        <v>12</v>
      </c>
      <c r="B9" s="407"/>
      <c r="C9" s="844" t="str">
        <f>IF('Names of Bidder'!D9=0, "", 'Names of Bidder'!D9)</f>
        <v/>
      </c>
      <c r="D9" s="844"/>
      <c r="E9" s="844"/>
      <c r="F9" s="844"/>
      <c r="G9" s="844"/>
      <c r="H9" s="444"/>
      <c r="I9" s="408"/>
      <c r="J9" s="393"/>
      <c r="K9" s="393"/>
      <c r="L9" s="393"/>
      <c r="M9" s="12" t="str">
        <f>'Sch-1'!K9</f>
        <v>Power Grid Corporation of India Ltd.,</v>
      </c>
      <c r="N9" s="450"/>
      <c r="O9" s="8"/>
      <c r="P9" s="3"/>
    </row>
    <row r="10" spans="1:31" ht="21" customHeight="1">
      <c r="A10" s="461" t="s">
        <v>11</v>
      </c>
      <c r="B10" s="407"/>
      <c r="C10" s="843" t="str">
        <f>IF('Names of Bidder'!D10=0, "", 'Names of Bidder'!D10)</f>
        <v/>
      </c>
      <c r="D10" s="843"/>
      <c r="E10" s="843"/>
      <c r="F10" s="843"/>
      <c r="G10" s="843"/>
      <c r="H10" s="444"/>
      <c r="I10" s="408"/>
      <c r="J10" s="393"/>
      <c r="K10" s="393"/>
      <c r="L10" s="393"/>
      <c r="M10" s="12" t="str">
        <f>'Sch-1'!K10</f>
        <v>"Saudamini", Plot No.-2</v>
      </c>
      <c r="N10" s="450"/>
      <c r="O10" s="8"/>
      <c r="P10" s="3"/>
    </row>
    <row r="11" spans="1:31" ht="20.25" customHeight="1">
      <c r="A11" s="408"/>
      <c r="B11" s="408"/>
      <c r="C11" s="843" t="str">
        <f>IF('Names of Bidder'!D11=0, "", 'Names of Bidder'!D11)</f>
        <v/>
      </c>
      <c r="D11" s="843"/>
      <c r="E11" s="843"/>
      <c r="F11" s="843"/>
      <c r="G11" s="843"/>
      <c r="H11" s="444"/>
      <c r="I11" s="408"/>
      <c r="J11" s="393"/>
      <c r="K11" s="393"/>
      <c r="L11" s="393"/>
      <c r="M11" s="12" t="str">
        <f>'Sch-1'!K11</f>
        <v xml:space="preserve">Sector-29, </v>
      </c>
      <c r="N11" s="450"/>
      <c r="O11" s="8"/>
      <c r="P11" s="3"/>
    </row>
    <row r="12" spans="1:31" ht="21" customHeight="1">
      <c r="A12" s="408"/>
      <c r="B12" s="408"/>
      <c r="C12" s="843" t="str">
        <f>IF('Names of Bidder'!D12=0, "", 'Names of Bidder'!D12)</f>
        <v/>
      </c>
      <c r="D12" s="843"/>
      <c r="E12" s="843"/>
      <c r="F12" s="843"/>
      <c r="G12" s="843"/>
      <c r="H12" s="444"/>
      <c r="I12" s="408"/>
      <c r="J12" s="393"/>
      <c r="K12" s="393"/>
      <c r="L12" s="393"/>
      <c r="M12" s="12" t="str">
        <f>'Sch-1'!K12</f>
        <v>Gurgaon (Haryana) - 122001</v>
      </c>
      <c r="N12" s="450"/>
      <c r="O12" s="8"/>
      <c r="P12" s="3"/>
    </row>
    <row r="13" spans="1:31">
      <c r="A13" s="21"/>
      <c r="B13" s="21"/>
      <c r="C13" s="21"/>
      <c r="D13" s="21"/>
      <c r="E13" s="21"/>
      <c r="F13" s="414"/>
      <c r="G13" s="414"/>
      <c r="H13" s="414"/>
      <c r="I13" s="414"/>
      <c r="J13" s="414"/>
      <c r="K13" s="414"/>
      <c r="L13" s="393"/>
      <c r="M13" s="261"/>
      <c r="N13" s="444"/>
      <c r="O13" s="12"/>
      <c r="P13" s="3"/>
    </row>
    <row r="14" spans="1:31" ht="24.75" customHeight="1">
      <c r="A14" s="854" t="s">
        <v>21</v>
      </c>
      <c r="B14" s="854"/>
      <c r="C14" s="854"/>
      <c r="D14" s="854"/>
      <c r="E14" s="854"/>
      <c r="F14" s="854"/>
      <c r="G14" s="854"/>
      <c r="H14" s="854"/>
      <c r="I14" s="854"/>
      <c r="J14" s="854"/>
      <c r="K14" s="854"/>
      <c r="L14" s="854"/>
      <c r="M14" s="854"/>
      <c r="N14" s="854"/>
      <c r="O14" s="854"/>
      <c r="P14" s="854"/>
    </row>
    <row r="15" spans="1:31" ht="24.75" customHeight="1">
      <c r="A15" s="757"/>
      <c r="B15" s="757"/>
      <c r="C15" s="757"/>
      <c r="D15" s="757"/>
      <c r="E15" s="757"/>
      <c r="F15" s="757"/>
      <c r="G15" s="757"/>
      <c r="H15" s="757"/>
      <c r="I15" s="757"/>
      <c r="J15" s="757"/>
      <c r="K15" s="757"/>
      <c r="L15" s="757"/>
      <c r="M15" s="855" t="s">
        <v>356</v>
      </c>
      <c r="N15" s="855"/>
      <c r="O15" s="855"/>
      <c r="P15" s="855"/>
    </row>
    <row r="16" spans="1:31" s="433" customFormat="1" ht="125.25" customHeight="1">
      <c r="A16" s="481" t="s">
        <v>7</v>
      </c>
      <c r="B16" s="482" t="s">
        <v>267</v>
      </c>
      <c r="C16" s="482" t="s">
        <v>279</v>
      </c>
      <c r="D16" s="482" t="s">
        <v>278</v>
      </c>
      <c r="E16" s="482" t="s">
        <v>280</v>
      </c>
      <c r="F16" s="482" t="s">
        <v>281</v>
      </c>
      <c r="G16" s="481" t="s">
        <v>25</v>
      </c>
      <c r="H16" s="483" t="s">
        <v>321</v>
      </c>
      <c r="I16" s="484" t="s">
        <v>477</v>
      </c>
      <c r="J16" s="484" t="s">
        <v>310</v>
      </c>
      <c r="K16" s="484" t="s">
        <v>478</v>
      </c>
      <c r="L16" s="485" t="s">
        <v>15</v>
      </c>
      <c r="M16" s="486" t="s">
        <v>9</v>
      </c>
      <c r="N16" s="486" t="s">
        <v>16</v>
      </c>
      <c r="O16" s="485" t="s">
        <v>23</v>
      </c>
      <c r="P16" s="485" t="s">
        <v>24</v>
      </c>
      <c r="Q16" s="432"/>
      <c r="R16" s="630" t="s">
        <v>347</v>
      </c>
      <c r="S16" s="633" t="s">
        <v>348</v>
      </c>
      <c r="T16" s="630" t="s">
        <v>345</v>
      </c>
      <c r="U16" s="630" t="s">
        <v>346</v>
      </c>
      <c r="V16" s="432"/>
      <c r="W16" s="432"/>
      <c r="X16" s="432"/>
      <c r="Y16" s="432"/>
      <c r="Z16" s="432"/>
      <c r="AA16" s="432"/>
      <c r="AB16" s="432"/>
      <c r="AC16" s="432"/>
      <c r="AD16" s="432"/>
      <c r="AE16" s="432"/>
    </row>
    <row r="17" spans="1:31" s="433" customFormat="1" ht="16.5">
      <c r="A17" s="16">
        <v>1</v>
      </c>
      <c r="B17" s="16">
        <v>2</v>
      </c>
      <c r="C17" s="16">
        <v>3</v>
      </c>
      <c r="D17" s="16">
        <v>4</v>
      </c>
      <c r="E17" s="16">
        <v>5</v>
      </c>
      <c r="F17" s="390">
        <v>6</v>
      </c>
      <c r="G17" s="390">
        <v>7</v>
      </c>
      <c r="H17" s="483">
        <v>8</v>
      </c>
      <c r="I17" s="483">
        <v>9</v>
      </c>
      <c r="J17" s="483">
        <v>10</v>
      </c>
      <c r="K17" s="483">
        <v>11</v>
      </c>
      <c r="L17" s="390">
        <v>12</v>
      </c>
      <c r="M17" s="16">
        <v>13</v>
      </c>
      <c r="N17" s="16">
        <v>14</v>
      </c>
      <c r="O17" s="16">
        <v>15</v>
      </c>
      <c r="P17" s="16" t="s">
        <v>322</v>
      </c>
      <c r="Q17" s="432"/>
      <c r="V17" s="432"/>
      <c r="W17" s="432"/>
      <c r="X17" s="432"/>
      <c r="Y17" s="432"/>
      <c r="Z17" s="432"/>
      <c r="AA17" s="432"/>
      <c r="AB17" s="432"/>
      <c r="AC17" s="432"/>
      <c r="AD17" s="432"/>
      <c r="AE17" s="432"/>
    </row>
    <row r="18" spans="1:31" s="752" customFormat="1" ht="27" customHeight="1">
      <c r="A18" s="748" t="s">
        <v>54</v>
      </c>
      <c r="B18" s="753" t="s">
        <v>482</v>
      </c>
      <c r="C18" s="748"/>
      <c r="D18" s="748"/>
      <c r="E18" s="748"/>
      <c r="F18" s="749"/>
      <c r="G18" s="749"/>
      <c r="H18" s="750"/>
      <c r="I18" s="750"/>
      <c r="J18" s="750"/>
      <c r="K18" s="750"/>
      <c r="L18" s="749"/>
      <c r="M18" s="748"/>
      <c r="N18" s="748"/>
      <c r="O18" s="748"/>
      <c r="P18" s="748"/>
      <c r="Q18" s="751"/>
      <c r="V18" s="751"/>
      <c r="W18" s="751"/>
      <c r="X18" s="751"/>
      <c r="Y18" s="751"/>
      <c r="Z18" s="751"/>
      <c r="AA18" s="751"/>
      <c r="AB18" s="751"/>
      <c r="AC18" s="751"/>
      <c r="AD18" s="751"/>
      <c r="AE18" s="751"/>
    </row>
    <row r="19" spans="1:31" ht="47.25" customHeight="1">
      <c r="A19" s="764">
        <v>1</v>
      </c>
      <c r="B19" s="765">
        <v>7000016234</v>
      </c>
      <c r="C19" s="765">
        <v>40</v>
      </c>
      <c r="D19" s="765">
        <v>30</v>
      </c>
      <c r="E19" s="765">
        <v>10</v>
      </c>
      <c r="F19" s="765" t="s">
        <v>483</v>
      </c>
      <c r="G19" s="765">
        <v>100000015</v>
      </c>
      <c r="H19" s="765">
        <v>998736</v>
      </c>
      <c r="I19" s="766"/>
      <c r="J19" s="765">
        <v>18</v>
      </c>
      <c r="K19" s="767"/>
      <c r="L19" s="774" t="s">
        <v>487</v>
      </c>
      <c r="M19" s="765" t="s">
        <v>300</v>
      </c>
      <c r="N19" s="765">
        <v>2</v>
      </c>
      <c r="O19" s="770"/>
      <c r="P19" s="768" t="str">
        <f t="shared" ref="P19:P23" si="0">IF(O19=0, "INCLUDED", IF(ISERROR(N19*O19), O19, N19*O19))</f>
        <v>INCLUDED</v>
      </c>
      <c r="Q19" s="515">
        <f t="shared" ref="Q19" si="1">IF(P19="Included",0,P19)</f>
        <v>0</v>
      </c>
      <c r="R19" s="451">
        <f>IF( K19="",J19*(IF(P19="Included",0,P19))/100,K19*(IF(P19="Included",0,P19)))</f>
        <v>0</v>
      </c>
      <c r="S19" s="629">
        <f>Discount!$J$36</f>
        <v>0</v>
      </c>
      <c r="T19" s="451">
        <f>S19*Q19</f>
        <v>0</v>
      </c>
      <c r="U19" s="452">
        <f>IF(K19="",J19*T19/100,K19*T19)</f>
        <v>0</v>
      </c>
      <c r="V19" s="755">
        <f>O19*N19</f>
        <v>0</v>
      </c>
      <c r="W19" s="263"/>
      <c r="X19" s="263"/>
      <c r="Y19" s="263"/>
      <c r="Z19" s="263"/>
      <c r="AA19" s="263"/>
    </row>
    <row r="20" spans="1:31" ht="48" customHeight="1">
      <c r="A20" s="764">
        <v>2</v>
      </c>
      <c r="B20" s="765">
        <v>7000016234</v>
      </c>
      <c r="C20" s="765">
        <v>40</v>
      </c>
      <c r="D20" s="765">
        <v>30</v>
      </c>
      <c r="E20" s="765">
        <v>20</v>
      </c>
      <c r="F20" s="765" t="s">
        <v>483</v>
      </c>
      <c r="G20" s="765">
        <v>100001910</v>
      </c>
      <c r="H20" s="765">
        <v>998736</v>
      </c>
      <c r="I20" s="766"/>
      <c r="J20" s="765">
        <v>18</v>
      </c>
      <c r="K20" s="767"/>
      <c r="L20" s="774" t="s">
        <v>480</v>
      </c>
      <c r="M20" s="765" t="s">
        <v>301</v>
      </c>
      <c r="N20" s="765">
        <v>2</v>
      </c>
      <c r="O20" s="761"/>
      <c r="P20" s="768" t="str">
        <f t="shared" si="0"/>
        <v>INCLUDED</v>
      </c>
      <c r="Q20" s="515">
        <f t="shared" ref="Q20:Q23" si="2">IF(P20="Included",0,P20)</f>
        <v>0</v>
      </c>
      <c r="R20" s="451">
        <f t="shared" ref="R20:R23" si="3">IF( K20="",J20*(IF(P20="Included",0,P20))/100,K20*(IF(P20="Included",0,P20)))</f>
        <v>0</v>
      </c>
      <c r="S20" s="629">
        <f>Discount!$J$36</f>
        <v>0</v>
      </c>
      <c r="T20" s="451">
        <f t="shared" ref="T20:T23" si="4">S20*Q20</f>
        <v>0</v>
      </c>
      <c r="U20" s="452">
        <f t="shared" ref="U20:U23" si="5">IF(K20="",J20*T20/100,K20*T20)</f>
        <v>0</v>
      </c>
      <c r="V20" s="755">
        <f t="shared" ref="V20" si="6">O20*N20</f>
        <v>0</v>
      </c>
      <c r="W20" s="263"/>
      <c r="X20" s="263"/>
      <c r="Y20" s="263"/>
      <c r="Z20" s="263"/>
      <c r="AA20" s="263"/>
    </row>
    <row r="21" spans="1:31" s="752" customFormat="1" ht="27" customHeight="1">
      <c r="A21" s="748" t="s">
        <v>68</v>
      </c>
      <c r="B21" s="753" t="s">
        <v>485</v>
      </c>
      <c r="C21" s="748"/>
      <c r="D21" s="748"/>
      <c r="E21" s="748"/>
      <c r="F21" s="749"/>
      <c r="G21" s="749"/>
      <c r="H21" s="750"/>
      <c r="I21" s="750"/>
      <c r="J21" s="750"/>
      <c r="K21" s="750"/>
      <c r="L21" s="749"/>
      <c r="M21" s="748"/>
      <c r="N21" s="748"/>
      <c r="O21" s="748"/>
      <c r="P21" s="748"/>
      <c r="Q21" s="515">
        <f t="shared" si="2"/>
        <v>0</v>
      </c>
      <c r="R21" s="451">
        <f t="shared" si="3"/>
        <v>0</v>
      </c>
      <c r="S21" s="629">
        <f>Discount!$J$36</f>
        <v>0</v>
      </c>
      <c r="T21" s="451">
        <f t="shared" si="4"/>
        <v>0</v>
      </c>
      <c r="U21" s="452">
        <f t="shared" si="5"/>
        <v>0</v>
      </c>
      <c r="V21" s="751"/>
      <c r="W21" s="751"/>
      <c r="X21" s="751"/>
      <c r="Y21" s="751"/>
      <c r="Z21" s="751"/>
      <c r="AA21" s="751"/>
      <c r="AB21" s="751"/>
      <c r="AC21" s="751"/>
      <c r="AD21" s="751"/>
      <c r="AE21" s="751"/>
    </row>
    <row r="22" spans="1:31" ht="46.5" customHeight="1">
      <c r="A22" s="764">
        <v>1</v>
      </c>
      <c r="B22" s="765">
        <v>7000016234</v>
      </c>
      <c r="C22" s="765">
        <v>80</v>
      </c>
      <c r="D22" s="765">
        <v>30</v>
      </c>
      <c r="E22" s="765">
        <v>10</v>
      </c>
      <c r="F22" s="765" t="s">
        <v>483</v>
      </c>
      <c r="G22" s="765">
        <v>100000015</v>
      </c>
      <c r="H22" s="765">
        <v>998736</v>
      </c>
      <c r="I22" s="766"/>
      <c r="J22" s="765">
        <v>18</v>
      </c>
      <c r="K22" s="767"/>
      <c r="L22" s="774" t="s">
        <v>487</v>
      </c>
      <c r="M22" s="765" t="s">
        <v>300</v>
      </c>
      <c r="N22" s="765">
        <v>2</v>
      </c>
      <c r="O22" s="761"/>
      <c r="P22" s="768" t="str">
        <f t="shared" si="0"/>
        <v>INCLUDED</v>
      </c>
      <c r="Q22" s="515">
        <f t="shared" si="2"/>
        <v>0</v>
      </c>
      <c r="R22" s="451">
        <f t="shared" si="3"/>
        <v>0</v>
      </c>
      <c r="S22" s="629">
        <f>Discount!$J$36</f>
        <v>0</v>
      </c>
      <c r="T22" s="451">
        <f t="shared" si="4"/>
        <v>0</v>
      </c>
      <c r="U22" s="452">
        <f t="shared" si="5"/>
        <v>0</v>
      </c>
      <c r="V22" s="755"/>
      <c r="W22" s="263"/>
      <c r="X22" s="263"/>
      <c r="Y22" s="263"/>
      <c r="Z22" s="263"/>
      <c r="AA22" s="263"/>
    </row>
    <row r="23" spans="1:31" ht="35.450000000000003" customHeight="1">
      <c r="A23" s="764">
        <v>2</v>
      </c>
      <c r="B23" s="765">
        <v>7000016234</v>
      </c>
      <c r="C23" s="765">
        <v>80</v>
      </c>
      <c r="D23" s="765">
        <v>30</v>
      </c>
      <c r="E23" s="765">
        <v>20</v>
      </c>
      <c r="F23" s="765" t="s">
        <v>483</v>
      </c>
      <c r="G23" s="765">
        <v>100001910</v>
      </c>
      <c r="H23" s="765">
        <v>998736</v>
      </c>
      <c r="I23" s="766"/>
      <c r="J23" s="765">
        <v>18</v>
      </c>
      <c r="K23" s="767"/>
      <c r="L23" s="774" t="s">
        <v>480</v>
      </c>
      <c r="M23" s="765" t="s">
        <v>301</v>
      </c>
      <c r="N23" s="765">
        <v>2</v>
      </c>
      <c r="O23" s="761"/>
      <c r="P23" s="768" t="str">
        <f t="shared" si="0"/>
        <v>INCLUDED</v>
      </c>
      <c r="Q23" s="515">
        <f t="shared" si="2"/>
        <v>0</v>
      </c>
      <c r="R23" s="451">
        <f t="shared" si="3"/>
        <v>0</v>
      </c>
      <c r="S23" s="629">
        <f>Discount!$J$36</f>
        <v>0</v>
      </c>
      <c r="T23" s="451">
        <f t="shared" si="4"/>
        <v>0</v>
      </c>
      <c r="U23" s="452">
        <f t="shared" si="5"/>
        <v>0</v>
      </c>
      <c r="V23" s="755"/>
      <c r="W23" s="263"/>
      <c r="X23" s="263"/>
      <c r="Y23" s="263"/>
      <c r="Z23" s="263"/>
      <c r="AA23" s="263"/>
    </row>
    <row r="24" spans="1:31" ht="28.5" customHeight="1">
      <c r="A24" s="606"/>
      <c r="B24" s="610" t="s">
        <v>197</v>
      </c>
      <c r="C24" s="608"/>
      <c r="D24" s="608"/>
      <c r="E24" s="608"/>
      <c r="F24" s="607"/>
      <c r="G24" s="607"/>
      <c r="H24" s="607"/>
      <c r="I24" s="607"/>
      <c r="J24" s="607"/>
      <c r="K24" s="607"/>
      <c r="L24" s="607"/>
      <c r="M24" s="607"/>
      <c r="N24" s="609"/>
      <c r="O24" s="607"/>
      <c r="P24" s="724">
        <f>SUM(P19:P23)</f>
        <v>0</v>
      </c>
      <c r="Q24" s="632"/>
      <c r="R24" s="631">
        <f>SUM(R19:R23)</f>
        <v>0</v>
      </c>
      <c r="S24" s="262"/>
      <c r="T24" s="453"/>
      <c r="U24" s="631">
        <f>SUM(U19:U23)</f>
        <v>0</v>
      </c>
      <c r="V24" s="755">
        <f>SUM(V19:V23)</f>
        <v>0</v>
      </c>
      <c r="W24" s="263"/>
      <c r="X24" s="263"/>
      <c r="Y24" s="263"/>
      <c r="Z24" s="263"/>
      <c r="AA24" s="263">
        <f>P24*0.18</f>
        <v>0</v>
      </c>
    </row>
    <row r="25" spans="1:31" ht="21.75" customHeight="1">
      <c r="B25" s="732"/>
      <c r="C25" s="733"/>
      <c r="D25" s="733"/>
      <c r="E25" s="733"/>
      <c r="F25" s="733"/>
      <c r="G25" s="733"/>
      <c r="H25" s="733"/>
      <c r="I25" s="733"/>
      <c r="J25" s="733"/>
      <c r="K25" s="733"/>
      <c r="L25" s="733"/>
      <c r="M25" s="480"/>
      <c r="N25" s="468"/>
      <c r="O25" s="480"/>
      <c r="P25" s="480"/>
      <c r="Q25" s="478"/>
      <c r="R25" s="262"/>
      <c r="S25" s="262"/>
      <c r="T25" s="453"/>
      <c r="U25" s="262"/>
      <c r="V25" s="263"/>
      <c r="W25" s="263"/>
      <c r="X25" s="263"/>
      <c r="Y25" s="263"/>
      <c r="Z25" s="263"/>
      <c r="AA25" s="263"/>
    </row>
    <row r="26" spans="1:31" ht="30" customHeight="1">
      <c r="A26" s="599" t="s">
        <v>358</v>
      </c>
      <c r="B26" s="856" t="s">
        <v>359</v>
      </c>
      <c r="C26" s="856"/>
      <c r="D26" s="856"/>
      <c r="E26" s="856"/>
      <c r="F26" s="856"/>
      <c r="G26" s="856"/>
      <c r="H26" s="856"/>
      <c r="I26" s="856"/>
      <c r="J26" s="856"/>
      <c r="K26" s="856"/>
      <c r="L26" s="856"/>
      <c r="M26" s="856"/>
      <c r="N26" s="856"/>
      <c r="O26" s="856"/>
      <c r="P26" s="856"/>
      <c r="Q26" s="478"/>
      <c r="R26" s="262"/>
      <c r="S26" s="262"/>
      <c r="T26" s="453"/>
      <c r="U26" s="262"/>
      <c r="V26" s="263"/>
      <c r="W26" s="263"/>
      <c r="X26" s="263"/>
      <c r="Y26" s="263"/>
      <c r="Z26" s="263"/>
      <c r="AA26" s="263"/>
    </row>
    <row r="27" spans="1:31" ht="21.75" customHeight="1">
      <c r="A27" s="734"/>
      <c r="B27" s="434"/>
      <c r="C27" s="329"/>
      <c r="D27" s="330"/>
      <c r="E27" s="331"/>
      <c r="F27" s="425"/>
      <c r="G27" s="425"/>
      <c r="H27" s="425"/>
      <c r="I27" s="425"/>
      <c r="J27" s="425"/>
      <c r="K27" s="425"/>
      <c r="L27" s="415"/>
      <c r="M27" s="480"/>
      <c r="N27" s="468"/>
      <c r="O27" s="480"/>
      <c r="P27" s="480"/>
      <c r="Q27" s="478"/>
      <c r="R27" s="262"/>
      <c r="S27" s="262"/>
      <c r="T27" s="453"/>
      <c r="U27" s="262"/>
      <c r="V27" s="263"/>
      <c r="W27" s="263"/>
      <c r="X27" s="263"/>
      <c r="Y27" s="263"/>
      <c r="Z27" s="263"/>
      <c r="AA27" s="263"/>
    </row>
    <row r="28" spans="1:31" ht="21.75" customHeight="1">
      <c r="A28" s="734"/>
      <c r="B28" s="434"/>
      <c r="C28" s="329"/>
      <c r="D28" s="330"/>
      <c r="E28" s="331"/>
      <c r="F28" s="425"/>
      <c r="G28" s="425"/>
      <c r="H28" s="425"/>
      <c r="I28" s="425"/>
      <c r="J28" s="425"/>
      <c r="K28" s="425"/>
      <c r="L28" s="415"/>
      <c r="M28" s="480"/>
      <c r="N28" s="468"/>
      <c r="O28" s="480"/>
      <c r="P28" s="480"/>
      <c r="Q28" s="478"/>
      <c r="R28" s="262"/>
      <c r="S28" s="262"/>
      <c r="T28" s="453"/>
      <c r="U28" s="262"/>
      <c r="V28" s="263"/>
      <c r="W28" s="263"/>
      <c r="X28" s="263"/>
      <c r="Y28" s="263"/>
      <c r="Z28" s="263"/>
      <c r="AA28" s="263"/>
    </row>
    <row r="29" spans="1:31" s="468" customFormat="1" ht="16.5">
      <c r="A29" s="599"/>
      <c r="B29" s="600" t="s">
        <v>317</v>
      </c>
      <c r="C29" s="859" t="str">
        <f>'Sch-1'!C30:D30</f>
        <v xml:space="preserve">  </v>
      </c>
      <c r="D29" s="859"/>
      <c r="E29" s="859"/>
      <c r="F29" s="599"/>
      <c r="G29" s="599"/>
      <c r="H29" s="599"/>
      <c r="I29" s="599"/>
      <c r="J29" s="599"/>
      <c r="K29" s="599"/>
      <c r="L29" s="599"/>
      <c r="M29" s="857" t="s">
        <v>319</v>
      </c>
      <c r="N29" s="857"/>
      <c r="O29" s="860" t="str">
        <f>'Sch-1'!K30</f>
        <v/>
      </c>
      <c r="P29" s="860"/>
      <c r="R29" s="479"/>
      <c r="S29" s="479"/>
      <c r="T29" s="479"/>
      <c r="U29" s="479"/>
    </row>
    <row r="30" spans="1:31" s="468" customFormat="1" ht="16.5">
      <c r="A30" s="599"/>
      <c r="B30" s="600" t="s">
        <v>318</v>
      </c>
      <c r="C30" s="858" t="str">
        <f>'Sch-1'!C31:D31</f>
        <v/>
      </c>
      <c r="D30" s="858"/>
      <c r="E30" s="858"/>
      <c r="F30" s="599"/>
      <c r="G30" s="599"/>
      <c r="H30" s="599"/>
      <c r="I30" s="599"/>
      <c r="J30" s="599"/>
      <c r="K30" s="599"/>
      <c r="L30" s="599"/>
      <c r="M30" s="857" t="s">
        <v>125</v>
      </c>
      <c r="N30" s="857"/>
      <c r="O30" s="860" t="str">
        <f>'Sch-1'!K31</f>
        <v/>
      </c>
      <c r="P30" s="860"/>
      <c r="R30" s="479"/>
      <c r="S30" s="479"/>
      <c r="T30" s="479"/>
      <c r="U30" s="479"/>
    </row>
    <row r="31" spans="1:31" ht="16.5">
      <c r="B31" s="434"/>
      <c r="C31" s="329"/>
      <c r="D31" s="3"/>
      <c r="E31" s="331"/>
      <c r="F31" s="435"/>
      <c r="G31" s="425"/>
      <c r="H31" s="425"/>
      <c r="I31" s="425"/>
      <c r="J31" s="425"/>
      <c r="K31" s="425"/>
      <c r="L31" s="415"/>
      <c r="M31" s="480"/>
      <c r="N31" s="468"/>
      <c r="O31" s="480"/>
      <c r="P31" s="480"/>
      <c r="Q31" s="480"/>
    </row>
    <row r="32" spans="1:31" ht="16.5">
      <c r="B32" s="436"/>
      <c r="C32" s="334"/>
      <c r="D32" s="335"/>
      <c r="E32" s="331"/>
      <c r="F32" s="435"/>
      <c r="G32" s="437"/>
      <c r="H32" s="437"/>
      <c r="I32" s="437"/>
      <c r="J32" s="437"/>
      <c r="K32" s="437"/>
      <c r="L32" s="415"/>
      <c r="M32" s="480"/>
      <c r="N32" s="468"/>
      <c r="O32" s="480"/>
      <c r="P32" s="480"/>
      <c r="Q32" s="480"/>
    </row>
    <row r="34" spans="16:16">
      <c r="P34" s="718">
        <f>P24*0.18</f>
        <v>0</v>
      </c>
    </row>
  </sheetData>
  <sheetProtection password="A713" sheet="1" objects="1" scenarios="1" formatColumns="0" formatRows="0" selectLockedCells="1"/>
  <customSheetViews>
    <customSheetView guid="{112647D2-7580-431B-99B5-DD512E2AD50E}" scale="70" showPageBreaks="1" printArea="1" hiddenColumns="1" view="pageBreakPreview">
      <selection activeCell="K20" sqref="K20"/>
      <pageMargins left="0.2" right="0.2" top="0.75" bottom="0.5" header="0.3" footer="0.3"/>
      <printOptions horizontalCentered="1"/>
      <pageSetup paperSize="9" scale="51" orientation="landscape" r:id="rId1"/>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2"/>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3"/>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4"/>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5"/>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7"/>
      <headerFooter>
        <oddHeader>&amp;RSchedule-3
Page &amp;P of &amp;N</oddHeader>
      </headerFooter>
    </customSheetView>
    <customSheetView guid="{F8A50AE1-259E-429D-A506-38EB64D134EF}" scale="55" showPageBreaks="1" printArea="1" hiddenColumns="1" view="pageBreakPreview">
      <selection activeCell="I21" sqref="I21"/>
      <pageMargins left="0.2" right="0.2" top="0.75" bottom="0.5" header="0.3" footer="0.3"/>
      <printOptions horizontalCentered="1"/>
      <pageSetup paperSize="9" scale="53" orientation="landscape" r:id="rId8"/>
      <headerFooter>
        <oddHeader>&amp;RSchedule-3
Page &amp;P of &amp;N</oddHeader>
      </headerFooter>
    </customSheetView>
    <customSheetView guid="{DEF6DCE2-4A74-4BE5-B5D5-8143DC3F770A}" scale="55" showPageBreaks="1" printArea="1" hiddenColumns="1" view="pageBreakPreview">
      <selection activeCell="O20" sqref="O20"/>
      <pageMargins left="0.2" right="0.2" top="0.75" bottom="0.5" header="0.3" footer="0.3"/>
      <printOptions horizontalCentered="1"/>
      <pageSetup paperSize="9" scale="53" orientation="landscape" r:id="rId9"/>
      <headerFooter>
        <oddHeader>&amp;RSchedule-3
Page &amp;P of &amp;N</oddHeader>
      </headerFooter>
    </customSheetView>
    <customSheetView guid="{F658ED72-5E54-4C5B-BB2C-7A2962080984}" scale="55" showPageBreaks="1" printArea="1" hiddenColumns="1" view="pageBreakPreview">
      <selection activeCell="O20" sqref="O20"/>
      <pageMargins left="0.2" right="0.2" top="0.75" bottom="0.5" header="0.3" footer="0.3"/>
      <printOptions horizontalCentered="1"/>
      <pageSetup paperSize="9" scale="53" orientation="landscape" r:id="rId10"/>
      <headerFooter>
        <oddHeader>&amp;RSchedule-3
Page &amp;P of &amp;N</oddHeader>
      </headerFooter>
    </customSheetView>
    <customSheetView guid="{BE68641D-0C1E-4F8D-890A-A660C199187C}" scale="70" showPageBreaks="1" printArea="1" hiddenColumns="1" view="pageBreakPreview" topLeftCell="A13">
      <selection activeCell="I22" sqref="I22"/>
      <pageMargins left="0.2" right="0.2" top="0.75" bottom="0.5" header="0.3" footer="0.3"/>
      <printOptions horizontalCentered="1"/>
      <pageSetup paperSize="9" scale="53" orientation="landscape" r:id="rId11"/>
      <headerFooter>
        <oddHeader>&amp;RSchedule-3
Page &amp;P of &amp;N</oddHeader>
      </headerFooter>
    </customSheetView>
    <customSheetView guid="{AD0333DF-5B33-49B5-B063-72505D20EFE4}" scale="70" showPageBreaks="1" printArea="1" hiddenColumns="1" view="pageBreakPreview" topLeftCell="A13">
      <selection activeCell="K20" sqref="K20"/>
      <pageMargins left="0.2" right="0.2" top="0.75" bottom="0.5" header="0.3" footer="0.3"/>
      <printOptions horizontalCentered="1"/>
      <pageSetup paperSize="9" scale="51" orientation="landscape" r:id="rId12"/>
      <headerFooter>
        <oddHeader>&amp;RSchedule-3
Page &amp;P of &amp;N</oddHeader>
      </headerFooter>
    </customSheetView>
  </customSheetViews>
  <mergeCells count="18">
    <mergeCell ref="M15:P15"/>
    <mergeCell ref="B26:P26"/>
    <mergeCell ref="M30:N30"/>
    <mergeCell ref="M29:N29"/>
    <mergeCell ref="C30:E30"/>
    <mergeCell ref="C29:E29"/>
    <mergeCell ref="O30:P30"/>
    <mergeCell ref="O29:P29"/>
    <mergeCell ref="A3:P3"/>
    <mergeCell ref="A4:P4"/>
    <mergeCell ref="A6:B6"/>
    <mergeCell ref="A7:I7"/>
    <mergeCell ref="A8:G8"/>
    <mergeCell ref="C12:G12"/>
    <mergeCell ref="A14:P14"/>
    <mergeCell ref="C11:G11"/>
    <mergeCell ref="C10:G10"/>
    <mergeCell ref="C9:G9"/>
  </mergeCells>
  <conditionalFormatting sqref="K19:K20 K22:K23">
    <cfRule type="expression" dxfId="5" priority="7" stopIfTrue="1">
      <formula>J19&gt;0</formula>
    </cfRule>
  </conditionalFormatting>
  <dataValidations count="5">
    <dataValidation type="list" allowBlank="1" showInputMessage="1" showErrorMessage="1" sqref="IJ64459 A64459:K64459" xr:uid="{00000000-0002-0000-0600-000000000000}">
      <formula1>#REF!</formula1>
    </dataValidation>
    <dataValidation type="decimal" operator="greaterThan" allowBlank="1" showInputMessage="1" showErrorMessage="1" error="Enter only Numeric Value greater than zero or leave the cell blank !" sqref="O64429:O64475" xr:uid="{00000000-0002-0000-0600-000001000000}">
      <formula1>0</formula1>
    </dataValidation>
    <dataValidation type="list" operator="greaterThan" allowBlank="1" showInputMessage="1" showErrorMessage="1" sqref="K19:K23" xr:uid="{00000000-0002-0000-0600-000002000000}">
      <formula1>"0%,5%,12%,18%,28%"</formula1>
    </dataValidation>
    <dataValidation type="whole" operator="greaterThan" allowBlank="1" showInputMessage="1" showErrorMessage="1" sqref="I19:I23" xr:uid="{00000000-0002-0000-0600-000003000000}">
      <formula1>0</formula1>
    </dataValidation>
    <dataValidation type="decimal" operator="greaterThanOrEqual" allowBlank="1" showInputMessage="1" showErrorMessage="1" sqref="O19:O23" xr:uid="{00000000-0002-0000-0600-000004000000}">
      <formula1>0</formula1>
    </dataValidation>
  </dataValidations>
  <printOptions horizontalCentered="1"/>
  <pageMargins left="0.2" right="0.2" top="0.75" bottom="0.5" header="0.3" footer="0.3"/>
  <pageSetup paperSize="9" scale="51" orientation="landscape" r:id="rId13"/>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Normal="100" zoomScaleSheetLayoutView="100" workbookViewId="0">
      <selection activeCell="E17" sqref="E17"/>
    </sheetView>
  </sheetViews>
  <sheetFormatPr defaultColWidth="9.140625" defaultRowHeight="15.75"/>
  <cols>
    <col min="1" max="1" width="7.5703125" style="506" customWidth="1"/>
    <col min="2" max="2" width="9" style="506" customWidth="1"/>
    <col min="3" max="3" width="10.28515625" style="506" customWidth="1"/>
    <col min="4" max="4" width="10.85546875" style="506" customWidth="1"/>
    <col min="5" max="5" width="11.140625" style="506" customWidth="1"/>
    <col min="6" max="6" width="13.7109375" style="506" customWidth="1"/>
    <col min="7" max="7" width="15.42578125" style="506" customWidth="1"/>
    <col min="8" max="11" width="16.85546875" style="506" customWidth="1"/>
    <col min="12" max="12" width="14.42578125" style="507" customWidth="1"/>
    <col min="13" max="13" width="9" style="506" customWidth="1"/>
    <col min="14" max="14" width="11.42578125" style="506" customWidth="1"/>
    <col min="15" max="15" width="13.28515625" style="506" customWidth="1"/>
    <col min="16" max="16" width="15.7109375" style="511" customWidth="1"/>
    <col min="17" max="16384" width="9.140625" style="511"/>
  </cols>
  <sheetData>
    <row r="1" spans="1:16" s="508" customFormat="1" ht="24.75" customHeight="1">
      <c r="A1" s="491" t="str">
        <f>Cover!B3</f>
        <v>SPEC. NO.: 5002002070/TRANSFORMER/DOM/A06-CC CS -7</v>
      </c>
      <c r="B1" s="491"/>
      <c r="C1" s="491"/>
      <c r="D1" s="491"/>
      <c r="E1" s="491"/>
      <c r="F1" s="491"/>
      <c r="G1" s="492"/>
      <c r="H1" s="492"/>
      <c r="I1" s="492"/>
      <c r="J1" s="492"/>
      <c r="K1" s="492"/>
      <c r="L1" s="493"/>
      <c r="M1" s="494"/>
      <c r="N1" s="495"/>
      <c r="O1" s="495"/>
      <c r="P1" s="496" t="s">
        <v>26</v>
      </c>
    </row>
    <row r="2" spans="1:16" s="508" customFormat="1">
      <c r="A2" s="11"/>
      <c r="B2" s="11"/>
      <c r="C2" s="11"/>
      <c r="D2" s="11"/>
      <c r="E2" s="11"/>
      <c r="F2" s="11"/>
      <c r="G2" s="497"/>
      <c r="H2" s="497"/>
      <c r="I2" s="497"/>
      <c r="J2" s="497"/>
      <c r="K2" s="497"/>
      <c r="L2" s="498"/>
      <c r="M2" s="499"/>
      <c r="N2" s="500"/>
      <c r="O2" s="500"/>
    </row>
    <row r="3" spans="1:16" s="508" customFormat="1" ht="61.5" customHeight="1">
      <c r="A3" s="861" t="str">
        <f>Cover!$B$2</f>
        <v>400kV Transformer Package TR05 for 4X 500MVA 400/220/33kV 3-phase Transformers associated with Bulk Procurement of 765kV &amp; 400kV Class Transformers of various capacities- LOT 2</v>
      </c>
      <c r="B3" s="861"/>
      <c r="C3" s="861"/>
      <c r="D3" s="861"/>
      <c r="E3" s="861"/>
      <c r="F3" s="861"/>
      <c r="G3" s="861"/>
      <c r="H3" s="861"/>
      <c r="I3" s="861"/>
      <c r="J3" s="861"/>
      <c r="K3" s="861"/>
      <c r="L3" s="861"/>
      <c r="M3" s="861"/>
      <c r="N3" s="861"/>
      <c r="O3" s="861"/>
      <c r="P3" s="861"/>
    </row>
    <row r="4" spans="1:16" s="508" customFormat="1" ht="16.5">
      <c r="A4" s="862" t="s">
        <v>19</v>
      </c>
      <c r="B4" s="862"/>
      <c r="C4" s="862"/>
      <c r="D4" s="862"/>
      <c r="E4" s="862"/>
      <c r="F4" s="862"/>
      <c r="G4" s="862"/>
      <c r="H4" s="862"/>
      <c r="I4" s="862"/>
      <c r="J4" s="862"/>
      <c r="K4" s="862"/>
      <c r="L4" s="862"/>
      <c r="M4" s="862"/>
      <c r="N4" s="862"/>
      <c r="O4" s="862"/>
      <c r="P4" s="862"/>
    </row>
    <row r="5" spans="1:16" s="508" customFormat="1">
      <c r="A5" s="501"/>
      <c r="B5" s="501"/>
      <c r="C5" s="501"/>
      <c r="D5" s="501"/>
      <c r="E5" s="501"/>
      <c r="F5" s="501"/>
      <c r="G5" s="502"/>
      <c r="H5" s="502"/>
      <c r="I5" s="502"/>
      <c r="J5" s="502"/>
      <c r="K5" s="502"/>
      <c r="L5" s="502"/>
      <c r="M5" s="501"/>
      <c r="N5" s="501"/>
      <c r="O5" s="501"/>
    </row>
    <row r="6" spans="1:16" s="508" customFormat="1" ht="20.25" customHeight="1">
      <c r="A6" s="840" t="s">
        <v>351</v>
      </c>
      <c r="B6" s="840"/>
      <c r="C6" s="4"/>
      <c r="D6" s="351"/>
      <c r="E6" s="4"/>
      <c r="F6" s="4"/>
      <c r="G6" s="4"/>
      <c r="H6" s="4"/>
      <c r="I6" s="4"/>
      <c r="J6" s="502"/>
      <c r="K6" s="502"/>
      <c r="L6" s="502"/>
      <c r="M6" s="501"/>
      <c r="N6" s="501"/>
      <c r="O6" s="501"/>
    </row>
    <row r="7" spans="1:16" s="508" customFormat="1" ht="21" customHeight="1">
      <c r="A7" s="845">
        <f>'Sch-1'!A7</f>
        <v>0</v>
      </c>
      <c r="B7" s="845"/>
      <c r="C7" s="845"/>
      <c r="D7" s="845"/>
      <c r="E7" s="845"/>
      <c r="F7" s="845"/>
      <c r="G7" s="845"/>
      <c r="H7" s="845"/>
      <c r="I7" s="845"/>
      <c r="J7" s="5"/>
      <c r="K7" s="5"/>
      <c r="L7" s="392"/>
      <c r="M7" s="5"/>
      <c r="N7" s="503" t="s">
        <v>1</v>
      </c>
      <c r="O7" s="500"/>
    </row>
    <row r="8" spans="1:16" s="508" customFormat="1" ht="21" customHeight="1">
      <c r="A8" s="841" t="str">
        <f>"Bidder’s Name and Address  (" &amp; MID('Names of Bidder'!B9,9, 20) &amp; ") :"</f>
        <v>Bidder’s Name and Address  (Sole Bidder) :</v>
      </c>
      <c r="B8" s="841"/>
      <c r="C8" s="841"/>
      <c r="D8" s="841"/>
      <c r="E8" s="841"/>
      <c r="F8" s="841"/>
      <c r="G8" s="841"/>
      <c r="H8" s="541"/>
      <c r="I8" s="541"/>
      <c r="J8" s="517"/>
      <c r="K8" s="517"/>
      <c r="L8" s="517"/>
      <c r="M8" s="517"/>
      <c r="N8" s="12" t="str">
        <f>'Sch-1'!K8</f>
        <v>Contract Services</v>
      </c>
      <c r="O8" s="500"/>
    </row>
    <row r="9" spans="1:16" s="508" customFormat="1" ht="24" customHeight="1">
      <c r="A9" s="461" t="s">
        <v>12</v>
      </c>
      <c r="B9" s="407"/>
      <c r="C9" s="844" t="str">
        <f>IF('Names of Bidder'!D9=0, "", 'Names of Bidder'!D9)</f>
        <v/>
      </c>
      <c r="D9" s="844"/>
      <c r="E9" s="844"/>
      <c r="F9" s="844"/>
      <c r="G9" s="844"/>
      <c r="H9" s="444"/>
      <c r="I9" s="408"/>
      <c r="J9" s="261"/>
      <c r="K9" s="261"/>
      <c r="L9" s="509"/>
      <c r="N9" s="12" t="str">
        <f>'Sch-1'!K9</f>
        <v>Power Grid Corporation of India Ltd.,</v>
      </c>
      <c r="O9" s="500"/>
    </row>
    <row r="10" spans="1:16" s="508" customFormat="1" ht="16.5">
      <c r="A10" s="461" t="s">
        <v>11</v>
      </c>
      <c r="B10" s="407"/>
      <c r="C10" s="843" t="str">
        <f>IF('Names of Bidder'!D10=0, "", 'Names of Bidder'!D10)</f>
        <v/>
      </c>
      <c r="D10" s="843"/>
      <c r="E10" s="843"/>
      <c r="F10" s="843"/>
      <c r="G10" s="843"/>
      <c r="H10" s="444"/>
      <c r="I10" s="408"/>
      <c r="J10" s="261"/>
      <c r="K10" s="261"/>
      <c r="L10" s="509"/>
      <c r="N10" s="12" t="str">
        <f>'Sch-1'!K10</f>
        <v>"Saudamini", Plot No.-2</v>
      </c>
      <c r="O10" s="500"/>
    </row>
    <row r="11" spans="1:16" s="508" customFormat="1">
      <c r="A11" s="408"/>
      <c r="B11" s="408"/>
      <c r="C11" s="843" t="str">
        <f>IF('Names of Bidder'!D11=0, "", 'Names of Bidder'!D11)</f>
        <v/>
      </c>
      <c r="D11" s="843"/>
      <c r="E11" s="843"/>
      <c r="F11" s="843"/>
      <c r="G11" s="843"/>
      <c r="H11" s="444"/>
      <c r="I11" s="408"/>
      <c r="J11" s="261"/>
      <c r="K11" s="261"/>
      <c r="L11" s="509"/>
      <c r="N11" s="12" t="str">
        <f>'Sch-1'!K11</f>
        <v xml:space="preserve">Sector-29, </v>
      </c>
      <c r="O11" s="500"/>
    </row>
    <row r="12" spans="1:16" s="508" customFormat="1">
      <c r="A12" s="408"/>
      <c r="B12" s="408"/>
      <c r="C12" s="843" t="str">
        <f>IF('Names of Bidder'!D12=0, "", 'Names of Bidder'!D12)</f>
        <v/>
      </c>
      <c r="D12" s="843"/>
      <c r="E12" s="843"/>
      <c r="F12" s="843"/>
      <c r="G12" s="843"/>
      <c r="H12" s="444"/>
      <c r="I12" s="408"/>
      <c r="J12" s="261"/>
      <c r="K12" s="261"/>
      <c r="L12" s="509"/>
      <c r="N12" s="12" t="str">
        <f>'Sch-1'!K12</f>
        <v>Gurgaon (Haryana) - 122001</v>
      </c>
      <c r="O12" s="500"/>
    </row>
    <row r="13" spans="1:16" s="508" customFormat="1">
      <c r="A13" s="408"/>
      <c r="B13" s="408"/>
      <c r="C13" s="584"/>
      <c r="D13" s="584"/>
      <c r="E13" s="584"/>
      <c r="F13" s="584"/>
      <c r="G13" s="584"/>
      <c r="H13" s="444"/>
      <c r="I13" s="408"/>
      <c r="J13" s="261"/>
      <c r="K13" s="261"/>
      <c r="L13" s="509"/>
      <c r="N13" s="12"/>
      <c r="O13" s="500"/>
    </row>
    <row r="14" spans="1:16" s="508" customFormat="1" ht="21" customHeight="1">
      <c r="A14" s="854" t="s">
        <v>27</v>
      </c>
      <c r="B14" s="854"/>
      <c r="C14" s="854"/>
      <c r="D14" s="854"/>
      <c r="E14" s="854"/>
      <c r="F14" s="854"/>
      <c r="G14" s="854"/>
      <c r="H14" s="854"/>
      <c r="I14" s="854"/>
      <c r="J14" s="854"/>
      <c r="K14" s="854"/>
      <c r="L14" s="854"/>
      <c r="M14" s="854"/>
      <c r="N14" s="854"/>
      <c r="O14" s="854"/>
      <c r="P14" s="854"/>
    </row>
    <row r="15" spans="1:16" s="508" customFormat="1" ht="63.75" customHeight="1">
      <c r="A15" s="487" t="s">
        <v>7</v>
      </c>
      <c r="B15" s="488" t="s">
        <v>267</v>
      </c>
      <c r="C15" s="488" t="s">
        <v>268</v>
      </c>
      <c r="D15" s="488" t="s">
        <v>278</v>
      </c>
      <c r="E15" s="488" t="s">
        <v>280</v>
      </c>
      <c r="F15" s="488" t="s">
        <v>281</v>
      </c>
      <c r="G15" s="487" t="s">
        <v>25</v>
      </c>
      <c r="H15" s="518" t="s">
        <v>324</v>
      </c>
      <c r="I15" s="519" t="s">
        <v>323</v>
      </c>
      <c r="J15" s="519" t="s">
        <v>310</v>
      </c>
      <c r="K15" s="519" t="s">
        <v>320</v>
      </c>
      <c r="L15" s="488" t="s">
        <v>15</v>
      </c>
      <c r="M15" s="489" t="s">
        <v>9</v>
      </c>
      <c r="N15" s="489" t="s">
        <v>16</v>
      </c>
      <c r="O15" s="490" t="s">
        <v>28</v>
      </c>
      <c r="P15" s="490" t="s">
        <v>29</v>
      </c>
    </row>
    <row r="16" spans="1:16" s="604" customFormat="1" ht="15">
      <c r="A16" s="601">
        <v>1</v>
      </c>
      <c r="B16" s="601">
        <v>2</v>
      </c>
      <c r="C16" s="601">
        <v>3</v>
      </c>
      <c r="D16" s="601">
        <v>4</v>
      </c>
      <c r="E16" s="601">
        <v>5</v>
      </c>
      <c r="F16" s="601">
        <v>6</v>
      </c>
      <c r="G16" s="601">
        <v>7</v>
      </c>
      <c r="H16" s="602">
        <v>8</v>
      </c>
      <c r="I16" s="602">
        <v>9</v>
      </c>
      <c r="J16" s="602">
        <v>10</v>
      </c>
      <c r="K16" s="602">
        <v>11</v>
      </c>
      <c r="L16" s="603">
        <v>12</v>
      </c>
      <c r="M16" s="601">
        <v>13</v>
      </c>
      <c r="N16" s="601">
        <v>14</v>
      </c>
      <c r="O16" s="601">
        <v>15</v>
      </c>
      <c r="P16" s="601" t="s">
        <v>322</v>
      </c>
    </row>
    <row r="17" spans="1:17">
      <c r="A17" s="504"/>
      <c r="B17" s="504"/>
      <c r="C17" s="504"/>
      <c r="D17" s="504"/>
      <c r="E17" s="504"/>
      <c r="F17" s="504"/>
      <c r="G17" s="504"/>
      <c r="H17" s="504"/>
      <c r="I17" s="504"/>
      <c r="J17" s="504"/>
      <c r="K17" s="504"/>
      <c r="L17" s="505"/>
      <c r="M17" s="504"/>
      <c r="N17" s="504"/>
      <c r="O17" s="504"/>
      <c r="P17" s="510"/>
    </row>
    <row r="18" spans="1:17" s="506" customFormat="1" ht="45" customHeight="1">
      <c r="A18" s="504"/>
      <c r="B18" s="512"/>
      <c r="C18" s="512"/>
      <c r="D18" s="512"/>
      <c r="F18" s="512"/>
      <c r="G18" s="512"/>
      <c r="H18" s="512"/>
      <c r="I18" s="590" t="s">
        <v>340</v>
      </c>
      <c r="J18" s="512"/>
      <c r="K18" s="512"/>
      <c r="L18" s="512"/>
      <c r="M18" s="512"/>
      <c r="N18" s="512"/>
      <c r="O18" s="512"/>
      <c r="P18" s="512"/>
    </row>
    <row r="19" spans="1:17" ht="26.25" customHeight="1">
      <c r="A19" s="504"/>
      <c r="B19" s="870"/>
      <c r="C19" s="871"/>
      <c r="D19" s="871"/>
      <c r="E19" s="871"/>
      <c r="F19" s="871"/>
      <c r="G19" s="871"/>
      <c r="H19" s="871"/>
      <c r="I19" s="871"/>
      <c r="J19" s="871"/>
      <c r="K19" s="872"/>
      <c r="L19" s="513"/>
      <c r="M19" s="513"/>
      <c r="N19" s="513"/>
      <c r="O19" s="513"/>
      <c r="P19" s="514"/>
      <c r="Q19" s="445"/>
    </row>
    <row r="20" spans="1:17" ht="27.75" customHeight="1">
      <c r="A20" s="867" t="s">
        <v>325</v>
      </c>
      <c r="B20" s="867"/>
      <c r="C20" s="867"/>
      <c r="D20" s="867"/>
      <c r="E20" s="867"/>
      <c r="F20" s="867"/>
      <c r="G20" s="867"/>
      <c r="H20" s="867"/>
      <c r="I20" s="867"/>
      <c r="J20" s="867"/>
      <c r="K20" s="867"/>
      <c r="L20" s="867"/>
      <c r="M20" s="867"/>
      <c r="N20" s="867"/>
      <c r="O20" s="867"/>
      <c r="P20" s="867"/>
      <c r="Q20" s="445"/>
    </row>
    <row r="21" spans="1:17" ht="39" customHeight="1">
      <c r="A21" s="868" t="s">
        <v>326</v>
      </c>
      <c r="B21" s="868"/>
      <c r="C21" s="868"/>
      <c r="D21" s="868"/>
      <c r="E21" s="868"/>
      <c r="F21" s="868"/>
      <c r="G21" s="868"/>
      <c r="H21" s="868"/>
      <c r="I21" s="868"/>
      <c r="J21" s="868"/>
      <c r="K21" s="868"/>
      <c r="L21" s="868"/>
      <c r="M21" s="868"/>
      <c r="N21" s="868"/>
      <c r="O21" s="868"/>
      <c r="P21" s="868"/>
      <c r="Q21" s="445"/>
    </row>
    <row r="23" spans="1:17" s="515" customFormat="1">
      <c r="B23" s="516" t="s">
        <v>317</v>
      </c>
      <c r="C23" s="866" t="str">
        <f>'Sch-3'!C29:D29</f>
        <v xml:space="preserve">  </v>
      </c>
      <c r="D23" s="865"/>
    </row>
    <row r="24" spans="1:17" s="515" customFormat="1">
      <c r="B24" s="516" t="s">
        <v>318</v>
      </c>
      <c r="C24" s="864" t="str">
        <f>'Sch-3'!C30:D30</f>
        <v/>
      </c>
      <c r="D24" s="865"/>
      <c r="L24" s="863" t="s">
        <v>319</v>
      </c>
      <c r="M24" s="863"/>
      <c r="N24" s="869" t="str">
        <f>'Sch-3'!O29</f>
        <v/>
      </c>
      <c r="O24" s="869"/>
      <c r="P24" s="869"/>
    </row>
    <row r="25" spans="1:17">
      <c r="L25" s="863" t="s">
        <v>125</v>
      </c>
      <c r="M25" s="863"/>
      <c r="N25" s="869" t="str">
        <f>'Sch-3'!O30</f>
        <v/>
      </c>
      <c r="O25" s="869"/>
      <c r="P25" s="869"/>
    </row>
  </sheetData>
  <sheetProtection password="E499" sheet="1" formatColumns="0" formatRows="0" selectLockedCells="1"/>
  <customSheetViews>
    <customSheetView guid="{112647D2-7580-431B-99B5-DD512E2AD50E}" showPageBreaks="1" printArea="1" view="pageBreakPreview">
      <selection activeCell="E17" sqref="E17"/>
      <pageMargins left="0.7" right="0.7" top="0.75" bottom="0.75" header="0.3" footer="0.3"/>
      <pageSetup paperSize="9" scale="58" orientation="landscape" r:id="rId1"/>
    </customSheetView>
    <customSheetView guid="{63D51328-7CBC-4A1E-B96D-BAE91416501B}" showPageBreaks="1" printArea="1" view="pageBreakPreview">
      <selection activeCell="Q18" sqref="Q18"/>
      <pageMargins left="0.7" right="0.7" top="0.75" bottom="0.75" header="0.3" footer="0.3"/>
      <pageSetup paperSize="9" scale="58" orientation="landscape" r:id="rId2"/>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3"/>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4"/>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5"/>
    </customSheetView>
    <customSheetView guid="{B96E710B-6DD7-4DE1-95AB-C9EE060CD030}" scale="80" showPageBreaks="1" printArea="1" view="pageBreakPreview">
      <selection activeCell="G22" sqref="G22"/>
      <pageMargins left="0.7" right="0.7" top="0.75" bottom="0.75" header="0.3" footer="0.3"/>
      <pageSetup paperSize="9" scale="58" orientation="landscape" r:id="rId6"/>
    </customSheetView>
    <customSheetView guid="{CCA37BAE-906F-43D5-9FD9-B13563E4B9D7}" showPageBreaks="1" printArea="1" view="pageBreakPreview">
      <selection activeCell="Q18" sqref="Q18"/>
      <pageMargins left="0.7" right="0.7" top="0.75" bottom="0.75" header="0.3" footer="0.3"/>
      <pageSetup paperSize="9" scale="58" orientation="landscape" r:id="rId7"/>
    </customSheetView>
    <customSheetView guid="{F8A50AE1-259E-429D-A506-38EB64D134EF}" showPageBreaks="1" printArea="1" view="pageBreakPreview" topLeftCell="A10">
      <selection activeCell="Q18" sqref="Q18"/>
      <pageMargins left="0.7" right="0.7" top="0.75" bottom="0.75" header="0.3" footer="0.3"/>
      <pageSetup paperSize="9" scale="58" orientation="landscape" r:id="rId8"/>
    </customSheetView>
    <customSheetView guid="{DEF6DCE2-4A74-4BE5-B5D5-8143DC3F770A}" showPageBreaks="1" printArea="1" view="pageBreakPreview" topLeftCell="A10">
      <selection activeCell="Q18" sqref="Q18"/>
      <pageMargins left="0.7" right="0.7" top="0.75" bottom="0.75" header="0.3" footer="0.3"/>
      <pageSetup paperSize="9" scale="58" orientation="landscape" r:id="rId9"/>
    </customSheetView>
    <customSheetView guid="{F658ED72-5E54-4C5B-BB2C-7A2962080984}" showPageBreaks="1" printArea="1" view="pageBreakPreview" topLeftCell="A10">
      <selection activeCell="Q18" sqref="Q18"/>
      <pageMargins left="0.7" right="0.7" top="0.75" bottom="0.75" header="0.3" footer="0.3"/>
      <pageSetup paperSize="9" scale="58" orientation="landscape" r:id="rId10"/>
    </customSheetView>
    <customSheetView guid="{BE68641D-0C1E-4F8D-890A-A660C199187C}" showPageBreaks="1" printArea="1" view="pageBreakPreview" topLeftCell="A10">
      <selection activeCell="Q18" sqref="Q18"/>
      <pageMargins left="0.7" right="0.7" top="0.75" bottom="0.75" header="0.3" footer="0.3"/>
      <pageSetup paperSize="9" scale="58" orientation="landscape" r:id="rId11"/>
    </customSheetView>
    <customSheetView guid="{AD0333DF-5B33-49B5-B063-72505D20EFE4}" showPageBreaks="1" printArea="1" view="pageBreakPreview" topLeftCell="A7">
      <selection activeCell="H17" sqref="H17"/>
      <pageMargins left="0.7" right="0.7" top="0.75" bottom="0.75" header="0.3" footer="0.3"/>
      <pageSetup paperSize="9" scale="58" orientation="landscape" r:id="rId12"/>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7" zoomScaleNormal="100" zoomScaleSheetLayoutView="100" workbookViewId="0">
      <selection activeCell="D16" sqref="D16:E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6" hidden="1" customWidth="1"/>
    <col min="10" max="10" width="14.42578125" style="386" hidden="1" customWidth="1"/>
    <col min="11" max="11" width="17.140625" style="386" hidden="1" customWidth="1"/>
    <col min="12" max="13" width="11.42578125" style="386" hidden="1" customWidth="1"/>
    <col min="14" max="14" width="21.28515625" style="386"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SPEC. NO.: 5002002070/TRANSFORMER/DOM/A06-CC CS -7</v>
      </c>
      <c r="B1" s="82"/>
      <c r="C1" s="83"/>
      <c r="D1" s="83"/>
      <c r="E1" s="84" t="s">
        <v>128</v>
      </c>
    </row>
    <row r="2" spans="1:15" ht="8.1" customHeight="1">
      <c r="A2" s="87"/>
      <c r="B2" s="88"/>
      <c r="C2" s="89"/>
      <c r="D2" s="89"/>
      <c r="E2" s="90"/>
      <c r="F2" s="91"/>
    </row>
    <row r="3" spans="1:15" ht="84.75" customHeight="1">
      <c r="A3" s="880" t="str">
        <f>Cover!$B$2</f>
        <v>400kV Transformer Package TR05 for 4X 500MVA 400/220/33kV 3-phase Transformers associated with Bulk Procurement of 765kV &amp; 400kV Class Transformers of various capacities- LOT 2</v>
      </c>
      <c r="B3" s="880"/>
      <c r="C3" s="880"/>
      <c r="D3" s="880"/>
      <c r="E3" s="880"/>
    </row>
    <row r="4" spans="1:15" ht="21.95" customHeight="1">
      <c r="A4" s="881" t="s">
        <v>129</v>
      </c>
      <c r="B4" s="881"/>
      <c r="C4" s="881"/>
      <c r="D4" s="881"/>
      <c r="E4" s="881"/>
    </row>
    <row r="5" spans="1:15" ht="12" customHeight="1">
      <c r="A5" s="92"/>
      <c r="B5" s="93"/>
      <c r="C5" s="93"/>
      <c r="D5" s="93"/>
      <c r="E5" s="93"/>
    </row>
    <row r="6" spans="1:15" ht="24" customHeight="1">
      <c r="A6" s="840" t="s">
        <v>351</v>
      </c>
      <c r="B6" s="840"/>
      <c r="C6" s="4"/>
      <c r="D6" s="351"/>
      <c r="E6" s="4"/>
      <c r="F6" s="4"/>
      <c r="G6" s="4"/>
      <c r="H6" s="4"/>
      <c r="I6" s="4"/>
    </row>
    <row r="7" spans="1:15" ht="18" customHeight="1">
      <c r="A7" s="845">
        <f>'Sch-1'!A7</f>
        <v>0</v>
      </c>
      <c r="B7" s="845"/>
      <c r="C7" s="845"/>
      <c r="D7" s="503" t="s">
        <v>1</v>
      </c>
      <c r="E7" s="583"/>
      <c r="F7" s="583"/>
      <c r="G7" s="583"/>
      <c r="H7" s="583"/>
      <c r="I7" s="583"/>
    </row>
    <row r="8" spans="1:15" ht="18" customHeight="1">
      <c r="A8" s="841" t="str">
        <f>"Bidder’s Name and Address  (" &amp; MID('Names of Bidder'!B9,9, 20) &amp; ") :"</f>
        <v>Bidder’s Name and Address  (Sole Bidder) :</v>
      </c>
      <c r="B8" s="841"/>
      <c r="C8" s="841"/>
      <c r="D8" s="12" t="s">
        <v>2</v>
      </c>
      <c r="E8" s="586"/>
      <c r="F8" s="586"/>
      <c r="G8" s="586"/>
      <c r="H8" s="541"/>
      <c r="I8" s="541"/>
    </row>
    <row r="9" spans="1:15" ht="18" customHeight="1">
      <c r="A9" s="461" t="s">
        <v>12</v>
      </c>
      <c r="B9" s="461" t="str">
        <f>IF('Names of Bidder'!D9=0, "", 'Names of Bidder'!D9)</f>
        <v/>
      </c>
      <c r="C9" s="112"/>
      <c r="D9" s="12" t="s">
        <v>3</v>
      </c>
      <c r="E9" s="585"/>
      <c r="F9" s="585"/>
      <c r="G9" s="585"/>
      <c r="H9" s="444"/>
      <c r="I9" s="408"/>
    </row>
    <row r="10" spans="1:15" ht="18" customHeight="1">
      <c r="A10" s="461" t="s">
        <v>11</v>
      </c>
      <c r="B10" s="584" t="str">
        <f>IF('Names of Bidder'!D10=0, "", 'Names of Bidder'!D10)</f>
        <v/>
      </c>
      <c r="C10" s="112"/>
      <c r="D10" s="12" t="s">
        <v>4</v>
      </c>
      <c r="E10" s="585"/>
      <c r="F10" s="585"/>
      <c r="G10" s="585"/>
      <c r="H10" s="444"/>
      <c r="I10" s="408"/>
    </row>
    <row r="11" spans="1:15" ht="18" customHeight="1">
      <c r="A11" s="408"/>
      <c r="B11" s="584" t="str">
        <f>IF('Names of Bidder'!D11=0, "", 'Names of Bidder'!D11)</f>
        <v/>
      </c>
      <c r="C11" s="112"/>
      <c r="D11" s="12" t="s">
        <v>5</v>
      </c>
      <c r="E11" s="585"/>
      <c r="F11" s="585"/>
      <c r="G11" s="585"/>
      <c r="H11" s="444"/>
      <c r="I11" s="408"/>
    </row>
    <row r="12" spans="1:15" ht="18" customHeight="1">
      <c r="A12" s="408"/>
      <c r="B12" s="584" t="str">
        <f>IF('Names of Bidder'!D12=0, "", 'Names of Bidder'!D12)</f>
        <v/>
      </c>
      <c r="C12" s="112"/>
      <c r="D12" s="12" t="s">
        <v>6</v>
      </c>
      <c r="E12" s="585"/>
      <c r="F12" s="585"/>
      <c r="G12" s="585"/>
      <c r="H12" s="444"/>
      <c r="I12" s="408"/>
    </row>
    <row r="13" spans="1:15" ht="8.1" customHeight="1" thickBot="1">
      <c r="B13" s="141"/>
    </row>
    <row r="14" spans="1:15" ht="21.95" customHeight="1">
      <c r="A14" s="651" t="s">
        <v>130</v>
      </c>
      <c r="B14" s="882" t="s">
        <v>131</v>
      </c>
      <c r="C14" s="882"/>
      <c r="D14" s="883" t="s">
        <v>132</v>
      </c>
      <c r="E14" s="884"/>
      <c r="I14" s="891" t="s">
        <v>133</v>
      </c>
      <c r="J14" s="891"/>
      <c r="K14" s="891"/>
      <c r="M14" s="888" t="s">
        <v>134</v>
      </c>
      <c r="N14" s="888"/>
      <c r="O14" s="888"/>
    </row>
    <row r="15" spans="1:15" ht="29.25" customHeight="1">
      <c r="A15" s="652" t="s">
        <v>135</v>
      </c>
      <c r="B15" s="885" t="s">
        <v>327</v>
      </c>
      <c r="C15" s="885"/>
      <c r="D15" s="886">
        <f>'Sch-1'!P25</f>
        <v>0</v>
      </c>
      <c r="E15" s="887"/>
      <c r="I15" s="387" t="s">
        <v>136</v>
      </c>
      <c r="K15" s="387" t="e">
        <f>ROUND('[6]Sch-1'!U3*#REF!,0)</f>
        <v>#REF!</v>
      </c>
      <c r="M15" s="387" t="s">
        <v>136</v>
      </c>
      <c r="O15" s="97" t="e">
        <f>ROUND('[6]Sch-1'!U5*#REF!,0)</f>
        <v>#REF!</v>
      </c>
    </row>
    <row r="16" spans="1:15" ht="87.75" customHeight="1">
      <c r="A16" s="653"/>
      <c r="B16" s="877" t="s">
        <v>328</v>
      </c>
      <c r="C16" s="877"/>
      <c r="D16" s="889"/>
      <c r="E16" s="890"/>
      <c r="G16" s="98"/>
    </row>
    <row r="17" spans="1:15" ht="25.5" customHeight="1">
      <c r="A17" s="652" t="s">
        <v>137</v>
      </c>
      <c r="B17" s="885" t="s">
        <v>329</v>
      </c>
      <c r="C17" s="885"/>
      <c r="D17" s="886">
        <f>'Sch-3'!R24</f>
        <v>0</v>
      </c>
      <c r="E17" s="887"/>
      <c r="I17" s="387" t="s">
        <v>138</v>
      </c>
      <c r="K17" s="388">
        <f>IF(ISERROR(ROUND((#REF!+#REF!)*#REF!,0)),0, ROUND((#REF!+#REF!)*#REF!,0))</f>
        <v>0</v>
      </c>
      <c r="M17" s="387" t="s">
        <v>138</v>
      </c>
      <c r="O17" s="100">
        <f>IF(ISERROR(ROUND((#REF!+#REF!)*#REF!,0)),0, ROUND((#REF!+#REF!)*#REF!,0))</f>
        <v>0</v>
      </c>
    </row>
    <row r="18" spans="1:15" ht="84" customHeight="1">
      <c r="A18" s="653"/>
      <c r="B18" s="877" t="s">
        <v>330</v>
      </c>
      <c r="C18" s="877"/>
      <c r="D18" s="878"/>
      <c r="E18" s="879"/>
      <c r="G18" s="101"/>
      <c r="I18" s="389" t="e">
        <f>#REF!/'Sch-1'!Y1</f>
        <v>#REF!</v>
      </c>
      <c r="K18" s="386">
        <f>'[6]Sch-1'!U3</f>
        <v>0</v>
      </c>
      <c r="M18" s="389" t="e">
        <f>I18</f>
        <v>#REF!</v>
      </c>
      <c r="O18" s="86">
        <f>'[6]Sch-1'!U5</f>
        <v>0</v>
      </c>
    </row>
    <row r="19" spans="1:15" ht="33" customHeight="1" thickBot="1">
      <c r="A19" s="654"/>
      <c r="B19" s="655" t="s">
        <v>333</v>
      </c>
      <c r="C19" s="656"/>
      <c r="D19" s="875">
        <f>D15+D17</f>
        <v>0</v>
      </c>
      <c r="E19" s="876"/>
    </row>
    <row r="20" spans="1:15" ht="30" customHeight="1">
      <c r="A20" s="102"/>
      <c r="B20" s="102"/>
      <c r="C20" s="103"/>
      <c r="D20" s="102"/>
      <c r="E20" s="102"/>
    </row>
    <row r="21" spans="1:15" ht="30" customHeight="1">
      <c r="A21" s="104" t="s">
        <v>143</v>
      </c>
      <c r="B21" s="659" t="str">
        <f>'Names of Bidder'!D27&amp;" "&amp;'Names of Bidder'!E27&amp;" "&amp;'Names of Bidder'!F27</f>
        <v xml:space="preserve">  </v>
      </c>
      <c r="C21" s="103" t="s">
        <v>144</v>
      </c>
      <c r="D21" s="873" t="str">
        <f>IF('Names of Bidder'!D24="","",'Names of Bidder'!D24)</f>
        <v/>
      </c>
      <c r="E21" s="874"/>
      <c r="F21" s="105"/>
    </row>
    <row r="22" spans="1:15" ht="30" customHeight="1">
      <c r="A22" s="104" t="s">
        <v>145</v>
      </c>
      <c r="B22" s="735" t="str">
        <f>IF('Names of Bidder'!D28="","",'Names of Bidder'!D28)</f>
        <v/>
      </c>
      <c r="C22" s="103" t="s">
        <v>146</v>
      </c>
      <c r="D22" s="873" t="str">
        <f>IF('Names of Bidder'!D25="","",'Names of Bidder'!D25)</f>
        <v/>
      </c>
      <c r="E22" s="874"/>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E499" sheet="1" formatColumns="0" formatRows="0" selectLockedCells="1"/>
  <dataConsolidate/>
  <customSheetViews>
    <customSheetView guid="{112647D2-7580-431B-99B5-DD512E2AD50E}"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4"/>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F8A50AE1-259E-429D-A506-38EB64D134EF}" showPageBreaks="1" printArea="1" hiddenColumns="1" view="pageBreakPreview">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DEF6DCE2-4A74-4BE5-B5D5-8143DC3F770A}"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658ED72-5E54-4C5B-BB2C-7A2962080984}"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BE68641D-0C1E-4F8D-890A-A660C199187C}" showPageBreaks="1" printArea="1" hiddenColumns="1"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D0333DF-5B33-49B5-B063-72505D20EFE4}"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Normal="100" zoomScaleSheetLayoutView="100" workbookViewId="0">
      <selection activeCell="D18" sqref="D18:E18"/>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6" customWidth="1"/>
    <col min="10" max="10" width="14.42578125" style="386" customWidth="1"/>
    <col min="11" max="11" width="17.140625" style="386" customWidth="1"/>
    <col min="12" max="13" width="11.42578125" style="386" customWidth="1"/>
    <col min="14" max="14" width="21.28515625" style="386"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SPEC. NO.: 5002002070/TRANSFORMER/DOM/A06-CC CS -7</v>
      </c>
      <c r="B1" s="82"/>
      <c r="C1" s="83"/>
      <c r="D1" s="83"/>
      <c r="E1" s="84" t="s">
        <v>128</v>
      </c>
    </row>
    <row r="2" spans="1:15" ht="8.1" customHeight="1">
      <c r="A2" s="87"/>
      <c r="B2" s="88"/>
      <c r="C2" s="89"/>
      <c r="D2" s="89"/>
      <c r="E2" s="90"/>
      <c r="F2" s="91"/>
    </row>
    <row r="3" spans="1:15" ht="83.25" customHeight="1">
      <c r="A3" s="880" t="str">
        <f>Cover!$B$2</f>
        <v>400kV Transformer Package TR05 for 4X 500MVA 400/220/33kV 3-phase Transformers associated with Bulk Procurement of 765kV &amp; 400kV Class Transformers of various capacities- LOT 2</v>
      </c>
      <c r="B3" s="880"/>
      <c r="C3" s="880"/>
      <c r="D3" s="880"/>
      <c r="E3" s="880"/>
    </row>
    <row r="4" spans="1:15" ht="21.95" customHeight="1">
      <c r="A4" s="881" t="s">
        <v>129</v>
      </c>
      <c r="B4" s="881"/>
      <c r="C4" s="881"/>
      <c r="D4" s="881"/>
      <c r="E4" s="881"/>
    </row>
    <row r="5" spans="1:15" ht="12" customHeight="1">
      <c r="A5" s="92"/>
      <c r="B5" s="93"/>
      <c r="C5" s="93"/>
      <c r="D5" s="93"/>
      <c r="E5" s="93"/>
    </row>
    <row r="6" spans="1:15" ht="20.25" customHeight="1">
      <c r="A6" s="840" t="s">
        <v>351</v>
      </c>
      <c r="B6" s="840"/>
      <c r="C6" s="4"/>
      <c r="D6" s="93"/>
      <c r="E6" s="93"/>
    </row>
    <row r="7" spans="1:15" ht="18" customHeight="1">
      <c r="A7" s="845">
        <f>'Sch-1'!A7</f>
        <v>0</v>
      </c>
      <c r="B7" s="845"/>
      <c r="C7" s="845"/>
      <c r="D7" s="94" t="s">
        <v>1</v>
      </c>
    </row>
    <row r="8" spans="1:15" ht="18" customHeight="1">
      <c r="A8" s="841" t="str">
        <f>"Bidder’s Name and Address  (" &amp; MID('Names of Bidder'!B9,9, 20) &amp; ") :"</f>
        <v>Bidder’s Name and Address  (Sole Bidder) :</v>
      </c>
      <c r="B8" s="841"/>
      <c r="C8" s="841"/>
      <c r="D8" s="95" t="str">
        <f>'Sch-1'!K8</f>
        <v>Contract Services</v>
      </c>
    </row>
    <row r="9" spans="1:15" ht="18" customHeight="1">
      <c r="A9" s="461" t="s">
        <v>12</v>
      </c>
      <c r="B9" s="461" t="str">
        <f>IF('Names of Bidder'!D9=0, "", 'Names of Bidder'!D9)</f>
        <v/>
      </c>
      <c r="C9" s="112"/>
      <c r="D9" s="95" t="str">
        <f>'Sch-1'!K9</f>
        <v>Power Grid Corporation of India Ltd.,</v>
      </c>
    </row>
    <row r="10" spans="1:15" ht="18" customHeight="1">
      <c r="A10" s="461" t="s">
        <v>11</v>
      </c>
      <c r="B10" s="584" t="str">
        <f>IF('Names of Bidder'!D10=0, "", 'Names of Bidder'!D10)</f>
        <v/>
      </c>
      <c r="C10" s="112"/>
      <c r="D10" s="95" t="str">
        <f>'Sch-1'!K10</f>
        <v>"Saudamini", Plot No.-2</v>
      </c>
    </row>
    <row r="11" spans="1:15" ht="18" customHeight="1">
      <c r="A11" s="408"/>
      <c r="B11" s="584" t="str">
        <f>IF('Names of Bidder'!D11=0, "", 'Names of Bidder'!D11)</f>
        <v/>
      </c>
      <c r="C11" s="112"/>
      <c r="D11" s="95" t="str">
        <f>'Sch-1'!K11</f>
        <v xml:space="preserve">Sector-29, </v>
      </c>
    </row>
    <row r="12" spans="1:15" ht="18" customHeight="1">
      <c r="A12" s="408"/>
      <c r="B12" s="584" t="str">
        <f>IF('Names of Bidder'!D12=0, "", 'Names of Bidder'!D12)</f>
        <v/>
      </c>
      <c r="C12" s="112"/>
      <c r="D12" s="95" t="str">
        <f>'Sch-1'!K12</f>
        <v>Gurgaon (Haryana) - 122001</v>
      </c>
    </row>
    <row r="13" spans="1:15" ht="8.1" customHeight="1" thickBot="1"/>
    <row r="14" spans="1:15" ht="21.95" customHeight="1">
      <c r="A14" s="651" t="s">
        <v>130</v>
      </c>
      <c r="B14" s="882" t="s">
        <v>131</v>
      </c>
      <c r="C14" s="882"/>
      <c r="D14" s="883" t="s">
        <v>132</v>
      </c>
      <c r="E14" s="884"/>
      <c r="I14" s="891"/>
      <c r="J14" s="891"/>
      <c r="K14" s="891"/>
      <c r="M14" s="888"/>
      <c r="N14" s="888"/>
      <c r="O14" s="888"/>
    </row>
    <row r="15" spans="1:15" ht="24.75" customHeight="1">
      <c r="A15" s="652" t="s">
        <v>135</v>
      </c>
      <c r="B15" s="885" t="s">
        <v>327</v>
      </c>
      <c r="C15" s="885"/>
      <c r="D15" s="895">
        <f>'Sch-1'!S25</f>
        <v>0</v>
      </c>
      <c r="E15" s="896"/>
      <c r="I15" s="387"/>
      <c r="K15" s="387"/>
      <c r="M15" s="387"/>
      <c r="O15" s="97"/>
    </row>
    <row r="16" spans="1:15" ht="81" customHeight="1">
      <c r="A16" s="653"/>
      <c r="B16" s="877" t="s">
        <v>328</v>
      </c>
      <c r="C16" s="877"/>
      <c r="D16" s="897"/>
      <c r="E16" s="898"/>
      <c r="G16" s="98"/>
    </row>
    <row r="17" spans="1:15" ht="24.75" customHeight="1">
      <c r="A17" s="652" t="s">
        <v>137</v>
      </c>
      <c r="B17" s="885" t="s">
        <v>329</v>
      </c>
      <c r="C17" s="885"/>
      <c r="D17" s="886">
        <f>'Sch-3'!U24</f>
        <v>0</v>
      </c>
      <c r="E17" s="887"/>
      <c r="I17" s="387"/>
      <c r="K17" s="388"/>
      <c r="M17" s="387"/>
      <c r="O17" s="100"/>
    </row>
    <row r="18" spans="1:15" ht="81.75" customHeight="1">
      <c r="A18" s="653"/>
      <c r="B18" s="877" t="s">
        <v>330</v>
      </c>
      <c r="C18" s="877"/>
      <c r="D18" s="893"/>
      <c r="E18" s="894"/>
      <c r="G18" s="101"/>
      <c r="I18" s="389"/>
      <c r="M18" s="389"/>
    </row>
    <row r="19" spans="1:15" ht="33" customHeight="1" thickBot="1">
      <c r="A19" s="654"/>
      <c r="B19" s="655" t="s">
        <v>333</v>
      </c>
      <c r="C19" s="656"/>
      <c r="D19" s="875">
        <f>D15+D17</f>
        <v>0</v>
      </c>
      <c r="E19" s="876"/>
    </row>
    <row r="20" spans="1:15" ht="30" customHeight="1">
      <c r="A20" s="102"/>
      <c r="B20" s="102"/>
      <c r="C20" s="103"/>
      <c r="D20" s="102"/>
      <c r="E20" s="102"/>
    </row>
    <row r="21" spans="1:15" ht="30" customHeight="1">
      <c r="A21" s="104" t="s">
        <v>143</v>
      </c>
      <c r="B21" s="659" t="str">
        <f>'Sch-5'!B21</f>
        <v xml:space="preserve">  </v>
      </c>
      <c r="C21" s="103" t="s">
        <v>144</v>
      </c>
      <c r="D21" s="892" t="str">
        <f>'Sch-5'!D21</f>
        <v/>
      </c>
      <c r="E21" s="892"/>
      <c r="F21" s="105"/>
    </row>
    <row r="22" spans="1:15" ht="30" customHeight="1">
      <c r="A22" s="104" t="s">
        <v>145</v>
      </c>
      <c r="B22" s="660" t="str">
        <f>'Sch-5'!B22</f>
        <v/>
      </c>
      <c r="C22" s="103" t="s">
        <v>146</v>
      </c>
      <c r="D22" s="892" t="str">
        <f>'Sch-5'!D22</f>
        <v/>
      </c>
      <c r="E22" s="892"/>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E499" sheet="1" formatColumns="0" formatRows="0" selectLockedCells="1"/>
  <dataConsolidate/>
  <customSheetViews>
    <customSheetView guid="{112647D2-7580-431B-99B5-DD512E2AD50E}" showPageBreaks="1" printArea="1" view="pageBreakPreview">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F8A50AE1-259E-429D-A506-38EB64D134EF}" showPageBreaks="1" printArea="1" view="pageBreakPreview">
      <selection activeCell="D18" sqref="D18:E18"/>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DEF6DCE2-4A74-4BE5-B5D5-8143DC3F770A}"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F658ED72-5E54-4C5B-BB2C-7A2962080984}"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E68641D-0C1E-4F8D-890A-A660C199187C}" showPageBreaks="1" printArea="1" view="pageBreakPreview" topLeftCell="A10">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AD0333DF-5B33-49B5-B063-72505D20EFE4}" showPageBreaks="1" printArea="1" view="pageBreakPreview" topLeftCell="A7">
      <selection activeCell="D18" sqref="D18:E18"/>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ignoredErrors>
    <ignoredError sqref="D15" evalError="1"/>
  </ignoredErrors>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Normal="100" zoomScaleSheetLayoutView="100" workbookViewId="0">
      <selection activeCell="A3" sqref="A3:D3"/>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5002002070/TRANSFORMER/DOM/A06-CC CS -7</v>
      </c>
      <c r="B1" s="114"/>
      <c r="C1" s="115"/>
      <c r="D1" s="116" t="s">
        <v>147</v>
      </c>
    </row>
    <row r="2" spans="1:6" ht="18" customHeight="1">
      <c r="A2" s="117"/>
      <c r="B2" s="118"/>
      <c r="C2" s="119"/>
      <c r="D2" s="119"/>
    </row>
    <row r="3" spans="1:6" ht="126.75" customHeight="1">
      <c r="A3" s="880" t="str">
        <f>Cover!$B$2</f>
        <v>400kV Transformer Package TR05 for 4X 500MVA 400/220/33kV 3-phase Transformers associated with Bulk Procurement of 765kV &amp; 400kV Class Transformers of various capacities- LOT 2</v>
      </c>
      <c r="B3" s="880"/>
      <c r="C3" s="880"/>
      <c r="D3" s="880"/>
      <c r="E3" s="120"/>
      <c r="F3" s="120"/>
    </row>
    <row r="4" spans="1:6" ht="21.95" customHeight="1">
      <c r="A4" s="881" t="s">
        <v>148</v>
      </c>
      <c r="B4" s="881"/>
      <c r="C4" s="881"/>
      <c r="D4" s="881"/>
    </row>
    <row r="5" spans="1:6" ht="18" customHeight="1">
      <c r="A5" s="121"/>
    </row>
    <row r="6" spans="1:6" ht="18" customHeight="1">
      <c r="A6" s="840" t="s">
        <v>351</v>
      </c>
      <c r="B6" s="840"/>
      <c r="C6" s="4"/>
    </row>
    <row r="7" spans="1:6" ht="18" customHeight="1">
      <c r="A7" s="845">
        <f>'Sch-1'!A7</f>
        <v>0</v>
      </c>
      <c r="B7" s="845"/>
      <c r="C7" s="845"/>
      <c r="D7" s="94" t="s">
        <v>1</v>
      </c>
    </row>
    <row r="8" spans="1:6" ht="21.75" customHeight="1">
      <c r="A8" s="841" t="str">
        <f>"Bidder’s Name and Address  (" &amp; MID('Names of Bidder'!B9,9, 20) &amp; ") :"</f>
        <v>Bidder’s Name and Address  (Sole Bidder) :</v>
      </c>
      <c r="B8" s="841"/>
      <c r="C8" s="841"/>
      <c r="D8" s="95" t="str">
        <f>'Sch-1'!K8</f>
        <v>Contract Services</v>
      </c>
    </row>
    <row r="9" spans="1:6" ht="18" customHeight="1">
      <c r="A9" s="461" t="s">
        <v>12</v>
      </c>
      <c r="B9" s="461" t="str">
        <f>IF('Names of Bidder'!D9=0, "", 'Names of Bidder'!D9)</f>
        <v/>
      </c>
      <c r="C9" s="112"/>
      <c r="D9" s="95" t="str">
        <f>'Sch-1'!K9</f>
        <v>Power Grid Corporation of India Ltd.,</v>
      </c>
    </row>
    <row r="10" spans="1:6" ht="18" customHeight="1">
      <c r="A10" s="461" t="s">
        <v>11</v>
      </c>
      <c r="B10" s="584" t="str">
        <f>IF('Names of Bidder'!D10=0, "", 'Names of Bidder'!D10)</f>
        <v/>
      </c>
      <c r="C10" s="112"/>
      <c r="D10" s="95" t="str">
        <f>'Sch-1'!K10</f>
        <v>"Saudamini", Plot No.-2</v>
      </c>
    </row>
    <row r="11" spans="1:6" ht="18" customHeight="1">
      <c r="A11" s="408"/>
      <c r="B11" s="584" t="str">
        <f>IF('Names of Bidder'!D11=0, "", 'Names of Bidder'!D11)</f>
        <v/>
      </c>
      <c r="C11" s="112"/>
      <c r="D11" s="95" t="str">
        <f>'Sch-1'!K11</f>
        <v xml:space="preserve">Sector-29, </v>
      </c>
    </row>
    <row r="12" spans="1:6" ht="18" customHeight="1">
      <c r="A12" s="408"/>
      <c r="B12" s="584" t="str">
        <f>IF('Names of Bidder'!D12=0, "", 'Names of Bidder'!D12)</f>
        <v/>
      </c>
      <c r="C12" s="112"/>
      <c r="D12" s="95" t="str">
        <f>'Sch-1'!K12</f>
        <v>Gurgaon (Haryana) - 122001</v>
      </c>
    </row>
    <row r="13" spans="1:6" ht="18" customHeight="1" thickBot="1">
      <c r="A13" s="639"/>
      <c r="B13" s="639"/>
      <c r="C13" s="639"/>
      <c r="D13" s="123"/>
    </row>
    <row r="14" spans="1:6" ht="21.95" customHeight="1">
      <c r="A14" s="640" t="s">
        <v>130</v>
      </c>
      <c r="B14" s="906" t="s">
        <v>15</v>
      </c>
      <c r="C14" s="907"/>
      <c r="D14" s="641" t="s">
        <v>132</v>
      </c>
    </row>
    <row r="15" spans="1:6" ht="21.95" customHeight="1">
      <c r="A15" s="642" t="s">
        <v>135</v>
      </c>
      <c r="B15" s="903" t="s">
        <v>149</v>
      </c>
      <c r="C15" s="903"/>
      <c r="D15" s="643">
        <f>'Sch-1'!N25</f>
        <v>0</v>
      </c>
    </row>
    <row r="16" spans="1:6" ht="35.1" customHeight="1">
      <c r="A16" s="644"/>
      <c r="B16" s="904" t="s">
        <v>150</v>
      </c>
      <c r="C16" s="905"/>
      <c r="D16" s="645"/>
    </row>
    <row r="17" spans="1:6" ht="21.95" customHeight="1">
      <c r="A17" s="642" t="s">
        <v>137</v>
      </c>
      <c r="B17" s="903" t="s">
        <v>151</v>
      </c>
      <c r="C17" s="903"/>
      <c r="D17" s="643">
        <f>'Sch-2'!J25</f>
        <v>0</v>
      </c>
    </row>
    <row r="18" spans="1:6" ht="35.1" customHeight="1">
      <c r="A18" s="644"/>
      <c r="B18" s="904" t="s">
        <v>314</v>
      </c>
      <c r="C18" s="905"/>
      <c r="D18" s="645"/>
    </row>
    <row r="19" spans="1:6" ht="21.95" customHeight="1">
      <c r="A19" s="642" t="s">
        <v>139</v>
      </c>
      <c r="B19" s="903" t="s">
        <v>153</v>
      </c>
      <c r="C19" s="903"/>
      <c r="D19" s="643">
        <f>'Sch-3'!P24</f>
        <v>0</v>
      </c>
    </row>
    <row r="20" spans="1:6" ht="30" customHeight="1">
      <c r="A20" s="644"/>
      <c r="B20" s="904" t="s">
        <v>154</v>
      </c>
      <c r="C20" s="905"/>
      <c r="D20" s="645"/>
    </row>
    <row r="21" spans="1:6" ht="21.95" customHeight="1">
      <c r="A21" s="642" t="s">
        <v>140</v>
      </c>
      <c r="B21" s="903" t="s">
        <v>155</v>
      </c>
      <c r="C21" s="903"/>
      <c r="D21" s="646" t="s">
        <v>341</v>
      </c>
    </row>
    <row r="22" spans="1:6" ht="30" customHeight="1">
      <c r="A22" s="644"/>
      <c r="B22" s="904" t="s">
        <v>156</v>
      </c>
      <c r="C22" s="905"/>
      <c r="D22" s="645"/>
    </row>
    <row r="23" spans="1:6" ht="30" customHeight="1">
      <c r="A23" s="642">
        <v>5</v>
      </c>
      <c r="B23" s="903" t="s">
        <v>157</v>
      </c>
      <c r="C23" s="903"/>
      <c r="D23" s="643">
        <f>'Sch-5'!D19:E19</f>
        <v>0</v>
      </c>
    </row>
    <row r="24" spans="1:6" ht="23.25" customHeight="1">
      <c r="A24" s="644"/>
      <c r="B24" s="904" t="s">
        <v>158</v>
      </c>
      <c r="C24" s="905"/>
      <c r="D24" s="647"/>
    </row>
    <row r="25" spans="1:6" ht="21.95" customHeight="1">
      <c r="A25" s="642" t="s">
        <v>142</v>
      </c>
      <c r="B25" s="903" t="s">
        <v>159</v>
      </c>
      <c r="C25" s="903"/>
      <c r="D25" s="646" t="s">
        <v>341</v>
      </c>
    </row>
    <row r="26" spans="1:6" ht="35.1" customHeight="1">
      <c r="A26" s="644"/>
      <c r="B26" s="904" t="s">
        <v>160</v>
      </c>
      <c r="C26" s="905"/>
      <c r="D26" s="645"/>
    </row>
    <row r="27" spans="1:6" ht="18.75" customHeight="1">
      <c r="A27" s="899"/>
      <c r="B27" s="901" t="s">
        <v>349</v>
      </c>
      <c r="C27" s="901"/>
      <c r="D27" s="648"/>
    </row>
    <row r="28" spans="1:6" ht="18.75" customHeight="1" thickBot="1">
      <c r="A28" s="900"/>
      <c r="B28" s="902"/>
      <c r="C28" s="902"/>
      <c r="D28" s="649">
        <f>D15+D17+D19+D23</f>
        <v>0</v>
      </c>
    </row>
    <row r="29" spans="1:6" ht="18.75" customHeight="1">
      <c r="A29" s="132"/>
      <c r="B29" s="133"/>
      <c r="C29" s="133"/>
      <c r="D29" s="134"/>
    </row>
    <row r="30" spans="1:6" ht="27.95" customHeight="1">
      <c r="A30" s="132"/>
      <c r="B30" s="135"/>
      <c r="C30" s="135"/>
      <c r="D30" s="134"/>
    </row>
    <row r="31" spans="1:6" ht="27.95" customHeight="1">
      <c r="A31" s="136" t="s">
        <v>162</v>
      </c>
      <c r="B31" s="659" t="str">
        <f>'Sch-5 after discount'!B21</f>
        <v xml:space="preserve">  </v>
      </c>
      <c r="C31" s="135" t="s">
        <v>144</v>
      </c>
      <c r="D31" s="719" t="str">
        <f>'Sch-5 after discount'!D21</f>
        <v/>
      </c>
      <c r="F31" s="137"/>
    </row>
    <row r="32" spans="1:6" ht="27.95" customHeight="1">
      <c r="A32" s="136" t="s">
        <v>163</v>
      </c>
      <c r="B32" s="660" t="str">
        <f>'Sch-5 after discount'!B22</f>
        <v/>
      </c>
      <c r="C32" s="135" t="s">
        <v>146</v>
      </c>
      <c r="D32" s="719"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E499" sheet="1" formatColumns="0" formatRows="0" selectLockedCells="1"/>
  <customSheetViews>
    <customSheetView guid="{112647D2-7580-431B-99B5-DD512E2AD50E}" showPageBreaks="1" printArea="1" view="pageBreakPreview">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F8A50AE1-259E-429D-A506-38EB64D134EF}" showPageBreaks="1" printArea="1" view="pageBreakPreview" topLeftCell="A13">
      <selection activeCell="A3" sqref="A3:D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DEF6DCE2-4A74-4BE5-B5D5-8143DC3F770A}" showPageBreaks="1" printArea="1" view="pageBreakPreview" topLeftCell="A13">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658ED72-5E54-4C5B-BB2C-7A2962080984}" showPageBreaks="1" printArea="1" view="pageBreakPreview" topLeftCell="A16">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E68641D-0C1E-4F8D-890A-A660C199187C}" showPageBreaks="1" printArea="1" view="pageBreakPreview" topLeftCell="A16">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D0333DF-5B33-49B5-B063-72505D20EFE4}" showPageBreaks="1" printArea="1" view="pageBreakPreview" topLeftCell="A10">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5002002070/TRANSFORMER/DOM/A06-CC CS -7</v>
      </c>
      <c r="B1" s="114"/>
      <c r="C1" s="115"/>
      <c r="D1" s="116" t="s">
        <v>164</v>
      </c>
    </row>
    <row r="2" spans="1:6" ht="18" customHeight="1">
      <c r="A2" s="117"/>
      <c r="B2" s="118"/>
      <c r="C2" s="119"/>
      <c r="D2" s="119"/>
    </row>
    <row r="3" spans="1:6" ht="73.5" customHeight="1">
      <c r="A3" s="909" t="str">
        <f>Cover!$B$2</f>
        <v>400kV Transformer Package TR05 for 4X 500MVA 400/220/33kV 3-phase Transformers associated with Bulk Procurement of 765kV &amp; 400kV Class Transformers of various capacities- LOT 2</v>
      </c>
      <c r="B3" s="909"/>
      <c r="C3" s="909"/>
      <c r="D3" s="909"/>
      <c r="E3" s="120"/>
      <c r="F3" s="120"/>
    </row>
    <row r="4" spans="1:6" ht="21.95" customHeight="1">
      <c r="A4" s="881" t="s">
        <v>148</v>
      </c>
      <c r="B4" s="881"/>
      <c r="C4" s="881"/>
      <c r="D4" s="881"/>
    </row>
    <row r="5" spans="1:6" ht="18" customHeight="1">
      <c r="A5" s="121"/>
    </row>
    <row r="6" spans="1:6" ht="18" customHeight="1">
      <c r="A6" s="25" t="e">
        <f>'Sch-1'!#REF!</f>
        <v>#REF!</v>
      </c>
      <c r="D6" s="94" t="s">
        <v>1</v>
      </c>
    </row>
    <row r="7" spans="1:6" ht="36" customHeight="1">
      <c r="A7" s="910" t="str">
        <f>'Sch-1'!A8</f>
        <v>Bidder’s Name and Address  (Sole Bidder) :</v>
      </c>
      <c r="B7" s="910"/>
      <c r="C7" s="910"/>
      <c r="D7" s="95" t="str">
        <f>'Sch-1'!K8</f>
        <v>Contract Services</v>
      </c>
    </row>
    <row r="8" spans="1:6" ht="18" customHeight="1">
      <c r="A8" s="29" t="s">
        <v>31</v>
      </c>
      <c r="B8" s="908" t="str">
        <f>IF('Sch-1'!C9=0, "", 'Sch-1'!C9)</f>
        <v/>
      </c>
      <c r="C8" s="908"/>
      <c r="D8" s="95" t="str">
        <f>'Sch-1'!K9</f>
        <v>Power Grid Corporation of India Ltd.,</v>
      </c>
    </row>
    <row r="9" spans="1:6" ht="18" customHeight="1">
      <c r="A9" s="29" t="s">
        <v>32</v>
      </c>
      <c r="B9" s="908" t="str">
        <f>IF('Sch-1'!C10=0, "", 'Sch-1'!C10)</f>
        <v/>
      </c>
      <c r="C9" s="908"/>
      <c r="D9" s="95" t="str">
        <f>'Sch-1'!K10</f>
        <v>"Saudamini", Plot No.-2</v>
      </c>
    </row>
    <row r="10" spans="1:6" ht="18" customHeight="1">
      <c r="A10" s="30"/>
      <c r="B10" s="908" t="str">
        <f>IF('Sch-1'!C11=0, "", 'Sch-1'!C11)</f>
        <v/>
      </c>
      <c r="C10" s="908"/>
      <c r="D10" s="95" t="str">
        <f>'Sch-1'!K11</f>
        <v xml:space="preserve">Sector-29, </v>
      </c>
    </row>
    <row r="11" spans="1:6" ht="18" customHeight="1">
      <c r="A11" s="30"/>
      <c r="B11" s="908" t="str">
        <f>IF('Sch-1'!C12=0, "", 'Sch-1'!C12)</f>
        <v/>
      </c>
      <c r="C11" s="908"/>
      <c r="D11" s="95" t="str">
        <f>'Sch-1'!K12</f>
        <v>Gurgaon (Haryana) - 122001</v>
      </c>
    </row>
    <row r="12" spans="1:6" ht="18" customHeight="1">
      <c r="A12" s="122"/>
      <c r="B12" s="122"/>
      <c r="C12" s="122"/>
      <c r="D12" s="123"/>
    </row>
    <row r="13" spans="1:6" ht="21.95" customHeight="1">
      <c r="A13" s="124" t="s">
        <v>130</v>
      </c>
      <c r="B13" s="913" t="s">
        <v>15</v>
      </c>
      <c r="C13" s="914"/>
      <c r="D13" s="125" t="s">
        <v>132</v>
      </c>
    </row>
    <row r="14" spans="1:6" ht="21.95" customHeight="1">
      <c r="A14" s="96" t="s">
        <v>135</v>
      </c>
      <c r="B14" s="903" t="s">
        <v>149</v>
      </c>
      <c r="C14" s="903"/>
      <c r="D14" s="126"/>
    </row>
    <row r="15" spans="1:6" ht="35.1" customHeight="1">
      <c r="A15" s="127"/>
      <c r="B15" s="904" t="s">
        <v>150</v>
      </c>
      <c r="C15" s="905"/>
      <c r="D15" s="128"/>
    </row>
    <row r="16" spans="1:6" ht="21.95" customHeight="1">
      <c r="A16" s="96" t="s">
        <v>137</v>
      </c>
      <c r="B16" s="903" t="s">
        <v>151</v>
      </c>
      <c r="C16" s="903"/>
      <c r="D16" s="126"/>
    </row>
    <row r="17" spans="1:6" ht="35.1" customHeight="1">
      <c r="A17" s="127"/>
      <c r="B17" s="904" t="s">
        <v>152</v>
      </c>
      <c r="C17" s="905"/>
      <c r="D17" s="128"/>
    </row>
    <row r="18" spans="1:6" ht="21.95" customHeight="1">
      <c r="A18" s="96" t="s">
        <v>139</v>
      </c>
      <c r="B18" s="903" t="s">
        <v>153</v>
      </c>
      <c r="C18" s="903"/>
      <c r="D18" s="126"/>
    </row>
    <row r="19" spans="1:6" ht="30" customHeight="1">
      <c r="A19" s="127"/>
      <c r="B19" s="904" t="s">
        <v>154</v>
      </c>
      <c r="C19" s="905"/>
      <c r="D19" s="128"/>
    </row>
    <row r="20" spans="1:6" ht="21.95" customHeight="1">
      <c r="A20" s="96" t="s">
        <v>140</v>
      </c>
      <c r="B20" s="903" t="s">
        <v>155</v>
      </c>
      <c r="C20" s="903"/>
      <c r="D20" s="129"/>
    </row>
    <row r="21" spans="1:6" ht="30" customHeight="1">
      <c r="A21" s="127"/>
      <c r="B21" s="904" t="s">
        <v>156</v>
      </c>
      <c r="C21" s="905"/>
      <c r="D21" s="128"/>
    </row>
    <row r="22" spans="1:6" ht="30" customHeight="1">
      <c r="A22" s="96">
        <v>5</v>
      </c>
      <c r="B22" s="903" t="s">
        <v>157</v>
      </c>
      <c r="C22" s="903"/>
      <c r="D22" s="126"/>
    </row>
    <row r="23" spans="1:6" ht="33" customHeight="1">
      <c r="A23" s="127"/>
      <c r="B23" s="904" t="s">
        <v>158</v>
      </c>
      <c r="C23" s="905"/>
      <c r="D23" s="143"/>
    </row>
    <row r="24" spans="1:6" ht="21.95" customHeight="1">
      <c r="A24" s="96" t="s">
        <v>142</v>
      </c>
      <c r="B24" s="903" t="s">
        <v>159</v>
      </c>
      <c r="C24" s="903"/>
      <c r="D24" s="129"/>
    </row>
    <row r="25" spans="1:6" ht="35.1" customHeight="1">
      <c r="A25" s="127"/>
      <c r="B25" s="904" t="s">
        <v>160</v>
      </c>
      <c r="C25" s="905"/>
      <c r="D25" s="128"/>
    </row>
    <row r="26" spans="1:6" ht="24" customHeight="1">
      <c r="A26" s="911"/>
      <c r="B26" s="912" t="s">
        <v>161</v>
      </c>
      <c r="C26" s="912"/>
      <c r="D26" s="130"/>
    </row>
    <row r="27" spans="1:6" ht="25.5" customHeight="1">
      <c r="A27" s="911"/>
      <c r="B27" s="912"/>
      <c r="C27" s="912"/>
      <c r="D27" s="131"/>
    </row>
    <row r="28" spans="1:6" ht="18.75" customHeight="1">
      <c r="A28" s="132"/>
      <c r="B28" s="133"/>
      <c r="C28" s="133"/>
      <c r="D28" s="134"/>
    </row>
    <row r="29" spans="1:6" ht="27.95" customHeight="1">
      <c r="A29" s="132"/>
      <c r="B29" s="133"/>
      <c r="C29" s="135"/>
      <c r="D29" s="134"/>
    </row>
    <row r="30" spans="1:6" ht="27.95" customHeight="1">
      <c r="A30" s="136" t="s">
        <v>162</v>
      </c>
      <c r="B30" s="99"/>
      <c r="C30" s="135" t="s">
        <v>144</v>
      </c>
      <c r="D30" s="99"/>
      <c r="F30" s="137"/>
    </row>
    <row r="31" spans="1:6" ht="27.95" customHeight="1">
      <c r="A31" s="136" t="s">
        <v>163</v>
      </c>
      <c r="B31" s="99"/>
      <c r="C31" s="135" t="s">
        <v>146</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112647D2-7580-431B-99B5-DD512E2AD50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F8A50AE1-259E-429D-A506-38EB64D134E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DEF6DCE2-4A74-4BE5-B5D5-8143DC3F770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658ED72-5E54-4C5B-BB2C-7A296208098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E68641D-0C1E-4F8D-890A-A660C199187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D0333DF-5B33-49B5-B063-72505D20EFE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Normal="100" zoomScaleSheetLayoutView="100" workbookViewId="0">
      <selection activeCell="E1" sqref="E1:F6553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SPEC. NO.: 5002002070/TRANSFORMER/DOM/A06-CC CS -7</v>
      </c>
      <c r="B1" s="114"/>
      <c r="C1" s="115"/>
      <c r="D1" s="116" t="s">
        <v>147</v>
      </c>
    </row>
    <row r="2" spans="1:6" ht="18" customHeight="1">
      <c r="A2" s="117"/>
      <c r="B2" s="118"/>
      <c r="C2" s="119"/>
      <c r="D2" s="119"/>
    </row>
    <row r="3" spans="1:6" ht="132" customHeight="1">
      <c r="A3" s="880" t="str">
        <f>Cover!$B$2</f>
        <v>400kV Transformer Package TR05 for 4X 500MVA 400/220/33kV 3-phase Transformers associated with Bulk Procurement of 765kV &amp; 400kV Class Transformers of various capacities- LOT 2</v>
      </c>
      <c r="B3" s="880"/>
      <c r="C3" s="880"/>
      <c r="D3" s="880"/>
      <c r="E3" s="120"/>
      <c r="F3" s="120"/>
    </row>
    <row r="4" spans="1:6" ht="21.95" customHeight="1">
      <c r="A4" s="881" t="s">
        <v>148</v>
      </c>
      <c r="B4" s="881"/>
      <c r="C4" s="881"/>
      <c r="D4" s="881"/>
    </row>
    <row r="5" spans="1:6" ht="18" customHeight="1">
      <c r="A5" s="121"/>
    </row>
    <row r="6" spans="1:6" ht="18" customHeight="1">
      <c r="A6" s="840" t="s">
        <v>351</v>
      </c>
      <c r="B6" s="840"/>
      <c r="C6" s="4"/>
    </row>
    <row r="7" spans="1:6" ht="18" customHeight="1">
      <c r="A7" s="845">
        <f>'Sch-1'!A7</f>
        <v>0</v>
      </c>
      <c r="B7" s="845"/>
      <c r="C7" s="845"/>
      <c r="D7" s="94" t="s">
        <v>1</v>
      </c>
    </row>
    <row r="8" spans="1:6" ht="22.5" customHeight="1">
      <c r="A8" s="841" t="str">
        <f>"Bidder’s Name and Address  (" &amp; MID('Names of Bidder'!B9,9, 20) &amp; ") :"</f>
        <v>Bidder’s Name and Address  (Sole Bidder) :</v>
      </c>
      <c r="B8" s="841"/>
      <c r="C8" s="841"/>
      <c r="D8" s="95" t="str">
        <f>'Sch-1'!K8</f>
        <v>Contract Services</v>
      </c>
    </row>
    <row r="9" spans="1:6" ht="18" customHeight="1">
      <c r="A9" s="461" t="s">
        <v>12</v>
      </c>
      <c r="B9" s="461" t="str">
        <f>IF('Names of Bidder'!D9=0, "", 'Names of Bidder'!D9)</f>
        <v/>
      </c>
      <c r="C9" s="112"/>
      <c r="D9" s="95" t="str">
        <f>'Sch-1'!K9</f>
        <v>Power Grid Corporation of India Ltd.,</v>
      </c>
    </row>
    <row r="10" spans="1:6" ht="18" customHeight="1">
      <c r="A10" s="461" t="s">
        <v>11</v>
      </c>
      <c r="B10" s="584" t="str">
        <f>IF('Names of Bidder'!D10=0, "", 'Names of Bidder'!D10)</f>
        <v/>
      </c>
      <c r="C10" s="112"/>
      <c r="D10" s="95" t="str">
        <f>'Sch-1'!K10</f>
        <v>"Saudamini", Plot No.-2</v>
      </c>
    </row>
    <row r="11" spans="1:6" ht="18" customHeight="1">
      <c r="A11" s="408"/>
      <c r="B11" s="584" t="str">
        <f>IF('Names of Bidder'!D11=0, "", 'Names of Bidder'!D11)</f>
        <v/>
      </c>
      <c r="C11" s="112"/>
      <c r="D11" s="95" t="str">
        <f>'Sch-1'!K11</f>
        <v xml:space="preserve">Sector-29, </v>
      </c>
    </row>
    <row r="12" spans="1:6" ht="18" customHeight="1">
      <c r="A12" s="408"/>
      <c r="B12" s="584" t="str">
        <f>IF('Names of Bidder'!D12=0, "", 'Names of Bidder'!D12)</f>
        <v/>
      </c>
      <c r="C12" s="112"/>
      <c r="D12" s="95" t="str">
        <f>'Sch-1'!K12</f>
        <v>Gurgaon (Haryana) - 122001</v>
      </c>
    </row>
    <row r="13" spans="1:6" ht="18" customHeight="1" thickBot="1">
      <c r="A13" s="639"/>
      <c r="B13" s="639"/>
      <c r="C13" s="639"/>
      <c r="D13" s="123"/>
    </row>
    <row r="14" spans="1:6" ht="21.95" customHeight="1">
      <c r="A14" s="640" t="s">
        <v>130</v>
      </c>
      <c r="B14" s="906" t="s">
        <v>15</v>
      </c>
      <c r="C14" s="907"/>
      <c r="D14" s="641" t="s">
        <v>132</v>
      </c>
      <c r="E14" s="612" t="s">
        <v>362</v>
      </c>
      <c r="F14" s="613" t="s">
        <v>361</v>
      </c>
    </row>
    <row r="15" spans="1:6" ht="21.95" customHeight="1">
      <c r="A15" s="642" t="s">
        <v>135</v>
      </c>
      <c r="B15" s="903" t="s">
        <v>149</v>
      </c>
      <c r="C15" s="903"/>
      <c r="D15" s="643">
        <f>E15*F15</f>
        <v>0</v>
      </c>
      <c r="E15" s="614">
        <f>'Sch-6'!D15</f>
        <v>0</v>
      </c>
      <c r="F15" s="636">
        <f>IF(Discount!H36&lt;0,0,Discount!H36)</f>
        <v>0</v>
      </c>
    </row>
    <row r="16" spans="1:6" ht="35.1" customHeight="1">
      <c r="A16" s="644"/>
      <c r="B16" s="904" t="s">
        <v>150</v>
      </c>
      <c r="C16" s="905"/>
      <c r="D16" s="645"/>
      <c r="E16" s="616"/>
      <c r="F16" s="636"/>
    </row>
    <row r="17" spans="1:6" ht="21.95" customHeight="1">
      <c r="A17" s="642" t="s">
        <v>137</v>
      </c>
      <c r="B17" s="903" t="s">
        <v>151</v>
      </c>
      <c r="C17" s="903"/>
      <c r="D17" s="643">
        <f>E17*F17</f>
        <v>0</v>
      </c>
      <c r="E17" s="614">
        <f>'Sch-6'!D17</f>
        <v>0</v>
      </c>
      <c r="F17" s="636">
        <f>IF(Discount!I36&lt;0,0,Discount!I36)</f>
        <v>0</v>
      </c>
    </row>
    <row r="18" spans="1:6" ht="35.1" customHeight="1">
      <c r="A18" s="644"/>
      <c r="B18" s="904" t="s">
        <v>314</v>
      </c>
      <c r="C18" s="905"/>
      <c r="D18" s="645"/>
      <c r="E18" s="616"/>
      <c r="F18" s="636"/>
    </row>
    <row r="19" spans="1:6" ht="21.95" customHeight="1">
      <c r="A19" s="642" t="s">
        <v>139</v>
      </c>
      <c r="B19" s="903" t="s">
        <v>153</v>
      </c>
      <c r="C19" s="903"/>
      <c r="D19" s="643">
        <f>E19*F19</f>
        <v>0</v>
      </c>
      <c r="E19" s="614">
        <f>'Sch-6'!D19</f>
        <v>0</v>
      </c>
      <c r="F19" s="636">
        <f>IF(Discount!J36&lt;0,0,Discount!J36)</f>
        <v>0</v>
      </c>
    </row>
    <row r="20" spans="1:6" ht="30" customHeight="1">
      <c r="A20" s="644"/>
      <c r="B20" s="904" t="s">
        <v>154</v>
      </c>
      <c r="C20" s="905"/>
      <c r="D20" s="645"/>
      <c r="E20" s="616"/>
      <c r="F20" s="615"/>
    </row>
    <row r="21" spans="1:6" ht="21.95" customHeight="1">
      <c r="A21" s="642" t="s">
        <v>140</v>
      </c>
      <c r="B21" s="903" t="s">
        <v>155</v>
      </c>
      <c r="C21" s="903"/>
      <c r="D21" s="646" t="s">
        <v>341</v>
      </c>
      <c r="E21" s="616"/>
      <c r="F21" s="615"/>
    </row>
    <row r="22" spans="1:6" ht="30" customHeight="1">
      <c r="A22" s="644"/>
      <c r="B22" s="904" t="s">
        <v>156</v>
      </c>
      <c r="C22" s="905"/>
      <c r="D22" s="645"/>
      <c r="E22" s="616"/>
      <c r="F22" s="615"/>
    </row>
    <row r="23" spans="1:6" ht="30" customHeight="1">
      <c r="A23" s="642">
        <v>5</v>
      </c>
      <c r="B23" s="903" t="s">
        <v>157</v>
      </c>
      <c r="C23" s="903"/>
      <c r="D23" s="643">
        <f>IF('Sch-5 after discount'!D19&lt;0,0,'Sch-5 after discount'!D19)</f>
        <v>0</v>
      </c>
      <c r="E23" s="616"/>
      <c r="F23" s="615"/>
    </row>
    <row r="24" spans="1:6" ht="25.5" customHeight="1">
      <c r="A24" s="644"/>
      <c r="B24" s="904" t="s">
        <v>158</v>
      </c>
      <c r="C24" s="905"/>
      <c r="D24" s="647"/>
      <c r="E24" s="616"/>
      <c r="F24" s="615"/>
    </row>
    <row r="25" spans="1:6" ht="21.95" customHeight="1">
      <c r="A25" s="642" t="s">
        <v>142</v>
      </c>
      <c r="B25" s="903" t="s">
        <v>159</v>
      </c>
      <c r="C25" s="903"/>
      <c r="D25" s="646" t="s">
        <v>341</v>
      </c>
      <c r="E25" s="616"/>
      <c r="F25" s="615"/>
    </row>
    <row r="26" spans="1:6" ht="35.1" customHeight="1">
      <c r="A26" s="644"/>
      <c r="B26" s="904" t="s">
        <v>160</v>
      </c>
      <c r="C26" s="905"/>
      <c r="D26" s="645"/>
      <c r="E26" s="616"/>
      <c r="F26" s="615"/>
    </row>
    <row r="27" spans="1:6" ht="18.75" customHeight="1">
      <c r="A27" s="899"/>
      <c r="B27" s="901" t="s">
        <v>349</v>
      </c>
      <c r="C27" s="901"/>
      <c r="D27" s="650"/>
      <c r="E27" s="616"/>
      <c r="F27" s="615"/>
    </row>
    <row r="28" spans="1:6" ht="18.75" customHeight="1" thickBot="1">
      <c r="A28" s="900"/>
      <c r="B28" s="902"/>
      <c r="C28" s="902"/>
      <c r="D28" s="649">
        <f>SUM(D15:D26)</f>
        <v>0</v>
      </c>
      <c r="E28" s="617"/>
      <c r="F28" s="618"/>
    </row>
    <row r="29" spans="1:6" ht="18.75" customHeight="1">
      <c r="A29" s="132"/>
      <c r="B29" s="133"/>
      <c r="C29" s="133"/>
      <c r="D29" s="134"/>
    </row>
    <row r="30" spans="1:6" ht="27.95" customHeight="1">
      <c r="A30" s="132"/>
      <c r="B30" s="135"/>
      <c r="C30" s="135"/>
      <c r="D30" s="134"/>
    </row>
    <row r="31" spans="1:6" ht="27.95" customHeight="1">
      <c r="A31" s="136" t="s">
        <v>162</v>
      </c>
      <c r="B31" s="659" t="str">
        <f>'Sch-6'!B31</f>
        <v xml:space="preserve">  </v>
      </c>
      <c r="C31" s="135" t="s">
        <v>144</v>
      </c>
      <c r="D31" s="720" t="str">
        <f>'Sch-6'!D31</f>
        <v/>
      </c>
      <c r="F31" s="137"/>
    </row>
    <row r="32" spans="1:6" ht="27.95" customHeight="1">
      <c r="A32" s="136" t="s">
        <v>163</v>
      </c>
      <c r="B32" s="660" t="str">
        <f>'Sch-6'!B32</f>
        <v/>
      </c>
      <c r="C32" s="135" t="s">
        <v>146</v>
      </c>
      <c r="D32" s="720"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E499" sheet="1" formatColumns="0" formatRows="0" selectLockedCells="1"/>
  <customSheetViews>
    <customSheetView guid="{112647D2-7580-431B-99B5-DD512E2AD50E}"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F8A50AE1-259E-429D-A506-38EB64D134EF}"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DEF6DCE2-4A74-4BE5-B5D5-8143DC3F770A}" showPageBreaks="1" printArea="1" hiddenColumns="1" view="pageBreakPreview" topLeftCell="A8">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F658ED72-5E54-4C5B-BB2C-7A2962080984}" showPageBreaks="1" printArea="1" hiddenColumns="1" view="pageBreakPreview" topLeftCell="A23">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E68641D-0C1E-4F8D-890A-A660C199187C}" showPageBreaks="1" printArea="1" hiddenColumns="1" view="pageBreakPreview" topLeftCell="A17">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AD0333DF-5B33-49B5-B063-72505D20EFE4}" showPageBreaks="1" printArea="1" hiddenColumns="1" view="pageBreakPreview" topLeftCell="A11">
      <selection activeCell="E1" sqref="E1:F6553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Normal="100" zoomScaleSheetLayoutView="100" workbookViewId="0">
      <selection activeCell="A16" sqref="A16"/>
    </sheetView>
  </sheetViews>
  <sheetFormatPr defaultColWidth="8.7109375" defaultRowHeight="16.5"/>
  <cols>
    <col min="1" max="1" width="6.5703125" style="298" customWidth="1"/>
    <col min="2" max="2" width="11.42578125" style="298" customWidth="1"/>
    <col min="3" max="3" width="15" style="298" customWidth="1"/>
    <col min="4" max="4" width="10.28515625" style="298" customWidth="1"/>
    <col min="5" max="8" width="15.140625" style="298" customWidth="1"/>
    <col min="9" max="9" width="22.85546875" style="403" customWidth="1"/>
    <col min="10" max="10" width="8.7109375" style="268" customWidth="1"/>
    <col min="11" max="11" width="10.28515625" style="268" customWidth="1"/>
    <col min="12" max="12" width="13.5703125" style="268" customWidth="1"/>
    <col min="13" max="13" width="14.28515625" style="268" customWidth="1"/>
    <col min="14" max="26" width="9.140625" style="303" customWidth="1"/>
    <col min="27" max="27" width="0" style="303" hidden="1" customWidth="1"/>
    <col min="28" max="28" width="15.85546875" style="303" hidden="1" customWidth="1"/>
    <col min="29" max="29" width="15.5703125" style="303" hidden="1" customWidth="1"/>
    <col min="30" max="30" width="24.42578125" style="303" hidden="1" customWidth="1"/>
    <col min="31" max="31" width="13.7109375" style="303" hidden="1" customWidth="1"/>
    <col min="32" max="33" width="0" style="303" hidden="1" customWidth="1"/>
    <col min="34" max="100" width="9.140625" style="303" customWidth="1"/>
    <col min="101" max="253" width="9.140625" style="265" customWidth="1"/>
    <col min="254" max="254" width="13" style="265" customWidth="1"/>
    <col min="255" max="255" width="35.85546875" style="265" customWidth="1"/>
    <col min="256" max="16384" width="8.7109375" style="265"/>
  </cols>
  <sheetData>
    <row r="1" spans="1:100" s="303" customFormat="1" ht="18" customHeight="1">
      <c r="A1" s="299" t="str">
        <f>Cover!B3</f>
        <v>SPEC. NO.: 5002002070/TRANSFORMER/DOM/A06-CC CS -7</v>
      </c>
      <c r="B1" s="299"/>
      <c r="C1" s="299"/>
      <c r="D1" s="299"/>
      <c r="E1" s="299"/>
      <c r="F1" s="299"/>
      <c r="G1" s="299"/>
      <c r="H1" s="299"/>
      <c r="I1" s="394"/>
      <c r="J1" s="300"/>
      <c r="K1" s="300"/>
      <c r="L1" s="300"/>
      <c r="M1" s="301" t="s">
        <v>30</v>
      </c>
    </row>
    <row r="2" spans="1:100" s="303" customFormat="1" ht="12.75" customHeight="1">
      <c r="A2" s="304"/>
      <c r="B2" s="304"/>
      <c r="C2" s="304"/>
      <c r="D2" s="304"/>
      <c r="E2" s="304"/>
      <c r="F2" s="304"/>
      <c r="G2" s="304"/>
      <c r="H2" s="304"/>
      <c r="I2" s="395"/>
      <c r="J2" s="305"/>
      <c r="K2" s="305"/>
      <c r="L2" s="305"/>
      <c r="M2" s="305"/>
    </row>
    <row r="3" spans="1:100" s="303" customFormat="1" ht="101.25" customHeight="1">
      <c r="A3" s="915" t="str">
        <f>Cover!$B$2</f>
        <v>400kV Transformer Package TR05 for 4X 500MVA 400/220/33kV 3-phase Transformers associated with Bulk Procurement of 765kV &amp; 400kV Class Transformers of various capacities- LOT 2</v>
      </c>
      <c r="B3" s="915"/>
      <c r="C3" s="915"/>
      <c r="D3" s="915"/>
      <c r="E3" s="915"/>
      <c r="F3" s="915"/>
      <c r="G3" s="915"/>
      <c r="H3" s="915"/>
      <c r="I3" s="915"/>
      <c r="J3" s="915"/>
      <c r="K3" s="915"/>
      <c r="L3" s="915"/>
      <c r="M3" s="915"/>
      <c r="AA3" s="303" t="s">
        <v>18</v>
      </c>
      <c r="AC3" s="303">
        <f>IF(ISERROR(#REF!/('[6]Sch-6'!D14+'[6]Sch-6'!D16+'[6]Sch-6'!D18)),0,#REF!/( '[6]Sch-6'!D14+'[6]Sch-6'!D16+'[6]Sch-6'!D18))</f>
        <v>0</v>
      </c>
    </row>
    <row r="4" spans="1:100" s="303" customFormat="1" ht="21.95" customHeight="1">
      <c r="A4" s="916" t="s">
        <v>19</v>
      </c>
      <c r="B4" s="916"/>
      <c r="C4" s="916"/>
      <c r="D4" s="916"/>
      <c r="E4" s="916"/>
      <c r="F4" s="916"/>
      <c r="G4" s="916"/>
      <c r="H4" s="916"/>
      <c r="I4" s="916"/>
      <c r="J4" s="916"/>
      <c r="K4" s="916"/>
      <c r="L4" s="916"/>
      <c r="M4" s="916"/>
      <c r="AA4" s="303" t="s">
        <v>20</v>
      </c>
      <c r="AC4" s="303" t="e">
        <f>#REF!</f>
        <v>#REF!</v>
      </c>
    </row>
    <row r="5" spans="1:100" s="303" customFormat="1" ht="27.95" customHeight="1">
      <c r="A5" s="308"/>
      <c r="B5" s="308"/>
      <c r="C5" s="308"/>
      <c r="D5" s="308"/>
      <c r="E5" s="465"/>
      <c r="F5" s="465"/>
      <c r="G5" s="465"/>
      <c r="H5" s="465"/>
      <c r="I5" s="396"/>
      <c r="K5" s="307"/>
      <c r="L5" s="306"/>
      <c r="M5" s="465"/>
    </row>
    <row r="6" spans="1:100" s="303" customFormat="1" ht="27.95" customHeight="1">
      <c r="A6" s="587"/>
      <c r="B6" s="840" t="s">
        <v>351</v>
      </c>
      <c r="C6" s="840"/>
      <c r="D6" s="4"/>
      <c r="E6" s="465"/>
      <c r="F6" s="465"/>
      <c r="G6" s="465"/>
      <c r="H6" s="465"/>
      <c r="I6" s="396"/>
      <c r="K6" s="307"/>
      <c r="L6" s="306"/>
      <c r="M6" s="465"/>
    </row>
    <row r="7" spans="1:100" s="303" customFormat="1" ht="27.95" customHeight="1">
      <c r="A7" s="583"/>
      <c r="B7" s="845">
        <f>'Sch-1'!A7</f>
        <v>0</v>
      </c>
      <c r="C7" s="845"/>
      <c r="D7" s="845"/>
      <c r="E7" s="845"/>
      <c r="F7" s="845"/>
      <c r="G7" s="845"/>
      <c r="H7" s="845"/>
      <c r="I7" s="396"/>
      <c r="K7" s="307"/>
      <c r="L7" s="306"/>
      <c r="M7" s="465"/>
    </row>
    <row r="8" spans="1:100" s="523" customFormat="1" ht="16.5" customHeight="1">
      <c r="A8" s="586"/>
      <c r="B8" s="841" t="str">
        <f>'Sch-1'!A8</f>
        <v>Bidder’s Name and Address  (Sole Bidder) :</v>
      </c>
      <c r="C8" s="841"/>
      <c r="D8" s="841"/>
      <c r="E8" s="841"/>
      <c r="F8" s="841"/>
      <c r="G8" s="841"/>
      <c r="H8" s="841"/>
      <c r="I8" s="26"/>
      <c r="J8" s="26"/>
      <c r="K8" s="94" t="s">
        <v>1</v>
      </c>
      <c r="L8" s="24"/>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row>
    <row r="9" spans="1:100" s="523" customFormat="1">
      <c r="A9" s="461"/>
      <c r="B9" s="461" t="s">
        <v>12</v>
      </c>
      <c r="C9" s="844" t="str">
        <f>'Sch-1'!C9</f>
        <v/>
      </c>
      <c r="D9" s="844"/>
      <c r="E9" s="844"/>
      <c r="F9" s="844"/>
      <c r="G9" s="261"/>
      <c r="H9" s="261"/>
      <c r="I9" s="261"/>
      <c r="J9" s="261"/>
      <c r="K9" s="95" t="s">
        <v>2</v>
      </c>
      <c r="L9" s="24"/>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row>
    <row r="10" spans="1:100" s="523" customFormat="1">
      <c r="A10" s="461"/>
      <c r="B10" s="461" t="s">
        <v>11</v>
      </c>
      <c r="C10" s="843" t="str">
        <f>'Sch-1'!C10</f>
        <v/>
      </c>
      <c r="D10" s="843"/>
      <c r="E10" s="843"/>
      <c r="F10" s="843"/>
      <c r="G10" s="261"/>
      <c r="H10" s="261"/>
      <c r="I10" s="261"/>
      <c r="J10" s="261"/>
      <c r="K10" s="95" t="s">
        <v>3</v>
      </c>
      <c r="L10" s="24"/>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row>
    <row r="11" spans="1:100" s="523" customFormat="1">
      <c r="A11" s="408"/>
      <c r="B11" s="408"/>
      <c r="C11" s="843" t="str">
        <f>'Sch-1'!C11</f>
        <v/>
      </c>
      <c r="D11" s="843"/>
      <c r="E11" s="843"/>
      <c r="F11" s="843"/>
      <c r="G11" s="261"/>
      <c r="H11" s="261"/>
      <c r="I11" s="261"/>
      <c r="J11" s="261"/>
      <c r="K11" s="95" t="s">
        <v>4</v>
      </c>
      <c r="L11" s="24"/>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row>
    <row r="12" spans="1:100" s="523" customFormat="1">
      <c r="A12" s="408"/>
      <c r="B12" s="408"/>
      <c r="C12" s="843" t="str">
        <f>'Sch-1'!C12</f>
        <v/>
      </c>
      <c r="D12" s="843"/>
      <c r="E12" s="843"/>
      <c r="F12" s="843"/>
      <c r="G12" s="261"/>
      <c r="H12" s="261"/>
      <c r="I12" s="261"/>
      <c r="J12" s="261"/>
      <c r="K12" s="95" t="s">
        <v>5</v>
      </c>
      <c r="L12" s="24"/>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row>
    <row r="13" spans="1:100" s="303" customFormat="1" ht="21" customHeight="1">
      <c r="A13" s="308"/>
      <c r="B13" s="308"/>
      <c r="C13" s="308"/>
      <c r="D13" s="308"/>
      <c r="E13" s="308"/>
      <c r="F13" s="308"/>
      <c r="G13" s="308"/>
      <c r="H13" s="308"/>
      <c r="I13" s="397"/>
      <c r="J13" s="465"/>
      <c r="K13" s="95" t="s">
        <v>6</v>
      </c>
      <c r="L13" s="302"/>
      <c r="M13" s="302"/>
    </row>
    <row r="14" spans="1:100" s="303" customFormat="1" ht="27.95" customHeight="1">
      <c r="A14" s="922" t="s">
        <v>33</v>
      </c>
      <c r="B14" s="922"/>
      <c r="C14" s="922"/>
      <c r="D14" s="922"/>
      <c r="E14" s="922"/>
      <c r="F14" s="922"/>
      <c r="G14" s="922"/>
      <c r="H14" s="922"/>
      <c r="I14" s="922"/>
      <c r="J14" s="922"/>
      <c r="K14" s="922"/>
      <c r="L14" s="922"/>
      <c r="M14" s="922"/>
    </row>
    <row r="15" spans="1:100" s="303" customFormat="1" ht="115.5" customHeight="1">
      <c r="A15" s="520" t="s">
        <v>34</v>
      </c>
      <c r="B15" s="390" t="s">
        <v>267</v>
      </c>
      <c r="C15" s="390" t="s">
        <v>268</v>
      </c>
      <c r="D15" s="520" t="s">
        <v>40</v>
      </c>
      <c r="E15" s="524" t="s">
        <v>331</v>
      </c>
      <c r="F15" s="525" t="s">
        <v>332</v>
      </c>
      <c r="G15" s="525" t="s">
        <v>310</v>
      </c>
      <c r="H15" s="525" t="s">
        <v>320</v>
      </c>
      <c r="I15" s="521" t="s">
        <v>35</v>
      </c>
      <c r="J15" s="521" t="s">
        <v>9</v>
      </c>
      <c r="K15" s="521" t="s">
        <v>16</v>
      </c>
      <c r="L15" s="521" t="s">
        <v>36</v>
      </c>
      <c r="M15" s="522" t="s">
        <v>37</v>
      </c>
      <c r="AB15" s="303" t="s">
        <v>38</v>
      </c>
      <c r="AD15" s="303" t="s">
        <v>22</v>
      </c>
      <c r="AE15" s="303" t="s">
        <v>39</v>
      </c>
    </row>
    <row r="16" spans="1:100">
      <c r="A16" s="527"/>
      <c r="B16" s="527"/>
      <c r="C16" s="527"/>
      <c r="D16" s="527"/>
      <c r="E16" s="527"/>
      <c r="F16" s="527"/>
      <c r="G16" s="527"/>
      <c r="H16" s="527"/>
      <c r="I16" s="528"/>
      <c r="J16" s="529"/>
      <c r="K16" s="529"/>
      <c r="L16" s="529"/>
      <c r="M16" s="529"/>
    </row>
    <row r="17" spans="1:100" s="416" customFormat="1" ht="23.25" customHeight="1">
      <c r="A17" s="467"/>
      <c r="B17" s="467"/>
      <c r="C17" s="467"/>
      <c r="D17" s="467"/>
      <c r="F17" s="467"/>
      <c r="G17" s="530" t="s">
        <v>340</v>
      </c>
      <c r="H17" s="467"/>
      <c r="I17" s="467"/>
      <c r="J17" s="467"/>
      <c r="K17" s="467"/>
      <c r="L17" s="467"/>
      <c r="M17" s="467"/>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row>
    <row r="18" spans="1:100" ht="22.5" customHeight="1">
      <c r="A18" s="923"/>
      <c r="B18" s="923"/>
      <c r="C18" s="923"/>
      <c r="D18" s="923"/>
      <c r="E18" s="923"/>
      <c r="F18" s="923"/>
      <c r="G18" s="923"/>
      <c r="H18" s="923"/>
      <c r="I18" s="923"/>
      <c r="J18" s="531"/>
      <c r="K18" s="531"/>
      <c r="L18" s="531"/>
      <c r="M18" s="531"/>
    </row>
    <row r="19" spans="1:100" ht="26.25" customHeight="1">
      <c r="B19" s="372"/>
      <c r="C19" s="373"/>
      <c r="D19" s="373"/>
      <c r="E19" s="373"/>
      <c r="F19" s="373"/>
      <c r="G19" s="373"/>
      <c r="H19" s="373"/>
      <c r="I19" s="373"/>
      <c r="J19" s="373"/>
      <c r="K19" s="373"/>
      <c r="L19" s="374"/>
      <c r="M19" s="526"/>
    </row>
    <row r="20" spans="1:100">
      <c r="B20" s="373"/>
      <c r="C20" s="373"/>
      <c r="D20" s="373"/>
      <c r="E20" s="373"/>
      <c r="F20" s="373"/>
      <c r="G20" s="373"/>
      <c r="H20" s="373"/>
      <c r="I20" s="373"/>
      <c r="J20" s="373"/>
      <c r="K20" s="373"/>
      <c r="L20" s="375"/>
      <c r="M20" s="526"/>
    </row>
    <row r="21" spans="1:100" s="477" customFormat="1">
      <c r="B21" s="477" t="s">
        <v>317</v>
      </c>
      <c r="C21" s="924" t="str">
        <f>'Sch-6 (After Discount)'!B31</f>
        <v xml:space="preserve">  </v>
      </c>
      <c r="D21" s="919"/>
      <c r="H21" s="920" t="s">
        <v>319</v>
      </c>
      <c r="I21" s="920"/>
      <c r="J21" s="917" t="str">
        <f>'Sch-6 (After Discount)'!D31</f>
        <v/>
      </c>
      <c r="K21" s="917"/>
      <c r="L21" s="917"/>
      <c r="M21" s="917"/>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row>
    <row r="22" spans="1:100" s="477" customFormat="1" ht="16.5" customHeight="1">
      <c r="B22" s="477" t="s">
        <v>318</v>
      </c>
      <c r="C22" s="918" t="str">
        <f>'Sch-6'!B32</f>
        <v/>
      </c>
      <c r="D22" s="919"/>
      <c r="H22" s="920" t="s">
        <v>125</v>
      </c>
      <c r="I22" s="920"/>
      <c r="J22" s="917" t="str">
        <f>'Sch-6 (After Discount)'!D32</f>
        <v/>
      </c>
      <c r="K22" s="917"/>
      <c r="L22" s="917"/>
      <c r="M22" s="917"/>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row>
    <row r="23" spans="1:100">
      <c r="B23" s="925"/>
      <c r="C23" s="925"/>
      <c r="D23" s="925"/>
      <c r="E23" s="925"/>
      <c r="F23" s="925"/>
      <c r="G23" s="925"/>
      <c r="H23" s="925"/>
      <c r="I23" s="925"/>
      <c r="J23" s="925"/>
      <c r="K23" s="925"/>
      <c r="L23" s="925"/>
      <c r="M23" s="526"/>
    </row>
    <row r="24" spans="1:100">
      <c r="B24" s="376"/>
      <c r="C24" s="376"/>
      <c r="D24" s="926"/>
      <c r="E24" s="926"/>
      <c r="F24" s="926"/>
      <c r="G24" s="926"/>
      <c r="H24" s="926"/>
      <c r="I24" s="926"/>
      <c r="J24" s="926"/>
      <c r="K24" s="926"/>
      <c r="L24" s="926"/>
      <c r="M24" s="526"/>
    </row>
    <row r="25" spans="1:100">
      <c r="B25" s="377"/>
      <c r="C25" s="378"/>
      <c r="D25" s="926"/>
      <c r="E25" s="926"/>
      <c r="F25" s="926"/>
      <c r="G25" s="926"/>
      <c r="H25" s="926"/>
      <c r="I25" s="926"/>
      <c r="J25" s="926"/>
      <c r="K25" s="926"/>
      <c r="L25" s="926"/>
      <c r="M25" s="526"/>
    </row>
    <row r="26" spans="1:100">
      <c r="B26" s="377"/>
      <c r="C26" s="379"/>
      <c r="D26" s="926"/>
      <c r="E26" s="926"/>
      <c r="F26" s="926"/>
      <c r="G26" s="926"/>
      <c r="H26" s="926"/>
      <c r="I26" s="926"/>
      <c r="J26" s="926"/>
      <c r="K26" s="926"/>
      <c r="L26" s="926"/>
      <c r="M26" s="526"/>
    </row>
    <row r="27" spans="1:100">
      <c r="B27" s="23"/>
      <c r="C27" s="22"/>
      <c r="D27" s="926"/>
      <c r="E27" s="926"/>
      <c r="F27" s="926"/>
      <c r="G27" s="926"/>
      <c r="H27" s="926"/>
      <c r="I27" s="926"/>
      <c r="J27" s="926"/>
      <c r="K27" s="926"/>
      <c r="L27" s="926"/>
      <c r="M27" s="526"/>
    </row>
    <row r="28" spans="1:100">
      <c r="B28" s="23"/>
      <c r="C28" s="22"/>
      <c r="D28" s="380"/>
      <c r="E28" s="380"/>
      <c r="F28" s="380"/>
      <c r="G28" s="380"/>
      <c r="H28" s="380"/>
      <c r="I28" s="380"/>
      <c r="J28" s="380"/>
      <c r="K28" s="380"/>
      <c r="L28" s="380"/>
      <c r="M28" s="526"/>
    </row>
    <row r="29" spans="1:100">
      <c r="B29" s="381"/>
      <c r="C29" s="927"/>
      <c r="D29" s="927"/>
      <c r="E29" s="927"/>
      <c r="F29" s="927"/>
      <c r="G29" s="927"/>
      <c r="H29" s="927"/>
      <c r="I29" s="927"/>
      <c r="J29" s="927"/>
      <c r="K29" s="927"/>
      <c r="L29" s="382"/>
      <c r="M29" s="526"/>
    </row>
    <row r="59" spans="1:100" s="264" customFormat="1">
      <c r="A59" s="269"/>
      <c r="B59" s="269"/>
      <c r="C59" s="269"/>
      <c r="D59" s="269"/>
      <c r="E59" s="269"/>
      <c r="F59" s="269"/>
      <c r="G59" s="269"/>
      <c r="H59" s="269"/>
      <c r="I59" s="398"/>
      <c r="J59" s="270"/>
      <c r="K59" s="270"/>
      <c r="L59" s="270"/>
      <c r="M59" s="270"/>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03"/>
      <c r="CO59" s="303"/>
      <c r="CP59" s="303"/>
      <c r="CQ59" s="303"/>
      <c r="CR59" s="303"/>
      <c r="CS59" s="303"/>
      <c r="CT59" s="303"/>
      <c r="CU59" s="303"/>
      <c r="CV59" s="303"/>
    </row>
    <row r="60" spans="1:100" s="264" customFormat="1">
      <c r="A60" s="269"/>
      <c r="B60" s="269"/>
      <c r="C60" s="269"/>
      <c r="D60" s="269"/>
      <c r="E60" s="269"/>
      <c r="F60" s="269"/>
      <c r="G60" s="269"/>
      <c r="H60" s="269"/>
      <c r="I60" s="398"/>
      <c r="J60" s="270"/>
      <c r="K60" s="270"/>
      <c r="L60" s="270"/>
      <c r="M60" s="270"/>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03"/>
      <c r="BZ60" s="303"/>
      <c r="CA60" s="303"/>
      <c r="CB60" s="303"/>
      <c r="CC60" s="303"/>
      <c r="CD60" s="303"/>
      <c r="CE60" s="303"/>
      <c r="CF60" s="303"/>
      <c r="CG60" s="303"/>
      <c r="CH60" s="303"/>
      <c r="CI60" s="303"/>
      <c r="CJ60" s="303"/>
      <c r="CK60" s="303"/>
      <c r="CL60" s="303"/>
      <c r="CM60" s="303"/>
      <c r="CN60" s="303"/>
      <c r="CO60" s="303"/>
      <c r="CP60" s="303"/>
      <c r="CQ60" s="303"/>
      <c r="CR60" s="303"/>
      <c r="CS60" s="303"/>
      <c r="CT60" s="303"/>
      <c r="CU60" s="303"/>
      <c r="CV60" s="303"/>
    </row>
    <row r="61" spans="1:100" s="264" customFormat="1">
      <c r="A61" s="269"/>
      <c r="B61" s="269"/>
      <c r="C61" s="269"/>
      <c r="D61" s="269"/>
      <c r="E61" s="269"/>
      <c r="F61" s="269"/>
      <c r="G61" s="269"/>
      <c r="H61" s="269"/>
      <c r="I61" s="398"/>
      <c r="J61" s="270"/>
      <c r="K61" s="270"/>
      <c r="L61" s="270"/>
      <c r="M61" s="270"/>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303"/>
      <c r="BJ61" s="303"/>
      <c r="BK61" s="303"/>
      <c r="BL61" s="303"/>
      <c r="BM61" s="303"/>
      <c r="BN61" s="303"/>
      <c r="BO61" s="303"/>
      <c r="BP61" s="303"/>
      <c r="BQ61" s="303"/>
      <c r="BR61" s="303"/>
      <c r="BS61" s="303"/>
      <c r="BT61" s="303"/>
      <c r="BU61" s="303"/>
      <c r="BV61" s="303"/>
      <c r="BW61" s="303"/>
      <c r="BX61" s="303"/>
      <c r="BY61" s="303"/>
      <c r="BZ61" s="303"/>
      <c r="CA61" s="303"/>
      <c r="CB61" s="303"/>
      <c r="CC61" s="303"/>
      <c r="CD61" s="303"/>
      <c r="CE61" s="303"/>
      <c r="CF61" s="303"/>
      <c r="CG61" s="303"/>
      <c r="CH61" s="303"/>
      <c r="CI61" s="303"/>
      <c r="CJ61" s="303"/>
      <c r="CK61" s="303"/>
      <c r="CL61" s="303"/>
      <c r="CM61" s="303"/>
      <c r="CN61" s="303"/>
      <c r="CO61" s="303"/>
      <c r="CP61" s="303"/>
      <c r="CQ61" s="303"/>
      <c r="CR61" s="303"/>
      <c r="CS61" s="303"/>
      <c r="CT61" s="303"/>
      <c r="CU61" s="303"/>
      <c r="CV61" s="303"/>
    </row>
    <row r="62" spans="1:100" s="273" customFormat="1" ht="16.5" hidden="1" customHeight="1">
      <c r="A62" s="271" t="str">
        <f>A1</f>
        <v>SPEC. NO.: 5002002070/TRANSFORMER/DOM/A06-CC CS -7</v>
      </c>
      <c r="B62" s="271"/>
      <c r="C62" s="271"/>
      <c r="D62" s="271"/>
      <c r="E62" s="271"/>
      <c r="F62" s="271"/>
      <c r="G62" s="271"/>
      <c r="H62" s="271"/>
      <c r="I62" s="399"/>
      <c r="J62" s="272"/>
      <c r="K62" s="272"/>
      <c r="L62" s="272"/>
      <c r="M62" s="272"/>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row>
    <row r="63" spans="1:100" s="273" customFormat="1" ht="16.5" hidden="1" customHeight="1">
      <c r="A63" s="266"/>
      <c r="B63" s="266"/>
      <c r="C63" s="266"/>
      <c r="D63" s="266"/>
      <c r="E63" s="266"/>
      <c r="F63" s="266"/>
      <c r="G63" s="266"/>
      <c r="H63" s="266"/>
      <c r="I63" s="400"/>
      <c r="J63" s="267"/>
      <c r="K63" s="267"/>
      <c r="L63" s="267"/>
      <c r="M63" s="267"/>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3"/>
      <c r="CA63" s="303"/>
      <c r="CB63" s="303"/>
      <c r="CC63" s="303"/>
      <c r="CD63" s="303"/>
      <c r="CE63" s="303"/>
      <c r="CF63" s="303"/>
      <c r="CG63" s="303"/>
      <c r="CH63" s="303"/>
      <c r="CI63" s="303"/>
      <c r="CJ63" s="303"/>
      <c r="CK63" s="303"/>
      <c r="CL63" s="303"/>
      <c r="CM63" s="303"/>
      <c r="CN63" s="303"/>
      <c r="CO63" s="303"/>
      <c r="CP63" s="303"/>
      <c r="CQ63" s="303"/>
      <c r="CR63" s="303"/>
      <c r="CS63" s="303"/>
      <c r="CT63" s="303"/>
      <c r="CU63" s="303"/>
      <c r="CV63" s="303"/>
    </row>
    <row r="64" spans="1:100" s="273" customFormat="1" ht="35.25" hidden="1" customHeight="1">
      <c r="A64" s="928" t="str">
        <f>A3</f>
        <v>400kV Transformer Package TR05 for 4X 500MVA 400/220/33kV 3-phase Transformers associated with Bulk Procurement of 765kV &amp; 400kV Class Transformers of various capacities- LOT 2</v>
      </c>
      <c r="B64" s="928"/>
      <c r="C64" s="928"/>
      <c r="D64" s="928"/>
      <c r="E64" s="928"/>
      <c r="F64" s="928"/>
      <c r="G64" s="928"/>
      <c r="H64" s="928"/>
      <c r="I64" s="928">
        <f>I3</f>
        <v>0</v>
      </c>
      <c r="J64" s="928">
        <f>J3</f>
        <v>0</v>
      </c>
      <c r="K64" s="928"/>
      <c r="L64" s="928"/>
      <c r="M64" s="928"/>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3"/>
    </row>
    <row r="65" spans="1:100" s="273" customFormat="1" ht="16.5" hidden="1" customHeight="1">
      <c r="A65" s="921" t="str">
        <f>A4</f>
        <v>(SCHEDULE OF RATES AND PRICES )</v>
      </c>
      <c r="B65" s="921"/>
      <c r="C65" s="921"/>
      <c r="D65" s="921"/>
      <c r="E65" s="921"/>
      <c r="F65" s="921"/>
      <c r="G65" s="921"/>
      <c r="H65" s="921"/>
      <c r="I65" s="921">
        <f>I4</f>
        <v>0</v>
      </c>
      <c r="J65" s="921">
        <f>J4</f>
        <v>0</v>
      </c>
      <c r="K65" s="921"/>
      <c r="L65" s="921"/>
      <c r="M65" s="921"/>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row>
    <row r="66" spans="1:100" s="273" customFormat="1" ht="16.5" hidden="1" customHeight="1">
      <c r="A66" s="274"/>
      <c r="B66" s="274"/>
      <c r="C66" s="274"/>
      <c r="D66" s="274"/>
      <c r="E66" s="274"/>
      <c r="F66" s="274"/>
      <c r="G66" s="274"/>
      <c r="H66" s="274"/>
      <c r="I66" s="464"/>
      <c r="J66" s="466"/>
      <c r="K66" s="466"/>
      <c r="L66" s="466"/>
      <c r="M66" s="466"/>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3"/>
      <c r="CV66" s="303"/>
    </row>
    <row r="67" spans="1:100" s="273" customFormat="1" ht="16.5" hidden="1" customHeight="1">
      <c r="A67" s="275" t="e">
        <f>#REF!</f>
        <v>#REF!</v>
      </c>
      <c r="B67" s="275"/>
      <c r="C67" s="275"/>
      <c r="D67" s="275"/>
      <c r="E67" s="275"/>
      <c r="F67" s="275"/>
      <c r="G67" s="275"/>
      <c r="H67" s="275"/>
      <c r="I67" s="401"/>
      <c r="J67" s="276"/>
      <c r="K67" s="276"/>
      <c r="L67" s="276"/>
      <c r="M67" s="276"/>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row>
    <row r="68" spans="1:100" s="273" customFormat="1" ht="16.5" hidden="1" customHeight="1">
      <c r="A68" s="930" t="e">
        <f>#REF!</f>
        <v>#REF!</v>
      </c>
      <c r="B68" s="930"/>
      <c r="C68" s="930"/>
      <c r="D68" s="930"/>
      <c r="E68" s="930"/>
      <c r="F68" s="930"/>
      <c r="G68" s="930"/>
      <c r="H68" s="930"/>
      <c r="I68" s="930" t="e">
        <f>#REF!</f>
        <v>#REF!</v>
      </c>
      <c r="J68" s="930" t="e">
        <f>#REF!</f>
        <v>#REF!</v>
      </c>
      <c r="K68" s="462"/>
      <c r="L68" s="462"/>
      <c r="M68" s="462"/>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3"/>
      <c r="CF68" s="303"/>
      <c r="CG68" s="303"/>
      <c r="CH68" s="303"/>
      <c r="CI68" s="303"/>
      <c r="CJ68" s="303"/>
      <c r="CK68" s="303"/>
      <c r="CL68" s="303"/>
      <c r="CM68" s="303"/>
      <c r="CN68" s="303"/>
      <c r="CO68" s="303"/>
      <c r="CP68" s="303"/>
      <c r="CQ68" s="303"/>
      <c r="CR68" s="303"/>
      <c r="CS68" s="303"/>
      <c r="CT68" s="303"/>
      <c r="CU68" s="303"/>
      <c r="CV68" s="303"/>
    </row>
    <row r="69" spans="1:100" s="273" customFormat="1" ht="16.5" hidden="1" customHeight="1">
      <c r="A69" s="277" t="e">
        <f>#REF!</f>
        <v>#REF!</v>
      </c>
      <c r="B69" s="277"/>
      <c r="C69" s="277"/>
      <c r="D69" s="277"/>
      <c r="E69" s="277"/>
      <c r="F69" s="277"/>
      <c r="G69" s="277"/>
      <c r="H69" s="277"/>
      <c r="I69" s="929" t="e">
        <f>#REF!</f>
        <v>#REF!</v>
      </c>
      <c r="J69" s="929" t="e">
        <f>#REF!</f>
        <v>#REF!</v>
      </c>
      <c r="K69" s="463"/>
      <c r="L69" s="463"/>
      <c r="M69" s="46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row>
    <row r="70" spans="1:100" s="273" customFormat="1" ht="16.5" hidden="1" customHeight="1">
      <c r="A70" s="277" t="e">
        <f>#REF!</f>
        <v>#REF!</v>
      </c>
      <c r="B70" s="277"/>
      <c r="C70" s="277"/>
      <c r="D70" s="277"/>
      <c r="E70" s="277"/>
      <c r="F70" s="277"/>
      <c r="G70" s="277"/>
      <c r="H70" s="277"/>
      <c r="I70" s="929" t="e">
        <f>#REF!</f>
        <v>#REF!</v>
      </c>
      <c r="J70" s="929" t="e">
        <f>#REF!</f>
        <v>#REF!</v>
      </c>
      <c r="K70" s="463"/>
      <c r="L70" s="463"/>
      <c r="M70" s="46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row>
    <row r="71" spans="1:100" s="273" customFormat="1" ht="16.5" hidden="1" customHeight="1">
      <c r="A71" s="278"/>
      <c r="B71" s="278"/>
      <c r="C71" s="278"/>
      <c r="D71" s="278"/>
      <c r="E71" s="278"/>
      <c r="F71" s="278"/>
      <c r="G71" s="278"/>
      <c r="H71" s="278"/>
      <c r="I71" s="929" t="e">
        <f>#REF!</f>
        <v>#REF!</v>
      </c>
      <c r="J71" s="929" t="e">
        <f>#REF!</f>
        <v>#REF!</v>
      </c>
      <c r="K71" s="463"/>
      <c r="L71" s="463"/>
      <c r="M71" s="46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03"/>
      <c r="CC71" s="303"/>
      <c r="CD71" s="303"/>
      <c r="CE71" s="303"/>
      <c r="CF71" s="303"/>
      <c r="CG71" s="303"/>
      <c r="CH71" s="303"/>
      <c r="CI71" s="303"/>
      <c r="CJ71" s="303"/>
      <c r="CK71" s="303"/>
      <c r="CL71" s="303"/>
      <c r="CM71" s="303"/>
      <c r="CN71" s="303"/>
      <c r="CO71" s="303"/>
      <c r="CP71" s="303"/>
      <c r="CQ71" s="303"/>
      <c r="CR71" s="303"/>
      <c r="CS71" s="303"/>
      <c r="CT71" s="303"/>
      <c r="CU71" s="303"/>
      <c r="CV71" s="303"/>
    </row>
    <row r="72" spans="1:100" s="273" customFormat="1" ht="16.5" hidden="1" customHeight="1">
      <c r="A72" s="278"/>
      <c r="B72" s="278"/>
      <c r="C72" s="278"/>
      <c r="D72" s="278"/>
      <c r="E72" s="278"/>
      <c r="F72" s="278"/>
      <c r="G72" s="278"/>
      <c r="H72" s="278"/>
      <c r="I72" s="929">
        <f>C5</f>
        <v>0</v>
      </c>
      <c r="J72" s="929">
        <f>D5</f>
        <v>0</v>
      </c>
      <c r="K72" s="463"/>
      <c r="L72" s="463"/>
      <c r="M72" s="46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3"/>
      <c r="BR72" s="303"/>
      <c r="BS72" s="303"/>
      <c r="BT72" s="303"/>
      <c r="BU72" s="303"/>
      <c r="BV72" s="303"/>
      <c r="BW72" s="303"/>
      <c r="BX72" s="303"/>
      <c r="BY72" s="303"/>
      <c r="BZ72" s="303"/>
      <c r="CA72" s="303"/>
      <c r="CB72" s="303"/>
      <c r="CC72" s="303"/>
      <c r="CD72" s="303"/>
      <c r="CE72" s="303"/>
      <c r="CF72" s="303"/>
      <c r="CG72" s="303"/>
      <c r="CH72" s="303"/>
      <c r="CI72" s="303"/>
      <c r="CJ72" s="303"/>
      <c r="CK72" s="303"/>
      <c r="CL72" s="303"/>
      <c r="CM72" s="303"/>
      <c r="CN72" s="303"/>
      <c r="CO72" s="303"/>
      <c r="CP72" s="303"/>
      <c r="CQ72" s="303"/>
      <c r="CR72" s="303"/>
      <c r="CS72" s="303"/>
      <c r="CT72" s="303"/>
      <c r="CU72" s="303"/>
      <c r="CV72" s="303"/>
    </row>
    <row r="73" spans="1:100" s="273" customFormat="1" ht="16.5" hidden="1" customHeight="1">
      <c r="A73" s="279"/>
      <c r="B73" s="279"/>
      <c r="C73" s="279"/>
      <c r="D73" s="279"/>
      <c r="E73" s="279"/>
      <c r="F73" s="279"/>
      <c r="G73" s="279"/>
      <c r="H73" s="279"/>
      <c r="I73" s="402"/>
      <c r="J73" s="280"/>
      <c r="K73" s="280"/>
      <c r="L73" s="280"/>
      <c r="M73" s="280"/>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303"/>
      <c r="BO73" s="303"/>
      <c r="BP73" s="303"/>
      <c r="BQ73" s="303"/>
      <c r="BR73" s="303"/>
      <c r="BS73" s="303"/>
      <c r="BT73" s="303"/>
      <c r="BU73" s="303"/>
      <c r="BV73" s="303"/>
      <c r="BW73" s="303"/>
      <c r="BX73" s="303"/>
      <c r="BY73" s="303"/>
      <c r="BZ73" s="303"/>
      <c r="CA73" s="303"/>
      <c r="CB73" s="303"/>
      <c r="CC73" s="303"/>
      <c r="CD73" s="303"/>
      <c r="CE73" s="303"/>
      <c r="CF73" s="303"/>
      <c r="CG73" s="303"/>
      <c r="CH73" s="303"/>
      <c r="CI73" s="303"/>
      <c r="CJ73" s="303"/>
      <c r="CK73" s="303"/>
      <c r="CL73" s="303"/>
      <c r="CM73" s="303"/>
      <c r="CN73" s="303"/>
      <c r="CO73" s="303"/>
      <c r="CP73" s="303"/>
      <c r="CQ73" s="303"/>
      <c r="CR73" s="303"/>
      <c r="CS73" s="303"/>
      <c r="CT73" s="303"/>
      <c r="CU73" s="303"/>
      <c r="CV73" s="303"/>
    </row>
    <row r="74" spans="1:100" s="273" customFormat="1" ht="33.75" hidden="1" customHeight="1">
      <c r="A74" s="281" t="str">
        <f>A15</f>
        <v>SL. NO.</v>
      </c>
      <c r="B74" s="281"/>
      <c r="C74" s="281"/>
      <c r="D74" s="281"/>
      <c r="E74" s="281"/>
      <c r="F74" s="281"/>
      <c r="G74" s="281"/>
      <c r="H74" s="281"/>
      <c r="I74" s="282" t="str">
        <f>I15</f>
        <v>Description of Test</v>
      </c>
      <c r="J74" s="932" t="e">
        <f>#REF!</f>
        <v>#REF!</v>
      </c>
      <c r="K74" s="932"/>
      <c r="L74" s="932"/>
      <c r="M74" s="932"/>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303"/>
      <c r="CN74" s="303"/>
      <c r="CO74" s="303"/>
      <c r="CP74" s="303"/>
      <c r="CQ74" s="303"/>
      <c r="CR74" s="303"/>
      <c r="CS74" s="303"/>
      <c r="CT74" s="303"/>
      <c r="CU74" s="303"/>
      <c r="CV74" s="303"/>
    </row>
    <row r="75" spans="1:100" s="273" customFormat="1" ht="16.5" hidden="1" customHeight="1">
      <c r="A75" s="466" t="e">
        <f>#REF!</f>
        <v>#REF!</v>
      </c>
      <c r="B75" s="466"/>
      <c r="C75" s="466"/>
      <c r="D75" s="466"/>
      <c r="E75" s="466"/>
      <c r="F75" s="466"/>
      <c r="G75" s="466"/>
      <c r="H75" s="466"/>
      <c r="I75" s="464" t="e">
        <f>#REF!</f>
        <v>#REF!</v>
      </c>
      <c r="J75" s="933" t="e">
        <f>#REF!</f>
        <v>#REF!</v>
      </c>
      <c r="K75" s="933"/>
      <c r="L75" s="933"/>
      <c r="M75" s="93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row>
    <row r="76" spans="1:100" s="273" customFormat="1" ht="16.5" hidden="1" customHeight="1">
      <c r="A76" s="283" t="e">
        <f>#REF!</f>
        <v>#REF!</v>
      </c>
      <c r="B76" s="283"/>
      <c r="C76" s="283"/>
      <c r="D76" s="283"/>
      <c r="E76" s="283"/>
      <c r="F76" s="283"/>
      <c r="G76" s="283"/>
      <c r="H76" s="283"/>
      <c r="I76" s="284" t="e">
        <f>#REF!</f>
        <v>#REF!</v>
      </c>
      <c r="J76" s="933"/>
      <c r="K76" s="933"/>
      <c r="L76" s="933"/>
      <c r="M76" s="93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row>
    <row r="77" spans="1:100" s="273" customFormat="1" ht="16.5" hidden="1" customHeight="1">
      <c r="A77" s="285" t="e">
        <f>#REF!</f>
        <v>#REF!</v>
      </c>
      <c r="B77" s="285"/>
      <c r="C77" s="285"/>
      <c r="D77" s="285"/>
      <c r="E77" s="285"/>
      <c r="F77" s="285"/>
      <c r="G77" s="285"/>
      <c r="H77" s="285"/>
      <c r="I77" s="286" t="e">
        <f>#REF!</f>
        <v>#REF!</v>
      </c>
      <c r="J77" s="931" t="e">
        <f>#REF!</f>
        <v>#REF!</v>
      </c>
      <c r="K77" s="931"/>
      <c r="L77" s="931"/>
      <c r="M77" s="931"/>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row>
    <row r="78" spans="1:100" s="273" customFormat="1" ht="16.5" hidden="1" customHeight="1">
      <c r="A78" s="285" t="e">
        <f>#REF!</f>
        <v>#REF!</v>
      </c>
      <c r="B78" s="285"/>
      <c r="C78" s="285"/>
      <c r="D78" s="285"/>
      <c r="E78" s="285"/>
      <c r="F78" s="285"/>
      <c r="G78" s="285"/>
      <c r="H78" s="285"/>
      <c r="I78" s="286" t="e">
        <f>#REF!</f>
        <v>#REF!</v>
      </c>
      <c r="J78" s="931" t="e">
        <f>#REF!</f>
        <v>#REF!</v>
      </c>
      <c r="K78" s="931"/>
      <c r="L78" s="931"/>
      <c r="M78" s="931"/>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row>
    <row r="79" spans="1:100" s="273" customFormat="1" ht="20.100000000000001" hidden="1" customHeight="1">
      <c r="A79" s="287"/>
      <c r="B79" s="287"/>
      <c r="C79" s="287"/>
      <c r="D79" s="287"/>
      <c r="E79" s="287"/>
      <c r="F79" s="287"/>
      <c r="G79" s="287"/>
      <c r="H79" s="287"/>
      <c r="I79" s="284" t="e">
        <f>#REF!</f>
        <v>#REF!</v>
      </c>
      <c r="J79" s="931" t="e">
        <f>#REF!</f>
        <v>#REF!</v>
      </c>
      <c r="K79" s="931"/>
      <c r="L79" s="931"/>
      <c r="M79" s="931"/>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03"/>
      <c r="CC79" s="303"/>
      <c r="CD79" s="303"/>
      <c r="CE79" s="303"/>
      <c r="CF79" s="303"/>
      <c r="CG79" s="303"/>
      <c r="CH79" s="303"/>
      <c r="CI79" s="303"/>
      <c r="CJ79" s="303"/>
      <c r="CK79" s="303"/>
      <c r="CL79" s="303"/>
      <c r="CM79" s="303"/>
      <c r="CN79" s="303"/>
      <c r="CO79" s="303"/>
      <c r="CP79" s="303"/>
      <c r="CQ79" s="303"/>
      <c r="CR79" s="303"/>
      <c r="CS79" s="303"/>
      <c r="CT79" s="303"/>
      <c r="CU79" s="303"/>
      <c r="CV79" s="303"/>
    </row>
    <row r="80" spans="1:100" s="273" customFormat="1" ht="16.5" hidden="1" customHeight="1">
      <c r="A80" s="283" t="e">
        <f>#REF!</f>
        <v>#REF!</v>
      </c>
      <c r="B80" s="283"/>
      <c r="C80" s="283"/>
      <c r="D80" s="283"/>
      <c r="E80" s="283"/>
      <c r="F80" s="283"/>
      <c r="G80" s="283"/>
      <c r="H80" s="283"/>
      <c r="I80" s="284" t="e">
        <f>#REF!</f>
        <v>#REF!</v>
      </c>
      <c r="J80" s="931"/>
      <c r="K80" s="931"/>
      <c r="L80" s="931"/>
      <c r="M80" s="931"/>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303"/>
      <c r="CT80" s="303"/>
      <c r="CU80" s="303"/>
      <c r="CV80" s="303"/>
    </row>
    <row r="81" spans="1:100" s="273" customFormat="1" ht="16.5" hidden="1" customHeight="1">
      <c r="A81" s="288" t="e">
        <f>#REF!</f>
        <v>#REF!</v>
      </c>
      <c r="B81" s="288"/>
      <c r="C81" s="288"/>
      <c r="D81" s="288"/>
      <c r="E81" s="288"/>
      <c r="F81" s="288"/>
      <c r="G81" s="288"/>
      <c r="H81" s="288"/>
      <c r="I81" s="284" t="e">
        <f>#REF!</f>
        <v>#REF!</v>
      </c>
      <c r="J81" s="931"/>
      <c r="K81" s="931"/>
      <c r="L81" s="931"/>
      <c r="M81" s="931"/>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c r="BI81" s="303"/>
      <c r="BJ81" s="303"/>
      <c r="BK81" s="303"/>
      <c r="BL81" s="303"/>
      <c r="BM81" s="303"/>
      <c r="BN81" s="303"/>
      <c r="BO81" s="303"/>
      <c r="BP81" s="303"/>
      <c r="BQ81" s="303"/>
      <c r="BR81" s="303"/>
      <c r="BS81" s="303"/>
      <c r="BT81" s="303"/>
      <c r="BU81" s="303"/>
      <c r="BV81" s="303"/>
      <c r="BW81" s="303"/>
      <c r="BX81" s="303"/>
      <c r="BY81" s="303"/>
      <c r="BZ81" s="303"/>
      <c r="CA81" s="303"/>
      <c r="CB81" s="303"/>
      <c r="CC81" s="303"/>
      <c r="CD81" s="303"/>
      <c r="CE81" s="303"/>
      <c r="CF81" s="303"/>
      <c r="CG81" s="303"/>
      <c r="CH81" s="303"/>
      <c r="CI81" s="303"/>
      <c r="CJ81" s="303"/>
      <c r="CK81" s="303"/>
      <c r="CL81" s="303"/>
      <c r="CM81" s="303"/>
      <c r="CN81" s="303"/>
      <c r="CO81" s="303"/>
      <c r="CP81" s="303"/>
      <c r="CQ81" s="303"/>
      <c r="CR81" s="303"/>
      <c r="CS81" s="303"/>
      <c r="CT81" s="303"/>
      <c r="CU81" s="303"/>
      <c r="CV81" s="303"/>
    </row>
    <row r="82" spans="1:100" s="273" customFormat="1" ht="16.5" hidden="1" customHeight="1">
      <c r="A82" s="289" t="e">
        <f>#REF!</f>
        <v>#REF!</v>
      </c>
      <c r="B82" s="289"/>
      <c r="C82" s="289"/>
      <c r="D82" s="289"/>
      <c r="E82" s="289"/>
      <c r="F82" s="289"/>
      <c r="G82" s="289"/>
      <c r="H82" s="289"/>
      <c r="I82" s="284" t="e">
        <f>#REF!</f>
        <v>#REF!</v>
      </c>
      <c r="J82" s="931"/>
      <c r="K82" s="931"/>
      <c r="L82" s="931"/>
      <c r="M82" s="931"/>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c r="BI82" s="303"/>
      <c r="BJ82" s="303"/>
      <c r="BK82" s="303"/>
      <c r="BL82" s="303"/>
      <c r="BM82" s="303"/>
      <c r="BN82" s="303"/>
      <c r="BO82" s="303"/>
      <c r="BP82" s="303"/>
      <c r="BQ82" s="303"/>
      <c r="BR82" s="303"/>
      <c r="BS82" s="303"/>
      <c r="BT82" s="303"/>
      <c r="BU82" s="303"/>
      <c r="BV82" s="303"/>
      <c r="BW82" s="303"/>
      <c r="BX82" s="303"/>
      <c r="BY82" s="303"/>
      <c r="BZ82" s="303"/>
      <c r="CA82" s="303"/>
      <c r="CB82" s="303"/>
      <c r="CC82" s="303"/>
      <c r="CD82" s="303"/>
      <c r="CE82" s="303"/>
      <c r="CF82" s="303"/>
      <c r="CG82" s="303"/>
      <c r="CH82" s="303"/>
      <c r="CI82" s="303"/>
      <c r="CJ82" s="303"/>
      <c r="CK82" s="303"/>
      <c r="CL82" s="303"/>
      <c r="CM82" s="303"/>
      <c r="CN82" s="303"/>
      <c r="CO82" s="303"/>
      <c r="CP82" s="303"/>
      <c r="CQ82" s="303"/>
      <c r="CR82" s="303"/>
      <c r="CS82" s="303"/>
      <c r="CT82" s="303"/>
      <c r="CU82" s="303"/>
      <c r="CV82" s="303"/>
    </row>
    <row r="83" spans="1:100" s="273" customFormat="1" ht="16.5" hidden="1" customHeight="1">
      <c r="A83" s="285" t="e">
        <f>#REF!</f>
        <v>#REF!</v>
      </c>
      <c r="B83" s="285"/>
      <c r="C83" s="285"/>
      <c r="D83" s="285"/>
      <c r="E83" s="285"/>
      <c r="F83" s="285"/>
      <c r="G83" s="285"/>
      <c r="H83" s="285"/>
      <c r="I83" s="286" t="e">
        <f>#REF!</f>
        <v>#REF!</v>
      </c>
      <c r="J83" s="931" t="e">
        <f>#REF!</f>
        <v>#REF!</v>
      </c>
      <c r="K83" s="931"/>
      <c r="L83" s="931"/>
      <c r="M83" s="931"/>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row>
    <row r="84" spans="1:100" s="273" customFormat="1" ht="16.5" hidden="1" customHeight="1">
      <c r="A84" s="285" t="e">
        <f>#REF!</f>
        <v>#REF!</v>
      </c>
      <c r="B84" s="285"/>
      <c r="C84" s="285"/>
      <c r="D84" s="285"/>
      <c r="E84" s="285"/>
      <c r="F84" s="285"/>
      <c r="G84" s="285"/>
      <c r="H84" s="285"/>
      <c r="I84" s="286" t="e">
        <f>#REF!</f>
        <v>#REF!</v>
      </c>
      <c r="J84" s="931" t="e">
        <f>#REF!</f>
        <v>#REF!</v>
      </c>
      <c r="K84" s="931"/>
      <c r="L84" s="931"/>
      <c r="M84" s="931"/>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row>
    <row r="85" spans="1:100" s="273" customFormat="1" ht="16.5" hidden="1" customHeight="1">
      <c r="A85" s="285" t="e">
        <f>#REF!</f>
        <v>#REF!</v>
      </c>
      <c r="B85" s="285"/>
      <c r="C85" s="285"/>
      <c r="D85" s="285"/>
      <c r="E85" s="285"/>
      <c r="F85" s="285"/>
      <c r="G85" s="285"/>
      <c r="H85" s="285"/>
      <c r="I85" s="286" t="e">
        <f>#REF!</f>
        <v>#REF!</v>
      </c>
      <c r="J85" s="931" t="e">
        <f>#REF!</f>
        <v>#REF!</v>
      </c>
      <c r="K85" s="931"/>
      <c r="L85" s="931"/>
      <c r="M85" s="931"/>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row>
    <row r="86" spans="1:100" s="273" customFormat="1" ht="16.5" hidden="1" customHeight="1">
      <c r="A86" s="285" t="e">
        <f>#REF!</f>
        <v>#REF!</v>
      </c>
      <c r="B86" s="285"/>
      <c r="C86" s="285"/>
      <c r="D86" s="285"/>
      <c r="E86" s="285"/>
      <c r="F86" s="285"/>
      <c r="G86" s="285"/>
      <c r="H86" s="285"/>
      <c r="I86" s="286" t="e">
        <f>#REF!</f>
        <v>#REF!</v>
      </c>
      <c r="J86" s="931" t="e">
        <f>#REF!</f>
        <v>#REF!</v>
      </c>
      <c r="K86" s="931"/>
      <c r="L86" s="931"/>
      <c r="M86" s="931"/>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c r="BV86" s="303"/>
      <c r="BW86" s="303"/>
      <c r="BX86" s="303"/>
      <c r="BY86" s="303"/>
      <c r="BZ86" s="303"/>
      <c r="CA86" s="303"/>
      <c r="CB86" s="303"/>
      <c r="CC86" s="303"/>
      <c r="CD86" s="303"/>
      <c r="CE86" s="303"/>
      <c r="CF86" s="303"/>
      <c r="CG86" s="303"/>
      <c r="CH86" s="303"/>
      <c r="CI86" s="303"/>
      <c r="CJ86" s="303"/>
      <c r="CK86" s="303"/>
      <c r="CL86" s="303"/>
      <c r="CM86" s="303"/>
      <c r="CN86" s="303"/>
      <c r="CO86" s="303"/>
      <c r="CP86" s="303"/>
      <c r="CQ86" s="303"/>
      <c r="CR86" s="303"/>
      <c r="CS86" s="303"/>
      <c r="CT86" s="303"/>
      <c r="CU86" s="303"/>
      <c r="CV86" s="303"/>
    </row>
    <row r="87" spans="1:100" s="273" customFormat="1" ht="16.5" hidden="1" customHeight="1">
      <c r="A87" s="285"/>
      <c r="B87" s="285"/>
      <c r="C87" s="285"/>
      <c r="D87" s="285"/>
      <c r="E87" s="285"/>
      <c r="F87" s="285"/>
      <c r="G87" s="285"/>
      <c r="H87" s="285"/>
      <c r="I87" s="284" t="e">
        <f>#REF!</f>
        <v>#REF!</v>
      </c>
      <c r="J87" s="931" t="e">
        <f>#REF!</f>
        <v>#REF!</v>
      </c>
      <c r="K87" s="931"/>
      <c r="L87" s="931"/>
      <c r="M87" s="931"/>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c r="CD87" s="303"/>
      <c r="CE87" s="303"/>
      <c r="CF87" s="303"/>
      <c r="CG87" s="303"/>
      <c r="CH87" s="303"/>
      <c r="CI87" s="303"/>
      <c r="CJ87" s="303"/>
      <c r="CK87" s="303"/>
      <c r="CL87" s="303"/>
      <c r="CM87" s="303"/>
      <c r="CN87" s="303"/>
      <c r="CO87" s="303"/>
      <c r="CP87" s="303"/>
      <c r="CQ87" s="303"/>
      <c r="CR87" s="303"/>
      <c r="CS87" s="303"/>
      <c r="CT87" s="303"/>
      <c r="CU87" s="303"/>
      <c r="CV87" s="303"/>
    </row>
    <row r="88" spans="1:100" s="273" customFormat="1" ht="20.100000000000001" hidden="1" customHeight="1">
      <c r="A88" s="289" t="e">
        <f>#REF!</f>
        <v>#REF!</v>
      </c>
      <c r="B88" s="289"/>
      <c r="C88" s="289"/>
      <c r="D88" s="289"/>
      <c r="E88" s="289"/>
      <c r="F88" s="289"/>
      <c r="G88" s="289"/>
      <c r="H88" s="289"/>
      <c r="I88" s="284" t="e">
        <f>#REF!</f>
        <v>#REF!</v>
      </c>
      <c r="J88" s="931"/>
      <c r="K88" s="931"/>
      <c r="L88" s="931"/>
      <c r="M88" s="931"/>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303"/>
      <c r="CC88" s="303"/>
      <c r="CD88" s="303"/>
      <c r="CE88" s="303"/>
      <c r="CF88" s="303"/>
      <c r="CG88" s="303"/>
      <c r="CH88" s="303"/>
      <c r="CI88" s="303"/>
      <c r="CJ88" s="303"/>
      <c r="CK88" s="303"/>
      <c r="CL88" s="303"/>
      <c r="CM88" s="303"/>
      <c r="CN88" s="303"/>
      <c r="CO88" s="303"/>
      <c r="CP88" s="303"/>
      <c r="CQ88" s="303"/>
      <c r="CR88" s="303"/>
      <c r="CS88" s="303"/>
      <c r="CT88" s="303"/>
      <c r="CU88" s="303"/>
      <c r="CV88" s="303"/>
    </row>
    <row r="89" spans="1:100" s="273" customFormat="1" ht="16.5" hidden="1" customHeight="1">
      <c r="A89" s="285" t="e">
        <f>#REF!</f>
        <v>#REF!</v>
      </c>
      <c r="B89" s="285"/>
      <c r="C89" s="285"/>
      <c r="D89" s="285"/>
      <c r="E89" s="285"/>
      <c r="F89" s="285"/>
      <c r="G89" s="285"/>
      <c r="H89" s="285"/>
      <c r="I89" s="286" t="e">
        <f>#REF!</f>
        <v>#REF!</v>
      </c>
      <c r="J89" s="931" t="e">
        <f>#REF!</f>
        <v>#REF!</v>
      </c>
      <c r="K89" s="931"/>
      <c r="L89" s="931"/>
      <c r="M89" s="931"/>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c r="CD89" s="303"/>
      <c r="CE89" s="303"/>
      <c r="CF89" s="303"/>
      <c r="CG89" s="303"/>
      <c r="CH89" s="303"/>
      <c r="CI89" s="303"/>
      <c r="CJ89" s="303"/>
      <c r="CK89" s="303"/>
      <c r="CL89" s="303"/>
      <c r="CM89" s="303"/>
      <c r="CN89" s="303"/>
      <c r="CO89" s="303"/>
      <c r="CP89" s="303"/>
      <c r="CQ89" s="303"/>
      <c r="CR89" s="303"/>
      <c r="CS89" s="303"/>
      <c r="CT89" s="303"/>
      <c r="CU89" s="303"/>
      <c r="CV89" s="303"/>
    </row>
    <row r="90" spans="1:100" s="273" customFormat="1" ht="16.5" hidden="1" customHeight="1">
      <c r="A90" s="285" t="e">
        <f>#REF!</f>
        <v>#REF!</v>
      </c>
      <c r="B90" s="285"/>
      <c r="C90" s="285"/>
      <c r="D90" s="285"/>
      <c r="E90" s="285"/>
      <c r="F90" s="285"/>
      <c r="G90" s="285"/>
      <c r="H90" s="285"/>
      <c r="I90" s="286" t="e">
        <f>#REF!</f>
        <v>#REF!</v>
      </c>
      <c r="J90" s="931" t="e">
        <f>#REF!</f>
        <v>#REF!</v>
      </c>
      <c r="K90" s="931"/>
      <c r="L90" s="931"/>
      <c r="M90" s="931"/>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c r="CD90" s="303"/>
      <c r="CE90" s="303"/>
      <c r="CF90" s="303"/>
      <c r="CG90" s="303"/>
      <c r="CH90" s="303"/>
      <c r="CI90" s="303"/>
      <c r="CJ90" s="303"/>
      <c r="CK90" s="303"/>
      <c r="CL90" s="303"/>
      <c r="CM90" s="303"/>
      <c r="CN90" s="303"/>
      <c r="CO90" s="303"/>
      <c r="CP90" s="303"/>
      <c r="CQ90" s="303"/>
      <c r="CR90" s="303"/>
      <c r="CS90" s="303"/>
      <c r="CT90" s="303"/>
      <c r="CU90" s="303"/>
      <c r="CV90" s="303"/>
    </row>
    <row r="91" spans="1:100" s="273" customFormat="1" ht="20.100000000000001" hidden="1" customHeight="1">
      <c r="A91" s="285" t="e">
        <f>#REF!</f>
        <v>#REF!</v>
      </c>
      <c r="B91" s="285"/>
      <c r="C91" s="285"/>
      <c r="D91" s="285"/>
      <c r="E91" s="285"/>
      <c r="F91" s="285"/>
      <c r="G91" s="285"/>
      <c r="H91" s="285"/>
      <c r="I91" s="286" t="e">
        <f>#REF!</f>
        <v>#REF!</v>
      </c>
      <c r="J91" s="931" t="e">
        <f>#REF!</f>
        <v>#REF!</v>
      </c>
      <c r="K91" s="931"/>
      <c r="L91" s="931"/>
      <c r="M91" s="931"/>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c r="CD91" s="303"/>
      <c r="CE91" s="303"/>
      <c r="CF91" s="303"/>
      <c r="CG91" s="303"/>
      <c r="CH91" s="303"/>
      <c r="CI91" s="303"/>
      <c r="CJ91" s="303"/>
      <c r="CK91" s="303"/>
      <c r="CL91" s="303"/>
      <c r="CM91" s="303"/>
      <c r="CN91" s="303"/>
      <c r="CO91" s="303"/>
      <c r="CP91" s="303"/>
      <c r="CQ91" s="303"/>
      <c r="CR91" s="303"/>
      <c r="CS91" s="303"/>
      <c r="CT91" s="303"/>
      <c r="CU91" s="303"/>
      <c r="CV91" s="303"/>
    </row>
    <row r="92" spans="1:100" s="273" customFormat="1" ht="16.5" hidden="1" customHeight="1">
      <c r="A92" s="285" t="e">
        <f>#REF!</f>
        <v>#REF!</v>
      </c>
      <c r="B92" s="285"/>
      <c r="C92" s="285"/>
      <c r="D92" s="285"/>
      <c r="E92" s="285"/>
      <c r="F92" s="285"/>
      <c r="G92" s="285"/>
      <c r="H92" s="285"/>
      <c r="I92" s="286" t="e">
        <f>#REF!</f>
        <v>#REF!</v>
      </c>
      <c r="J92" s="931" t="e">
        <f>#REF!</f>
        <v>#REF!</v>
      </c>
      <c r="K92" s="931"/>
      <c r="L92" s="931"/>
      <c r="M92" s="931"/>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303"/>
      <c r="BY92" s="303"/>
      <c r="BZ92" s="303"/>
      <c r="CA92" s="303"/>
      <c r="CB92" s="303"/>
      <c r="CC92" s="303"/>
      <c r="CD92" s="303"/>
      <c r="CE92" s="303"/>
      <c r="CF92" s="303"/>
      <c r="CG92" s="303"/>
      <c r="CH92" s="303"/>
      <c r="CI92" s="303"/>
      <c r="CJ92" s="303"/>
      <c r="CK92" s="303"/>
      <c r="CL92" s="303"/>
      <c r="CM92" s="303"/>
      <c r="CN92" s="303"/>
      <c r="CO92" s="303"/>
      <c r="CP92" s="303"/>
      <c r="CQ92" s="303"/>
      <c r="CR92" s="303"/>
      <c r="CS92" s="303"/>
      <c r="CT92" s="303"/>
      <c r="CU92" s="303"/>
      <c r="CV92" s="303"/>
    </row>
    <row r="93" spans="1:100" s="291" customFormat="1" ht="20.100000000000001" hidden="1" customHeight="1">
      <c r="A93" s="290"/>
      <c r="B93" s="290"/>
      <c r="C93" s="290"/>
      <c r="D93" s="290"/>
      <c r="E93" s="290"/>
      <c r="F93" s="290"/>
      <c r="G93" s="290"/>
      <c r="H93" s="290"/>
      <c r="I93" s="284" t="e">
        <f>#REF!</f>
        <v>#REF!</v>
      </c>
      <c r="J93" s="931" t="e">
        <f>#REF!</f>
        <v>#REF!</v>
      </c>
      <c r="K93" s="931"/>
      <c r="L93" s="931"/>
      <c r="M93" s="931"/>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3"/>
      <c r="BJ93" s="303"/>
      <c r="BK93" s="303"/>
      <c r="BL93" s="303"/>
      <c r="BM93" s="303"/>
      <c r="BN93" s="303"/>
      <c r="BO93" s="303"/>
      <c r="BP93" s="303"/>
      <c r="BQ93" s="303"/>
      <c r="BR93" s="303"/>
      <c r="BS93" s="303"/>
      <c r="BT93" s="303"/>
      <c r="BU93" s="303"/>
      <c r="BV93" s="303"/>
      <c r="BW93" s="303"/>
      <c r="BX93" s="303"/>
      <c r="BY93" s="303"/>
      <c r="BZ93" s="303"/>
      <c r="CA93" s="303"/>
      <c r="CB93" s="303"/>
      <c r="CC93" s="303"/>
      <c r="CD93" s="303"/>
      <c r="CE93" s="303"/>
      <c r="CF93" s="303"/>
      <c r="CG93" s="303"/>
      <c r="CH93" s="303"/>
      <c r="CI93" s="303"/>
      <c r="CJ93" s="303"/>
      <c r="CK93" s="303"/>
      <c r="CL93" s="303"/>
      <c r="CM93" s="303"/>
      <c r="CN93" s="303"/>
      <c r="CO93" s="303"/>
      <c r="CP93" s="303"/>
      <c r="CQ93" s="303"/>
      <c r="CR93" s="303"/>
      <c r="CS93" s="303"/>
      <c r="CT93" s="303"/>
      <c r="CU93" s="303"/>
      <c r="CV93" s="303"/>
    </row>
    <row r="94" spans="1:100" s="273" customFormat="1" ht="24" hidden="1" customHeight="1">
      <c r="A94" s="289" t="e">
        <f>#REF!</f>
        <v>#REF!</v>
      </c>
      <c r="B94" s="289"/>
      <c r="C94" s="289"/>
      <c r="D94" s="289"/>
      <c r="E94" s="289"/>
      <c r="F94" s="289"/>
      <c r="G94" s="289"/>
      <c r="H94" s="289"/>
      <c r="I94" s="284" t="e">
        <f>#REF!</f>
        <v>#REF!</v>
      </c>
      <c r="J94" s="931"/>
      <c r="K94" s="931"/>
      <c r="L94" s="931"/>
      <c r="M94" s="931"/>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3"/>
      <c r="BO94" s="303"/>
      <c r="BP94" s="303"/>
      <c r="BQ94" s="303"/>
      <c r="BR94" s="303"/>
      <c r="BS94" s="303"/>
      <c r="BT94" s="303"/>
      <c r="BU94" s="303"/>
      <c r="BV94" s="303"/>
      <c r="BW94" s="303"/>
      <c r="BX94" s="303"/>
      <c r="BY94" s="303"/>
      <c r="BZ94" s="303"/>
      <c r="CA94" s="303"/>
      <c r="CB94" s="303"/>
      <c r="CC94" s="303"/>
      <c r="CD94" s="303"/>
      <c r="CE94" s="303"/>
      <c r="CF94" s="303"/>
      <c r="CG94" s="303"/>
      <c r="CH94" s="303"/>
      <c r="CI94" s="303"/>
      <c r="CJ94" s="303"/>
      <c r="CK94" s="303"/>
      <c r="CL94" s="303"/>
      <c r="CM94" s="303"/>
      <c r="CN94" s="303"/>
      <c r="CO94" s="303"/>
      <c r="CP94" s="303"/>
      <c r="CQ94" s="303"/>
      <c r="CR94" s="303"/>
      <c r="CS94" s="303"/>
      <c r="CT94" s="303"/>
      <c r="CU94" s="303"/>
      <c r="CV94" s="303"/>
    </row>
    <row r="95" spans="1:100" s="273" customFormat="1" ht="16.5" hidden="1" customHeight="1">
      <c r="A95" s="285" t="e">
        <f>#REF!</f>
        <v>#REF!</v>
      </c>
      <c r="B95" s="285"/>
      <c r="C95" s="285"/>
      <c r="D95" s="285"/>
      <c r="E95" s="285"/>
      <c r="F95" s="285"/>
      <c r="G95" s="285"/>
      <c r="H95" s="285"/>
      <c r="I95" s="286" t="e">
        <f>#REF!</f>
        <v>#REF!</v>
      </c>
      <c r="J95" s="931" t="e">
        <f>#REF!</f>
        <v>#REF!</v>
      </c>
      <c r="K95" s="931"/>
      <c r="L95" s="931"/>
      <c r="M95" s="931"/>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303"/>
      <c r="BO95" s="303"/>
      <c r="BP95" s="303"/>
      <c r="BQ95" s="303"/>
      <c r="BR95" s="303"/>
      <c r="BS95" s="303"/>
      <c r="BT95" s="303"/>
      <c r="BU95" s="303"/>
      <c r="BV95" s="303"/>
      <c r="BW95" s="303"/>
      <c r="BX95" s="303"/>
      <c r="BY95" s="303"/>
      <c r="BZ95" s="303"/>
      <c r="CA95" s="303"/>
      <c r="CB95" s="303"/>
      <c r="CC95" s="303"/>
      <c r="CD95" s="303"/>
      <c r="CE95" s="303"/>
      <c r="CF95" s="303"/>
      <c r="CG95" s="303"/>
      <c r="CH95" s="303"/>
      <c r="CI95" s="303"/>
      <c r="CJ95" s="303"/>
      <c r="CK95" s="303"/>
      <c r="CL95" s="303"/>
      <c r="CM95" s="303"/>
      <c r="CN95" s="303"/>
      <c r="CO95" s="303"/>
      <c r="CP95" s="303"/>
      <c r="CQ95" s="303"/>
      <c r="CR95" s="303"/>
      <c r="CS95" s="303"/>
      <c r="CT95" s="303"/>
      <c r="CU95" s="303"/>
      <c r="CV95" s="303"/>
    </row>
    <row r="96" spans="1:100" s="273" customFormat="1" ht="16.5" hidden="1" customHeight="1">
      <c r="A96" s="285" t="e">
        <f>#REF!</f>
        <v>#REF!</v>
      </c>
      <c r="B96" s="285"/>
      <c r="C96" s="285"/>
      <c r="D96" s="285"/>
      <c r="E96" s="285"/>
      <c r="F96" s="285"/>
      <c r="G96" s="285"/>
      <c r="H96" s="285"/>
      <c r="I96" s="286" t="e">
        <f>#REF!</f>
        <v>#REF!</v>
      </c>
      <c r="J96" s="931" t="e">
        <f>#REF!</f>
        <v>#REF!</v>
      </c>
      <c r="K96" s="931"/>
      <c r="L96" s="931"/>
      <c r="M96" s="931"/>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3"/>
      <c r="BR96" s="303"/>
      <c r="BS96" s="303"/>
      <c r="BT96" s="303"/>
      <c r="BU96" s="303"/>
      <c r="BV96" s="303"/>
      <c r="BW96" s="303"/>
      <c r="BX96" s="303"/>
      <c r="BY96" s="303"/>
      <c r="BZ96" s="303"/>
      <c r="CA96" s="303"/>
      <c r="CB96" s="303"/>
      <c r="CC96" s="303"/>
      <c r="CD96" s="303"/>
      <c r="CE96" s="303"/>
      <c r="CF96" s="303"/>
      <c r="CG96" s="303"/>
      <c r="CH96" s="303"/>
      <c r="CI96" s="303"/>
      <c r="CJ96" s="303"/>
      <c r="CK96" s="303"/>
      <c r="CL96" s="303"/>
      <c r="CM96" s="303"/>
      <c r="CN96" s="303"/>
      <c r="CO96" s="303"/>
      <c r="CP96" s="303"/>
      <c r="CQ96" s="303"/>
      <c r="CR96" s="303"/>
      <c r="CS96" s="303"/>
      <c r="CT96" s="303"/>
      <c r="CU96" s="303"/>
      <c r="CV96" s="303"/>
    </row>
    <row r="97" spans="1:100" s="273" customFormat="1" ht="33" hidden="1" customHeight="1">
      <c r="A97" s="285" t="e">
        <f>#REF!</f>
        <v>#REF!</v>
      </c>
      <c r="B97" s="285"/>
      <c r="C97" s="285"/>
      <c r="D97" s="285"/>
      <c r="E97" s="285"/>
      <c r="F97" s="285"/>
      <c r="G97" s="285"/>
      <c r="H97" s="285"/>
      <c r="I97" s="286" t="e">
        <f>#REF!</f>
        <v>#REF!</v>
      </c>
      <c r="J97" s="931" t="e">
        <f>#REF!</f>
        <v>#REF!</v>
      </c>
      <c r="K97" s="931"/>
      <c r="L97" s="931"/>
      <c r="M97" s="931"/>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3"/>
      <c r="BR97" s="303"/>
      <c r="BS97" s="303"/>
      <c r="BT97" s="303"/>
      <c r="BU97" s="303"/>
      <c r="BV97" s="303"/>
      <c r="BW97" s="303"/>
      <c r="BX97" s="303"/>
      <c r="BY97" s="303"/>
      <c r="BZ97" s="303"/>
      <c r="CA97" s="303"/>
      <c r="CB97" s="303"/>
      <c r="CC97" s="303"/>
      <c r="CD97" s="303"/>
      <c r="CE97" s="303"/>
      <c r="CF97" s="303"/>
      <c r="CG97" s="303"/>
      <c r="CH97" s="303"/>
      <c r="CI97" s="303"/>
      <c r="CJ97" s="303"/>
      <c r="CK97" s="303"/>
      <c r="CL97" s="303"/>
      <c r="CM97" s="303"/>
      <c r="CN97" s="303"/>
      <c r="CO97" s="303"/>
      <c r="CP97" s="303"/>
      <c r="CQ97" s="303"/>
      <c r="CR97" s="303"/>
      <c r="CS97" s="303"/>
      <c r="CT97" s="303"/>
      <c r="CU97" s="303"/>
      <c r="CV97" s="303"/>
    </row>
    <row r="98" spans="1:100" s="291" customFormat="1" ht="20.100000000000001" hidden="1" customHeight="1">
      <c r="A98" s="285"/>
      <c r="B98" s="285"/>
      <c r="C98" s="285"/>
      <c r="D98" s="285"/>
      <c r="E98" s="285"/>
      <c r="F98" s="285"/>
      <c r="G98" s="285"/>
      <c r="H98" s="285"/>
      <c r="I98" s="284" t="e">
        <f>#REF!</f>
        <v>#REF!</v>
      </c>
      <c r="J98" s="931" t="e">
        <f>#REF!</f>
        <v>#REF!</v>
      </c>
      <c r="K98" s="931"/>
      <c r="L98" s="931"/>
      <c r="M98" s="931"/>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3"/>
      <c r="CF98" s="303"/>
      <c r="CG98" s="303"/>
      <c r="CH98" s="303"/>
      <c r="CI98" s="303"/>
      <c r="CJ98" s="303"/>
      <c r="CK98" s="303"/>
      <c r="CL98" s="303"/>
      <c r="CM98" s="303"/>
      <c r="CN98" s="303"/>
      <c r="CO98" s="303"/>
      <c r="CP98" s="303"/>
      <c r="CQ98" s="303"/>
      <c r="CR98" s="303"/>
      <c r="CS98" s="303"/>
      <c r="CT98" s="303"/>
      <c r="CU98" s="303"/>
      <c r="CV98" s="303"/>
    </row>
    <row r="99" spans="1:100" s="273" customFormat="1" ht="20.100000000000001" hidden="1" customHeight="1">
      <c r="A99" s="289" t="e">
        <f>#REF!</f>
        <v>#REF!</v>
      </c>
      <c r="B99" s="289"/>
      <c r="C99" s="289"/>
      <c r="D99" s="289"/>
      <c r="E99" s="289"/>
      <c r="F99" s="289"/>
      <c r="G99" s="289"/>
      <c r="H99" s="289"/>
      <c r="I99" s="284" t="e">
        <f>#REF!</f>
        <v>#REF!</v>
      </c>
      <c r="J99" s="931"/>
      <c r="K99" s="931"/>
      <c r="L99" s="931"/>
      <c r="M99" s="931"/>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3"/>
      <c r="BR99" s="303"/>
      <c r="BS99" s="303"/>
      <c r="BT99" s="303"/>
      <c r="BU99" s="303"/>
      <c r="BV99" s="303"/>
      <c r="BW99" s="303"/>
      <c r="BX99" s="303"/>
      <c r="BY99" s="303"/>
      <c r="BZ99" s="303"/>
      <c r="CA99" s="303"/>
      <c r="CB99" s="303"/>
      <c r="CC99" s="303"/>
      <c r="CD99" s="303"/>
      <c r="CE99" s="303"/>
      <c r="CF99" s="303"/>
      <c r="CG99" s="303"/>
      <c r="CH99" s="303"/>
      <c r="CI99" s="303"/>
      <c r="CJ99" s="303"/>
      <c r="CK99" s="303"/>
      <c r="CL99" s="303"/>
      <c r="CM99" s="303"/>
      <c r="CN99" s="303"/>
      <c r="CO99" s="303"/>
      <c r="CP99" s="303"/>
      <c r="CQ99" s="303"/>
      <c r="CR99" s="303"/>
      <c r="CS99" s="303"/>
      <c r="CT99" s="303"/>
      <c r="CU99" s="303"/>
      <c r="CV99" s="303"/>
    </row>
    <row r="100" spans="1:100" s="273" customFormat="1" ht="16.5" hidden="1" customHeight="1">
      <c r="A100" s="285" t="e">
        <f>#REF!</f>
        <v>#REF!</v>
      </c>
      <c r="B100" s="285"/>
      <c r="C100" s="285"/>
      <c r="D100" s="285"/>
      <c r="E100" s="285"/>
      <c r="F100" s="285"/>
      <c r="G100" s="285"/>
      <c r="H100" s="285"/>
      <c r="I100" s="286" t="e">
        <f>#REF!</f>
        <v>#REF!</v>
      </c>
      <c r="J100" s="931" t="e">
        <f>#REF!</f>
        <v>#REF!</v>
      </c>
      <c r="K100" s="931"/>
      <c r="L100" s="931"/>
      <c r="M100" s="931"/>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c r="BY100" s="303"/>
      <c r="BZ100" s="303"/>
      <c r="CA100" s="303"/>
      <c r="CB100" s="303"/>
      <c r="CC100" s="303"/>
      <c r="CD100" s="303"/>
      <c r="CE100" s="303"/>
      <c r="CF100" s="303"/>
      <c r="CG100" s="303"/>
      <c r="CH100" s="303"/>
      <c r="CI100" s="303"/>
      <c r="CJ100" s="303"/>
      <c r="CK100" s="303"/>
      <c r="CL100" s="303"/>
      <c r="CM100" s="303"/>
      <c r="CN100" s="303"/>
      <c r="CO100" s="303"/>
      <c r="CP100" s="303"/>
      <c r="CQ100" s="303"/>
      <c r="CR100" s="303"/>
      <c r="CS100" s="303"/>
      <c r="CT100" s="303"/>
      <c r="CU100" s="303"/>
      <c r="CV100" s="303"/>
    </row>
    <row r="101" spans="1:100" s="273" customFormat="1" ht="16.5" hidden="1" customHeight="1">
      <c r="A101" s="285" t="e">
        <f>#REF!</f>
        <v>#REF!</v>
      </c>
      <c r="B101" s="285"/>
      <c r="C101" s="285"/>
      <c r="D101" s="285"/>
      <c r="E101" s="285"/>
      <c r="F101" s="285"/>
      <c r="G101" s="285"/>
      <c r="H101" s="285"/>
      <c r="I101" s="286" t="e">
        <f>#REF!</f>
        <v>#REF!</v>
      </c>
      <c r="J101" s="931" t="e">
        <f>#REF!</f>
        <v>#REF!</v>
      </c>
      <c r="K101" s="931"/>
      <c r="L101" s="931"/>
      <c r="M101" s="931"/>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row>
    <row r="102" spans="1:100" s="273" customFormat="1" ht="16.5" hidden="1" customHeight="1">
      <c r="A102" s="285" t="e">
        <f>#REF!</f>
        <v>#REF!</v>
      </c>
      <c r="B102" s="285"/>
      <c r="C102" s="285"/>
      <c r="D102" s="285"/>
      <c r="E102" s="285"/>
      <c r="F102" s="285"/>
      <c r="G102" s="285"/>
      <c r="H102" s="285"/>
      <c r="I102" s="286" t="e">
        <f>#REF!</f>
        <v>#REF!</v>
      </c>
      <c r="J102" s="931" t="e">
        <f>#REF!</f>
        <v>#REF!</v>
      </c>
      <c r="K102" s="931"/>
      <c r="L102" s="931"/>
      <c r="M102" s="931"/>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03"/>
      <c r="BZ102" s="303"/>
      <c r="CA102" s="303"/>
      <c r="CB102" s="303"/>
      <c r="CC102" s="303"/>
      <c r="CD102" s="303"/>
      <c r="CE102" s="303"/>
      <c r="CF102" s="303"/>
      <c r="CG102" s="303"/>
      <c r="CH102" s="303"/>
      <c r="CI102" s="303"/>
      <c r="CJ102" s="303"/>
      <c r="CK102" s="303"/>
      <c r="CL102" s="303"/>
      <c r="CM102" s="303"/>
      <c r="CN102" s="303"/>
      <c r="CO102" s="303"/>
      <c r="CP102" s="303"/>
      <c r="CQ102" s="303"/>
      <c r="CR102" s="303"/>
      <c r="CS102" s="303"/>
      <c r="CT102" s="303"/>
      <c r="CU102" s="303"/>
      <c r="CV102" s="303"/>
    </row>
    <row r="103" spans="1:100" s="273" customFormat="1" ht="16.5" hidden="1" customHeight="1">
      <c r="A103" s="285"/>
      <c r="B103" s="285"/>
      <c r="C103" s="285"/>
      <c r="D103" s="285"/>
      <c r="E103" s="285"/>
      <c r="F103" s="285"/>
      <c r="G103" s="285"/>
      <c r="H103" s="285"/>
      <c r="I103" s="284" t="e">
        <f>#REF!</f>
        <v>#REF!</v>
      </c>
      <c r="J103" s="931" t="e">
        <f>#REF!</f>
        <v>#REF!</v>
      </c>
      <c r="K103" s="931"/>
      <c r="L103" s="931"/>
      <c r="M103" s="931"/>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3"/>
      <c r="BR103" s="303"/>
      <c r="BS103" s="303"/>
      <c r="BT103" s="303"/>
      <c r="BU103" s="303"/>
      <c r="BV103" s="303"/>
      <c r="BW103" s="303"/>
      <c r="BX103" s="303"/>
      <c r="BY103" s="303"/>
      <c r="BZ103" s="303"/>
      <c r="CA103" s="303"/>
      <c r="CB103" s="303"/>
      <c r="CC103" s="303"/>
      <c r="CD103" s="303"/>
      <c r="CE103" s="303"/>
      <c r="CF103" s="303"/>
      <c r="CG103" s="303"/>
      <c r="CH103" s="303"/>
      <c r="CI103" s="303"/>
      <c r="CJ103" s="303"/>
      <c r="CK103" s="303"/>
      <c r="CL103" s="303"/>
      <c r="CM103" s="303"/>
      <c r="CN103" s="303"/>
      <c r="CO103" s="303"/>
      <c r="CP103" s="303"/>
      <c r="CQ103" s="303"/>
      <c r="CR103" s="303"/>
      <c r="CS103" s="303"/>
      <c r="CT103" s="303"/>
      <c r="CU103" s="303"/>
      <c r="CV103" s="303"/>
    </row>
    <row r="104" spans="1:100" s="273" customFormat="1" ht="20.100000000000001" hidden="1" customHeight="1">
      <c r="A104" s="289" t="e">
        <f>#REF!</f>
        <v>#REF!</v>
      </c>
      <c r="B104" s="289"/>
      <c r="C104" s="289"/>
      <c r="D104" s="289"/>
      <c r="E104" s="289"/>
      <c r="F104" s="289"/>
      <c r="G104" s="289"/>
      <c r="H104" s="289"/>
      <c r="I104" s="284" t="e">
        <f>#REF!</f>
        <v>#REF!</v>
      </c>
      <c r="J104" s="931"/>
      <c r="K104" s="931"/>
      <c r="L104" s="931"/>
      <c r="M104" s="931"/>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303"/>
      <c r="BJ104" s="303"/>
      <c r="BK104" s="303"/>
      <c r="BL104" s="303"/>
      <c r="BM104" s="303"/>
      <c r="BN104" s="303"/>
      <c r="BO104" s="303"/>
      <c r="BP104" s="303"/>
      <c r="BQ104" s="303"/>
      <c r="BR104" s="303"/>
      <c r="BS104" s="303"/>
      <c r="BT104" s="303"/>
      <c r="BU104" s="303"/>
      <c r="BV104" s="303"/>
      <c r="BW104" s="303"/>
      <c r="BX104" s="303"/>
      <c r="BY104" s="303"/>
      <c r="BZ104" s="303"/>
      <c r="CA104" s="303"/>
      <c r="CB104" s="303"/>
      <c r="CC104" s="303"/>
      <c r="CD104" s="303"/>
      <c r="CE104" s="303"/>
      <c r="CF104" s="303"/>
      <c r="CG104" s="303"/>
      <c r="CH104" s="303"/>
      <c r="CI104" s="303"/>
      <c r="CJ104" s="303"/>
      <c r="CK104" s="303"/>
      <c r="CL104" s="303"/>
      <c r="CM104" s="303"/>
      <c r="CN104" s="303"/>
      <c r="CO104" s="303"/>
      <c r="CP104" s="303"/>
      <c r="CQ104" s="303"/>
      <c r="CR104" s="303"/>
      <c r="CS104" s="303"/>
      <c r="CT104" s="303"/>
      <c r="CU104" s="303"/>
      <c r="CV104" s="303"/>
    </row>
    <row r="105" spans="1:100" s="273" customFormat="1" ht="16.5" hidden="1" customHeight="1">
      <c r="A105" s="285" t="e">
        <f>#REF!</f>
        <v>#REF!</v>
      </c>
      <c r="B105" s="285"/>
      <c r="C105" s="285"/>
      <c r="D105" s="285"/>
      <c r="E105" s="285"/>
      <c r="F105" s="285"/>
      <c r="G105" s="285"/>
      <c r="H105" s="285"/>
      <c r="I105" s="286" t="e">
        <f>#REF!</f>
        <v>#REF!</v>
      </c>
      <c r="J105" s="931" t="e">
        <f>#REF!</f>
        <v>#REF!</v>
      </c>
      <c r="K105" s="931"/>
      <c r="L105" s="931"/>
      <c r="M105" s="931"/>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c r="BY105" s="303"/>
      <c r="BZ105" s="303"/>
      <c r="CA105" s="303"/>
      <c r="CB105" s="303"/>
      <c r="CC105" s="303"/>
      <c r="CD105" s="303"/>
      <c r="CE105" s="303"/>
      <c r="CF105" s="303"/>
      <c r="CG105" s="303"/>
      <c r="CH105" s="303"/>
      <c r="CI105" s="303"/>
      <c r="CJ105" s="303"/>
      <c r="CK105" s="303"/>
      <c r="CL105" s="303"/>
      <c r="CM105" s="303"/>
      <c r="CN105" s="303"/>
      <c r="CO105" s="303"/>
      <c r="CP105" s="303"/>
      <c r="CQ105" s="303"/>
      <c r="CR105" s="303"/>
      <c r="CS105" s="303"/>
      <c r="CT105" s="303"/>
      <c r="CU105" s="303"/>
      <c r="CV105" s="303"/>
    </row>
    <row r="106" spans="1:100" s="273" customFormat="1" ht="16.5" hidden="1" customHeight="1">
      <c r="A106" s="285" t="e">
        <f>#REF!</f>
        <v>#REF!</v>
      </c>
      <c r="B106" s="285"/>
      <c r="C106" s="285"/>
      <c r="D106" s="285"/>
      <c r="E106" s="285"/>
      <c r="F106" s="285"/>
      <c r="G106" s="285"/>
      <c r="H106" s="285"/>
      <c r="I106" s="286" t="e">
        <f>#REF!</f>
        <v>#REF!</v>
      </c>
      <c r="J106" s="931" t="e">
        <f>#REF!</f>
        <v>#REF!</v>
      </c>
      <c r="K106" s="931"/>
      <c r="L106" s="931"/>
      <c r="M106" s="931"/>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03"/>
      <c r="CD106" s="303"/>
      <c r="CE106" s="303"/>
      <c r="CF106" s="303"/>
      <c r="CG106" s="303"/>
      <c r="CH106" s="303"/>
      <c r="CI106" s="303"/>
      <c r="CJ106" s="303"/>
      <c r="CK106" s="303"/>
      <c r="CL106" s="303"/>
      <c r="CM106" s="303"/>
      <c r="CN106" s="303"/>
      <c r="CO106" s="303"/>
      <c r="CP106" s="303"/>
      <c r="CQ106" s="303"/>
      <c r="CR106" s="303"/>
      <c r="CS106" s="303"/>
      <c r="CT106" s="303"/>
      <c r="CU106" s="303"/>
      <c r="CV106" s="303"/>
    </row>
    <row r="107" spans="1:100" s="273" customFormat="1" ht="16.5" hidden="1" customHeight="1">
      <c r="A107" s="285" t="e">
        <f>#REF!</f>
        <v>#REF!</v>
      </c>
      <c r="B107" s="285"/>
      <c r="C107" s="285"/>
      <c r="D107" s="285"/>
      <c r="E107" s="285"/>
      <c r="F107" s="285"/>
      <c r="G107" s="285"/>
      <c r="H107" s="285"/>
      <c r="I107" s="286" t="e">
        <f>#REF!</f>
        <v>#REF!</v>
      </c>
      <c r="J107" s="931" t="e">
        <f>#REF!</f>
        <v>#REF!</v>
      </c>
      <c r="K107" s="931"/>
      <c r="L107" s="931"/>
      <c r="M107" s="931"/>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c r="BI107" s="303"/>
      <c r="BJ107" s="303"/>
      <c r="BK107" s="303"/>
      <c r="BL107" s="303"/>
      <c r="BM107" s="303"/>
      <c r="BN107" s="303"/>
      <c r="BO107" s="303"/>
      <c r="BP107" s="303"/>
      <c r="BQ107" s="303"/>
      <c r="BR107" s="303"/>
      <c r="BS107" s="303"/>
      <c r="BT107" s="303"/>
      <c r="BU107" s="303"/>
      <c r="BV107" s="303"/>
      <c r="BW107" s="303"/>
      <c r="BX107" s="303"/>
      <c r="BY107" s="303"/>
      <c r="BZ107" s="303"/>
      <c r="CA107" s="303"/>
      <c r="CB107" s="303"/>
      <c r="CC107" s="303"/>
      <c r="CD107" s="303"/>
      <c r="CE107" s="303"/>
      <c r="CF107" s="303"/>
      <c r="CG107" s="303"/>
      <c r="CH107" s="303"/>
      <c r="CI107" s="303"/>
      <c r="CJ107" s="303"/>
      <c r="CK107" s="303"/>
      <c r="CL107" s="303"/>
      <c r="CM107" s="303"/>
      <c r="CN107" s="303"/>
      <c r="CO107" s="303"/>
      <c r="CP107" s="303"/>
      <c r="CQ107" s="303"/>
      <c r="CR107" s="303"/>
      <c r="CS107" s="303"/>
      <c r="CT107" s="303"/>
      <c r="CU107" s="303"/>
      <c r="CV107" s="303"/>
    </row>
    <row r="108" spans="1:100" s="273" customFormat="1" ht="16.5" hidden="1" customHeight="1">
      <c r="A108" s="285" t="e">
        <f>#REF!</f>
        <v>#REF!</v>
      </c>
      <c r="B108" s="285"/>
      <c r="C108" s="285"/>
      <c r="D108" s="285"/>
      <c r="E108" s="285"/>
      <c r="F108" s="285"/>
      <c r="G108" s="285"/>
      <c r="H108" s="285"/>
      <c r="I108" s="286" t="e">
        <f>#REF!</f>
        <v>#REF!</v>
      </c>
      <c r="J108" s="931" t="e">
        <f>#REF!</f>
        <v>#REF!</v>
      </c>
      <c r="K108" s="931"/>
      <c r="L108" s="931"/>
      <c r="M108" s="931"/>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c r="BI108" s="303"/>
      <c r="BJ108" s="303"/>
      <c r="BK108" s="303"/>
      <c r="BL108" s="303"/>
      <c r="BM108" s="303"/>
      <c r="BN108" s="303"/>
      <c r="BO108" s="303"/>
      <c r="BP108" s="303"/>
      <c r="BQ108" s="303"/>
      <c r="BR108" s="303"/>
      <c r="BS108" s="303"/>
      <c r="BT108" s="303"/>
      <c r="BU108" s="303"/>
      <c r="BV108" s="303"/>
      <c r="BW108" s="303"/>
      <c r="BX108" s="303"/>
      <c r="BY108" s="303"/>
      <c r="BZ108" s="303"/>
      <c r="CA108" s="303"/>
      <c r="CB108" s="303"/>
      <c r="CC108" s="303"/>
      <c r="CD108" s="303"/>
      <c r="CE108" s="303"/>
      <c r="CF108" s="303"/>
      <c r="CG108" s="303"/>
      <c r="CH108" s="303"/>
      <c r="CI108" s="303"/>
      <c r="CJ108" s="303"/>
      <c r="CK108" s="303"/>
      <c r="CL108" s="303"/>
      <c r="CM108" s="303"/>
      <c r="CN108" s="303"/>
      <c r="CO108" s="303"/>
      <c r="CP108" s="303"/>
      <c r="CQ108" s="303"/>
      <c r="CR108" s="303"/>
      <c r="CS108" s="303"/>
      <c r="CT108" s="303"/>
      <c r="CU108" s="303"/>
      <c r="CV108" s="303"/>
    </row>
    <row r="109" spans="1:100" s="291" customFormat="1" ht="20.100000000000001" hidden="1" customHeight="1">
      <c r="A109" s="285"/>
      <c r="B109" s="285"/>
      <c r="C109" s="285"/>
      <c r="D109" s="285"/>
      <c r="E109" s="285"/>
      <c r="F109" s="285"/>
      <c r="G109" s="285"/>
      <c r="H109" s="285"/>
      <c r="I109" s="284" t="e">
        <f>#REF!</f>
        <v>#REF!</v>
      </c>
      <c r="J109" s="931" t="e">
        <f>#REF!</f>
        <v>#REF!</v>
      </c>
      <c r="K109" s="931"/>
      <c r="L109" s="931"/>
      <c r="M109" s="931"/>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3"/>
      <c r="BR109" s="303"/>
      <c r="BS109" s="303"/>
      <c r="BT109" s="303"/>
      <c r="BU109" s="303"/>
      <c r="BV109" s="303"/>
      <c r="BW109" s="303"/>
      <c r="BX109" s="303"/>
      <c r="BY109" s="303"/>
      <c r="BZ109" s="303"/>
      <c r="CA109" s="303"/>
      <c r="CB109" s="303"/>
      <c r="CC109" s="303"/>
      <c r="CD109" s="303"/>
      <c r="CE109" s="303"/>
      <c r="CF109" s="303"/>
      <c r="CG109" s="303"/>
      <c r="CH109" s="303"/>
      <c r="CI109" s="303"/>
      <c r="CJ109" s="303"/>
      <c r="CK109" s="303"/>
      <c r="CL109" s="303"/>
      <c r="CM109" s="303"/>
      <c r="CN109" s="303"/>
      <c r="CO109" s="303"/>
      <c r="CP109" s="303"/>
      <c r="CQ109" s="303"/>
      <c r="CR109" s="303"/>
      <c r="CS109" s="303"/>
      <c r="CT109" s="303"/>
      <c r="CU109" s="303"/>
      <c r="CV109" s="303"/>
    </row>
    <row r="110" spans="1:100" s="273" customFormat="1" ht="20.100000000000001" hidden="1" customHeight="1">
      <c r="A110" s="292"/>
      <c r="B110" s="292"/>
      <c r="C110" s="292"/>
      <c r="D110" s="292"/>
      <c r="E110" s="292"/>
      <c r="F110" s="292"/>
      <c r="G110" s="292"/>
      <c r="H110" s="292"/>
      <c r="I110" s="284" t="e">
        <f>#REF!</f>
        <v>#REF!</v>
      </c>
      <c r="J110" s="931" t="e">
        <f>#REF!</f>
        <v>#REF!</v>
      </c>
      <c r="K110" s="931"/>
      <c r="L110" s="931"/>
      <c r="M110" s="931"/>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3"/>
      <c r="BY110" s="303"/>
      <c r="BZ110" s="303"/>
      <c r="CA110" s="303"/>
      <c r="CB110" s="303"/>
      <c r="CC110" s="303"/>
      <c r="CD110" s="303"/>
      <c r="CE110" s="303"/>
      <c r="CF110" s="303"/>
      <c r="CG110" s="303"/>
      <c r="CH110" s="303"/>
      <c r="CI110" s="303"/>
      <c r="CJ110" s="303"/>
      <c r="CK110" s="303"/>
      <c r="CL110" s="303"/>
      <c r="CM110" s="303"/>
      <c r="CN110" s="303"/>
      <c r="CO110" s="303"/>
      <c r="CP110" s="303"/>
      <c r="CQ110" s="303"/>
      <c r="CR110" s="303"/>
      <c r="CS110" s="303"/>
      <c r="CT110" s="303"/>
      <c r="CU110" s="303"/>
      <c r="CV110" s="303"/>
    </row>
    <row r="111" spans="1:100" s="273" customFormat="1" ht="16.5" hidden="1" customHeight="1">
      <c r="A111" s="292"/>
      <c r="B111" s="292"/>
      <c r="C111" s="292"/>
      <c r="D111" s="292"/>
      <c r="E111" s="292"/>
      <c r="F111" s="292"/>
      <c r="G111" s="292"/>
      <c r="H111" s="292"/>
      <c r="I111" s="284"/>
      <c r="J111" s="931"/>
      <c r="K111" s="931"/>
      <c r="L111" s="931"/>
      <c r="M111" s="931"/>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c r="BI111" s="303"/>
      <c r="BJ111" s="303"/>
      <c r="BK111" s="303"/>
      <c r="BL111" s="303"/>
      <c r="BM111" s="303"/>
      <c r="BN111" s="303"/>
      <c r="BO111" s="303"/>
      <c r="BP111" s="303"/>
      <c r="BQ111" s="303"/>
      <c r="BR111" s="303"/>
      <c r="BS111" s="303"/>
      <c r="BT111" s="303"/>
      <c r="BU111" s="303"/>
      <c r="BV111" s="303"/>
      <c r="BW111" s="303"/>
      <c r="BX111" s="303"/>
      <c r="BY111" s="303"/>
      <c r="BZ111" s="303"/>
      <c r="CA111" s="303"/>
      <c r="CB111" s="303"/>
      <c r="CC111" s="303"/>
      <c r="CD111" s="303"/>
      <c r="CE111" s="303"/>
      <c r="CF111" s="303"/>
      <c r="CG111" s="303"/>
      <c r="CH111" s="303"/>
      <c r="CI111" s="303"/>
      <c r="CJ111" s="303"/>
      <c r="CK111" s="303"/>
      <c r="CL111" s="303"/>
      <c r="CM111" s="303"/>
      <c r="CN111" s="303"/>
      <c r="CO111" s="303"/>
      <c r="CP111" s="303"/>
      <c r="CQ111" s="303"/>
      <c r="CR111" s="303"/>
      <c r="CS111" s="303"/>
      <c r="CT111" s="303"/>
      <c r="CU111" s="303"/>
      <c r="CV111" s="303"/>
    </row>
    <row r="112" spans="1:100" s="273" customFormat="1" ht="20.100000000000001" hidden="1" customHeight="1">
      <c r="A112" s="288" t="e">
        <f>#REF!</f>
        <v>#REF!</v>
      </c>
      <c r="B112" s="288"/>
      <c r="C112" s="288"/>
      <c r="D112" s="288"/>
      <c r="E112" s="288"/>
      <c r="F112" s="288"/>
      <c r="G112" s="288"/>
      <c r="H112" s="288"/>
      <c r="I112" s="284" t="e">
        <f>#REF!</f>
        <v>#REF!</v>
      </c>
      <c r="J112" s="931"/>
      <c r="K112" s="931"/>
      <c r="L112" s="931"/>
      <c r="M112" s="931"/>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c r="BI112" s="303"/>
      <c r="BJ112" s="303"/>
      <c r="BK112" s="303"/>
      <c r="BL112" s="303"/>
      <c r="BM112" s="303"/>
      <c r="BN112" s="303"/>
      <c r="BO112" s="303"/>
      <c r="BP112" s="303"/>
      <c r="BQ112" s="303"/>
      <c r="BR112" s="303"/>
      <c r="BS112" s="303"/>
      <c r="BT112" s="303"/>
      <c r="BU112" s="303"/>
      <c r="BV112" s="303"/>
      <c r="BW112" s="303"/>
      <c r="BX112" s="303"/>
      <c r="BY112" s="303"/>
      <c r="BZ112" s="303"/>
      <c r="CA112" s="303"/>
      <c r="CB112" s="303"/>
      <c r="CC112" s="303"/>
      <c r="CD112" s="303"/>
      <c r="CE112" s="303"/>
      <c r="CF112" s="303"/>
      <c r="CG112" s="303"/>
      <c r="CH112" s="303"/>
      <c r="CI112" s="303"/>
      <c r="CJ112" s="303"/>
      <c r="CK112" s="303"/>
      <c r="CL112" s="303"/>
      <c r="CM112" s="303"/>
      <c r="CN112" s="303"/>
      <c r="CO112" s="303"/>
      <c r="CP112" s="303"/>
      <c r="CQ112" s="303"/>
      <c r="CR112" s="303"/>
      <c r="CS112" s="303"/>
      <c r="CT112" s="303"/>
      <c r="CU112" s="303"/>
      <c r="CV112" s="303"/>
    </row>
    <row r="113" spans="1:100" s="273" customFormat="1" ht="30" hidden="1" customHeight="1">
      <c r="A113" s="289" t="e">
        <f>#REF!</f>
        <v>#REF!</v>
      </c>
      <c r="B113" s="289"/>
      <c r="C113" s="289"/>
      <c r="D113" s="289"/>
      <c r="E113" s="289"/>
      <c r="F113" s="289"/>
      <c r="G113" s="289"/>
      <c r="H113" s="289"/>
      <c r="I113" s="284" t="e">
        <f>#REF!</f>
        <v>#REF!</v>
      </c>
      <c r="J113" s="931"/>
      <c r="K113" s="931"/>
      <c r="L113" s="931"/>
      <c r="M113" s="931"/>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03"/>
      <c r="CC113" s="303"/>
      <c r="CD113" s="303"/>
      <c r="CE113" s="303"/>
      <c r="CF113" s="303"/>
      <c r="CG113" s="303"/>
      <c r="CH113" s="303"/>
      <c r="CI113" s="303"/>
      <c r="CJ113" s="303"/>
      <c r="CK113" s="303"/>
      <c r="CL113" s="303"/>
      <c r="CM113" s="303"/>
      <c r="CN113" s="303"/>
      <c r="CO113" s="303"/>
      <c r="CP113" s="303"/>
      <c r="CQ113" s="303"/>
      <c r="CR113" s="303"/>
      <c r="CS113" s="303"/>
      <c r="CT113" s="303"/>
      <c r="CU113" s="303"/>
      <c r="CV113" s="303"/>
    </row>
    <row r="114" spans="1:100" s="273" customFormat="1" ht="16.5" hidden="1" customHeight="1">
      <c r="A114" s="285" t="e">
        <f>#REF!</f>
        <v>#REF!</v>
      </c>
      <c r="B114" s="285"/>
      <c r="C114" s="285"/>
      <c r="D114" s="285"/>
      <c r="E114" s="285"/>
      <c r="F114" s="285"/>
      <c r="G114" s="285"/>
      <c r="H114" s="285"/>
      <c r="I114" s="286" t="e">
        <f>#REF!</f>
        <v>#REF!</v>
      </c>
      <c r="J114" s="931" t="e">
        <f>#REF!</f>
        <v>#REF!</v>
      </c>
      <c r="K114" s="931"/>
      <c r="L114" s="931"/>
      <c r="M114" s="931"/>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c r="BI114" s="303"/>
      <c r="BJ114" s="303"/>
      <c r="BK114" s="303"/>
      <c r="BL114" s="303"/>
      <c r="BM114" s="303"/>
      <c r="BN114" s="303"/>
      <c r="BO114" s="303"/>
      <c r="BP114" s="303"/>
      <c r="BQ114" s="303"/>
      <c r="BR114" s="303"/>
      <c r="BS114" s="303"/>
      <c r="BT114" s="303"/>
      <c r="BU114" s="303"/>
      <c r="BV114" s="303"/>
      <c r="BW114" s="303"/>
      <c r="BX114" s="303"/>
      <c r="BY114" s="303"/>
      <c r="BZ114" s="303"/>
      <c r="CA114" s="303"/>
      <c r="CB114" s="303"/>
      <c r="CC114" s="303"/>
      <c r="CD114" s="303"/>
      <c r="CE114" s="303"/>
      <c r="CF114" s="303"/>
      <c r="CG114" s="303"/>
      <c r="CH114" s="303"/>
      <c r="CI114" s="303"/>
      <c r="CJ114" s="303"/>
      <c r="CK114" s="303"/>
      <c r="CL114" s="303"/>
      <c r="CM114" s="303"/>
      <c r="CN114" s="303"/>
      <c r="CO114" s="303"/>
      <c r="CP114" s="303"/>
      <c r="CQ114" s="303"/>
      <c r="CR114" s="303"/>
      <c r="CS114" s="303"/>
      <c r="CT114" s="303"/>
      <c r="CU114" s="303"/>
      <c r="CV114" s="303"/>
    </row>
    <row r="115" spans="1:100" s="273" customFormat="1" ht="16.5" hidden="1" customHeight="1">
      <c r="A115" s="285" t="e">
        <f>#REF!</f>
        <v>#REF!</v>
      </c>
      <c r="B115" s="285"/>
      <c r="C115" s="285"/>
      <c r="D115" s="285"/>
      <c r="E115" s="285"/>
      <c r="F115" s="285"/>
      <c r="G115" s="285"/>
      <c r="H115" s="285"/>
      <c r="I115" s="286" t="e">
        <f>#REF!</f>
        <v>#REF!</v>
      </c>
      <c r="J115" s="931" t="e">
        <f>#REF!</f>
        <v>#REF!</v>
      </c>
      <c r="K115" s="931"/>
      <c r="L115" s="931"/>
      <c r="M115" s="931"/>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3"/>
      <c r="CD115" s="303"/>
      <c r="CE115" s="303"/>
      <c r="CF115" s="303"/>
      <c r="CG115" s="303"/>
      <c r="CH115" s="303"/>
      <c r="CI115" s="303"/>
      <c r="CJ115" s="303"/>
      <c r="CK115" s="303"/>
      <c r="CL115" s="303"/>
      <c r="CM115" s="303"/>
      <c r="CN115" s="303"/>
      <c r="CO115" s="303"/>
      <c r="CP115" s="303"/>
      <c r="CQ115" s="303"/>
      <c r="CR115" s="303"/>
      <c r="CS115" s="303"/>
      <c r="CT115" s="303"/>
      <c r="CU115" s="303"/>
      <c r="CV115" s="303"/>
    </row>
    <row r="116" spans="1:100" s="273" customFormat="1" ht="16.5" hidden="1" customHeight="1">
      <c r="A116" s="285" t="e">
        <f>#REF!</f>
        <v>#REF!</v>
      </c>
      <c r="B116" s="285"/>
      <c r="C116" s="285"/>
      <c r="D116" s="285"/>
      <c r="E116" s="285"/>
      <c r="F116" s="285"/>
      <c r="G116" s="285"/>
      <c r="H116" s="285"/>
      <c r="I116" s="286" t="e">
        <f>#REF!</f>
        <v>#REF!</v>
      </c>
      <c r="J116" s="931" t="e">
        <f>#REF!</f>
        <v>#REF!</v>
      </c>
      <c r="K116" s="931"/>
      <c r="L116" s="931"/>
      <c r="M116" s="931"/>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row>
    <row r="117" spans="1:100" s="273" customFormat="1" ht="20.100000000000001" hidden="1" customHeight="1">
      <c r="A117" s="293"/>
      <c r="B117" s="293"/>
      <c r="C117" s="293"/>
      <c r="D117" s="293"/>
      <c r="E117" s="293"/>
      <c r="F117" s="293"/>
      <c r="G117" s="293"/>
      <c r="H117" s="293"/>
      <c r="I117" s="284" t="e">
        <f>#REF!</f>
        <v>#REF!</v>
      </c>
      <c r="J117" s="931" t="e">
        <f>#REF!</f>
        <v>#REF!</v>
      </c>
      <c r="K117" s="931"/>
      <c r="L117" s="931"/>
      <c r="M117" s="931"/>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c r="CD117" s="303"/>
      <c r="CE117" s="303"/>
      <c r="CF117" s="303"/>
      <c r="CG117" s="303"/>
      <c r="CH117" s="303"/>
      <c r="CI117" s="303"/>
      <c r="CJ117" s="303"/>
      <c r="CK117" s="303"/>
      <c r="CL117" s="303"/>
      <c r="CM117" s="303"/>
      <c r="CN117" s="303"/>
      <c r="CO117" s="303"/>
      <c r="CP117" s="303"/>
      <c r="CQ117" s="303"/>
      <c r="CR117" s="303"/>
      <c r="CS117" s="303"/>
      <c r="CT117" s="303"/>
      <c r="CU117" s="303"/>
      <c r="CV117" s="303"/>
    </row>
    <row r="118" spans="1:100" s="273" customFormat="1" ht="20.100000000000001" hidden="1" customHeight="1">
      <c r="A118" s="292"/>
      <c r="B118" s="292"/>
      <c r="C118" s="292"/>
      <c r="D118" s="292"/>
      <c r="E118" s="292"/>
      <c r="F118" s="292"/>
      <c r="G118" s="292"/>
      <c r="H118" s="292"/>
      <c r="I118" s="284" t="e">
        <f>#REF!</f>
        <v>#REF!</v>
      </c>
      <c r="J118" s="931" t="e">
        <f>#REF!</f>
        <v>#REF!</v>
      </c>
      <c r="K118" s="931"/>
      <c r="L118" s="931"/>
      <c r="M118" s="931"/>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3"/>
      <c r="CD118" s="303"/>
      <c r="CE118" s="303"/>
      <c r="CF118" s="303"/>
      <c r="CG118" s="303"/>
      <c r="CH118" s="303"/>
      <c r="CI118" s="303"/>
      <c r="CJ118" s="303"/>
      <c r="CK118" s="303"/>
      <c r="CL118" s="303"/>
      <c r="CM118" s="303"/>
      <c r="CN118" s="303"/>
      <c r="CO118" s="303"/>
      <c r="CP118" s="303"/>
      <c r="CQ118" s="303"/>
      <c r="CR118" s="303"/>
      <c r="CS118" s="303"/>
      <c r="CT118" s="303"/>
      <c r="CU118" s="303"/>
      <c r="CV118" s="303"/>
    </row>
    <row r="119" spans="1:100" s="273" customFormat="1" ht="20.100000000000001" hidden="1" customHeight="1">
      <c r="A119" s="283" t="e">
        <f>#REF!</f>
        <v>#REF!</v>
      </c>
      <c r="B119" s="283"/>
      <c r="C119" s="283"/>
      <c r="D119" s="283"/>
      <c r="E119" s="283"/>
      <c r="F119" s="283"/>
      <c r="G119" s="283"/>
      <c r="H119" s="283"/>
      <c r="I119" s="284" t="e">
        <f>#REF!</f>
        <v>#REF!</v>
      </c>
      <c r="J119" s="931"/>
      <c r="K119" s="931"/>
      <c r="L119" s="931"/>
      <c r="M119" s="931"/>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3"/>
      <c r="BZ119" s="303"/>
      <c r="CA119" s="303"/>
      <c r="CB119" s="303"/>
      <c r="CC119" s="303"/>
      <c r="CD119" s="303"/>
      <c r="CE119" s="303"/>
      <c r="CF119" s="303"/>
      <c r="CG119" s="303"/>
      <c r="CH119" s="303"/>
      <c r="CI119" s="303"/>
      <c r="CJ119" s="303"/>
      <c r="CK119" s="303"/>
      <c r="CL119" s="303"/>
      <c r="CM119" s="303"/>
      <c r="CN119" s="303"/>
      <c r="CO119" s="303"/>
      <c r="CP119" s="303"/>
      <c r="CQ119" s="303"/>
      <c r="CR119" s="303"/>
      <c r="CS119" s="303"/>
      <c r="CT119" s="303"/>
      <c r="CU119" s="303"/>
      <c r="CV119" s="303"/>
    </row>
    <row r="120" spans="1:100" s="273" customFormat="1" ht="30" hidden="1" customHeight="1">
      <c r="A120" s="288" t="e">
        <f>#REF!</f>
        <v>#REF!</v>
      </c>
      <c r="B120" s="288"/>
      <c r="C120" s="288"/>
      <c r="D120" s="288"/>
      <c r="E120" s="288"/>
      <c r="F120" s="288"/>
      <c r="G120" s="288"/>
      <c r="H120" s="288"/>
      <c r="I120" s="284" t="e">
        <f>#REF!</f>
        <v>#REF!</v>
      </c>
      <c r="J120" s="931"/>
      <c r="K120" s="931"/>
      <c r="L120" s="931"/>
      <c r="M120" s="931"/>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c r="BI120" s="303"/>
      <c r="BJ120" s="303"/>
      <c r="BK120" s="303"/>
      <c r="BL120" s="303"/>
      <c r="BM120" s="303"/>
      <c r="BN120" s="303"/>
      <c r="BO120" s="303"/>
      <c r="BP120" s="303"/>
      <c r="BQ120" s="303"/>
      <c r="BR120" s="303"/>
      <c r="BS120" s="303"/>
      <c r="BT120" s="303"/>
      <c r="BU120" s="303"/>
      <c r="BV120" s="303"/>
      <c r="BW120" s="303"/>
      <c r="BX120" s="303"/>
      <c r="BY120" s="303"/>
      <c r="BZ120" s="303"/>
      <c r="CA120" s="303"/>
      <c r="CB120" s="303"/>
      <c r="CC120" s="303"/>
      <c r="CD120" s="303"/>
      <c r="CE120" s="303"/>
      <c r="CF120" s="303"/>
      <c r="CG120" s="303"/>
      <c r="CH120" s="303"/>
      <c r="CI120" s="303"/>
      <c r="CJ120" s="303"/>
      <c r="CK120" s="303"/>
      <c r="CL120" s="303"/>
      <c r="CM120" s="303"/>
      <c r="CN120" s="303"/>
      <c r="CO120" s="303"/>
      <c r="CP120" s="303"/>
      <c r="CQ120" s="303"/>
      <c r="CR120" s="303"/>
      <c r="CS120" s="303"/>
      <c r="CT120" s="303"/>
      <c r="CU120" s="303"/>
      <c r="CV120" s="303"/>
    </row>
    <row r="121" spans="1:100" s="273" customFormat="1" ht="20.100000000000001" hidden="1" customHeight="1">
      <c r="A121" s="285" t="e">
        <f>#REF!</f>
        <v>#REF!</v>
      </c>
      <c r="B121" s="285"/>
      <c r="C121" s="285"/>
      <c r="D121" s="285"/>
      <c r="E121" s="285"/>
      <c r="F121" s="285"/>
      <c r="G121" s="285"/>
      <c r="H121" s="285"/>
      <c r="I121" s="286" t="e">
        <f>#REF!</f>
        <v>#REF!</v>
      </c>
      <c r="J121" s="931" t="e">
        <f>#REF!</f>
        <v>#REF!</v>
      </c>
      <c r="K121" s="931"/>
      <c r="L121" s="931"/>
      <c r="M121" s="931"/>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3"/>
      <c r="BZ121" s="303"/>
      <c r="CA121" s="303"/>
      <c r="CB121" s="303"/>
      <c r="CC121" s="303"/>
      <c r="CD121" s="303"/>
      <c r="CE121" s="303"/>
      <c r="CF121" s="303"/>
      <c r="CG121" s="303"/>
      <c r="CH121" s="303"/>
      <c r="CI121" s="303"/>
      <c r="CJ121" s="303"/>
      <c r="CK121" s="303"/>
      <c r="CL121" s="303"/>
      <c r="CM121" s="303"/>
      <c r="CN121" s="303"/>
      <c r="CO121" s="303"/>
      <c r="CP121" s="303"/>
      <c r="CQ121" s="303"/>
      <c r="CR121" s="303"/>
      <c r="CS121" s="303"/>
      <c r="CT121" s="303"/>
      <c r="CU121" s="303"/>
      <c r="CV121" s="303"/>
    </row>
    <row r="122" spans="1:100" s="273" customFormat="1" ht="20.100000000000001" hidden="1" customHeight="1">
      <c r="A122" s="285" t="e">
        <f>#REF!</f>
        <v>#REF!</v>
      </c>
      <c r="B122" s="285"/>
      <c r="C122" s="285"/>
      <c r="D122" s="285"/>
      <c r="E122" s="285"/>
      <c r="F122" s="285"/>
      <c r="G122" s="285"/>
      <c r="H122" s="285"/>
      <c r="I122" s="286" t="e">
        <f>#REF!</f>
        <v>#REF!</v>
      </c>
      <c r="J122" s="931" t="e">
        <f>#REF!</f>
        <v>#REF!</v>
      </c>
      <c r="K122" s="931"/>
      <c r="L122" s="931"/>
      <c r="M122" s="931"/>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c r="BI122" s="303"/>
      <c r="BJ122" s="303"/>
      <c r="BK122" s="303"/>
      <c r="BL122" s="303"/>
      <c r="BM122" s="303"/>
      <c r="BN122" s="303"/>
      <c r="BO122" s="303"/>
      <c r="BP122" s="303"/>
      <c r="BQ122" s="303"/>
      <c r="BR122" s="303"/>
      <c r="BS122" s="303"/>
      <c r="BT122" s="303"/>
      <c r="BU122" s="303"/>
      <c r="BV122" s="303"/>
      <c r="BW122" s="303"/>
      <c r="BX122" s="303"/>
      <c r="BY122" s="303"/>
      <c r="BZ122" s="303"/>
      <c r="CA122" s="303"/>
      <c r="CB122" s="303"/>
      <c r="CC122" s="303"/>
      <c r="CD122" s="303"/>
      <c r="CE122" s="303"/>
      <c r="CF122" s="303"/>
      <c r="CG122" s="303"/>
      <c r="CH122" s="303"/>
      <c r="CI122" s="303"/>
      <c r="CJ122" s="303"/>
      <c r="CK122" s="303"/>
      <c r="CL122" s="303"/>
      <c r="CM122" s="303"/>
      <c r="CN122" s="303"/>
      <c r="CO122" s="303"/>
      <c r="CP122" s="303"/>
      <c r="CQ122" s="303"/>
      <c r="CR122" s="303"/>
      <c r="CS122" s="303"/>
      <c r="CT122" s="303"/>
      <c r="CU122" s="303"/>
      <c r="CV122" s="303"/>
    </row>
    <row r="123" spans="1:100" s="273" customFormat="1" ht="20.100000000000001" hidden="1" customHeight="1">
      <c r="A123" s="285" t="e">
        <f>#REF!</f>
        <v>#REF!</v>
      </c>
      <c r="B123" s="285"/>
      <c r="C123" s="285"/>
      <c r="D123" s="285"/>
      <c r="E123" s="285"/>
      <c r="F123" s="285"/>
      <c r="G123" s="285"/>
      <c r="H123" s="285"/>
      <c r="I123" s="286" t="e">
        <f>#REF!</f>
        <v>#REF!</v>
      </c>
      <c r="J123" s="931" t="e">
        <f>#REF!</f>
        <v>#REF!</v>
      </c>
      <c r="K123" s="931"/>
      <c r="L123" s="931"/>
      <c r="M123" s="931"/>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c r="BI123" s="303"/>
      <c r="BJ123" s="303"/>
      <c r="BK123" s="303"/>
      <c r="BL123" s="303"/>
      <c r="BM123" s="303"/>
      <c r="BN123" s="303"/>
      <c r="BO123" s="303"/>
      <c r="BP123" s="303"/>
      <c r="BQ123" s="303"/>
      <c r="BR123" s="303"/>
      <c r="BS123" s="303"/>
      <c r="BT123" s="303"/>
      <c r="BU123" s="303"/>
      <c r="BV123" s="303"/>
      <c r="BW123" s="303"/>
      <c r="BX123" s="303"/>
      <c r="BY123" s="303"/>
      <c r="BZ123" s="303"/>
      <c r="CA123" s="303"/>
      <c r="CB123" s="303"/>
      <c r="CC123" s="303"/>
      <c r="CD123" s="303"/>
      <c r="CE123" s="303"/>
      <c r="CF123" s="303"/>
      <c r="CG123" s="303"/>
      <c r="CH123" s="303"/>
      <c r="CI123" s="303"/>
      <c r="CJ123" s="303"/>
      <c r="CK123" s="303"/>
      <c r="CL123" s="303"/>
      <c r="CM123" s="303"/>
      <c r="CN123" s="303"/>
      <c r="CO123" s="303"/>
      <c r="CP123" s="303"/>
      <c r="CQ123" s="303"/>
      <c r="CR123" s="303"/>
      <c r="CS123" s="303"/>
      <c r="CT123" s="303"/>
      <c r="CU123" s="303"/>
      <c r="CV123" s="303"/>
    </row>
    <row r="124" spans="1:100" s="273" customFormat="1" ht="20.100000000000001" hidden="1" customHeight="1">
      <c r="A124" s="285" t="e">
        <f>#REF!</f>
        <v>#REF!</v>
      </c>
      <c r="B124" s="285"/>
      <c r="C124" s="285"/>
      <c r="D124" s="285"/>
      <c r="E124" s="285"/>
      <c r="F124" s="285"/>
      <c r="G124" s="285"/>
      <c r="H124" s="285"/>
      <c r="I124" s="286" t="e">
        <f>#REF!</f>
        <v>#REF!</v>
      </c>
      <c r="J124" s="931" t="e">
        <f>#REF!</f>
        <v>#REF!</v>
      </c>
      <c r="K124" s="931"/>
      <c r="L124" s="931"/>
      <c r="M124" s="931"/>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c r="BI124" s="303"/>
      <c r="BJ124" s="303"/>
      <c r="BK124" s="303"/>
      <c r="BL124" s="303"/>
      <c r="BM124" s="303"/>
      <c r="BN124" s="303"/>
      <c r="BO124" s="303"/>
      <c r="BP124" s="303"/>
      <c r="BQ124" s="303"/>
      <c r="BR124" s="303"/>
      <c r="BS124" s="303"/>
      <c r="BT124" s="303"/>
      <c r="BU124" s="303"/>
      <c r="BV124" s="303"/>
      <c r="BW124" s="303"/>
      <c r="BX124" s="303"/>
      <c r="BY124" s="303"/>
      <c r="BZ124" s="303"/>
      <c r="CA124" s="303"/>
      <c r="CB124" s="303"/>
      <c r="CC124" s="303"/>
      <c r="CD124" s="303"/>
      <c r="CE124" s="303"/>
      <c r="CF124" s="303"/>
      <c r="CG124" s="303"/>
      <c r="CH124" s="303"/>
      <c r="CI124" s="303"/>
      <c r="CJ124" s="303"/>
      <c r="CK124" s="303"/>
      <c r="CL124" s="303"/>
      <c r="CM124" s="303"/>
      <c r="CN124" s="303"/>
      <c r="CO124" s="303"/>
      <c r="CP124" s="303"/>
      <c r="CQ124" s="303"/>
      <c r="CR124" s="303"/>
      <c r="CS124" s="303"/>
      <c r="CT124" s="303"/>
      <c r="CU124" s="303"/>
      <c r="CV124" s="303"/>
    </row>
    <row r="125" spans="1:100" s="273" customFormat="1" ht="20.100000000000001" hidden="1" customHeight="1">
      <c r="A125" s="285" t="e">
        <f>#REF!</f>
        <v>#REF!</v>
      </c>
      <c r="B125" s="285"/>
      <c r="C125" s="285"/>
      <c r="D125" s="285"/>
      <c r="E125" s="285"/>
      <c r="F125" s="285"/>
      <c r="G125" s="285"/>
      <c r="H125" s="285"/>
      <c r="I125" s="286" t="e">
        <f>#REF!</f>
        <v>#REF!</v>
      </c>
      <c r="J125" s="931" t="e">
        <f>#REF!</f>
        <v>#REF!</v>
      </c>
      <c r="K125" s="931"/>
      <c r="L125" s="931"/>
      <c r="M125" s="931"/>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c r="BI125" s="303"/>
      <c r="BJ125" s="303"/>
      <c r="BK125" s="303"/>
      <c r="BL125" s="303"/>
      <c r="BM125" s="303"/>
      <c r="BN125" s="303"/>
      <c r="BO125" s="303"/>
      <c r="BP125" s="303"/>
      <c r="BQ125" s="303"/>
      <c r="BR125" s="303"/>
      <c r="BS125" s="303"/>
      <c r="BT125" s="303"/>
      <c r="BU125" s="303"/>
      <c r="BV125" s="303"/>
      <c r="BW125" s="303"/>
      <c r="BX125" s="303"/>
      <c r="BY125" s="303"/>
      <c r="BZ125" s="303"/>
      <c r="CA125" s="303"/>
      <c r="CB125" s="303"/>
      <c r="CC125" s="303"/>
      <c r="CD125" s="303"/>
      <c r="CE125" s="303"/>
      <c r="CF125" s="303"/>
      <c r="CG125" s="303"/>
      <c r="CH125" s="303"/>
      <c r="CI125" s="303"/>
      <c r="CJ125" s="303"/>
      <c r="CK125" s="303"/>
      <c r="CL125" s="303"/>
      <c r="CM125" s="303"/>
      <c r="CN125" s="303"/>
      <c r="CO125" s="303"/>
      <c r="CP125" s="303"/>
      <c r="CQ125" s="303"/>
      <c r="CR125" s="303"/>
      <c r="CS125" s="303"/>
      <c r="CT125" s="303"/>
      <c r="CU125" s="303"/>
      <c r="CV125" s="303"/>
    </row>
    <row r="126" spans="1:100" s="273" customFormat="1" ht="20.100000000000001" hidden="1" customHeight="1">
      <c r="A126" s="287"/>
      <c r="B126" s="287"/>
      <c r="C126" s="287"/>
      <c r="D126" s="287"/>
      <c r="E126" s="287"/>
      <c r="F126" s="287"/>
      <c r="G126" s="287"/>
      <c r="H126" s="287"/>
      <c r="I126" s="284" t="e">
        <f>#REF!</f>
        <v>#REF!</v>
      </c>
      <c r="J126" s="931" t="e">
        <f>#REF!</f>
        <v>#REF!</v>
      </c>
      <c r="K126" s="931"/>
      <c r="L126" s="931"/>
      <c r="M126" s="931"/>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c r="BI126" s="303"/>
      <c r="BJ126" s="303"/>
      <c r="BK126" s="303"/>
      <c r="BL126" s="303"/>
      <c r="BM126" s="303"/>
      <c r="BN126" s="303"/>
      <c r="BO126" s="303"/>
      <c r="BP126" s="303"/>
      <c r="BQ126" s="303"/>
      <c r="BR126" s="303"/>
      <c r="BS126" s="303"/>
      <c r="BT126" s="303"/>
      <c r="BU126" s="303"/>
      <c r="BV126" s="303"/>
      <c r="BW126" s="303"/>
      <c r="BX126" s="303"/>
      <c r="BY126" s="303"/>
      <c r="BZ126" s="303"/>
      <c r="CA126" s="303"/>
      <c r="CB126" s="303"/>
      <c r="CC126" s="303"/>
      <c r="CD126" s="303"/>
      <c r="CE126" s="303"/>
      <c r="CF126" s="303"/>
      <c r="CG126" s="303"/>
      <c r="CH126" s="303"/>
      <c r="CI126" s="303"/>
      <c r="CJ126" s="303"/>
      <c r="CK126" s="303"/>
      <c r="CL126" s="303"/>
      <c r="CM126" s="303"/>
      <c r="CN126" s="303"/>
      <c r="CO126" s="303"/>
      <c r="CP126" s="303"/>
      <c r="CQ126" s="303"/>
      <c r="CR126" s="303"/>
      <c r="CS126" s="303"/>
      <c r="CT126" s="303"/>
      <c r="CU126" s="303"/>
      <c r="CV126" s="303"/>
    </row>
    <row r="127" spans="1:100" s="273" customFormat="1" ht="20.100000000000001" hidden="1" customHeight="1">
      <c r="A127" s="288" t="e">
        <f>#REF!</f>
        <v>#REF!</v>
      </c>
      <c r="B127" s="288"/>
      <c r="C127" s="288"/>
      <c r="D127" s="288"/>
      <c r="E127" s="288"/>
      <c r="F127" s="288"/>
      <c r="G127" s="288"/>
      <c r="H127" s="288"/>
      <c r="I127" s="284" t="e">
        <f>#REF!</f>
        <v>#REF!</v>
      </c>
      <c r="J127" s="931"/>
      <c r="K127" s="931"/>
      <c r="L127" s="931"/>
      <c r="M127" s="931"/>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3"/>
      <c r="BZ127" s="303"/>
      <c r="CA127" s="303"/>
      <c r="CB127" s="303"/>
      <c r="CC127" s="303"/>
      <c r="CD127" s="303"/>
      <c r="CE127" s="303"/>
      <c r="CF127" s="303"/>
      <c r="CG127" s="303"/>
      <c r="CH127" s="303"/>
      <c r="CI127" s="303"/>
      <c r="CJ127" s="303"/>
      <c r="CK127" s="303"/>
      <c r="CL127" s="303"/>
      <c r="CM127" s="303"/>
      <c r="CN127" s="303"/>
      <c r="CO127" s="303"/>
      <c r="CP127" s="303"/>
      <c r="CQ127" s="303"/>
      <c r="CR127" s="303"/>
      <c r="CS127" s="303"/>
      <c r="CT127" s="303"/>
      <c r="CU127" s="303"/>
      <c r="CV127" s="303"/>
    </row>
    <row r="128" spans="1:100" s="273" customFormat="1" ht="20.100000000000001" hidden="1" customHeight="1">
      <c r="A128" s="285" t="e">
        <f>#REF!</f>
        <v>#REF!</v>
      </c>
      <c r="B128" s="285"/>
      <c r="C128" s="285"/>
      <c r="D128" s="285"/>
      <c r="E128" s="285"/>
      <c r="F128" s="285"/>
      <c r="G128" s="285"/>
      <c r="H128" s="285"/>
      <c r="I128" s="294" t="e">
        <f>#REF!</f>
        <v>#REF!</v>
      </c>
      <c r="J128" s="931" t="e">
        <f>#REF!</f>
        <v>#REF!</v>
      </c>
      <c r="K128" s="931"/>
      <c r="L128" s="931"/>
      <c r="M128" s="931"/>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c r="BI128" s="303"/>
      <c r="BJ128" s="303"/>
      <c r="BK128" s="303"/>
      <c r="BL128" s="303"/>
      <c r="BM128" s="303"/>
      <c r="BN128" s="303"/>
      <c r="BO128" s="303"/>
      <c r="BP128" s="303"/>
      <c r="BQ128" s="303"/>
      <c r="BR128" s="303"/>
      <c r="BS128" s="303"/>
      <c r="BT128" s="303"/>
      <c r="BU128" s="303"/>
      <c r="BV128" s="303"/>
      <c r="BW128" s="303"/>
      <c r="BX128" s="303"/>
      <c r="BY128" s="303"/>
      <c r="BZ128" s="303"/>
      <c r="CA128" s="303"/>
      <c r="CB128" s="303"/>
      <c r="CC128" s="303"/>
      <c r="CD128" s="303"/>
      <c r="CE128" s="303"/>
      <c r="CF128" s="303"/>
      <c r="CG128" s="303"/>
      <c r="CH128" s="303"/>
      <c r="CI128" s="303"/>
      <c r="CJ128" s="303"/>
      <c r="CK128" s="303"/>
      <c r="CL128" s="303"/>
      <c r="CM128" s="303"/>
      <c r="CN128" s="303"/>
      <c r="CO128" s="303"/>
      <c r="CP128" s="303"/>
      <c r="CQ128" s="303"/>
      <c r="CR128" s="303"/>
      <c r="CS128" s="303"/>
      <c r="CT128" s="303"/>
      <c r="CU128" s="303"/>
      <c r="CV128" s="303"/>
    </row>
    <row r="129" spans="1:100" s="273" customFormat="1" ht="20.100000000000001" hidden="1" customHeight="1">
      <c r="A129" s="285" t="e">
        <f>#REF!</f>
        <v>#REF!</v>
      </c>
      <c r="B129" s="285"/>
      <c r="C129" s="285"/>
      <c r="D129" s="285"/>
      <c r="E129" s="285"/>
      <c r="F129" s="285"/>
      <c r="G129" s="285"/>
      <c r="H129" s="285"/>
      <c r="I129" s="294" t="e">
        <f>#REF!</f>
        <v>#REF!</v>
      </c>
      <c r="J129" s="931" t="e">
        <f>#REF!</f>
        <v>#REF!</v>
      </c>
      <c r="K129" s="931"/>
      <c r="L129" s="931"/>
      <c r="M129" s="931"/>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c r="BI129" s="303"/>
      <c r="BJ129" s="303"/>
      <c r="BK129" s="303"/>
      <c r="BL129" s="303"/>
      <c r="BM129" s="303"/>
      <c r="BN129" s="303"/>
      <c r="BO129" s="303"/>
      <c r="BP129" s="303"/>
      <c r="BQ129" s="303"/>
      <c r="BR129" s="303"/>
      <c r="BS129" s="303"/>
      <c r="BT129" s="303"/>
      <c r="BU129" s="303"/>
      <c r="BV129" s="303"/>
      <c r="BW129" s="303"/>
      <c r="BX129" s="303"/>
      <c r="BY129" s="303"/>
      <c r="BZ129" s="303"/>
      <c r="CA129" s="303"/>
      <c r="CB129" s="303"/>
      <c r="CC129" s="303"/>
      <c r="CD129" s="303"/>
      <c r="CE129" s="303"/>
      <c r="CF129" s="303"/>
      <c r="CG129" s="303"/>
      <c r="CH129" s="303"/>
      <c r="CI129" s="303"/>
      <c r="CJ129" s="303"/>
      <c r="CK129" s="303"/>
      <c r="CL129" s="303"/>
      <c r="CM129" s="303"/>
      <c r="CN129" s="303"/>
      <c r="CO129" s="303"/>
      <c r="CP129" s="303"/>
      <c r="CQ129" s="303"/>
      <c r="CR129" s="303"/>
      <c r="CS129" s="303"/>
      <c r="CT129" s="303"/>
      <c r="CU129" s="303"/>
      <c r="CV129" s="303"/>
    </row>
    <row r="130" spans="1:100" s="273" customFormat="1" ht="20.100000000000001" hidden="1" customHeight="1">
      <c r="A130" s="285" t="e">
        <f>#REF!</f>
        <v>#REF!</v>
      </c>
      <c r="B130" s="285"/>
      <c r="C130" s="285"/>
      <c r="D130" s="285"/>
      <c r="E130" s="285"/>
      <c r="F130" s="285"/>
      <c r="G130" s="285"/>
      <c r="H130" s="285"/>
      <c r="I130" s="294" t="e">
        <f>#REF!</f>
        <v>#REF!</v>
      </c>
      <c r="J130" s="931" t="e">
        <f>#REF!</f>
        <v>#REF!</v>
      </c>
      <c r="K130" s="931"/>
      <c r="L130" s="931"/>
      <c r="M130" s="931"/>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c r="BI130" s="303"/>
      <c r="BJ130" s="303"/>
      <c r="BK130" s="303"/>
      <c r="BL130" s="303"/>
      <c r="BM130" s="303"/>
      <c r="BN130" s="303"/>
      <c r="BO130" s="303"/>
      <c r="BP130" s="303"/>
      <c r="BQ130" s="303"/>
      <c r="BR130" s="303"/>
      <c r="BS130" s="303"/>
      <c r="BT130" s="303"/>
      <c r="BU130" s="303"/>
      <c r="BV130" s="303"/>
      <c r="BW130" s="303"/>
      <c r="BX130" s="303"/>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row>
    <row r="131" spans="1:100" s="273" customFormat="1" ht="20.100000000000001" hidden="1" customHeight="1">
      <c r="A131" s="285" t="e">
        <f>#REF!</f>
        <v>#REF!</v>
      </c>
      <c r="B131" s="285"/>
      <c r="C131" s="285"/>
      <c r="D131" s="285"/>
      <c r="E131" s="285"/>
      <c r="F131" s="285"/>
      <c r="G131" s="285"/>
      <c r="H131" s="285"/>
      <c r="I131" s="294" t="e">
        <f>#REF!</f>
        <v>#REF!</v>
      </c>
      <c r="J131" s="931" t="e">
        <f>#REF!</f>
        <v>#REF!</v>
      </c>
      <c r="K131" s="931"/>
      <c r="L131" s="931"/>
      <c r="M131" s="931"/>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03"/>
      <c r="BL131" s="303"/>
      <c r="BM131" s="303"/>
      <c r="BN131" s="303"/>
      <c r="BO131" s="303"/>
      <c r="BP131" s="303"/>
      <c r="BQ131" s="303"/>
      <c r="BR131" s="303"/>
      <c r="BS131" s="303"/>
      <c r="BT131" s="303"/>
      <c r="BU131" s="303"/>
      <c r="BV131" s="303"/>
      <c r="BW131" s="303"/>
      <c r="BX131" s="303"/>
      <c r="BY131" s="303"/>
      <c r="BZ131" s="303"/>
      <c r="CA131" s="303"/>
      <c r="CB131" s="303"/>
      <c r="CC131" s="303"/>
      <c r="CD131" s="303"/>
      <c r="CE131" s="303"/>
      <c r="CF131" s="303"/>
      <c r="CG131" s="303"/>
      <c r="CH131" s="303"/>
      <c r="CI131" s="303"/>
      <c r="CJ131" s="303"/>
      <c r="CK131" s="303"/>
      <c r="CL131" s="303"/>
      <c r="CM131" s="303"/>
      <c r="CN131" s="303"/>
      <c r="CO131" s="303"/>
      <c r="CP131" s="303"/>
      <c r="CQ131" s="303"/>
      <c r="CR131" s="303"/>
      <c r="CS131" s="303"/>
      <c r="CT131" s="303"/>
      <c r="CU131" s="303"/>
      <c r="CV131" s="303"/>
    </row>
    <row r="132" spans="1:100" s="273" customFormat="1" ht="20.100000000000001" hidden="1" customHeight="1">
      <c r="A132" s="285" t="e">
        <f>#REF!</f>
        <v>#REF!</v>
      </c>
      <c r="B132" s="285"/>
      <c r="C132" s="285"/>
      <c r="D132" s="285"/>
      <c r="E132" s="285"/>
      <c r="F132" s="285"/>
      <c r="G132" s="285"/>
      <c r="H132" s="285"/>
      <c r="I132" s="294" t="e">
        <f>#REF!</f>
        <v>#REF!</v>
      </c>
      <c r="J132" s="931" t="e">
        <f>#REF!</f>
        <v>#REF!</v>
      </c>
      <c r="K132" s="931"/>
      <c r="L132" s="931"/>
      <c r="M132" s="931"/>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c r="BI132" s="303"/>
      <c r="BJ132" s="303"/>
      <c r="BK132" s="303"/>
      <c r="BL132" s="303"/>
      <c r="BM132" s="303"/>
      <c r="BN132" s="303"/>
      <c r="BO132" s="303"/>
      <c r="BP132" s="303"/>
      <c r="BQ132" s="303"/>
      <c r="BR132" s="303"/>
      <c r="BS132" s="303"/>
      <c r="BT132" s="303"/>
      <c r="BU132" s="303"/>
      <c r="BV132" s="303"/>
      <c r="BW132" s="303"/>
      <c r="BX132" s="30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row>
    <row r="133" spans="1:100" s="273" customFormat="1" ht="20.100000000000001" hidden="1" customHeight="1">
      <c r="A133" s="285" t="e">
        <f>#REF!</f>
        <v>#REF!</v>
      </c>
      <c r="B133" s="285"/>
      <c r="C133" s="285"/>
      <c r="D133" s="285"/>
      <c r="E133" s="285"/>
      <c r="F133" s="285"/>
      <c r="G133" s="285"/>
      <c r="H133" s="285"/>
      <c r="I133" s="294" t="e">
        <f>#REF!</f>
        <v>#REF!</v>
      </c>
      <c r="J133" s="931" t="e">
        <f>#REF!</f>
        <v>#REF!</v>
      </c>
      <c r="K133" s="931"/>
      <c r="L133" s="931"/>
      <c r="M133" s="931"/>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c r="BI133" s="303"/>
      <c r="BJ133" s="303"/>
      <c r="BK133" s="303"/>
      <c r="BL133" s="303"/>
      <c r="BM133" s="303"/>
      <c r="BN133" s="303"/>
      <c r="BO133" s="303"/>
      <c r="BP133" s="303"/>
      <c r="BQ133" s="303"/>
      <c r="BR133" s="303"/>
      <c r="BS133" s="303"/>
      <c r="BT133" s="303"/>
      <c r="BU133" s="303"/>
      <c r="BV133" s="303"/>
      <c r="BW133" s="303"/>
      <c r="BX133" s="303"/>
      <c r="BY133" s="303"/>
      <c r="BZ133" s="303"/>
      <c r="CA133" s="303"/>
      <c r="CB133" s="303"/>
      <c r="CC133" s="303"/>
      <c r="CD133" s="303"/>
      <c r="CE133" s="303"/>
      <c r="CF133" s="303"/>
      <c r="CG133" s="303"/>
      <c r="CH133" s="303"/>
      <c r="CI133" s="303"/>
      <c r="CJ133" s="303"/>
      <c r="CK133" s="303"/>
      <c r="CL133" s="303"/>
      <c r="CM133" s="303"/>
      <c r="CN133" s="303"/>
      <c r="CO133" s="303"/>
      <c r="CP133" s="303"/>
      <c r="CQ133" s="303"/>
      <c r="CR133" s="303"/>
      <c r="CS133" s="303"/>
      <c r="CT133" s="303"/>
      <c r="CU133" s="303"/>
      <c r="CV133" s="303"/>
    </row>
    <row r="134" spans="1:100" s="273" customFormat="1" ht="20.100000000000001" hidden="1" customHeight="1">
      <c r="A134" s="295"/>
      <c r="B134" s="295"/>
      <c r="C134" s="295"/>
      <c r="D134" s="295"/>
      <c r="E134" s="295"/>
      <c r="F134" s="295"/>
      <c r="G134" s="295"/>
      <c r="H134" s="295"/>
      <c r="I134" s="284" t="e">
        <f>#REF!</f>
        <v>#REF!</v>
      </c>
      <c r="J134" s="931" t="e">
        <f>#REF!</f>
        <v>#REF!</v>
      </c>
      <c r="K134" s="931"/>
      <c r="L134" s="931"/>
      <c r="M134" s="931"/>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c r="BI134" s="303"/>
      <c r="BJ134" s="303"/>
      <c r="BK134" s="303"/>
      <c r="BL134" s="303"/>
      <c r="BM134" s="303"/>
      <c r="BN134" s="303"/>
      <c r="BO134" s="303"/>
      <c r="BP134" s="303"/>
      <c r="BQ134" s="303"/>
      <c r="BR134" s="303"/>
      <c r="BS134" s="303"/>
      <c r="BT134" s="303"/>
      <c r="BU134" s="303"/>
      <c r="BV134" s="303"/>
      <c r="BW134" s="303"/>
      <c r="BX134" s="303"/>
      <c r="BY134" s="303"/>
      <c r="BZ134" s="303"/>
      <c r="CA134" s="303"/>
      <c r="CB134" s="303"/>
      <c r="CC134" s="303"/>
      <c r="CD134" s="303"/>
      <c r="CE134" s="303"/>
      <c r="CF134" s="303"/>
      <c r="CG134" s="303"/>
      <c r="CH134" s="303"/>
      <c r="CI134" s="303"/>
      <c r="CJ134" s="303"/>
      <c r="CK134" s="303"/>
      <c r="CL134" s="303"/>
      <c r="CM134" s="303"/>
      <c r="CN134" s="303"/>
      <c r="CO134" s="303"/>
      <c r="CP134" s="303"/>
      <c r="CQ134" s="303"/>
      <c r="CR134" s="303"/>
      <c r="CS134" s="303"/>
      <c r="CT134" s="303"/>
      <c r="CU134" s="303"/>
      <c r="CV134" s="303"/>
    </row>
    <row r="135" spans="1:100" s="273" customFormat="1" ht="35.25" hidden="1" customHeight="1">
      <c r="A135" s="288" t="e">
        <f>#REF!</f>
        <v>#REF!</v>
      </c>
      <c r="B135" s="288"/>
      <c r="C135" s="288"/>
      <c r="D135" s="288"/>
      <c r="E135" s="288"/>
      <c r="F135" s="288"/>
      <c r="G135" s="288"/>
      <c r="H135" s="288"/>
      <c r="I135" s="284" t="e">
        <f>#REF!</f>
        <v>#REF!</v>
      </c>
      <c r="J135" s="931"/>
      <c r="K135" s="931"/>
      <c r="L135" s="931"/>
      <c r="M135" s="931"/>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3"/>
      <c r="CO135" s="303"/>
      <c r="CP135" s="303"/>
      <c r="CQ135" s="303"/>
      <c r="CR135" s="303"/>
      <c r="CS135" s="303"/>
      <c r="CT135" s="303"/>
      <c r="CU135" s="303"/>
      <c r="CV135" s="303"/>
    </row>
    <row r="136" spans="1:100" s="273" customFormat="1" ht="19.5" hidden="1" customHeight="1">
      <c r="A136" s="285" t="e">
        <f>#REF!</f>
        <v>#REF!</v>
      </c>
      <c r="B136" s="285"/>
      <c r="C136" s="285"/>
      <c r="D136" s="285"/>
      <c r="E136" s="285"/>
      <c r="F136" s="285"/>
      <c r="G136" s="285"/>
      <c r="H136" s="285"/>
      <c r="I136" s="294" t="e">
        <f>#REF!</f>
        <v>#REF!</v>
      </c>
      <c r="J136" s="931" t="e">
        <f>#REF!</f>
        <v>#REF!</v>
      </c>
      <c r="K136" s="931"/>
      <c r="L136" s="931"/>
      <c r="M136" s="931"/>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c r="BI136" s="303"/>
      <c r="BJ136" s="303"/>
      <c r="BK136" s="303"/>
      <c r="BL136" s="303"/>
      <c r="BM136" s="303"/>
      <c r="BN136" s="303"/>
      <c r="BO136" s="303"/>
      <c r="BP136" s="303"/>
      <c r="BQ136" s="303"/>
      <c r="BR136" s="303"/>
      <c r="BS136" s="303"/>
      <c r="BT136" s="303"/>
      <c r="BU136" s="303"/>
      <c r="BV136" s="303"/>
      <c r="BW136" s="303"/>
      <c r="BX136" s="303"/>
      <c r="BY136" s="303"/>
      <c r="BZ136" s="303"/>
      <c r="CA136" s="303"/>
      <c r="CB136" s="303"/>
      <c r="CC136" s="303"/>
      <c r="CD136" s="303"/>
      <c r="CE136" s="303"/>
      <c r="CF136" s="303"/>
      <c r="CG136" s="303"/>
      <c r="CH136" s="303"/>
      <c r="CI136" s="303"/>
      <c r="CJ136" s="303"/>
      <c r="CK136" s="303"/>
      <c r="CL136" s="303"/>
      <c r="CM136" s="303"/>
      <c r="CN136" s="303"/>
      <c r="CO136" s="303"/>
      <c r="CP136" s="303"/>
      <c r="CQ136" s="303"/>
      <c r="CR136" s="303"/>
      <c r="CS136" s="303"/>
      <c r="CT136" s="303"/>
      <c r="CU136" s="303"/>
      <c r="CV136" s="303"/>
    </row>
    <row r="137" spans="1:100" s="273" customFormat="1" ht="19.5" hidden="1" customHeight="1">
      <c r="A137" s="285" t="e">
        <f>#REF!</f>
        <v>#REF!</v>
      </c>
      <c r="B137" s="285"/>
      <c r="C137" s="285"/>
      <c r="D137" s="285"/>
      <c r="E137" s="285"/>
      <c r="F137" s="285"/>
      <c r="G137" s="285"/>
      <c r="H137" s="285"/>
      <c r="I137" s="294" t="e">
        <f>#REF!</f>
        <v>#REF!</v>
      </c>
      <c r="J137" s="931" t="e">
        <f>#REF!</f>
        <v>#REF!</v>
      </c>
      <c r="K137" s="931"/>
      <c r="L137" s="931"/>
      <c r="M137" s="931"/>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303"/>
      <c r="BO137" s="303"/>
      <c r="BP137" s="303"/>
      <c r="BQ137" s="303"/>
      <c r="BR137" s="303"/>
      <c r="BS137" s="303"/>
      <c r="BT137" s="303"/>
      <c r="BU137" s="303"/>
      <c r="BV137" s="303"/>
      <c r="BW137" s="303"/>
      <c r="BX137" s="303"/>
      <c r="BY137" s="303"/>
      <c r="BZ137" s="303"/>
      <c r="CA137" s="303"/>
      <c r="CB137" s="303"/>
      <c r="CC137" s="303"/>
      <c r="CD137" s="303"/>
      <c r="CE137" s="303"/>
      <c r="CF137" s="303"/>
      <c r="CG137" s="303"/>
      <c r="CH137" s="303"/>
      <c r="CI137" s="303"/>
      <c r="CJ137" s="303"/>
      <c r="CK137" s="303"/>
      <c r="CL137" s="303"/>
      <c r="CM137" s="303"/>
      <c r="CN137" s="303"/>
      <c r="CO137" s="303"/>
      <c r="CP137" s="303"/>
      <c r="CQ137" s="303"/>
      <c r="CR137" s="303"/>
      <c r="CS137" s="303"/>
      <c r="CT137" s="303"/>
      <c r="CU137" s="303"/>
      <c r="CV137" s="303"/>
    </row>
    <row r="138" spans="1:100" s="273" customFormat="1" ht="19.5" hidden="1" customHeight="1">
      <c r="A138" s="285" t="e">
        <f>#REF!</f>
        <v>#REF!</v>
      </c>
      <c r="B138" s="285"/>
      <c r="C138" s="285"/>
      <c r="D138" s="285"/>
      <c r="E138" s="285"/>
      <c r="F138" s="285"/>
      <c r="G138" s="285"/>
      <c r="H138" s="285"/>
      <c r="I138" s="294" t="e">
        <f>#REF!</f>
        <v>#REF!</v>
      </c>
      <c r="J138" s="931" t="e">
        <f>#REF!</f>
        <v>#REF!</v>
      </c>
      <c r="K138" s="931"/>
      <c r="L138" s="931"/>
      <c r="M138" s="931"/>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c r="BI138" s="303"/>
      <c r="BJ138" s="303"/>
      <c r="BK138" s="303"/>
      <c r="BL138" s="303"/>
      <c r="BM138" s="303"/>
      <c r="BN138" s="303"/>
      <c r="BO138" s="303"/>
      <c r="BP138" s="303"/>
      <c r="BQ138" s="303"/>
      <c r="BR138" s="303"/>
      <c r="BS138" s="303"/>
      <c r="BT138" s="303"/>
      <c r="BU138" s="303"/>
      <c r="BV138" s="303"/>
      <c r="BW138" s="303"/>
      <c r="BX138" s="303"/>
      <c r="BY138" s="303"/>
      <c r="BZ138" s="303"/>
      <c r="CA138" s="303"/>
      <c r="CB138" s="303"/>
      <c r="CC138" s="303"/>
      <c r="CD138" s="303"/>
      <c r="CE138" s="303"/>
      <c r="CF138" s="303"/>
      <c r="CG138" s="303"/>
      <c r="CH138" s="303"/>
      <c r="CI138" s="303"/>
      <c r="CJ138" s="303"/>
      <c r="CK138" s="303"/>
      <c r="CL138" s="303"/>
      <c r="CM138" s="303"/>
      <c r="CN138" s="303"/>
      <c r="CO138" s="303"/>
      <c r="CP138" s="303"/>
      <c r="CQ138" s="303"/>
      <c r="CR138" s="303"/>
      <c r="CS138" s="303"/>
      <c r="CT138" s="303"/>
      <c r="CU138" s="303"/>
      <c r="CV138" s="303"/>
    </row>
    <row r="139" spans="1:100" s="273" customFormat="1" ht="19.5" hidden="1" customHeight="1">
      <c r="A139" s="285" t="e">
        <f>#REF!</f>
        <v>#REF!</v>
      </c>
      <c r="B139" s="285"/>
      <c r="C139" s="285"/>
      <c r="D139" s="285"/>
      <c r="E139" s="285"/>
      <c r="F139" s="285"/>
      <c r="G139" s="285"/>
      <c r="H139" s="285"/>
      <c r="I139" s="294" t="e">
        <f>#REF!</f>
        <v>#REF!</v>
      </c>
      <c r="J139" s="931" t="e">
        <f>#REF!</f>
        <v>#REF!</v>
      </c>
      <c r="K139" s="931"/>
      <c r="L139" s="931"/>
      <c r="M139" s="931"/>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c r="BI139" s="303"/>
      <c r="BJ139" s="303"/>
      <c r="BK139" s="303"/>
      <c r="BL139" s="303"/>
      <c r="BM139" s="303"/>
      <c r="BN139" s="303"/>
      <c r="BO139" s="303"/>
      <c r="BP139" s="303"/>
      <c r="BQ139" s="303"/>
      <c r="BR139" s="303"/>
      <c r="BS139" s="303"/>
      <c r="BT139" s="303"/>
      <c r="BU139" s="303"/>
      <c r="BV139" s="303"/>
      <c r="BW139" s="303"/>
      <c r="BX139" s="303"/>
      <c r="BY139" s="303"/>
      <c r="BZ139" s="303"/>
      <c r="CA139" s="303"/>
      <c r="CB139" s="303"/>
      <c r="CC139" s="303"/>
      <c r="CD139" s="303"/>
      <c r="CE139" s="303"/>
      <c r="CF139" s="303"/>
      <c r="CG139" s="303"/>
      <c r="CH139" s="303"/>
      <c r="CI139" s="303"/>
      <c r="CJ139" s="303"/>
      <c r="CK139" s="303"/>
      <c r="CL139" s="303"/>
      <c r="CM139" s="303"/>
      <c r="CN139" s="303"/>
      <c r="CO139" s="303"/>
      <c r="CP139" s="303"/>
      <c r="CQ139" s="303"/>
      <c r="CR139" s="303"/>
      <c r="CS139" s="303"/>
      <c r="CT139" s="303"/>
      <c r="CU139" s="303"/>
      <c r="CV139" s="303"/>
    </row>
    <row r="140" spans="1:100" s="273" customFormat="1" ht="33" hidden="1" customHeight="1">
      <c r="A140" s="285" t="e">
        <f>#REF!</f>
        <v>#REF!</v>
      </c>
      <c r="B140" s="285"/>
      <c r="C140" s="285"/>
      <c r="D140" s="285"/>
      <c r="E140" s="285"/>
      <c r="F140" s="285"/>
      <c r="G140" s="285"/>
      <c r="H140" s="285"/>
      <c r="I140" s="294" t="e">
        <f>#REF!</f>
        <v>#REF!</v>
      </c>
      <c r="J140" s="931" t="e">
        <f>#REF!</f>
        <v>#REF!</v>
      </c>
      <c r="K140" s="931"/>
      <c r="L140" s="931"/>
      <c r="M140" s="931"/>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c r="BI140" s="303"/>
      <c r="BJ140" s="303"/>
      <c r="BK140" s="303"/>
      <c r="BL140" s="303"/>
      <c r="BM140" s="303"/>
      <c r="BN140" s="303"/>
      <c r="BO140" s="303"/>
      <c r="BP140" s="303"/>
      <c r="BQ140" s="303"/>
      <c r="BR140" s="303"/>
      <c r="BS140" s="303"/>
      <c r="BT140" s="303"/>
      <c r="BU140" s="303"/>
      <c r="BV140" s="303"/>
      <c r="BW140" s="303"/>
      <c r="BX140" s="303"/>
      <c r="BY140" s="303"/>
      <c r="BZ140" s="303"/>
      <c r="CA140" s="303"/>
      <c r="CB140" s="303"/>
      <c r="CC140" s="303"/>
      <c r="CD140" s="303"/>
      <c r="CE140" s="303"/>
      <c r="CF140" s="303"/>
      <c r="CG140" s="303"/>
      <c r="CH140" s="303"/>
      <c r="CI140" s="303"/>
      <c r="CJ140" s="303"/>
      <c r="CK140" s="303"/>
      <c r="CL140" s="303"/>
      <c r="CM140" s="303"/>
      <c r="CN140" s="303"/>
      <c r="CO140" s="303"/>
      <c r="CP140" s="303"/>
      <c r="CQ140" s="303"/>
      <c r="CR140" s="303"/>
      <c r="CS140" s="303"/>
      <c r="CT140" s="303"/>
      <c r="CU140" s="303"/>
      <c r="CV140" s="303"/>
    </row>
    <row r="141" spans="1:100" s="273" customFormat="1" ht="19.5" hidden="1" customHeight="1">
      <c r="A141" s="285" t="e">
        <f>#REF!</f>
        <v>#REF!</v>
      </c>
      <c r="B141" s="285"/>
      <c r="C141" s="285"/>
      <c r="D141" s="285"/>
      <c r="E141" s="285"/>
      <c r="F141" s="285"/>
      <c r="G141" s="285"/>
      <c r="H141" s="285"/>
      <c r="I141" s="294" t="e">
        <f>#REF!</f>
        <v>#REF!</v>
      </c>
      <c r="J141" s="931" t="e">
        <f>#REF!</f>
        <v>#REF!</v>
      </c>
      <c r="K141" s="931"/>
      <c r="L141" s="931"/>
      <c r="M141" s="931"/>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c r="BI141" s="303"/>
      <c r="BJ141" s="303"/>
      <c r="BK141" s="303"/>
      <c r="BL141" s="303"/>
      <c r="BM141" s="303"/>
      <c r="BN141" s="303"/>
      <c r="BO141" s="303"/>
      <c r="BP141" s="303"/>
      <c r="BQ141" s="303"/>
      <c r="BR141" s="303"/>
      <c r="BS141" s="303"/>
      <c r="BT141" s="303"/>
      <c r="BU141" s="303"/>
      <c r="BV141" s="303"/>
      <c r="BW141" s="303"/>
      <c r="BX141" s="303"/>
      <c r="BY141" s="303"/>
      <c r="BZ141" s="303"/>
      <c r="CA141" s="303"/>
      <c r="CB141" s="303"/>
      <c r="CC141" s="303"/>
      <c r="CD141" s="303"/>
      <c r="CE141" s="303"/>
      <c r="CF141" s="303"/>
      <c r="CG141" s="303"/>
      <c r="CH141" s="303"/>
      <c r="CI141" s="303"/>
      <c r="CJ141" s="303"/>
      <c r="CK141" s="303"/>
      <c r="CL141" s="303"/>
      <c r="CM141" s="303"/>
      <c r="CN141" s="303"/>
      <c r="CO141" s="303"/>
      <c r="CP141" s="303"/>
      <c r="CQ141" s="303"/>
      <c r="CR141" s="303"/>
      <c r="CS141" s="303"/>
      <c r="CT141" s="303"/>
      <c r="CU141" s="303"/>
      <c r="CV141" s="303"/>
    </row>
    <row r="142" spans="1:100" s="273" customFormat="1" ht="19.5" hidden="1" customHeight="1">
      <c r="A142" s="285" t="e">
        <f>#REF!</f>
        <v>#REF!</v>
      </c>
      <c r="B142" s="285"/>
      <c r="C142" s="285"/>
      <c r="D142" s="285"/>
      <c r="E142" s="285"/>
      <c r="F142" s="285"/>
      <c r="G142" s="285"/>
      <c r="H142" s="285"/>
      <c r="I142" s="294" t="e">
        <f>#REF!</f>
        <v>#REF!</v>
      </c>
      <c r="J142" s="931" t="e">
        <f>#REF!</f>
        <v>#REF!</v>
      </c>
      <c r="K142" s="931"/>
      <c r="L142" s="931"/>
      <c r="M142" s="931"/>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c r="BI142" s="303"/>
      <c r="BJ142" s="303"/>
      <c r="BK142" s="303"/>
      <c r="BL142" s="303"/>
      <c r="BM142" s="303"/>
      <c r="BN142" s="303"/>
      <c r="BO142" s="303"/>
      <c r="BP142" s="303"/>
      <c r="BQ142" s="303"/>
      <c r="BR142" s="303"/>
      <c r="BS142" s="303"/>
      <c r="BT142" s="303"/>
      <c r="BU142" s="303"/>
      <c r="BV142" s="303"/>
      <c r="BW142" s="303"/>
      <c r="BX142" s="303"/>
      <c r="BY142" s="303"/>
      <c r="BZ142" s="303"/>
      <c r="CA142" s="303"/>
      <c r="CB142" s="303"/>
      <c r="CC142" s="303"/>
      <c r="CD142" s="303"/>
      <c r="CE142" s="303"/>
      <c r="CF142" s="303"/>
      <c r="CG142" s="303"/>
      <c r="CH142" s="303"/>
      <c r="CI142" s="303"/>
      <c r="CJ142" s="303"/>
      <c r="CK142" s="303"/>
      <c r="CL142" s="303"/>
      <c r="CM142" s="303"/>
      <c r="CN142" s="303"/>
      <c r="CO142" s="303"/>
      <c r="CP142" s="303"/>
      <c r="CQ142" s="303"/>
      <c r="CR142" s="303"/>
      <c r="CS142" s="303"/>
      <c r="CT142" s="303"/>
      <c r="CU142" s="303"/>
      <c r="CV142" s="303"/>
    </row>
    <row r="143" spans="1:100" s="273" customFormat="1" ht="19.5" hidden="1" customHeight="1">
      <c r="A143" s="285" t="e">
        <f>#REF!</f>
        <v>#REF!</v>
      </c>
      <c r="B143" s="285"/>
      <c r="C143" s="285"/>
      <c r="D143" s="285"/>
      <c r="E143" s="285"/>
      <c r="F143" s="285"/>
      <c r="G143" s="285"/>
      <c r="H143" s="285"/>
      <c r="I143" s="294" t="e">
        <f>#REF!</f>
        <v>#REF!</v>
      </c>
      <c r="J143" s="931" t="e">
        <f>#REF!</f>
        <v>#REF!</v>
      </c>
      <c r="K143" s="931"/>
      <c r="L143" s="931"/>
      <c r="M143" s="931"/>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c r="BI143" s="303"/>
      <c r="BJ143" s="303"/>
      <c r="BK143" s="303"/>
      <c r="BL143" s="303"/>
      <c r="BM143" s="303"/>
      <c r="BN143" s="303"/>
      <c r="BO143" s="303"/>
      <c r="BP143" s="303"/>
      <c r="BQ143" s="303"/>
      <c r="BR143" s="303"/>
      <c r="BS143" s="303"/>
      <c r="BT143" s="303"/>
      <c r="BU143" s="303"/>
      <c r="BV143" s="303"/>
      <c r="BW143" s="303"/>
      <c r="BX143" s="303"/>
      <c r="BY143" s="303"/>
      <c r="BZ143" s="303"/>
      <c r="CA143" s="303"/>
      <c r="CB143" s="303"/>
      <c r="CC143" s="303"/>
      <c r="CD143" s="303"/>
      <c r="CE143" s="303"/>
      <c r="CF143" s="303"/>
      <c r="CG143" s="303"/>
      <c r="CH143" s="303"/>
      <c r="CI143" s="303"/>
      <c r="CJ143" s="303"/>
      <c r="CK143" s="303"/>
      <c r="CL143" s="303"/>
      <c r="CM143" s="303"/>
      <c r="CN143" s="303"/>
      <c r="CO143" s="303"/>
      <c r="CP143" s="303"/>
      <c r="CQ143" s="303"/>
      <c r="CR143" s="303"/>
      <c r="CS143" s="303"/>
      <c r="CT143" s="303"/>
      <c r="CU143" s="303"/>
      <c r="CV143" s="303"/>
    </row>
    <row r="144" spans="1:100" s="273" customFormat="1" ht="19.5" hidden="1" customHeight="1">
      <c r="A144" s="285" t="e">
        <f>#REF!</f>
        <v>#REF!</v>
      </c>
      <c r="B144" s="285"/>
      <c r="C144" s="285"/>
      <c r="D144" s="285"/>
      <c r="E144" s="285"/>
      <c r="F144" s="285"/>
      <c r="G144" s="285"/>
      <c r="H144" s="285"/>
      <c r="I144" s="294" t="e">
        <f>#REF!</f>
        <v>#REF!</v>
      </c>
      <c r="J144" s="931" t="e">
        <f>#REF!</f>
        <v>#REF!</v>
      </c>
      <c r="K144" s="931"/>
      <c r="L144" s="931"/>
      <c r="M144" s="931"/>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03"/>
      <c r="BZ144" s="303"/>
      <c r="CA144" s="303"/>
      <c r="CB144" s="303"/>
      <c r="CC144" s="303"/>
      <c r="CD144" s="303"/>
      <c r="CE144" s="303"/>
      <c r="CF144" s="303"/>
      <c r="CG144" s="303"/>
      <c r="CH144" s="303"/>
      <c r="CI144" s="303"/>
      <c r="CJ144" s="303"/>
      <c r="CK144" s="303"/>
      <c r="CL144" s="303"/>
      <c r="CM144" s="303"/>
      <c r="CN144" s="303"/>
      <c r="CO144" s="303"/>
      <c r="CP144" s="303"/>
      <c r="CQ144" s="303"/>
      <c r="CR144" s="303"/>
      <c r="CS144" s="303"/>
      <c r="CT144" s="303"/>
      <c r="CU144" s="303"/>
      <c r="CV144" s="303"/>
    </row>
    <row r="145" spans="1:100" s="273" customFormat="1" ht="19.5" hidden="1" customHeight="1">
      <c r="A145" s="295"/>
      <c r="B145" s="295"/>
      <c r="C145" s="295"/>
      <c r="D145" s="295"/>
      <c r="E145" s="295"/>
      <c r="F145" s="295"/>
      <c r="G145" s="295"/>
      <c r="H145" s="295"/>
      <c r="I145" s="284" t="e">
        <f>#REF!</f>
        <v>#REF!</v>
      </c>
      <c r="J145" s="931" t="e">
        <f>#REF!</f>
        <v>#REF!</v>
      </c>
      <c r="K145" s="931"/>
      <c r="L145" s="931"/>
      <c r="M145" s="931"/>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c r="BI145" s="303"/>
      <c r="BJ145" s="303"/>
      <c r="BK145" s="303"/>
      <c r="BL145" s="303"/>
      <c r="BM145" s="303"/>
      <c r="BN145" s="303"/>
      <c r="BO145" s="303"/>
      <c r="BP145" s="303"/>
      <c r="BQ145" s="303"/>
      <c r="BR145" s="303"/>
      <c r="BS145" s="303"/>
      <c r="BT145" s="303"/>
      <c r="BU145" s="303"/>
      <c r="BV145" s="303"/>
      <c r="BW145" s="303"/>
      <c r="BX145" s="303"/>
      <c r="BY145" s="303"/>
      <c r="BZ145" s="303"/>
      <c r="CA145" s="303"/>
      <c r="CB145" s="303"/>
      <c r="CC145" s="303"/>
      <c r="CD145" s="303"/>
      <c r="CE145" s="303"/>
      <c r="CF145" s="303"/>
      <c r="CG145" s="303"/>
      <c r="CH145" s="303"/>
      <c r="CI145" s="303"/>
      <c r="CJ145" s="303"/>
      <c r="CK145" s="303"/>
      <c r="CL145" s="303"/>
      <c r="CM145" s="303"/>
      <c r="CN145" s="303"/>
      <c r="CO145" s="303"/>
      <c r="CP145" s="303"/>
      <c r="CQ145" s="303"/>
      <c r="CR145" s="303"/>
      <c r="CS145" s="303"/>
      <c r="CT145" s="303"/>
      <c r="CU145" s="303"/>
      <c r="CV145" s="303"/>
    </row>
    <row r="146" spans="1:100" s="273" customFormat="1" ht="19.5" hidden="1" customHeight="1">
      <c r="A146" s="288" t="e">
        <f>#REF!</f>
        <v>#REF!</v>
      </c>
      <c r="B146" s="288"/>
      <c r="C146" s="288"/>
      <c r="D146" s="288"/>
      <c r="E146" s="288"/>
      <c r="F146" s="288"/>
      <c r="G146" s="288"/>
      <c r="H146" s="288"/>
      <c r="I146" s="284" t="e">
        <f>#REF!</f>
        <v>#REF!</v>
      </c>
      <c r="J146" s="931"/>
      <c r="K146" s="931"/>
      <c r="L146" s="931"/>
      <c r="M146" s="931"/>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c r="BI146" s="303"/>
      <c r="BJ146" s="303"/>
      <c r="BK146" s="303"/>
      <c r="BL146" s="303"/>
      <c r="BM146" s="303"/>
      <c r="BN146" s="303"/>
      <c r="BO146" s="303"/>
      <c r="BP146" s="303"/>
      <c r="BQ146" s="303"/>
      <c r="BR146" s="303"/>
      <c r="BS146" s="303"/>
      <c r="BT146" s="303"/>
      <c r="BU146" s="303"/>
      <c r="BV146" s="303"/>
      <c r="BW146" s="303"/>
      <c r="BX146" s="303"/>
      <c r="BY146" s="303"/>
      <c r="BZ146" s="303"/>
      <c r="CA146" s="303"/>
      <c r="CB146" s="303"/>
      <c r="CC146" s="303"/>
      <c r="CD146" s="303"/>
      <c r="CE146" s="303"/>
      <c r="CF146" s="303"/>
      <c r="CG146" s="303"/>
      <c r="CH146" s="303"/>
      <c r="CI146" s="303"/>
      <c r="CJ146" s="303"/>
      <c r="CK146" s="303"/>
      <c r="CL146" s="303"/>
      <c r="CM146" s="303"/>
      <c r="CN146" s="303"/>
      <c r="CO146" s="303"/>
      <c r="CP146" s="303"/>
      <c r="CQ146" s="303"/>
      <c r="CR146" s="303"/>
      <c r="CS146" s="303"/>
      <c r="CT146" s="303"/>
      <c r="CU146" s="303"/>
      <c r="CV146" s="303"/>
    </row>
    <row r="147" spans="1:100" s="273" customFormat="1" ht="19.5" hidden="1" customHeight="1">
      <c r="A147" s="285" t="e">
        <f>#REF!</f>
        <v>#REF!</v>
      </c>
      <c r="B147" s="285"/>
      <c r="C147" s="285"/>
      <c r="D147" s="285"/>
      <c r="E147" s="285"/>
      <c r="F147" s="285"/>
      <c r="G147" s="285"/>
      <c r="H147" s="285"/>
      <c r="I147" s="286" t="e">
        <f>#REF!</f>
        <v>#REF!</v>
      </c>
      <c r="J147" s="931" t="e">
        <f>#REF!</f>
        <v>#REF!</v>
      </c>
      <c r="K147" s="931"/>
      <c r="L147" s="931"/>
      <c r="M147" s="931"/>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303"/>
      <c r="BW147" s="303"/>
      <c r="BX147" s="303"/>
      <c r="BY147" s="303"/>
      <c r="BZ147" s="303"/>
      <c r="CA147" s="303"/>
      <c r="CB147" s="303"/>
      <c r="CC147" s="303"/>
      <c r="CD147" s="303"/>
      <c r="CE147" s="303"/>
      <c r="CF147" s="303"/>
      <c r="CG147" s="303"/>
      <c r="CH147" s="303"/>
      <c r="CI147" s="303"/>
      <c r="CJ147" s="303"/>
      <c r="CK147" s="303"/>
      <c r="CL147" s="303"/>
      <c r="CM147" s="303"/>
      <c r="CN147" s="303"/>
      <c r="CO147" s="303"/>
      <c r="CP147" s="303"/>
      <c r="CQ147" s="303"/>
      <c r="CR147" s="303"/>
      <c r="CS147" s="303"/>
      <c r="CT147" s="303"/>
      <c r="CU147" s="303"/>
      <c r="CV147" s="303"/>
    </row>
    <row r="148" spans="1:100" s="273" customFormat="1" ht="19.5" hidden="1" customHeight="1">
      <c r="A148" s="285" t="e">
        <f>#REF!</f>
        <v>#REF!</v>
      </c>
      <c r="B148" s="285"/>
      <c r="C148" s="285"/>
      <c r="D148" s="285"/>
      <c r="E148" s="285"/>
      <c r="F148" s="285"/>
      <c r="G148" s="285"/>
      <c r="H148" s="285"/>
      <c r="I148" s="286" t="e">
        <f>#REF!</f>
        <v>#REF!</v>
      </c>
      <c r="J148" s="931" t="e">
        <f>#REF!</f>
        <v>#REF!</v>
      </c>
      <c r="K148" s="931"/>
      <c r="L148" s="931"/>
      <c r="M148" s="931"/>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c r="BI148" s="303"/>
      <c r="BJ148" s="303"/>
      <c r="BK148" s="303"/>
      <c r="BL148" s="303"/>
      <c r="BM148" s="303"/>
      <c r="BN148" s="303"/>
      <c r="BO148" s="303"/>
      <c r="BP148" s="303"/>
      <c r="BQ148" s="303"/>
      <c r="BR148" s="303"/>
      <c r="BS148" s="303"/>
      <c r="BT148" s="303"/>
      <c r="BU148" s="303"/>
      <c r="BV148" s="30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row>
    <row r="149" spans="1:100" s="273" customFormat="1" ht="19.5" hidden="1" customHeight="1">
      <c r="A149" s="285" t="e">
        <f>#REF!</f>
        <v>#REF!</v>
      </c>
      <c r="B149" s="285"/>
      <c r="C149" s="285"/>
      <c r="D149" s="285"/>
      <c r="E149" s="285"/>
      <c r="F149" s="285"/>
      <c r="G149" s="285"/>
      <c r="H149" s="285"/>
      <c r="I149" s="286" t="e">
        <f>#REF!</f>
        <v>#REF!</v>
      </c>
      <c r="J149" s="931" t="e">
        <f>#REF!</f>
        <v>#REF!</v>
      </c>
      <c r="K149" s="931"/>
      <c r="L149" s="931"/>
      <c r="M149" s="931"/>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row>
    <row r="150" spans="1:100" s="273" customFormat="1" ht="19.5" hidden="1" customHeight="1">
      <c r="A150" s="295"/>
      <c r="B150" s="295"/>
      <c r="C150" s="295"/>
      <c r="D150" s="295"/>
      <c r="E150" s="295"/>
      <c r="F150" s="295"/>
      <c r="G150" s="295"/>
      <c r="H150" s="295"/>
      <c r="I150" s="284" t="e">
        <f>#REF!</f>
        <v>#REF!</v>
      </c>
      <c r="J150" s="931" t="e">
        <f>#REF!</f>
        <v>#REF!</v>
      </c>
      <c r="K150" s="931"/>
      <c r="L150" s="931"/>
      <c r="M150" s="931"/>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303"/>
      <c r="CT150" s="303"/>
      <c r="CU150" s="303"/>
      <c r="CV150" s="303"/>
    </row>
    <row r="151" spans="1:100" s="273" customFormat="1" ht="33" hidden="1" customHeight="1">
      <c r="A151" s="288" t="e">
        <f>#REF!</f>
        <v>#REF!</v>
      </c>
      <c r="B151" s="288"/>
      <c r="C151" s="288"/>
      <c r="D151" s="288"/>
      <c r="E151" s="288"/>
      <c r="F151" s="288"/>
      <c r="G151" s="288"/>
      <c r="H151" s="288"/>
      <c r="I151" s="284" t="e">
        <f>#REF!</f>
        <v>#REF!</v>
      </c>
      <c r="J151" s="931"/>
      <c r="K151" s="931"/>
      <c r="L151" s="931"/>
      <c r="M151" s="931"/>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3"/>
      <c r="BI151" s="303"/>
      <c r="BJ151" s="303"/>
      <c r="BK151" s="303"/>
      <c r="BL151" s="303"/>
      <c r="BM151" s="303"/>
      <c r="BN151" s="303"/>
      <c r="BO151" s="303"/>
      <c r="BP151" s="303"/>
      <c r="BQ151" s="303"/>
      <c r="BR151" s="303"/>
      <c r="BS151" s="303"/>
      <c r="BT151" s="303"/>
      <c r="BU151" s="303"/>
      <c r="BV151" s="303"/>
      <c r="BW151" s="303"/>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row>
    <row r="152" spans="1:100" s="273" customFormat="1" ht="19.5" hidden="1" customHeight="1">
      <c r="A152" s="295" t="e">
        <f>#REF!</f>
        <v>#REF!</v>
      </c>
      <c r="B152" s="295"/>
      <c r="C152" s="295"/>
      <c r="D152" s="295"/>
      <c r="E152" s="295"/>
      <c r="F152" s="295"/>
      <c r="G152" s="295"/>
      <c r="H152" s="295"/>
      <c r="I152" s="286" t="e">
        <f>#REF!</f>
        <v>#REF!</v>
      </c>
      <c r="J152" s="931" t="e">
        <f>#REF!</f>
        <v>#REF!</v>
      </c>
      <c r="K152" s="931"/>
      <c r="L152" s="931"/>
      <c r="M152" s="931"/>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3"/>
      <c r="BI152" s="303"/>
      <c r="BJ152" s="303"/>
      <c r="BK152" s="303"/>
      <c r="BL152" s="303"/>
      <c r="BM152" s="303"/>
      <c r="BN152" s="303"/>
      <c r="BO152" s="303"/>
      <c r="BP152" s="303"/>
      <c r="BQ152" s="303"/>
      <c r="BR152" s="303"/>
      <c r="BS152" s="303"/>
      <c r="BT152" s="303"/>
      <c r="BU152" s="303"/>
      <c r="BV152" s="303"/>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row>
    <row r="153" spans="1:100" s="273" customFormat="1" ht="19.5" hidden="1" customHeight="1">
      <c r="A153" s="295" t="e">
        <f>#REF!</f>
        <v>#REF!</v>
      </c>
      <c r="B153" s="295"/>
      <c r="C153" s="295"/>
      <c r="D153" s="295"/>
      <c r="E153" s="295"/>
      <c r="F153" s="295"/>
      <c r="G153" s="295"/>
      <c r="H153" s="295"/>
      <c r="I153" s="286" t="e">
        <f>#REF!</f>
        <v>#REF!</v>
      </c>
      <c r="J153" s="931" t="e">
        <f>#REF!</f>
        <v>#REF!</v>
      </c>
      <c r="K153" s="931"/>
      <c r="L153" s="931"/>
      <c r="M153" s="931"/>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3"/>
      <c r="BI153" s="303"/>
      <c r="BJ153" s="303"/>
      <c r="BK153" s="303"/>
      <c r="BL153" s="303"/>
      <c r="BM153" s="303"/>
      <c r="BN153" s="303"/>
      <c r="BO153" s="303"/>
      <c r="BP153" s="303"/>
      <c r="BQ153" s="303"/>
      <c r="BR153" s="303"/>
      <c r="BS153" s="303"/>
      <c r="BT153" s="303"/>
      <c r="BU153" s="303"/>
      <c r="BV153" s="303"/>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row>
    <row r="154" spans="1:100" s="273" customFormat="1" ht="19.5" hidden="1" customHeight="1">
      <c r="A154" s="295" t="e">
        <f>#REF!</f>
        <v>#REF!</v>
      </c>
      <c r="B154" s="295"/>
      <c r="C154" s="295"/>
      <c r="D154" s="295"/>
      <c r="E154" s="295"/>
      <c r="F154" s="295"/>
      <c r="G154" s="295"/>
      <c r="H154" s="295"/>
      <c r="I154" s="286" t="e">
        <f>#REF!</f>
        <v>#REF!</v>
      </c>
      <c r="J154" s="931" t="e">
        <f>#REF!</f>
        <v>#REF!</v>
      </c>
      <c r="K154" s="931"/>
      <c r="L154" s="931"/>
      <c r="M154" s="931"/>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3"/>
      <c r="BU154" s="303"/>
      <c r="BV154" s="303"/>
      <c r="BW154" s="303"/>
      <c r="BX154" s="303"/>
      <c r="BY154" s="303"/>
      <c r="BZ154" s="303"/>
      <c r="CA154" s="303"/>
      <c r="CB154" s="303"/>
      <c r="CC154" s="303"/>
      <c r="CD154" s="303"/>
      <c r="CE154" s="303"/>
      <c r="CF154" s="303"/>
      <c r="CG154" s="303"/>
      <c r="CH154" s="303"/>
      <c r="CI154" s="303"/>
      <c r="CJ154" s="303"/>
      <c r="CK154" s="303"/>
      <c r="CL154" s="303"/>
      <c r="CM154" s="303"/>
      <c r="CN154" s="303"/>
      <c r="CO154" s="303"/>
      <c r="CP154" s="303"/>
      <c r="CQ154" s="303"/>
      <c r="CR154" s="303"/>
      <c r="CS154" s="303"/>
      <c r="CT154" s="303"/>
      <c r="CU154" s="303"/>
      <c r="CV154" s="303"/>
    </row>
    <row r="155" spans="1:100" s="273" customFormat="1" ht="19.5" hidden="1" customHeight="1">
      <c r="A155" s="295"/>
      <c r="B155" s="295"/>
      <c r="C155" s="295"/>
      <c r="D155" s="295"/>
      <c r="E155" s="295"/>
      <c r="F155" s="295"/>
      <c r="G155" s="295"/>
      <c r="H155" s="295"/>
      <c r="I155" s="284" t="e">
        <f>#REF!</f>
        <v>#REF!</v>
      </c>
      <c r="J155" s="931" t="e">
        <f>#REF!</f>
        <v>#REF!</v>
      </c>
      <c r="K155" s="931"/>
      <c r="L155" s="931"/>
      <c r="M155" s="931"/>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BG155" s="303"/>
      <c r="BH155" s="303"/>
      <c r="BI155" s="303"/>
      <c r="BJ155" s="303"/>
      <c r="BK155" s="303"/>
      <c r="BL155" s="303"/>
      <c r="BM155" s="303"/>
      <c r="BN155" s="303"/>
      <c r="BO155" s="303"/>
      <c r="BP155" s="303"/>
      <c r="BQ155" s="303"/>
      <c r="BR155" s="303"/>
      <c r="BS155" s="303"/>
      <c r="BT155" s="303"/>
      <c r="BU155" s="303"/>
      <c r="BV155" s="303"/>
      <c r="BW155" s="303"/>
      <c r="BX155" s="303"/>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row>
    <row r="156" spans="1:100" s="273" customFormat="1" ht="19.5" hidden="1" customHeight="1">
      <c r="A156" s="288" t="e">
        <f>#REF!</f>
        <v>#REF!</v>
      </c>
      <c r="B156" s="288"/>
      <c r="C156" s="288"/>
      <c r="D156" s="288"/>
      <c r="E156" s="288"/>
      <c r="F156" s="288"/>
      <c r="G156" s="288"/>
      <c r="H156" s="288"/>
      <c r="I156" s="284" t="e">
        <f>#REF!</f>
        <v>#REF!</v>
      </c>
      <c r="J156" s="931"/>
      <c r="K156" s="931"/>
      <c r="L156" s="931"/>
      <c r="M156" s="931"/>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303"/>
      <c r="BS156" s="303"/>
      <c r="BT156" s="303"/>
      <c r="BU156" s="303"/>
      <c r="BV156" s="303"/>
      <c r="BW156" s="303"/>
      <c r="BX156" s="303"/>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row>
    <row r="157" spans="1:100" s="273" customFormat="1" ht="19.5" hidden="1" customHeight="1">
      <c r="A157" s="285" t="e">
        <f>#REF!</f>
        <v>#REF!</v>
      </c>
      <c r="B157" s="285"/>
      <c r="C157" s="285"/>
      <c r="D157" s="285"/>
      <c r="E157" s="285"/>
      <c r="F157" s="285"/>
      <c r="G157" s="285"/>
      <c r="H157" s="285"/>
      <c r="I157" s="286" t="e">
        <f>#REF!</f>
        <v>#REF!</v>
      </c>
      <c r="J157" s="931" t="e">
        <f>#REF!</f>
        <v>#REF!</v>
      </c>
      <c r="K157" s="931"/>
      <c r="L157" s="931"/>
      <c r="M157" s="931"/>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3"/>
      <c r="BI157" s="303"/>
      <c r="BJ157" s="303"/>
      <c r="BK157" s="303"/>
      <c r="BL157" s="303"/>
      <c r="BM157" s="303"/>
      <c r="BN157" s="303"/>
      <c r="BO157" s="303"/>
      <c r="BP157" s="303"/>
      <c r="BQ157" s="303"/>
      <c r="BR157" s="303"/>
      <c r="BS157" s="303"/>
      <c r="BT157" s="303"/>
      <c r="BU157" s="303"/>
      <c r="BV157" s="303"/>
      <c r="BW157" s="303"/>
      <c r="BX157" s="303"/>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row>
    <row r="158" spans="1:100" s="273" customFormat="1" ht="19.5" hidden="1" customHeight="1">
      <c r="A158" s="285" t="e">
        <f>#REF!</f>
        <v>#REF!</v>
      </c>
      <c r="B158" s="285"/>
      <c r="C158" s="285"/>
      <c r="D158" s="285"/>
      <c r="E158" s="285"/>
      <c r="F158" s="285"/>
      <c r="G158" s="285"/>
      <c r="H158" s="285"/>
      <c r="I158" s="286" t="e">
        <f>#REF!</f>
        <v>#REF!</v>
      </c>
      <c r="J158" s="931" t="e">
        <f>#REF!</f>
        <v>#REF!</v>
      </c>
      <c r="K158" s="931"/>
      <c r="L158" s="931"/>
      <c r="M158" s="931"/>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303"/>
      <c r="BO158" s="303"/>
      <c r="BP158" s="303"/>
      <c r="BQ158" s="303"/>
      <c r="BR158" s="303"/>
      <c r="BS158" s="303"/>
      <c r="BT158" s="303"/>
      <c r="BU158" s="303"/>
      <c r="BV158" s="303"/>
      <c r="BW158" s="303"/>
      <c r="BX158" s="303"/>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row>
    <row r="159" spans="1:100" s="273" customFormat="1" ht="19.5" hidden="1" customHeight="1">
      <c r="A159" s="295"/>
      <c r="B159" s="295"/>
      <c r="C159" s="295"/>
      <c r="D159" s="295"/>
      <c r="E159" s="295"/>
      <c r="F159" s="295"/>
      <c r="G159" s="295"/>
      <c r="H159" s="295"/>
      <c r="I159" s="284" t="e">
        <f>#REF!</f>
        <v>#REF!</v>
      </c>
      <c r="J159" s="931" t="e">
        <f>#REF!</f>
        <v>#REF!</v>
      </c>
      <c r="K159" s="931"/>
      <c r="L159" s="931"/>
      <c r="M159" s="931"/>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3"/>
      <c r="BI159" s="303"/>
      <c r="BJ159" s="303"/>
      <c r="BK159" s="303"/>
      <c r="BL159" s="303"/>
      <c r="BM159" s="303"/>
      <c r="BN159" s="303"/>
      <c r="BO159" s="303"/>
      <c r="BP159" s="303"/>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row>
    <row r="160" spans="1:100" s="273" customFormat="1" ht="33" hidden="1" customHeight="1">
      <c r="A160" s="288" t="e">
        <f>#REF!</f>
        <v>#REF!</v>
      </c>
      <c r="B160" s="288"/>
      <c r="C160" s="288"/>
      <c r="D160" s="288"/>
      <c r="E160" s="288"/>
      <c r="F160" s="288"/>
      <c r="G160" s="288"/>
      <c r="H160" s="288"/>
      <c r="I160" s="284" t="e">
        <f>#REF!</f>
        <v>#REF!</v>
      </c>
      <c r="J160" s="931"/>
      <c r="K160" s="931"/>
      <c r="L160" s="931"/>
      <c r="M160" s="931"/>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3"/>
      <c r="BI160" s="303"/>
      <c r="BJ160" s="303"/>
      <c r="BK160" s="303"/>
      <c r="BL160" s="303"/>
      <c r="BM160" s="303"/>
      <c r="BN160" s="303"/>
      <c r="BO160" s="303"/>
      <c r="BP160" s="303"/>
      <c r="BQ160" s="303"/>
      <c r="BR160" s="303"/>
      <c r="BS160" s="303"/>
      <c r="BT160" s="303"/>
      <c r="BU160" s="303"/>
      <c r="BV160" s="303"/>
      <c r="BW160" s="303"/>
      <c r="BX160" s="303"/>
      <c r="BY160" s="303"/>
      <c r="BZ160" s="303"/>
      <c r="CA160" s="303"/>
      <c r="CB160" s="303"/>
      <c r="CC160" s="303"/>
      <c r="CD160" s="303"/>
      <c r="CE160" s="303"/>
      <c r="CF160" s="303"/>
      <c r="CG160" s="303"/>
      <c r="CH160" s="303"/>
      <c r="CI160" s="303"/>
      <c r="CJ160" s="303"/>
      <c r="CK160" s="303"/>
      <c r="CL160" s="303"/>
      <c r="CM160" s="303"/>
      <c r="CN160" s="303"/>
      <c r="CO160" s="303"/>
      <c r="CP160" s="303"/>
      <c r="CQ160" s="303"/>
      <c r="CR160" s="303"/>
      <c r="CS160" s="303"/>
      <c r="CT160" s="303"/>
      <c r="CU160" s="303"/>
      <c r="CV160" s="303"/>
    </row>
    <row r="161" spans="1:100" s="273" customFormat="1" ht="19.5" hidden="1" customHeight="1">
      <c r="A161" s="285" t="e">
        <f>#REF!</f>
        <v>#REF!</v>
      </c>
      <c r="B161" s="285"/>
      <c r="C161" s="285"/>
      <c r="D161" s="285"/>
      <c r="E161" s="285"/>
      <c r="F161" s="285"/>
      <c r="G161" s="285"/>
      <c r="H161" s="285"/>
      <c r="I161" s="286" t="e">
        <f>#REF!</f>
        <v>#REF!</v>
      </c>
      <c r="J161" s="931" t="e">
        <f>#REF!</f>
        <v>#REF!</v>
      </c>
      <c r="K161" s="931"/>
      <c r="L161" s="931"/>
      <c r="M161" s="931"/>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3"/>
      <c r="BI161" s="303"/>
      <c r="BJ161" s="303"/>
      <c r="BK161" s="303"/>
      <c r="BL161" s="303"/>
      <c r="BM161" s="303"/>
      <c r="BN161" s="303"/>
      <c r="BO161" s="303"/>
      <c r="BP161" s="303"/>
      <c r="BQ161" s="303"/>
      <c r="BR161" s="303"/>
      <c r="BS161" s="303"/>
      <c r="BT161" s="303"/>
      <c r="BU161" s="303"/>
      <c r="BV161" s="303"/>
      <c r="BW161" s="303"/>
      <c r="BX161" s="303"/>
      <c r="BY161" s="303"/>
      <c r="BZ161" s="303"/>
      <c r="CA161" s="303"/>
      <c r="CB161" s="303"/>
      <c r="CC161" s="303"/>
      <c r="CD161" s="303"/>
      <c r="CE161" s="303"/>
      <c r="CF161" s="303"/>
      <c r="CG161" s="303"/>
      <c r="CH161" s="303"/>
      <c r="CI161" s="303"/>
      <c r="CJ161" s="303"/>
      <c r="CK161" s="303"/>
      <c r="CL161" s="303"/>
      <c r="CM161" s="303"/>
      <c r="CN161" s="303"/>
      <c r="CO161" s="303"/>
      <c r="CP161" s="303"/>
      <c r="CQ161" s="303"/>
      <c r="CR161" s="303"/>
      <c r="CS161" s="303"/>
      <c r="CT161" s="303"/>
      <c r="CU161" s="303"/>
      <c r="CV161" s="303"/>
    </row>
    <row r="162" spans="1:100" s="273" customFormat="1" ht="19.5" hidden="1" customHeight="1">
      <c r="A162" s="285" t="e">
        <f>#REF!</f>
        <v>#REF!</v>
      </c>
      <c r="B162" s="285"/>
      <c r="C162" s="285"/>
      <c r="D162" s="285"/>
      <c r="E162" s="285"/>
      <c r="F162" s="285"/>
      <c r="G162" s="285"/>
      <c r="H162" s="285"/>
      <c r="I162" s="286" t="e">
        <f>#REF!</f>
        <v>#REF!</v>
      </c>
      <c r="J162" s="931" t="e">
        <f>#REF!</f>
        <v>#REF!</v>
      </c>
      <c r="K162" s="931"/>
      <c r="L162" s="931"/>
      <c r="M162" s="931"/>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3"/>
      <c r="BI162" s="303"/>
      <c r="BJ162" s="303"/>
      <c r="BK162" s="303"/>
      <c r="BL162" s="303"/>
      <c r="BM162" s="303"/>
      <c r="BN162" s="303"/>
      <c r="BO162" s="303"/>
      <c r="BP162" s="303"/>
      <c r="BQ162" s="303"/>
      <c r="BR162" s="303"/>
      <c r="BS162" s="303"/>
      <c r="BT162" s="303"/>
      <c r="BU162" s="303"/>
      <c r="BV162" s="303"/>
      <c r="BW162" s="303"/>
      <c r="BX162" s="303"/>
      <c r="BY162" s="303"/>
      <c r="BZ162" s="303"/>
      <c r="CA162" s="303"/>
      <c r="CB162" s="303"/>
      <c r="CC162" s="303"/>
      <c r="CD162" s="303"/>
      <c r="CE162" s="303"/>
      <c r="CF162" s="303"/>
      <c r="CG162" s="303"/>
      <c r="CH162" s="303"/>
      <c r="CI162" s="303"/>
      <c r="CJ162" s="303"/>
      <c r="CK162" s="303"/>
      <c r="CL162" s="303"/>
      <c r="CM162" s="303"/>
      <c r="CN162" s="303"/>
      <c r="CO162" s="303"/>
      <c r="CP162" s="303"/>
      <c r="CQ162" s="303"/>
      <c r="CR162" s="303"/>
      <c r="CS162" s="303"/>
      <c r="CT162" s="303"/>
      <c r="CU162" s="303"/>
      <c r="CV162" s="303"/>
    </row>
    <row r="163" spans="1:100" s="273" customFormat="1" ht="19.5" hidden="1" customHeight="1">
      <c r="A163" s="285" t="e">
        <f>#REF!</f>
        <v>#REF!</v>
      </c>
      <c r="B163" s="285"/>
      <c r="C163" s="285"/>
      <c r="D163" s="285"/>
      <c r="E163" s="285"/>
      <c r="F163" s="285"/>
      <c r="G163" s="285"/>
      <c r="H163" s="285"/>
      <c r="I163" s="286" t="e">
        <f>#REF!</f>
        <v>#REF!</v>
      </c>
      <c r="J163" s="931" t="e">
        <f>#REF!</f>
        <v>#REF!</v>
      </c>
      <c r="K163" s="931"/>
      <c r="L163" s="931"/>
      <c r="M163" s="931"/>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03"/>
      <c r="CC163" s="303"/>
      <c r="CD163" s="303"/>
      <c r="CE163" s="303"/>
      <c r="CF163" s="303"/>
      <c r="CG163" s="303"/>
      <c r="CH163" s="303"/>
      <c r="CI163" s="303"/>
      <c r="CJ163" s="303"/>
      <c r="CK163" s="303"/>
      <c r="CL163" s="303"/>
      <c r="CM163" s="303"/>
      <c r="CN163" s="303"/>
      <c r="CO163" s="303"/>
      <c r="CP163" s="303"/>
      <c r="CQ163" s="303"/>
      <c r="CR163" s="303"/>
      <c r="CS163" s="303"/>
      <c r="CT163" s="303"/>
      <c r="CU163" s="303"/>
      <c r="CV163" s="303"/>
    </row>
    <row r="164" spans="1:100" s="273" customFormat="1" ht="19.5" hidden="1" customHeight="1">
      <c r="A164" s="285" t="e">
        <f>#REF!</f>
        <v>#REF!</v>
      </c>
      <c r="B164" s="285"/>
      <c r="C164" s="285"/>
      <c r="D164" s="285"/>
      <c r="E164" s="285"/>
      <c r="F164" s="285"/>
      <c r="G164" s="285"/>
      <c r="H164" s="285"/>
      <c r="I164" s="286" t="e">
        <f>#REF!</f>
        <v>#REF!</v>
      </c>
      <c r="J164" s="931" t="e">
        <f>#REF!</f>
        <v>#REF!</v>
      </c>
      <c r="K164" s="931"/>
      <c r="L164" s="931"/>
      <c r="M164" s="931"/>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303"/>
      <c r="BH164" s="303"/>
      <c r="BI164" s="303"/>
      <c r="BJ164" s="303"/>
      <c r="BK164" s="303"/>
      <c r="BL164" s="303"/>
      <c r="BM164" s="303"/>
      <c r="BN164" s="303"/>
      <c r="BO164" s="303"/>
      <c r="BP164" s="303"/>
      <c r="BQ164" s="303"/>
      <c r="BR164" s="303"/>
      <c r="BS164" s="303"/>
      <c r="BT164" s="303"/>
      <c r="BU164" s="303"/>
      <c r="BV164" s="303"/>
      <c r="BW164" s="303"/>
      <c r="BX164" s="303"/>
      <c r="BY164" s="303"/>
      <c r="BZ164" s="303"/>
      <c r="CA164" s="303"/>
      <c r="CB164" s="303"/>
      <c r="CC164" s="303"/>
      <c r="CD164" s="303"/>
      <c r="CE164" s="303"/>
      <c r="CF164" s="303"/>
      <c r="CG164" s="303"/>
      <c r="CH164" s="303"/>
      <c r="CI164" s="303"/>
      <c r="CJ164" s="303"/>
      <c r="CK164" s="303"/>
      <c r="CL164" s="303"/>
      <c r="CM164" s="303"/>
      <c r="CN164" s="303"/>
      <c r="CO164" s="303"/>
      <c r="CP164" s="303"/>
      <c r="CQ164" s="303"/>
      <c r="CR164" s="303"/>
      <c r="CS164" s="303"/>
      <c r="CT164" s="303"/>
      <c r="CU164" s="303"/>
      <c r="CV164" s="303"/>
    </row>
    <row r="165" spans="1:100" s="273" customFormat="1" ht="19.5" hidden="1" customHeight="1">
      <c r="A165" s="285" t="e">
        <f>#REF!</f>
        <v>#REF!</v>
      </c>
      <c r="B165" s="285"/>
      <c r="C165" s="285"/>
      <c r="D165" s="285"/>
      <c r="E165" s="285"/>
      <c r="F165" s="285"/>
      <c r="G165" s="285"/>
      <c r="H165" s="285"/>
      <c r="I165" s="286" t="e">
        <f>#REF!</f>
        <v>#REF!</v>
      </c>
      <c r="J165" s="931" t="e">
        <f>#REF!</f>
        <v>#REF!</v>
      </c>
      <c r="K165" s="931"/>
      <c r="L165" s="931"/>
      <c r="M165" s="931"/>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303"/>
      <c r="BU165" s="303"/>
      <c r="BV165" s="303"/>
      <c r="BW165" s="303"/>
      <c r="BX165" s="303"/>
      <c r="BY165" s="303"/>
      <c r="BZ165" s="303"/>
      <c r="CA165" s="303"/>
      <c r="CB165" s="303"/>
      <c r="CC165" s="303"/>
      <c r="CD165" s="303"/>
      <c r="CE165" s="303"/>
      <c r="CF165" s="303"/>
      <c r="CG165" s="303"/>
      <c r="CH165" s="303"/>
      <c r="CI165" s="303"/>
      <c r="CJ165" s="303"/>
      <c r="CK165" s="303"/>
      <c r="CL165" s="303"/>
      <c r="CM165" s="303"/>
      <c r="CN165" s="303"/>
      <c r="CO165" s="303"/>
      <c r="CP165" s="303"/>
      <c r="CQ165" s="303"/>
      <c r="CR165" s="303"/>
      <c r="CS165" s="303"/>
      <c r="CT165" s="303"/>
      <c r="CU165" s="303"/>
      <c r="CV165" s="303"/>
    </row>
    <row r="166" spans="1:100" s="273" customFormat="1" ht="19.5" hidden="1" customHeight="1">
      <c r="A166" s="285" t="e">
        <f>#REF!</f>
        <v>#REF!</v>
      </c>
      <c r="B166" s="285"/>
      <c r="C166" s="285"/>
      <c r="D166" s="285"/>
      <c r="E166" s="285"/>
      <c r="F166" s="285"/>
      <c r="G166" s="285"/>
      <c r="H166" s="285"/>
      <c r="I166" s="286" t="e">
        <f>#REF!</f>
        <v>#REF!</v>
      </c>
      <c r="J166" s="931" t="e">
        <f>#REF!</f>
        <v>#REF!</v>
      </c>
      <c r="K166" s="931"/>
      <c r="L166" s="931"/>
      <c r="M166" s="931"/>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BG166" s="303"/>
      <c r="BH166" s="303"/>
      <c r="BI166" s="303"/>
      <c r="BJ166" s="303"/>
      <c r="BK166" s="303"/>
      <c r="BL166" s="303"/>
      <c r="BM166" s="303"/>
      <c r="BN166" s="303"/>
      <c r="BO166" s="303"/>
      <c r="BP166" s="303"/>
      <c r="BQ166" s="303"/>
      <c r="BR166" s="303"/>
      <c r="BS166" s="303"/>
      <c r="BT166" s="303"/>
      <c r="BU166" s="303"/>
      <c r="BV166" s="303"/>
      <c r="BW166" s="303"/>
      <c r="BX166" s="303"/>
      <c r="BY166" s="303"/>
      <c r="BZ166" s="303"/>
      <c r="CA166" s="303"/>
      <c r="CB166" s="303"/>
      <c r="CC166" s="303"/>
      <c r="CD166" s="303"/>
      <c r="CE166" s="303"/>
      <c r="CF166" s="303"/>
      <c r="CG166" s="303"/>
      <c r="CH166" s="303"/>
      <c r="CI166" s="303"/>
      <c r="CJ166" s="303"/>
      <c r="CK166" s="303"/>
      <c r="CL166" s="303"/>
      <c r="CM166" s="303"/>
      <c r="CN166" s="303"/>
      <c r="CO166" s="303"/>
      <c r="CP166" s="303"/>
      <c r="CQ166" s="303"/>
      <c r="CR166" s="303"/>
      <c r="CS166" s="303"/>
      <c r="CT166" s="303"/>
      <c r="CU166" s="303"/>
      <c r="CV166" s="303"/>
    </row>
    <row r="167" spans="1:100" s="273" customFormat="1" ht="19.5" hidden="1" customHeight="1">
      <c r="A167" s="295"/>
      <c r="B167" s="295"/>
      <c r="C167" s="295"/>
      <c r="D167" s="295"/>
      <c r="E167" s="295"/>
      <c r="F167" s="295"/>
      <c r="G167" s="295"/>
      <c r="H167" s="295"/>
      <c r="I167" s="284" t="e">
        <f>#REF!</f>
        <v>#REF!</v>
      </c>
      <c r="J167" s="931" t="e">
        <f>#REF!</f>
        <v>#REF!</v>
      </c>
      <c r="K167" s="931"/>
      <c r="L167" s="931"/>
      <c r="M167" s="931"/>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303"/>
      <c r="BH167" s="303"/>
      <c r="BI167" s="303"/>
      <c r="BJ167" s="303"/>
      <c r="BK167" s="303"/>
      <c r="BL167" s="303"/>
      <c r="BM167" s="303"/>
      <c r="BN167" s="303"/>
      <c r="BO167" s="303"/>
      <c r="BP167" s="303"/>
      <c r="BQ167" s="303"/>
      <c r="BR167" s="303"/>
      <c r="BS167" s="303"/>
      <c r="BT167" s="303"/>
      <c r="BU167" s="303"/>
      <c r="BV167" s="303"/>
      <c r="BW167" s="303"/>
      <c r="BX167" s="303"/>
      <c r="BY167" s="303"/>
      <c r="BZ167" s="303"/>
      <c r="CA167" s="303"/>
      <c r="CB167" s="303"/>
      <c r="CC167" s="303"/>
      <c r="CD167" s="303"/>
      <c r="CE167" s="303"/>
      <c r="CF167" s="303"/>
      <c r="CG167" s="303"/>
      <c r="CH167" s="303"/>
      <c r="CI167" s="303"/>
      <c r="CJ167" s="303"/>
      <c r="CK167" s="303"/>
      <c r="CL167" s="303"/>
      <c r="CM167" s="303"/>
      <c r="CN167" s="303"/>
      <c r="CO167" s="303"/>
      <c r="CP167" s="303"/>
      <c r="CQ167" s="303"/>
      <c r="CR167" s="303"/>
      <c r="CS167" s="303"/>
      <c r="CT167" s="303"/>
      <c r="CU167" s="303"/>
      <c r="CV167" s="303"/>
    </row>
    <row r="168" spans="1:100" s="273" customFormat="1" ht="33" hidden="1" customHeight="1">
      <c r="A168" s="288" t="e">
        <f>#REF!</f>
        <v>#REF!</v>
      </c>
      <c r="B168" s="288"/>
      <c r="C168" s="288"/>
      <c r="D168" s="288"/>
      <c r="E168" s="288"/>
      <c r="F168" s="288"/>
      <c r="G168" s="288"/>
      <c r="H168" s="288"/>
      <c r="I168" s="284" t="e">
        <f>#REF!</f>
        <v>#REF!</v>
      </c>
      <c r="J168" s="931"/>
      <c r="K168" s="931"/>
      <c r="L168" s="931"/>
      <c r="M168" s="931"/>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c r="BI168" s="303"/>
      <c r="BJ168" s="303"/>
      <c r="BK168" s="303"/>
      <c r="BL168" s="303"/>
      <c r="BM168" s="303"/>
      <c r="BN168" s="303"/>
      <c r="BO168" s="303"/>
      <c r="BP168" s="303"/>
      <c r="BQ168" s="303"/>
      <c r="BR168" s="303"/>
      <c r="BS168" s="303"/>
      <c r="BT168" s="303"/>
      <c r="BU168" s="303"/>
      <c r="BV168" s="303"/>
      <c r="BW168" s="303"/>
      <c r="BX168" s="303"/>
      <c r="BY168" s="303"/>
      <c r="BZ168" s="303"/>
      <c r="CA168" s="303"/>
      <c r="CB168" s="303"/>
      <c r="CC168" s="303"/>
      <c r="CD168" s="303"/>
      <c r="CE168" s="303"/>
      <c r="CF168" s="303"/>
      <c r="CG168" s="303"/>
      <c r="CH168" s="303"/>
      <c r="CI168" s="303"/>
      <c r="CJ168" s="303"/>
      <c r="CK168" s="303"/>
      <c r="CL168" s="303"/>
      <c r="CM168" s="303"/>
      <c r="CN168" s="303"/>
      <c r="CO168" s="303"/>
      <c r="CP168" s="303"/>
      <c r="CQ168" s="303"/>
      <c r="CR168" s="303"/>
      <c r="CS168" s="303"/>
      <c r="CT168" s="303"/>
      <c r="CU168" s="303"/>
      <c r="CV168" s="303"/>
    </row>
    <row r="169" spans="1:100" s="273" customFormat="1" ht="33" hidden="1" customHeight="1">
      <c r="A169" s="285" t="e">
        <f>#REF!</f>
        <v>#REF!</v>
      </c>
      <c r="B169" s="285"/>
      <c r="C169" s="285"/>
      <c r="D169" s="285"/>
      <c r="E169" s="285"/>
      <c r="F169" s="285"/>
      <c r="G169" s="285"/>
      <c r="H169" s="285"/>
      <c r="I169" s="286" t="e">
        <f>#REF!</f>
        <v>#REF!</v>
      </c>
      <c r="J169" s="931" t="e">
        <f>#REF!</f>
        <v>#REF!</v>
      </c>
      <c r="K169" s="931"/>
      <c r="L169" s="931"/>
      <c r="M169" s="931"/>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3"/>
      <c r="BZ169" s="303"/>
      <c r="CA169" s="303"/>
      <c r="CB169" s="303"/>
      <c r="CC169" s="303"/>
      <c r="CD169" s="303"/>
      <c r="CE169" s="303"/>
      <c r="CF169" s="303"/>
      <c r="CG169" s="303"/>
      <c r="CH169" s="303"/>
      <c r="CI169" s="303"/>
      <c r="CJ169" s="303"/>
      <c r="CK169" s="303"/>
      <c r="CL169" s="303"/>
      <c r="CM169" s="303"/>
      <c r="CN169" s="303"/>
      <c r="CO169" s="303"/>
      <c r="CP169" s="303"/>
      <c r="CQ169" s="303"/>
      <c r="CR169" s="303"/>
      <c r="CS169" s="303"/>
      <c r="CT169" s="303"/>
      <c r="CU169" s="303"/>
      <c r="CV169" s="303"/>
    </row>
    <row r="170" spans="1:100" s="273" customFormat="1" ht="19.5" hidden="1" customHeight="1">
      <c r="A170" s="285" t="e">
        <f>#REF!</f>
        <v>#REF!</v>
      </c>
      <c r="B170" s="285"/>
      <c r="C170" s="285"/>
      <c r="D170" s="285"/>
      <c r="E170" s="285"/>
      <c r="F170" s="285"/>
      <c r="G170" s="285"/>
      <c r="H170" s="285"/>
      <c r="I170" s="286" t="e">
        <f>#REF!</f>
        <v>#REF!</v>
      </c>
      <c r="J170" s="931" t="e">
        <f>#REF!</f>
        <v>#REF!</v>
      </c>
      <c r="K170" s="931"/>
      <c r="L170" s="931"/>
      <c r="M170" s="931"/>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c r="BI170" s="303"/>
      <c r="BJ170" s="303"/>
      <c r="BK170" s="303"/>
      <c r="BL170" s="303"/>
      <c r="BM170" s="303"/>
      <c r="BN170" s="303"/>
      <c r="BO170" s="303"/>
      <c r="BP170" s="303"/>
      <c r="BQ170" s="303"/>
      <c r="BR170" s="303"/>
      <c r="BS170" s="303"/>
      <c r="BT170" s="303"/>
      <c r="BU170" s="303"/>
      <c r="BV170" s="303"/>
      <c r="BW170" s="303"/>
      <c r="BX170" s="303"/>
      <c r="BY170" s="303"/>
      <c r="BZ170" s="303"/>
      <c r="CA170" s="303"/>
      <c r="CB170" s="303"/>
      <c r="CC170" s="303"/>
      <c r="CD170" s="303"/>
      <c r="CE170" s="303"/>
      <c r="CF170" s="303"/>
      <c r="CG170" s="303"/>
      <c r="CH170" s="303"/>
      <c r="CI170" s="303"/>
      <c r="CJ170" s="303"/>
      <c r="CK170" s="303"/>
      <c r="CL170" s="303"/>
      <c r="CM170" s="303"/>
      <c r="CN170" s="303"/>
      <c r="CO170" s="303"/>
      <c r="CP170" s="303"/>
      <c r="CQ170" s="303"/>
      <c r="CR170" s="303"/>
      <c r="CS170" s="303"/>
      <c r="CT170" s="303"/>
      <c r="CU170" s="303"/>
      <c r="CV170" s="303"/>
    </row>
    <row r="171" spans="1:100" s="273" customFormat="1" ht="19.5" hidden="1" customHeight="1">
      <c r="A171" s="285" t="e">
        <f>#REF!</f>
        <v>#REF!</v>
      </c>
      <c r="B171" s="285"/>
      <c r="C171" s="285"/>
      <c r="D171" s="285"/>
      <c r="E171" s="285"/>
      <c r="F171" s="285"/>
      <c r="G171" s="285"/>
      <c r="H171" s="285"/>
      <c r="I171" s="286" t="e">
        <f>#REF!</f>
        <v>#REF!</v>
      </c>
      <c r="J171" s="931" t="e">
        <f>#REF!</f>
        <v>#REF!</v>
      </c>
      <c r="K171" s="931"/>
      <c r="L171" s="931"/>
      <c r="M171" s="931"/>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03"/>
      <c r="CC171" s="303"/>
      <c r="CD171" s="303"/>
      <c r="CE171" s="303"/>
      <c r="CF171" s="303"/>
      <c r="CG171" s="303"/>
      <c r="CH171" s="303"/>
      <c r="CI171" s="303"/>
      <c r="CJ171" s="303"/>
      <c r="CK171" s="303"/>
      <c r="CL171" s="303"/>
      <c r="CM171" s="303"/>
      <c r="CN171" s="303"/>
      <c r="CO171" s="303"/>
      <c r="CP171" s="303"/>
      <c r="CQ171" s="303"/>
      <c r="CR171" s="303"/>
      <c r="CS171" s="303"/>
      <c r="CT171" s="303"/>
      <c r="CU171" s="303"/>
      <c r="CV171" s="303"/>
    </row>
    <row r="172" spans="1:100" s="273" customFormat="1" ht="19.5" hidden="1" customHeight="1">
      <c r="A172" s="295" t="e">
        <f>#REF!</f>
        <v>#REF!</v>
      </c>
      <c r="B172" s="295"/>
      <c r="C172" s="295"/>
      <c r="D172" s="295"/>
      <c r="E172" s="295"/>
      <c r="F172" s="295"/>
      <c r="G172" s="295"/>
      <c r="H172" s="295"/>
      <c r="I172" s="284" t="e">
        <f>#REF!</f>
        <v>#REF!</v>
      </c>
      <c r="J172" s="931" t="e">
        <f>#REF!</f>
        <v>#REF!</v>
      </c>
      <c r="K172" s="931"/>
      <c r="L172" s="931"/>
      <c r="M172" s="931"/>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03"/>
      <c r="BZ172" s="303"/>
      <c r="CA172" s="303"/>
      <c r="CB172" s="303"/>
      <c r="CC172" s="303"/>
      <c r="CD172" s="303"/>
      <c r="CE172" s="303"/>
      <c r="CF172" s="303"/>
      <c r="CG172" s="303"/>
      <c r="CH172" s="303"/>
      <c r="CI172" s="303"/>
      <c r="CJ172" s="303"/>
      <c r="CK172" s="303"/>
      <c r="CL172" s="303"/>
      <c r="CM172" s="303"/>
      <c r="CN172" s="303"/>
      <c r="CO172" s="303"/>
      <c r="CP172" s="303"/>
      <c r="CQ172" s="303"/>
      <c r="CR172" s="303"/>
      <c r="CS172" s="303"/>
      <c r="CT172" s="303"/>
      <c r="CU172" s="303"/>
      <c r="CV172" s="303"/>
    </row>
    <row r="173" spans="1:100" s="273" customFormat="1" ht="33" hidden="1" customHeight="1">
      <c r="A173" s="288" t="e">
        <f>#REF!</f>
        <v>#REF!</v>
      </c>
      <c r="B173" s="288"/>
      <c r="C173" s="288"/>
      <c r="D173" s="288"/>
      <c r="E173" s="288"/>
      <c r="F173" s="288"/>
      <c r="G173" s="288"/>
      <c r="H173" s="288"/>
      <c r="I173" s="284" t="e">
        <f>#REF!</f>
        <v>#REF!</v>
      </c>
      <c r="J173" s="931"/>
      <c r="K173" s="931"/>
      <c r="L173" s="931"/>
      <c r="M173" s="931"/>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c r="BI173" s="303"/>
      <c r="BJ173" s="303"/>
      <c r="BK173" s="303"/>
      <c r="BL173" s="303"/>
      <c r="BM173" s="303"/>
      <c r="BN173" s="303"/>
      <c r="BO173" s="303"/>
      <c r="BP173" s="303"/>
      <c r="BQ173" s="303"/>
      <c r="BR173" s="303"/>
      <c r="BS173" s="303"/>
      <c r="BT173" s="303"/>
      <c r="BU173" s="303"/>
      <c r="BV173" s="303"/>
      <c r="BW173" s="303"/>
      <c r="BX173" s="303"/>
      <c r="BY173" s="303"/>
      <c r="BZ173" s="303"/>
      <c r="CA173" s="303"/>
      <c r="CB173" s="303"/>
      <c r="CC173" s="303"/>
      <c r="CD173" s="303"/>
      <c r="CE173" s="303"/>
      <c r="CF173" s="303"/>
      <c r="CG173" s="303"/>
      <c r="CH173" s="303"/>
      <c r="CI173" s="303"/>
      <c r="CJ173" s="303"/>
      <c r="CK173" s="303"/>
      <c r="CL173" s="303"/>
      <c r="CM173" s="303"/>
      <c r="CN173" s="303"/>
      <c r="CO173" s="303"/>
      <c r="CP173" s="303"/>
      <c r="CQ173" s="303"/>
      <c r="CR173" s="303"/>
      <c r="CS173" s="303"/>
      <c r="CT173" s="303"/>
      <c r="CU173" s="303"/>
      <c r="CV173" s="303"/>
    </row>
    <row r="174" spans="1:100" s="273" customFormat="1" ht="19.5" hidden="1" customHeight="1">
      <c r="A174" s="285" t="e">
        <f>#REF!</f>
        <v>#REF!</v>
      </c>
      <c r="B174" s="285"/>
      <c r="C174" s="285"/>
      <c r="D174" s="285"/>
      <c r="E174" s="285"/>
      <c r="F174" s="285"/>
      <c r="G174" s="285"/>
      <c r="H174" s="285"/>
      <c r="I174" s="286" t="e">
        <f>#REF!</f>
        <v>#REF!</v>
      </c>
      <c r="J174" s="931" t="e">
        <f>#REF!</f>
        <v>#REF!</v>
      </c>
      <c r="K174" s="931"/>
      <c r="L174" s="931"/>
      <c r="M174" s="931"/>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c r="BI174" s="303"/>
      <c r="BJ174" s="303"/>
      <c r="BK174" s="303"/>
      <c r="BL174" s="303"/>
      <c r="BM174" s="303"/>
      <c r="BN174" s="303"/>
      <c r="BO174" s="303"/>
      <c r="BP174" s="303"/>
      <c r="BQ174" s="303"/>
      <c r="BR174" s="303"/>
      <c r="BS174" s="303"/>
      <c r="BT174" s="303"/>
      <c r="BU174" s="303"/>
      <c r="BV174" s="303"/>
      <c r="BW174" s="303"/>
      <c r="BX174" s="303"/>
      <c r="BY174" s="303"/>
      <c r="BZ174" s="303"/>
      <c r="CA174" s="303"/>
      <c r="CB174" s="303"/>
      <c r="CC174" s="303"/>
      <c r="CD174" s="303"/>
      <c r="CE174" s="303"/>
      <c r="CF174" s="303"/>
      <c r="CG174" s="303"/>
      <c r="CH174" s="303"/>
      <c r="CI174" s="303"/>
      <c r="CJ174" s="303"/>
      <c r="CK174" s="303"/>
      <c r="CL174" s="303"/>
      <c r="CM174" s="303"/>
      <c r="CN174" s="303"/>
      <c r="CO174" s="303"/>
      <c r="CP174" s="303"/>
      <c r="CQ174" s="303"/>
      <c r="CR174" s="303"/>
      <c r="CS174" s="303"/>
      <c r="CT174" s="303"/>
      <c r="CU174" s="303"/>
      <c r="CV174" s="303"/>
    </row>
    <row r="175" spans="1:100" s="273" customFormat="1" ht="19.5" hidden="1" customHeight="1">
      <c r="A175" s="285" t="e">
        <f>#REF!</f>
        <v>#REF!</v>
      </c>
      <c r="B175" s="285"/>
      <c r="C175" s="285"/>
      <c r="D175" s="285"/>
      <c r="E175" s="285"/>
      <c r="F175" s="285"/>
      <c r="G175" s="285"/>
      <c r="H175" s="285"/>
      <c r="I175" s="286" t="e">
        <f>#REF!</f>
        <v>#REF!</v>
      </c>
      <c r="J175" s="931" t="e">
        <f>#REF!</f>
        <v>#REF!</v>
      </c>
      <c r="K175" s="931"/>
      <c r="L175" s="931"/>
      <c r="M175" s="931"/>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c r="BI175" s="303"/>
      <c r="BJ175" s="303"/>
      <c r="BK175" s="303"/>
      <c r="BL175" s="303"/>
      <c r="BM175" s="303"/>
      <c r="BN175" s="303"/>
      <c r="BO175" s="303"/>
      <c r="BP175" s="303"/>
      <c r="BQ175" s="303"/>
      <c r="BR175" s="303"/>
      <c r="BS175" s="303"/>
      <c r="BT175" s="303"/>
      <c r="BU175" s="303"/>
      <c r="BV175" s="303"/>
      <c r="BW175" s="303"/>
      <c r="BX175" s="303"/>
      <c r="BY175" s="303"/>
      <c r="BZ175" s="303"/>
      <c r="CA175" s="303"/>
      <c r="CB175" s="303"/>
      <c r="CC175" s="303"/>
      <c r="CD175" s="303"/>
      <c r="CE175" s="303"/>
      <c r="CF175" s="303"/>
      <c r="CG175" s="303"/>
      <c r="CH175" s="303"/>
      <c r="CI175" s="303"/>
      <c r="CJ175" s="303"/>
      <c r="CK175" s="303"/>
      <c r="CL175" s="303"/>
      <c r="CM175" s="303"/>
      <c r="CN175" s="303"/>
      <c r="CO175" s="303"/>
      <c r="CP175" s="303"/>
      <c r="CQ175" s="303"/>
      <c r="CR175" s="303"/>
      <c r="CS175" s="303"/>
      <c r="CT175" s="303"/>
      <c r="CU175" s="303"/>
      <c r="CV175" s="303"/>
    </row>
    <row r="176" spans="1:100" s="273" customFormat="1" ht="32.25" hidden="1" customHeight="1">
      <c r="A176" s="285" t="e">
        <f>#REF!</f>
        <v>#REF!</v>
      </c>
      <c r="B176" s="285"/>
      <c r="C176" s="285"/>
      <c r="D176" s="285"/>
      <c r="E176" s="285"/>
      <c r="F176" s="285"/>
      <c r="G176" s="285"/>
      <c r="H176" s="285"/>
      <c r="I176" s="286" t="e">
        <f>#REF!</f>
        <v>#REF!</v>
      </c>
      <c r="J176" s="931" t="e">
        <f>#REF!</f>
        <v>#REF!</v>
      </c>
      <c r="K176" s="931"/>
      <c r="L176" s="931"/>
      <c r="M176" s="931"/>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3"/>
      <c r="BU176" s="303"/>
      <c r="BV176" s="303"/>
      <c r="BW176" s="303"/>
      <c r="BX176" s="303"/>
      <c r="BY176" s="303"/>
      <c r="BZ176" s="303"/>
      <c r="CA176" s="303"/>
      <c r="CB176" s="303"/>
      <c r="CC176" s="303"/>
      <c r="CD176" s="303"/>
      <c r="CE176" s="303"/>
      <c r="CF176" s="303"/>
      <c r="CG176" s="303"/>
      <c r="CH176" s="303"/>
      <c r="CI176" s="303"/>
      <c r="CJ176" s="303"/>
      <c r="CK176" s="303"/>
      <c r="CL176" s="303"/>
      <c r="CM176" s="303"/>
      <c r="CN176" s="303"/>
      <c r="CO176" s="303"/>
      <c r="CP176" s="303"/>
      <c r="CQ176" s="303"/>
      <c r="CR176" s="303"/>
      <c r="CS176" s="303"/>
      <c r="CT176" s="303"/>
      <c r="CU176" s="303"/>
      <c r="CV176" s="303"/>
    </row>
    <row r="177" spans="1:100" s="273" customFormat="1" ht="19.5" hidden="1" customHeight="1">
      <c r="A177" s="285" t="e">
        <f>#REF!</f>
        <v>#REF!</v>
      </c>
      <c r="B177" s="285"/>
      <c r="C177" s="285"/>
      <c r="D177" s="285"/>
      <c r="E177" s="285"/>
      <c r="F177" s="285"/>
      <c r="G177" s="285"/>
      <c r="H177" s="285"/>
      <c r="I177" s="286" t="e">
        <f>#REF!</f>
        <v>#REF!</v>
      </c>
      <c r="J177" s="931" t="e">
        <f>#REF!</f>
        <v>#REF!</v>
      </c>
      <c r="K177" s="931"/>
      <c r="L177" s="931"/>
      <c r="M177" s="931"/>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c r="BI177" s="303"/>
      <c r="BJ177" s="303"/>
      <c r="BK177" s="303"/>
      <c r="BL177" s="303"/>
      <c r="BM177" s="303"/>
      <c r="BN177" s="303"/>
      <c r="BO177" s="303"/>
      <c r="BP177" s="303"/>
      <c r="BQ177" s="303"/>
      <c r="BR177" s="303"/>
      <c r="BS177" s="303"/>
      <c r="BT177" s="303"/>
      <c r="BU177" s="303"/>
      <c r="BV177" s="303"/>
      <c r="BW177" s="303"/>
      <c r="BX177" s="303"/>
      <c r="BY177" s="303"/>
      <c r="BZ177" s="303"/>
      <c r="CA177" s="303"/>
      <c r="CB177" s="303"/>
      <c r="CC177" s="303"/>
      <c r="CD177" s="303"/>
      <c r="CE177" s="303"/>
      <c r="CF177" s="303"/>
      <c r="CG177" s="303"/>
      <c r="CH177" s="303"/>
      <c r="CI177" s="303"/>
      <c r="CJ177" s="303"/>
      <c r="CK177" s="303"/>
      <c r="CL177" s="303"/>
      <c r="CM177" s="303"/>
      <c r="CN177" s="303"/>
      <c r="CO177" s="303"/>
      <c r="CP177" s="303"/>
      <c r="CQ177" s="303"/>
      <c r="CR177" s="303"/>
      <c r="CS177" s="303"/>
      <c r="CT177" s="303"/>
      <c r="CU177" s="303"/>
      <c r="CV177" s="303"/>
    </row>
    <row r="178" spans="1:100" s="273" customFormat="1" ht="19.5" hidden="1" customHeight="1">
      <c r="A178" s="287"/>
      <c r="B178" s="287"/>
      <c r="C178" s="287"/>
      <c r="D178" s="287"/>
      <c r="E178" s="287"/>
      <c r="F178" s="287"/>
      <c r="G178" s="287"/>
      <c r="H178" s="287"/>
      <c r="I178" s="284" t="e">
        <f>#REF!</f>
        <v>#REF!</v>
      </c>
      <c r="J178" s="931" t="e">
        <f>#REF!</f>
        <v>#REF!</v>
      </c>
      <c r="K178" s="931"/>
      <c r="L178" s="931"/>
      <c r="M178" s="931"/>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c r="BI178" s="303"/>
      <c r="BJ178" s="303"/>
      <c r="BK178" s="303"/>
      <c r="BL178" s="303"/>
      <c r="BM178" s="303"/>
      <c r="BN178" s="303"/>
      <c r="BO178" s="303"/>
      <c r="BP178" s="303"/>
      <c r="BQ178" s="303"/>
      <c r="BR178" s="303"/>
      <c r="BS178" s="303"/>
      <c r="BT178" s="303"/>
      <c r="BU178" s="303"/>
      <c r="BV178" s="303"/>
      <c r="BW178" s="303"/>
      <c r="BX178" s="303"/>
      <c r="BY178" s="303"/>
      <c r="BZ178" s="303"/>
      <c r="CA178" s="303"/>
      <c r="CB178" s="303"/>
      <c r="CC178" s="303"/>
      <c r="CD178" s="303"/>
      <c r="CE178" s="303"/>
      <c r="CF178" s="303"/>
      <c r="CG178" s="303"/>
      <c r="CH178" s="303"/>
      <c r="CI178" s="303"/>
      <c r="CJ178" s="303"/>
      <c r="CK178" s="303"/>
      <c r="CL178" s="303"/>
      <c r="CM178" s="303"/>
      <c r="CN178" s="303"/>
      <c r="CO178" s="303"/>
      <c r="CP178" s="303"/>
      <c r="CQ178" s="303"/>
      <c r="CR178" s="303"/>
      <c r="CS178" s="303"/>
      <c r="CT178" s="303"/>
      <c r="CU178" s="303"/>
      <c r="CV178" s="303"/>
    </row>
    <row r="179" spans="1:100" s="273" customFormat="1" ht="16.5" hidden="1" customHeight="1">
      <c r="A179" s="290"/>
      <c r="B179" s="290"/>
      <c r="C179" s="290"/>
      <c r="D179" s="290"/>
      <c r="E179" s="290"/>
      <c r="F179" s="290"/>
      <c r="G179" s="290"/>
      <c r="H179" s="290"/>
      <c r="I179" s="284" t="e">
        <f>#REF!</f>
        <v>#REF!</v>
      </c>
      <c r="J179" s="931" t="e">
        <f>#REF!</f>
        <v>#REF!</v>
      </c>
      <c r="K179" s="931"/>
      <c r="L179" s="931"/>
      <c r="M179" s="931"/>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303"/>
      <c r="BW179" s="303"/>
      <c r="BX179" s="303"/>
      <c r="BY179" s="303"/>
      <c r="BZ179" s="303"/>
      <c r="CA179" s="303"/>
      <c r="CB179" s="303"/>
      <c r="CC179" s="303"/>
      <c r="CD179" s="303"/>
      <c r="CE179" s="303"/>
      <c r="CF179" s="303"/>
      <c r="CG179" s="303"/>
      <c r="CH179" s="303"/>
      <c r="CI179" s="303"/>
      <c r="CJ179" s="303"/>
      <c r="CK179" s="303"/>
      <c r="CL179" s="303"/>
      <c r="CM179" s="303"/>
      <c r="CN179" s="303"/>
      <c r="CO179" s="303"/>
      <c r="CP179" s="303"/>
      <c r="CQ179" s="303"/>
      <c r="CR179" s="303"/>
      <c r="CS179" s="303"/>
      <c r="CT179" s="303"/>
      <c r="CU179" s="303"/>
      <c r="CV179" s="303"/>
    </row>
    <row r="180" spans="1:100" s="273" customFormat="1" ht="19.5" hidden="1" customHeight="1">
      <c r="A180" s="292"/>
      <c r="B180" s="292"/>
      <c r="C180" s="292"/>
      <c r="D180" s="292"/>
      <c r="E180" s="292"/>
      <c r="F180" s="292"/>
      <c r="G180" s="292"/>
      <c r="H180" s="292"/>
      <c r="I180" s="284" t="e">
        <f>#REF!</f>
        <v>#REF!</v>
      </c>
      <c r="J180" s="931" t="e">
        <f>#REF!</f>
        <v>#REF!</v>
      </c>
      <c r="K180" s="931"/>
      <c r="L180" s="931"/>
      <c r="M180" s="931"/>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c r="BI180" s="303"/>
      <c r="BJ180" s="303"/>
      <c r="BK180" s="303"/>
      <c r="BL180" s="303"/>
      <c r="BM180" s="303"/>
      <c r="BN180" s="303"/>
      <c r="BO180" s="303"/>
      <c r="BP180" s="303"/>
      <c r="BQ180" s="303"/>
      <c r="BR180" s="303"/>
      <c r="BS180" s="303"/>
      <c r="BT180" s="303"/>
      <c r="BU180" s="303"/>
      <c r="BV180" s="303"/>
      <c r="BW180" s="303"/>
      <c r="BX180" s="303"/>
      <c r="BY180" s="303"/>
      <c r="BZ180" s="303"/>
      <c r="CA180" s="303"/>
      <c r="CB180" s="303"/>
      <c r="CC180" s="303"/>
      <c r="CD180" s="303"/>
      <c r="CE180" s="303"/>
      <c r="CF180" s="303"/>
      <c r="CG180" s="303"/>
      <c r="CH180" s="303"/>
      <c r="CI180" s="303"/>
      <c r="CJ180" s="303"/>
      <c r="CK180" s="303"/>
      <c r="CL180" s="303"/>
      <c r="CM180" s="303"/>
      <c r="CN180" s="303"/>
      <c r="CO180" s="303"/>
      <c r="CP180" s="303"/>
      <c r="CQ180" s="303"/>
      <c r="CR180" s="303"/>
      <c r="CS180" s="303"/>
      <c r="CT180" s="303"/>
      <c r="CU180" s="303"/>
      <c r="CV180" s="303"/>
    </row>
    <row r="181" spans="1:100" s="264" customFormat="1">
      <c r="A181" s="296"/>
      <c r="B181" s="296"/>
      <c r="C181" s="296"/>
      <c r="D181" s="296"/>
      <c r="E181" s="296"/>
      <c r="F181" s="296"/>
      <c r="G181" s="296"/>
      <c r="H181" s="296"/>
      <c r="I181" s="297"/>
      <c r="J181" s="934"/>
      <c r="K181" s="934"/>
      <c r="L181" s="934"/>
      <c r="M181" s="934"/>
      <c r="N181" s="303"/>
      <c r="O181" s="303"/>
      <c r="P181" s="303"/>
      <c r="Q181" s="303"/>
      <c r="R181" s="303"/>
      <c r="S181" s="303"/>
      <c r="T181" s="303"/>
      <c r="U181" s="303"/>
      <c r="V181" s="303"/>
      <c r="W181" s="30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303"/>
      <c r="BO181" s="303"/>
      <c r="BP181" s="303"/>
      <c r="BQ181" s="303"/>
      <c r="BR181" s="303"/>
      <c r="BS181" s="303"/>
      <c r="BT181" s="303"/>
      <c r="BU181" s="303"/>
      <c r="BV181" s="303"/>
      <c r="BW181" s="303"/>
      <c r="BX181" s="303"/>
      <c r="BY181" s="303"/>
      <c r="BZ181" s="303"/>
      <c r="CA181" s="303"/>
      <c r="CB181" s="303"/>
      <c r="CC181" s="303"/>
      <c r="CD181" s="303"/>
      <c r="CE181" s="303"/>
      <c r="CF181" s="303"/>
      <c r="CG181" s="303"/>
      <c r="CH181" s="303"/>
      <c r="CI181" s="303"/>
      <c r="CJ181" s="303"/>
      <c r="CK181" s="303"/>
      <c r="CL181" s="303"/>
      <c r="CM181" s="303"/>
      <c r="CN181" s="303"/>
      <c r="CO181" s="303"/>
      <c r="CP181" s="303"/>
      <c r="CQ181" s="303"/>
      <c r="CR181" s="303"/>
      <c r="CS181" s="303"/>
      <c r="CT181" s="303"/>
      <c r="CU181" s="303"/>
      <c r="CV181" s="303"/>
    </row>
    <row r="182" spans="1:100" s="264" customFormat="1">
      <c r="A182" s="269"/>
      <c r="B182" s="269"/>
      <c r="C182" s="269"/>
      <c r="D182" s="269"/>
      <c r="E182" s="269"/>
      <c r="F182" s="269"/>
      <c r="G182" s="269"/>
      <c r="H182" s="269"/>
      <c r="I182" s="398"/>
      <c r="J182" s="270"/>
      <c r="K182" s="270"/>
      <c r="L182" s="270"/>
      <c r="M182" s="270"/>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c r="BI182" s="303"/>
      <c r="BJ182" s="303"/>
      <c r="BK182" s="303"/>
      <c r="BL182" s="303"/>
      <c r="BM182" s="303"/>
      <c r="BN182" s="303"/>
      <c r="BO182" s="303"/>
      <c r="BP182" s="303"/>
      <c r="BQ182" s="303"/>
      <c r="BR182" s="303"/>
      <c r="BS182" s="303"/>
      <c r="BT182" s="303"/>
      <c r="BU182" s="303"/>
      <c r="BV182" s="303"/>
      <c r="BW182" s="303"/>
      <c r="BX182" s="303"/>
      <c r="BY182" s="303"/>
      <c r="BZ182" s="303"/>
      <c r="CA182" s="303"/>
      <c r="CB182" s="303"/>
      <c r="CC182" s="303"/>
      <c r="CD182" s="303"/>
      <c r="CE182" s="303"/>
      <c r="CF182" s="303"/>
      <c r="CG182" s="303"/>
      <c r="CH182" s="303"/>
      <c r="CI182" s="303"/>
      <c r="CJ182" s="303"/>
      <c r="CK182" s="303"/>
      <c r="CL182" s="303"/>
      <c r="CM182" s="303"/>
      <c r="CN182" s="303"/>
      <c r="CO182" s="303"/>
      <c r="CP182" s="303"/>
      <c r="CQ182" s="303"/>
      <c r="CR182" s="303"/>
      <c r="CS182" s="303"/>
      <c r="CT182" s="303"/>
      <c r="CU182" s="303"/>
      <c r="CV182" s="303"/>
    </row>
    <row r="183" spans="1:100" s="264" customFormat="1">
      <c r="A183" s="269"/>
      <c r="B183" s="269"/>
      <c r="C183" s="269"/>
      <c r="D183" s="269"/>
      <c r="E183" s="269"/>
      <c r="F183" s="269"/>
      <c r="G183" s="269"/>
      <c r="H183" s="269"/>
      <c r="I183" s="398"/>
      <c r="J183" s="270"/>
      <c r="K183" s="270"/>
      <c r="L183" s="270"/>
      <c r="M183" s="270"/>
      <c r="N183" s="303"/>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3"/>
      <c r="BI183" s="303"/>
      <c r="BJ183" s="303"/>
      <c r="BK183" s="303"/>
      <c r="BL183" s="303"/>
      <c r="BM183" s="303"/>
      <c r="BN183" s="303"/>
      <c r="BO183" s="303"/>
      <c r="BP183" s="303"/>
      <c r="BQ183" s="303"/>
      <c r="BR183" s="303"/>
      <c r="BS183" s="303"/>
      <c r="BT183" s="303"/>
      <c r="BU183" s="303"/>
      <c r="BV183" s="303"/>
      <c r="BW183" s="303"/>
      <c r="BX183" s="303"/>
      <c r="BY183" s="303"/>
      <c r="BZ183" s="303"/>
      <c r="CA183" s="303"/>
      <c r="CB183" s="303"/>
      <c r="CC183" s="303"/>
      <c r="CD183" s="303"/>
      <c r="CE183" s="303"/>
      <c r="CF183" s="303"/>
      <c r="CG183" s="303"/>
      <c r="CH183" s="303"/>
      <c r="CI183" s="303"/>
      <c r="CJ183" s="303"/>
      <c r="CK183" s="303"/>
      <c r="CL183" s="303"/>
      <c r="CM183" s="303"/>
      <c r="CN183" s="303"/>
      <c r="CO183" s="303"/>
      <c r="CP183" s="303"/>
      <c r="CQ183" s="303"/>
      <c r="CR183" s="303"/>
      <c r="CS183" s="303"/>
      <c r="CT183" s="303"/>
      <c r="CU183" s="303"/>
      <c r="CV183" s="303"/>
    </row>
  </sheetData>
  <sheetProtection password="E499" sheet="1" formatColumns="0" formatRows="0" selectLockedCells="1"/>
  <customSheetViews>
    <customSheetView guid="{112647D2-7580-431B-99B5-DD512E2AD50E}" showPageBreaks="1" printArea="1" hiddenRows="1" hiddenColumns="1" view="pageBreakPreview">
      <selection activeCell="A16" sqref="A16"/>
      <pageMargins left="0.7" right="0.7" top="0.75" bottom="0.75" header="0.3" footer="0.3"/>
      <pageSetup paperSize="9" scale="57" orientation="landscape" r:id="rId1"/>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2"/>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3"/>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4"/>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5"/>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6"/>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7"/>
    </customSheetView>
    <customSheetView guid="{F8A50AE1-259E-429D-A506-38EB64D134EF}" showPageBreaks="1" printArea="1" hiddenRows="1" hiddenColumns="1" view="pageBreakPreview" topLeftCell="A4">
      <selection activeCell="A16" sqref="A16"/>
      <pageMargins left="0.7" right="0.7" top="0.75" bottom="0.75" header="0.3" footer="0.3"/>
      <pageSetup paperSize="9" scale="57" orientation="landscape" r:id="rId8"/>
    </customSheetView>
    <customSheetView guid="{DEF6DCE2-4A74-4BE5-B5D5-8143DC3F770A}" showPageBreaks="1" printArea="1" hiddenRows="1" hiddenColumns="1" view="pageBreakPreview" topLeftCell="A4">
      <selection activeCell="A16" sqref="A16"/>
      <pageMargins left="0.7" right="0.7" top="0.75" bottom="0.75" header="0.3" footer="0.3"/>
      <pageSetup paperSize="9" scale="57" orientation="landscape" r:id="rId9"/>
    </customSheetView>
    <customSheetView guid="{F658ED72-5E54-4C5B-BB2C-7A2962080984}"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BE68641D-0C1E-4F8D-890A-A660C199187C}" showPageBreaks="1" printArea="1" hiddenRows="1" hiddenColumns="1" view="pageBreakPreview" topLeftCell="A13">
      <selection activeCell="A16" sqref="A16"/>
      <pageMargins left="0.7" right="0.7" top="0.75" bottom="0.75" header="0.3" footer="0.3"/>
      <pageSetup paperSize="9" scale="57" orientation="landscape" r:id="rId11"/>
    </customSheetView>
    <customSheetView guid="{AD0333DF-5B33-49B5-B063-72505D20EFE4}" showPageBreaks="1" printArea="1" hiddenRows="1" hiddenColumns="1" view="pageBreakPreview" topLeftCell="A10">
      <selection activeCell="A16" sqref="A16"/>
      <pageMargins left="0.7" right="0.7" top="0.75" bottom="0.75" header="0.3" footer="0.3"/>
      <pageSetup paperSize="9" scale="57" orientation="landscape" r:id="rId12"/>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24" sqref="G24"/>
    </sheetView>
  </sheetViews>
  <sheetFormatPr defaultColWidth="9.140625"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40" t="s">
        <v>165</v>
      </c>
      <c r="B1" s="940"/>
      <c r="C1" s="940"/>
      <c r="D1" s="940"/>
      <c r="E1" s="940"/>
      <c r="F1" s="940"/>
      <c r="G1" s="940"/>
      <c r="H1" s="144"/>
      <c r="I1" s="145"/>
      <c r="J1" s="146"/>
      <c r="K1" s="146"/>
      <c r="L1" s="146"/>
      <c r="M1" s="146"/>
      <c r="N1" s="146"/>
      <c r="O1" s="146"/>
      <c r="P1" s="146"/>
      <c r="Q1" s="146"/>
      <c r="R1" s="146"/>
      <c r="S1" s="146"/>
      <c r="T1" s="146"/>
      <c r="U1" s="147"/>
      <c r="V1" s="147"/>
      <c r="W1" s="147"/>
      <c r="X1" s="148"/>
      <c r="Y1" s="148"/>
    </row>
    <row r="2" spans="1:25" ht="18" customHeight="1">
      <c r="A2" s="113" t="str">
        <f>Cover!B3</f>
        <v>SPEC. NO.: 5002002070/TRANSFORMER/DOM/A06-CC CS -7</v>
      </c>
      <c r="B2" s="113"/>
      <c r="C2" s="114"/>
      <c r="D2" s="150"/>
      <c r="E2" s="150"/>
      <c r="F2" s="150"/>
      <c r="G2" s="116" t="s">
        <v>166</v>
      </c>
    </row>
    <row r="3" spans="1:25" ht="12.75" customHeight="1">
      <c r="A3" s="117"/>
      <c r="B3" s="117"/>
      <c r="C3" s="118"/>
      <c r="D3" s="139"/>
      <c r="E3" s="139"/>
      <c r="F3" s="139"/>
      <c r="G3" s="119"/>
    </row>
    <row r="4" spans="1:25" ht="18.95" customHeight="1">
      <c r="A4" s="941" t="s">
        <v>167</v>
      </c>
      <c r="B4" s="941"/>
      <c r="C4" s="941"/>
      <c r="D4" s="941"/>
      <c r="E4" s="941"/>
      <c r="F4" s="941"/>
      <c r="G4" s="941"/>
    </row>
    <row r="5" spans="1:25" ht="21" customHeight="1">
      <c r="A5" s="158" t="s">
        <v>1</v>
      </c>
      <c r="B5" s="158"/>
      <c r="C5" s="159"/>
      <c r="D5" s="159"/>
      <c r="E5" s="159"/>
      <c r="F5" s="159"/>
      <c r="G5" s="159"/>
    </row>
    <row r="6" spans="1:25" ht="21" customHeight="1">
      <c r="A6" s="27" t="s">
        <v>2</v>
      </c>
      <c r="B6" s="27"/>
      <c r="C6" s="159"/>
      <c r="D6" s="159"/>
      <c r="E6" s="159"/>
      <c r="F6" s="159"/>
      <c r="G6" s="159"/>
      <c r="I6" s="620" t="s">
        <v>234</v>
      </c>
      <c r="J6" s="726">
        <f>'Sch-1'!N25</f>
        <v>0</v>
      </c>
      <c r="K6" s="619"/>
      <c r="L6" s="447"/>
    </row>
    <row r="7" spans="1:25" ht="21" customHeight="1">
      <c r="A7" s="27" t="s">
        <v>3</v>
      </c>
      <c r="B7" s="27"/>
      <c r="C7" s="159"/>
      <c r="D7" s="159"/>
      <c r="E7" s="159"/>
      <c r="F7" s="159"/>
      <c r="G7" s="159"/>
      <c r="I7" s="620" t="s">
        <v>236</v>
      </c>
      <c r="J7" s="726">
        <f>'Sch-2'!J25</f>
        <v>0</v>
      </c>
      <c r="K7" s="619"/>
    </row>
    <row r="8" spans="1:25" ht="21" customHeight="1">
      <c r="A8" s="27" t="s">
        <v>4</v>
      </c>
      <c r="B8" s="27"/>
      <c r="C8" s="159"/>
      <c r="D8" s="159"/>
      <c r="E8" s="159"/>
      <c r="F8" s="159"/>
      <c r="G8" s="159"/>
      <c r="I8" s="620" t="s">
        <v>237</v>
      </c>
      <c r="J8" s="726">
        <f>'Sch-3'!P24</f>
        <v>0</v>
      </c>
      <c r="K8" s="619"/>
    </row>
    <row r="9" spans="1:25" ht="21" customHeight="1">
      <c r="A9" s="27" t="s">
        <v>168</v>
      </c>
      <c r="B9" s="27"/>
      <c r="C9" s="159"/>
      <c r="D9" s="159"/>
      <c r="E9" s="159"/>
      <c r="F9" s="159"/>
      <c r="G9" s="159"/>
      <c r="I9" s="621" t="s">
        <v>197</v>
      </c>
      <c r="J9" s="727">
        <f>J6+J7+J8</f>
        <v>0</v>
      </c>
      <c r="K9" s="619"/>
    </row>
    <row r="10" spans="1:25" ht="21" customHeight="1">
      <c r="A10" s="27" t="s">
        <v>6</v>
      </c>
      <c r="B10" s="27"/>
      <c r="C10" s="159"/>
      <c r="D10" s="159"/>
      <c r="E10" s="159"/>
      <c r="F10" s="159"/>
      <c r="G10" s="159"/>
      <c r="J10" s="446"/>
    </row>
    <row r="11" spans="1:25" ht="14.25" customHeight="1">
      <c r="A11" s="159"/>
      <c r="B11" s="159"/>
      <c r="C11" s="159"/>
      <c r="D11" s="159"/>
      <c r="E11" s="159"/>
      <c r="F11" s="159"/>
      <c r="G11" s="159"/>
    </row>
    <row r="12" spans="1:25" ht="129" customHeight="1">
      <c r="A12" s="160" t="s">
        <v>169</v>
      </c>
      <c r="B12" s="532"/>
      <c r="C12" s="942" t="str">
        <f>Cover!$B$2</f>
        <v>400kV Transformer Package TR05 for 4X 500MVA 400/220/33kV 3-phase Transformers associated with Bulk Procurement of 765kV &amp; 400kV Class Transformers of various capacities- LOT 2</v>
      </c>
      <c r="D12" s="942"/>
      <c r="E12" s="942"/>
      <c r="F12" s="942"/>
      <c r="G12" s="942"/>
      <c r="J12" s="447"/>
    </row>
    <row r="13" spans="1:25" ht="21" customHeight="1" thickBot="1">
      <c r="A13" s="161" t="s">
        <v>170</v>
      </c>
      <c r="B13" s="161"/>
      <c r="C13" s="162"/>
      <c r="D13" s="161"/>
      <c r="E13" s="161"/>
      <c r="F13" s="161"/>
      <c r="G13" s="161"/>
      <c r="H13" s="441"/>
      <c r="K13" s="170"/>
      <c r="L13" s="170"/>
      <c r="M13" s="170"/>
    </row>
    <row r="14" spans="1:25" ht="41.25" customHeight="1" thickBot="1">
      <c r="A14" s="943" t="s">
        <v>171</v>
      </c>
      <c r="B14" s="943"/>
      <c r="C14" s="943"/>
      <c r="D14" s="943"/>
      <c r="E14" s="943"/>
      <c r="F14" s="943"/>
      <c r="G14" s="943"/>
      <c r="H14" s="634" t="s">
        <v>342</v>
      </c>
      <c r="I14" s="634" t="s">
        <v>343</v>
      </c>
      <c r="J14" s="635" t="s">
        <v>344</v>
      </c>
      <c r="K14" s="170"/>
      <c r="L14" s="170"/>
      <c r="M14" s="170"/>
      <c r="N14" s="163"/>
    </row>
    <row r="15" spans="1:25" ht="56.25" customHeight="1">
      <c r="B15" s="165">
        <v>1</v>
      </c>
      <c r="C15" s="947" t="s">
        <v>334</v>
      </c>
      <c r="D15" s="945"/>
      <c r="E15" s="945"/>
      <c r="F15" s="946"/>
      <c r="G15" s="166"/>
      <c r="H15" s="697">
        <f>IF(J6=0,0,(G15/J9)*J6)</f>
        <v>0</v>
      </c>
      <c r="I15" s="698">
        <f>IF(J7=0,0,(G15/J9)*J7)</f>
        <v>0</v>
      </c>
      <c r="J15" s="697">
        <f>IF(J8,(G15/J9)*J8,0)</f>
        <v>0</v>
      </c>
      <c r="K15" s="170"/>
      <c r="L15" s="170"/>
      <c r="M15" s="170"/>
    </row>
    <row r="16" spans="1:25" ht="55.5" customHeight="1">
      <c r="B16" s="165">
        <v>2</v>
      </c>
      <c r="C16" s="944" t="s">
        <v>335</v>
      </c>
      <c r="D16" s="945"/>
      <c r="E16" s="945"/>
      <c r="F16" s="946"/>
      <c r="G16" s="167"/>
      <c r="H16" s="699">
        <f>G16*J6</f>
        <v>0</v>
      </c>
      <c r="I16" s="700">
        <f>G16*J7</f>
        <v>0</v>
      </c>
      <c r="J16" s="699">
        <f>G16*J8</f>
        <v>0</v>
      </c>
      <c r="K16" s="170"/>
      <c r="L16" s="170"/>
      <c r="M16" s="170"/>
    </row>
    <row r="17" spans="1:25" s="168" customFormat="1" ht="39.75" customHeight="1" thickBot="1">
      <c r="B17" s="169">
        <v>3</v>
      </c>
      <c r="C17" s="935" t="s">
        <v>172</v>
      </c>
      <c r="D17" s="936"/>
      <c r="E17" s="936"/>
      <c r="F17" s="937"/>
      <c r="G17" s="438"/>
      <c r="H17" s="699"/>
      <c r="I17" s="699"/>
      <c r="J17" s="699"/>
      <c r="K17" s="170"/>
      <c r="L17" s="170"/>
      <c r="M17" s="170"/>
      <c r="N17" s="170"/>
      <c r="O17" s="170"/>
      <c r="P17" s="170"/>
      <c r="Q17" s="170"/>
      <c r="R17" s="171"/>
      <c r="S17" s="171"/>
      <c r="T17" s="171"/>
      <c r="U17" s="172"/>
      <c r="V17" s="172"/>
      <c r="W17" s="172"/>
      <c r="X17" s="173"/>
      <c r="Y17" s="173"/>
    </row>
    <row r="18" spans="1:25" s="168" customFormat="1" ht="21" customHeight="1" thickBot="1">
      <c r="B18" s="174"/>
      <c r="C18" s="938" t="s">
        <v>336</v>
      </c>
      <c r="D18" s="939"/>
      <c r="E18" s="939"/>
      <c r="F18" s="175" t="s">
        <v>173</v>
      </c>
      <c r="G18" s="439"/>
      <c r="H18" s="701">
        <f>G18</f>
        <v>0</v>
      </c>
      <c r="I18" s="702"/>
      <c r="J18" s="699"/>
      <c r="K18" s="170"/>
      <c r="L18" s="170"/>
      <c r="M18" s="170"/>
      <c r="N18" s="177"/>
      <c r="O18" s="176"/>
      <c r="P18" s="170"/>
      <c r="Q18" s="170"/>
      <c r="R18" s="171"/>
      <c r="S18" s="171"/>
      <c r="T18" s="171"/>
      <c r="U18" s="172"/>
      <c r="V18" s="172"/>
      <c r="W18" s="172"/>
      <c r="X18" s="173"/>
      <c r="Y18" s="173"/>
    </row>
    <row r="19" spans="1:25" s="168" customFormat="1" ht="33" customHeight="1" thickBot="1">
      <c r="B19" s="174"/>
      <c r="C19" s="954" t="s">
        <v>360</v>
      </c>
      <c r="D19" s="955"/>
      <c r="E19" s="955"/>
      <c r="F19" s="175" t="s">
        <v>173</v>
      </c>
      <c r="G19" s="439"/>
      <c r="H19" s="703"/>
      <c r="I19" s="701">
        <f>G19</f>
        <v>0</v>
      </c>
      <c r="J19" s="704"/>
      <c r="K19" s="170"/>
      <c r="L19" s="170"/>
      <c r="M19" s="170"/>
      <c r="N19" s="177"/>
      <c r="O19" s="176"/>
      <c r="P19" s="170"/>
      <c r="Q19" s="170"/>
      <c r="R19" s="171"/>
      <c r="S19" s="171"/>
      <c r="T19" s="171"/>
      <c r="U19" s="172"/>
      <c r="V19" s="172"/>
      <c r="W19" s="172"/>
      <c r="X19" s="173"/>
      <c r="Y19" s="173"/>
    </row>
    <row r="20" spans="1:25" s="168" customFormat="1" ht="21" customHeight="1" thickBot="1">
      <c r="B20" s="174"/>
      <c r="C20" s="938" t="s">
        <v>337</v>
      </c>
      <c r="D20" s="939"/>
      <c r="E20" s="939"/>
      <c r="F20" s="175" t="s">
        <v>173</v>
      </c>
      <c r="G20" s="439"/>
      <c r="H20" s="699"/>
      <c r="I20" s="698"/>
      <c r="J20" s="701">
        <f>G20</f>
        <v>0</v>
      </c>
      <c r="K20" s="170"/>
      <c r="L20" s="170"/>
      <c r="M20" s="170"/>
      <c r="N20" s="177"/>
      <c r="O20" s="176"/>
      <c r="P20" s="170"/>
      <c r="Q20" s="170"/>
      <c r="R20" s="171"/>
      <c r="S20" s="171"/>
      <c r="T20" s="171"/>
      <c r="U20" s="172"/>
      <c r="V20" s="172"/>
      <c r="W20" s="172"/>
      <c r="X20" s="173"/>
      <c r="Y20" s="173"/>
    </row>
    <row r="21" spans="1:25" s="168" customFormat="1" ht="21" customHeight="1">
      <c r="B21" s="174"/>
      <c r="C21" s="938" t="s">
        <v>338</v>
      </c>
      <c r="D21" s="939"/>
      <c r="E21" s="939"/>
      <c r="F21" s="175" t="s">
        <v>173</v>
      </c>
      <c r="G21" s="448"/>
      <c r="H21" s="699"/>
      <c r="I21" s="700"/>
      <c r="J21" s="697"/>
      <c r="K21" s="170"/>
      <c r="L21" s="170"/>
      <c r="M21" s="170"/>
      <c r="N21" s="177"/>
      <c r="O21" s="176"/>
      <c r="P21" s="170"/>
      <c r="Q21" s="170"/>
      <c r="R21" s="171"/>
      <c r="S21" s="171"/>
      <c r="T21" s="171"/>
      <c r="U21" s="172"/>
      <c r="V21" s="172"/>
      <c r="W21" s="172"/>
      <c r="X21" s="173"/>
      <c r="Y21" s="173"/>
    </row>
    <row r="22" spans="1:25" s="168" customFormat="1" ht="21" customHeight="1">
      <c r="B22" s="178"/>
      <c r="C22" s="938" t="s">
        <v>174</v>
      </c>
      <c r="D22" s="939"/>
      <c r="E22" s="939"/>
      <c r="F22" s="179" t="s">
        <v>173</v>
      </c>
      <c r="G22" s="448"/>
      <c r="H22" s="699"/>
      <c r="I22" s="700"/>
      <c r="J22" s="699"/>
      <c r="K22" s="170"/>
      <c r="L22" s="170"/>
      <c r="M22" s="170"/>
      <c r="N22" s="177"/>
      <c r="O22" s="176"/>
      <c r="P22" s="170"/>
      <c r="Q22" s="170"/>
      <c r="R22" s="171"/>
      <c r="S22" s="171"/>
      <c r="T22" s="171"/>
      <c r="U22" s="172"/>
      <c r="V22" s="172"/>
      <c r="W22" s="172"/>
      <c r="X22" s="173"/>
      <c r="Y22" s="173"/>
    </row>
    <row r="23" spans="1:25" s="168" customFormat="1" ht="54.95" customHeight="1" thickBot="1">
      <c r="B23" s="169">
        <v>4</v>
      </c>
      <c r="C23" s="950" t="s">
        <v>175</v>
      </c>
      <c r="D23" s="951"/>
      <c r="E23" s="951"/>
      <c r="F23" s="952"/>
      <c r="G23" s="438"/>
      <c r="H23" s="705"/>
      <c r="I23" s="700"/>
      <c r="J23" s="699"/>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38" t="s">
        <v>336</v>
      </c>
      <c r="D24" s="939"/>
      <c r="E24" s="939"/>
      <c r="F24" s="175" t="s">
        <v>176</v>
      </c>
      <c r="G24" s="440"/>
      <c r="H24" s="706">
        <f>G24*J6</f>
        <v>0</v>
      </c>
      <c r="I24" s="702"/>
      <c r="J24" s="699"/>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56" t="s">
        <v>360</v>
      </c>
      <c r="D25" s="957"/>
      <c r="E25" s="957"/>
      <c r="F25" s="175" t="s">
        <v>176</v>
      </c>
      <c r="G25" s="440"/>
      <c r="H25" s="707"/>
      <c r="I25" s="701">
        <f>G25*J7</f>
        <v>0</v>
      </c>
      <c r="J25" s="704"/>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38" t="s">
        <v>337</v>
      </c>
      <c r="D26" s="939"/>
      <c r="E26" s="939"/>
      <c r="F26" s="175" t="s">
        <v>176</v>
      </c>
      <c r="G26" s="440"/>
      <c r="H26" s="705"/>
      <c r="I26" s="698"/>
      <c r="J26" s="701">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38" t="s">
        <v>338</v>
      </c>
      <c r="D27" s="939"/>
      <c r="E27" s="939"/>
      <c r="F27" s="175" t="s">
        <v>176</v>
      </c>
      <c r="G27" s="449"/>
      <c r="H27" s="705"/>
      <c r="I27" s="700"/>
      <c r="J27" s="697"/>
      <c r="K27" s="170"/>
      <c r="L27" s="170"/>
      <c r="M27" s="170"/>
      <c r="N27" s="170"/>
      <c r="O27" s="170"/>
      <c r="P27" s="170"/>
      <c r="Q27" s="170"/>
      <c r="R27" s="171"/>
      <c r="S27" s="171"/>
      <c r="T27" s="171"/>
      <c r="U27" s="172"/>
      <c r="V27" s="172"/>
      <c r="W27" s="172"/>
      <c r="X27" s="173"/>
      <c r="Y27" s="173"/>
    </row>
    <row r="28" spans="1:25" s="168" customFormat="1" ht="21" customHeight="1">
      <c r="A28" s="180"/>
      <c r="B28" s="178"/>
      <c r="C28" s="961" t="s">
        <v>174</v>
      </c>
      <c r="D28" s="962"/>
      <c r="E28" s="962"/>
      <c r="F28" s="179" t="s">
        <v>176</v>
      </c>
      <c r="G28" s="449"/>
      <c r="H28" s="705"/>
      <c r="I28" s="700"/>
      <c r="J28" s="699"/>
      <c r="K28" s="170"/>
      <c r="L28" s="170"/>
      <c r="M28" s="170"/>
      <c r="N28" s="170"/>
      <c r="O28" s="170"/>
      <c r="P28" s="170"/>
      <c r="Q28" s="170"/>
      <c r="R28" s="171"/>
      <c r="S28" s="171"/>
      <c r="T28" s="171"/>
      <c r="U28" s="172"/>
      <c r="V28" s="172"/>
      <c r="W28" s="172"/>
      <c r="X28" s="173"/>
      <c r="Y28" s="173"/>
    </row>
    <row r="29" spans="1:25" s="168" customFormat="1" hidden="1">
      <c r="A29" s="180"/>
      <c r="B29" s="181"/>
      <c r="C29" s="948" t="s">
        <v>177</v>
      </c>
      <c r="D29" s="949"/>
      <c r="E29" s="949"/>
      <c r="F29" s="949"/>
      <c r="G29" s="949"/>
      <c r="H29" s="708"/>
      <c r="I29" s="708"/>
      <c r="J29" s="708"/>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58" t="s">
        <v>178</v>
      </c>
      <c r="D30" s="958"/>
      <c r="E30" s="958"/>
      <c r="F30" s="958"/>
      <c r="G30" s="958"/>
      <c r="H30" s="709"/>
      <c r="I30" s="709"/>
      <c r="J30" s="709"/>
      <c r="K30" s="170"/>
      <c r="L30" s="170"/>
      <c r="M30" s="170"/>
      <c r="N30" s="170"/>
      <c r="O30" s="170"/>
      <c r="P30" s="170"/>
      <c r="Q30" s="170"/>
      <c r="R30" s="171"/>
      <c r="S30" s="171"/>
      <c r="T30" s="171"/>
      <c r="U30" s="172"/>
      <c r="V30" s="172"/>
      <c r="W30" s="172"/>
      <c r="X30" s="173"/>
      <c r="Y30" s="173"/>
    </row>
    <row r="31" spans="1:25" s="168" customFormat="1" ht="48.75" hidden="1" customHeight="1">
      <c r="A31" s="180"/>
      <c r="B31" s="959"/>
      <c r="C31" s="959"/>
      <c r="D31" s="959"/>
      <c r="E31" s="959"/>
      <c r="F31" s="959"/>
      <c r="G31" s="959"/>
      <c r="H31" s="710">
        <f>SUM(H15:H28)</f>
        <v>0</v>
      </c>
      <c r="I31" s="710">
        <f>SUM(I15:I28)</f>
        <v>0</v>
      </c>
      <c r="J31" s="710">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58" t="s">
        <v>179</v>
      </c>
      <c r="D32" s="960"/>
      <c r="E32" s="960"/>
      <c r="F32" s="960"/>
      <c r="G32" s="960"/>
      <c r="H32" s="711" t="e">
        <f>(1-(H31/I2))</f>
        <v>#DIV/0!</v>
      </c>
      <c r="I32" s="711" t="e">
        <f>(1-(I31/I3))</f>
        <v>#DIV/0!</v>
      </c>
      <c r="J32" s="712"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53" t="s">
        <v>339</v>
      </c>
      <c r="B33" s="953"/>
      <c r="C33" s="953"/>
      <c r="D33" s="953"/>
      <c r="E33" s="953"/>
      <c r="F33" s="953"/>
      <c r="G33" s="953"/>
      <c r="H33" s="713"/>
      <c r="I33" s="713"/>
      <c r="J33" s="713"/>
      <c r="K33" s="170"/>
      <c r="L33" s="170"/>
      <c r="M33" s="170"/>
      <c r="N33" s="170"/>
      <c r="O33" s="170"/>
      <c r="P33" s="170"/>
      <c r="Q33" s="170"/>
      <c r="R33" s="171"/>
      <c r="S33" s="171"/>
      <c r="T33" s="171"/>
      <c r="U33" s="172"/>
      <c r="V33" s="172"/>
      <c r="W33" s="172"/>
      <c r="X33" s="173"/>
      <c r="Y33" s="173"/>
    </row>
    <row r="34" spans="1:25" s="168" customFormat="1" ht="18.75" customHeight="1" thickBot="1">
      <c r="A34" s="161" t="s">
        <v>180</v>
      </c>
      <c r="B34" s="183"/>
      <c r="C34" s="184"/>
      <c r="E34" s="185"/>
      <c r="F34" s="185"/>
      <c r="G34" s="186"/>
      <c r="H34" s="713"/>
      <c r="I34" s="713"/>
      <c r="J34" s="713"/>
      <c r="K34" s="170"/>
      <c r="L34" s="170"/>
      <c r="M34" s="170"/>
      <c r="N34" s="170"/>
      <c r="O34" s="170"/>
      <c r="P34" s="170"/>
      <c r="Q34" s="170"/>
      <c r="R34" s="171"/>
      <c r="S34" s="171"/>
      <c r="T34" s="171"/>
      <c r="U34" s="172"/>
      <c r="V34" s="172"/>
      <c r="W34" s="172"/>
      <c r="X34" s="173"/>
      <c r="Y34" s="173"/>
    </row>
    <row r="35" spans="1:25" s="168" customFormat="1" ht="21" customHeight="1" thickBot="1">
      <c r="A35" s="187" t="s">
        <v>181</v>
      </c>
      <c r="B35" s="183"/>
      <c r="C35" s="184"/>
      <c r="E35" s="185"/>
      <c r="F35" s="185"/>
      <c r="G35" s="186"/>
      <c r="H35" s="714">
        <f>SUM(H15:H26)</f>
        <v>0</v>
      </c>
      <c r="I35" s="715">
        <f>SUM(I15:I26)</f>
        <v>0</v>
      </c>
      <c r="J35" s="716">
        <f>SUM(J15:J26)</f>
        <v>0</v>
      </c>
      <c r="K35" s="454"/>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182</v>
      </c>
      <c r="H36" s="637">
        <f>IF(J6=0,0,1-(H35/J6))</f>
        <v>0</v>
      </c>
      <c r="I36" s="637">
        <f>IF(J7=0,0,1-(I35/J7))</f>
        <v>0</v>
      </c>
      <c r="J36" s="638">
        <f>IF(J8=0,0,1-(J35/J8))</f>
        <v>0</v>
      </c>
      <c r="K36" s="611" t="s">
        <v>361</v>
      </c>
    </row>
    <row r="37" spans="1:25" ht="19.5" customHeight="1">
      <c r="A37" s="190"/>
      <c r="B37" s="190"/>
      <c r="C37" s="191"/>
      <c r="D37" s="189"/>
      <c r="E37" s="187"/>
      <c r="F37" s="187"/>
      <c r="G37" s="605"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183</v>
      </c>
      <c r="B39" s="197"/>
      <c r="C39" s="657" t="str">
        <f>'Sch-7'!C21:D21</f>
        <v xml:space="preserve">  </v>
      </c>
      <c r="D39" s="194"/>
      <c r="E39" s="195" t="s">
        <v>184</v>
      </c>
      <c r="F39" s="721">
        <f>'Names of Bidder'!D24</f>
        <v>0</v>
      </c>
      <c r="G39" s="722"/>
      <c r="H39" s="447"/>
    </row>
    <row r="40" spans="1:25" ht="23.25" customHeight="1">
      <c r="A40" s="197" t="s">
        <v>185</v>
      </c>
      <c r="B40" s="197"/>
      <c r="C40" s="658" t="str">
        <f>'Sch-7'!C22:D22</f>
        <v/>
      </c>
      <c r="D40" s="198"/>
      <c r="E40" s="195" t="s">
        <v>186</v>
      </c>
      <c r="F40" s="721">
        <f>'Names of Bidder'!D25</f>
        <v>0</v>
      </c>
      <c r="G40" s="722"/>
      <c r="H40" s="153"/>
    </row>
  </sheetData>
  <sheetProtection password="E499" sheet="1" formatColumns="0" formatRows="0" selectLockedCells="1"/>
  <customSheetViews>
    <customSheetView guid="{112647D2-7580-431B-99B5-DD512E2AD50E}" showPageBreaks="1" zeroValues="0" printArea="1" hiddenRows="1" hiddenColumns="1" view="pageBreakPreview">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3"/>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4"/>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5"/>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7"/>
      <headerFooter alignWithMargins="0">
        <oddFooter>&amp;R&amp;"Book Antiqua,Bold"&amp;10Letter of Discount  / Page &amp;P of &amp;N</oddFooter>
      </headerFooter>
    </customSheetView>
    <customSheetView guid="{F8A50AE1-259E-429D-A506-38EB64D134EF}" showPageBreaks="1" zeroValues="0" printArea="1" hiddenRows="1" hiddenColumns="1" view="pageBreakPreview">
      <selection activeCell="G24" sqref="G24"/>
      <pageMargins left="0.72" right="0.49" top="0.62" bottom="0.52" header="0.32" footer="0.27"/>
      <pageSetup scale="77" orientation="portrait" r:id="rId8"/>
      <headerFooter alignWithMargins="0">
        <oddFooter>&amp;R&amp;"Book Antiqua,Bold"&amp;10Letter of Discount  / Page &amp;P of &amp;N</oddFooter>
      </headerFooter>
    </customSheetView>
    <customSheetView guid="{DEF6DCE2-4A74-4BE5-B5D5-8143DC3F770A}" showPageBreaks="1" zeroValues="0" printArea="1" hiddenRows="1" hiddenColumns="1" view="pageBreakPreview">
      <selection activeCell="G24" sqref="G24"/>
      <pageMargins left="0.72" right="0.49" top="0.62" bottom="0.52" header="0.32" footer="0.27"/>
      <pageSetup scale="77" orientation="portrait" r:id="rId9"/>
      <headerFooter alignWithMargins="0">
        <oddFooter>&amp;R&amp;"Book Antiqua,Bold"&amp;10Letter of Discount  / Page &amp;P of &amp;N</oddFooter>
      </headerFooter>
    </customSheetView>
    <customSheetView guid="{F658ED72-5E54-4C5B-BB2C-7A2962080984}" showPageBreaks="1" zeroValues="0" printArea="1" hiddenRows="1" hiddenColumns="1" view="pageBreakPreview">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BE68641D-0C1E-4F8D-890A-A660C199187C}" showPageBreaks="1" zeroValues="0" printArea="1" hiddenRows="1" hiddenColumns="1" view="pageBreakPreview" topLeftCell="A13">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AD0333DF-5B33-49B5-B063-72505D20EFE4}" showPageBreaks="1" zeroValues="0" printArea="1" hiddenRows="1" hiddenColumns="1" view="pageBreakPreview" topLeftCell="A19">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3"/>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63" t="s">
        <v>187</v>
      </c>
      <c r="B2" s="963"/>
      <c r="C2" s="963"/>
      <c r="D2" s="963"/>
      <c r="E2" s="188"/>
    </row>
    <row r="3" spans="1:6">
      <c r="A3" s="199"/>
      <c r="B3" s="200"/>
      <c r="C3" s="200"/>
      <c r="D3" s="200"/>
      <c r="E3" s="200"/>
    </row>
    <row r="4" spans="1:6" ht="30">
      <c r="A4" s="201" t="s">
        <v>188</v>
      </c>
      <c r="B4" s="202" t="s">
        <v>189</v>
      </c>
      <c r="C4" s="201" t="s">
        <v>141</v>
      </c>
      <c r="D4" s="201" t="s">
        <v>190</v>
      </c>
      <c r="E4" s="201" t="s">
        <v>191</v>
      </c>
    </row>
    <row r="5" spans="1:6" ht="18" customHeight="1">
      <c r="A5" s="203" t="s">
        <v>192</v>
      </c>
      <c r="B5" s="203" t="s">
        <v>193</v>
      </c>
      <c r="C5" s="203" t="s">
        <v>194</v>
      </c>
      <c r="D5" s="203" t="s">
        <v>195</v>
      </c>
      <c r="E5" s="203" t="s">
        <v>196</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197</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112647D2-7580-431B-99B5-DD512E2AD50E}" state="hidden" topLeftCell="A4">
      <selection activeCell="D6" sqref="D6"/>
      <pageMargins left="0.75" right="0.75" top="0.65" bottom="1" header="0.5" footer="0.5"/>
      <pageSetup orientation="portrait" r:id="rId1"/>
      <headerFooter alignWithMargins="0"/>
    </customSheetView>
    <customSheetView guid="{63D51328-7CBC-4A1E-B96D-BAE91416501B}" state="hidden" topLeftCell="A4">
      <selection activeCell="D6" sqref="D6"/>
      <pageMargins left="0.75" right="0.75" top="0.65" bottom="1" header="0.5" footer="0.5"/>
      <pageSetup orientation="portrait" r:id="rId2"/>
      <headerFooter alignWithMargins="0"/>
    </customSheetView>
    <customSheetView guid="{99CA2F10-F926-46DC-8609-4EAE5B9F3585}" state="hidden" topLeftCell="A4">
      <selection activeCell="D6" sqref="D6"/>
      <pageMargins left="0.75" right="0.75" top="0.65" bottom="1" header="0.5" footer="0.5"/>
      <pageSetup orientation="portrait" r:id="rId3"/>
      <headerFooter alignWithMargins="0"/>
    </customSheetView>
    <customSheetView guid="{3C00DDA0-7DDE-4169-A739-550DAF5DCF8D}" state="hidden" topLeftCell="A4">
      <selection activeCell="D6" sqref="D6"/>
      <pageMargins left="0.75" right="0.75" top="0.65" bottom="1" header="0.5" footer="0.5"/>
      <pageSetup orientation="portrait" r:id="rId4"/>
      <headerFooter alignWithMargins="0"/>
    </customSheetView>
    <customSheetView guid="{357C9841-BEC3-434B-AC63-C04FB4321BA3}" state="hidden" topLeftCell="A4">
      <selection activeCell="D6" sqref="D6"/>
      <pageMargins left="0.75" right="0.75" top="0.65" bottom="1" header="0.5" footer="0.5"/>
      <pageSetup orientation="portrait" r:id="rId5"/>
      <headerFooter alignWithMargins="0"/>
    </customSheetView>
    <customSheetView guid="{B96E710B-6DD7-4DE1-95AB-C9EE060CD030}" state="hidden" topLeftCell="A4">
      <selection activeCell="D6" sqref="D6"/>
      <pageMargins left="0.75" right="0.75" top="0.65" bottom="1" header="0.5" footer="0.5"/>
      <pageSetup orientation="portrait" r:id="rId6"/>
      <headerFooter alignWithMargins="0"/>
    </customSheetView>
    <customSheetView guid="{CCA37BAE-906F-43D5-9FD9-B13563E4B9D7}" state="hidden" topLeftCell="A4">
      <selection activeCell="D6" sqref="D6"/>
      <pageMargins left="0.75" right="0.75" top="0.65" bottom="1" header="0.5" footer="0.5"/>
      <pageSetup orientation="portrait" r:id="rId7"/>
      <headerFooter alignWithMargins="0"/>
    </customSheetView>
    <customSheetView guid="{F8A50AE1-259E-429D-A506-38EB64D134EF}" state="hidden" topLeftCell="A4">
      <selection activeCell="D6" sqref="D6"/>
      <pageMargins left="0.75" right="0.75" top="0.65" bottom="1" header="0.5" footer="0.5"/>
      <pageSetup orientation="portrait" r:id="rId8"/>
      <headerFooter alignWithMargins="0"/>
    </customSheetView>
    <customSheetView guid="{DEF6DCE2-4A74-4BE5-B5D5-8143DC3F770A}" state="hidden" topLeftCell="A4">
      <selection activeCell="D6" sqref="D6"/>
      <pageMargins left="0.75" right="0.75" top="0.65" bottom="1" header="0.5" footer="0.5"/>
      <pageSetup orientation="portrait" r:id="rId9"/>
      <headerFooter alignWithMargins="0"/>
    </customSheetView>
    <customSheetView guid="{F658ED72-5E54-4C5B-BB2C-7A2962080984}" state="hidden" topLeftCell="A4">
      <selection activeCell="D6" sqref="D6"/>
      <pageMargins left="0.75" right="0.75" top="0.65" bottom="1" header="0.5" footer="0.5"/>
      <pageSetup orientation="portrait" r:id="rId10"/>
      <headerFooter alignWithMargins="0"/>
    </customSheetView>
    <customSheetView guid="{BE68641D-0C1E-4F8D-890A-A660C199187C}" state="hidden" topLeftCell="A4">
      <selection activeCell="D6" sqref="D6"/>
      <pageMargins left="0.75" right="0.75" top="0.65" bottom="1" header="0.5" footer="0.5"/>
      <pageSetup orientation="portrait" r:id="rId11"/>
      <headerFooter alignWithMargins="0"/>
    </customSheetView>
    <customSheetView guid="{AD0333DF-5B33-49B5-B063-72505D20EFE4}" state="hidden" topLeftCell="A4">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63" t="s">
        <v>198</v>
      </c>
      <c r="B2" s="963"/>
      <c r="C2" s="963"/>
      <c r="D2" s="964"/>
      <c r="E2" s="34"/>
    </row>
    <row r="3" spans="1:6">
      <c r="A3" s="199"/>
      <c r="B3" s="200"/>
      <c r="C3" s="200"/>
      <c r="D3" s="200"/>
      <c r="E3" s="200"/>
    </row>
    <row r="4" spans="1:6" ht="30">
      <c r="A4" s="201" t="s">
        <v>188</v>
      </c>
      <c r="B4" s="202" t="s">
        <v>189</v>
      </c>
      <c r="C4" s="201" t="s">
        <v>199</v>
      </c>
      <c r="D4" s="201" t="s">
        <v>200</v>
      </c>
      <c r="E4" s="201" t="s">
        <v>201</v>
      </c>
    </row>
    <row r="5" spans="1:6" ht="18" customHeight="1">
      <c r="A5" s="203" t="s">
        <v>192</v>
      </c>
      <c r="B5" s="203" t="s">
        <v>193</v>
      </c>
      <c r="C5" s="203" t="s">
        <v>194</v>
      </c>
      <c r="D5" s="203" t="s">
        <v>195</v>
      </c>
      <c r="E5" s="203" t="s">
        <v>196</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197</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112647D2-7580-431B-99B5-DD512E2AD50E}" state="hidden" topLeftCell="A13">
      <selection activeCell="D6" sqref="D6"/>
      <pageMargins left="0.75" right="0.75" top="0.65" bottom="1" header="0.5" footer="0.5"/>
      <pageSetup orientation="portrait" r:id="rId1"/>
      <headerFooter alignWithMargins="0"/>
    </customSheetView>
    <customSheetView guid="{63D51328-7CBC-4A1E-B96D-BAE91416501B}" state="hidden" topLeftCell="A13">
      <selection activeCell="D6" sqref="D6"/>
      <pageMargins left="0.75" right="0.75" top="0.65" bottom="1" header="0.5" footer="0.5"/>
      <pageSetup orientation="portrait" r:id="rId2"/>
      <headerFooter alignWithMargins="0"/>
    </customSheetView>
    <customSheetView guid="{99CA2F10-F926-46DC-8609-4EAE5B9F3585}" state="hidden" topLeftCell="A13">
      <selection activeCell="D6" sqref="D6"/>
      <pageMargins left="0.75" right="0.75" top="0.65" bottom="1" header="0.5" footer="0.5"/>
      <pageSetup orientation="portrait" r:id="rId3"/>
      <headerFooter alignWithMargins="0"/>
    </customSheetView>
    <customSheetView guid="{3C00DDA0-7DDE-4169-A739-550DAF5DCF8D}" state="hidden" topLeftCell="A13">
      <selection activeCell="D6" sqref="D6"/>
      <pageMargins left="0.75" right="0.75" top="0.65" bottom="1" header="0.5" footer="0.5"/>
      <pageSetup orientation="portrait" r:id="rId4"/>
      <headerFooter alignWithMargins="0"/>
    </customSheetView>
    <customSheetView guid="{357C9841-BEC3-434B-AC63-C04FB4321BA3}" state="hidden" topLeftCell="A13">
      <selection activeCell="D6" sqref="D6"/>
      <pageMargins left="0.75" right="0.75" top="0.65" bottom="1" header="0.5" footer="0.5"/>
      <pageSetup orientation="portrait" r:id="rId5"/>
      <headerFooter alignWithMargins="0"/>
    </customSheetView>
    <customSheetView guid="{B96E710B-6DD7-4DE1-95AB-C9EE060CD030}" state="hidden" topLeftCell="A13">
      <selection activeCell="D6" sqref="D6"/>
      <pageMargins left="0.75" right="0.75" top="0.65" bottom="1" header="0.5" footer="0.5"/>
      <pageSetup orientation="portrait" r:id="rId6"/>
      <headerFooter alignWithMargins="0"/>
    </customSheetView>
    <customSheetView guid="{CCA37BAE-906F-43D5-9FD9-B13563E4B9D7}" state="hidden" topLeftCell="A13">
      <selection activeCell="D6" sqref="D6"/>
      <pageMargins left="0.75" right="0.75" top="0.65" bottom="1" header="0.5" footer="0.5"/>
      <pageSetup orientation="portrait" r:id="rId7"/>
      <headerFooter alignWithMargins="0"/>
    </customSheetView>
    <customSheetView guid="{F8A50AE1-259E-429D-A506-38EB64D134EF}" state="hidden" topLeftCell="A13">
      <selection activeCell="D6" sqref="D6"/>
      <pageMargins left="0.75" right="0.75" top="0.65" bottom="1" header="0.5" footer="0.5"/>
      <pageSetup orientation="portrait" r:id="rId8"/>
      <headerFooter alignWithMargins="0"/>
    </customSheetView>
    <customSheetView guid="{DEF6DCE2-4A74-4BE5-B5D5-8143DC3F770A}" state="hidden" topLeftCell="A13">
      <selection activeCell="D6" sqref="D6"/>
      <pageMargins left="0.75" right="0.75" top="0.65" bottom="1" header="0.5" footer="0.5"/>
      <pageSetup orientation="portrait" r:id="rId9"/>
      <headerFooter alignWithMargins="0"/>
    </customSheetView>
    <customSheetView guid="{F658ED72-5E54-4C5B-BB2C-7A2962080984}" state="hidden" topLeftCell="A13">
      <selection activeCell="D6" sqref="D6"/>
      <pageMargins left="0.75" right="0.75" top="0.65" bottom="1" header="0.5" footer="0.5"/>
      <pageSetup orientation="portrait" r:id="rId10"/>
      <headerFooter alignWithMargins="0"/>
    </customSheetView>
    <customSheetView guid="{BE68641D-0C1E-4F8D-890A-A660C199187C}" state="hidden" topLeftCell="A13">
      <selection activeCell="D6" sqref="D6"/>
      <pageMargins left="0.75" right="0.75" top="0.65" bottom="1" header="0.5" footer="0.5"/>
      <pageSetup orientation="portrait" r:id="rId11"/>
      <headerFooter alignWithMargins="0"/>
    </customSheetView>
    <customSheetView guid="{AD0333DF-5B33-49B5-B063-72505D20EFE4}" state="hidden" topLeftCell="A13">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963" t="s">
        <v>202</v>
      </c>
      <c r="B2" s="963"/>
      <c r="C2" s="963"/>
      <c r="D2" s="963"/>
      <c r="E2" s="964"/>
      <c r="F2" s="188"/>
    </row>
    <row r="3" spans="1:7">
      <c r="A3" s="199"/>
      <c r="B3" s="200"/>
      <c r="C3" s="200"/>
      <c r="D3" s="200"/>
      <c r="E3" s="200"/>
      <c r="F3" s="200"/>
    </row>
    <row r="4" spans="1:7" ht="45">
      <c r="A4" s="201" t="s">
        <v>188</v>
      </c>
      <c r="B4" s="202" t="s">
        <v>189</v>
      </c>
      <c r="C4" s="201" t="s">
        <v>203</v>
      </c>
      <c r="D4" s="201" t="s">
        <v>204</v>
      </c>
      <c r="E4" s="201" t="s">
        <v>205</v>
      </c>
      <c r="F4" s="201" t="s">
        <v>206</v>
      </c>
    </row>
    <row r="5" spans="1:7" ht="18" customHeight="1">
      <c r="A5" s="203" t="s">
        <v>192</v>
      </c>
      <c r="B5" s="203" t="s">
        <v>193</v>
      </c>
      <c r="C5" s="203" t="s">
        <v>194</v>
      </c>
      <c r="D5" s="203" t="s">
        <v>195</v>
      </c>
      <c r="E5" s="214" t="s">
        <v>207</v>
      </c>
      <c r="F5" s="203" t="s">
        <v>208</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197</v>
      </c>
      <c r="C16" s="210"/>
      <c r="D16" s="210"/>
      <c r="E16" s="210"/>
      <c r="F16" s="210">
        <f>SUM(F6:F15)</f>
        <v>0</v>
      </c>
      <c r="G16" s="211"/>
    </row>
    <row r="17" ht="30" customHeight="1"/>
    <row r="18" ht="30" customHeight="1"/>
    <row r="19" ht="30" customHeight="1"/>
    <row r="20" ht="30" customHeight="1"/>
    <row r="21" ht="30" customHeight="1"/>
  </sheetData>
  <sheetProtection password="E848" sheet="1" formatColumns="0" formatRows="0" selectLockedCells="1"/>
  <customSheetViews>
    <customSheetView guid="{112647D2-7580-431B-99B5-DD512E2AD50E}" state="hidden" topLeftCell="A5">
      <selection activeCell="D11" sqref="D11"/>
      <pageMargins left="0.75" right="0.62" top="0.65" bottom="1" header="0.5" footer="0.5"/>
      <pageSetup orientation="portrait" r:id="rId1"/>
      <headerFooter alignWithMargins="0"/>
    </customSheetView>
    <customSheetView guid="{63D51328-7CBC-4A1E-B96D-BAE91416501B}" state="hidden" topLeftCell="A5">
      <selection activeCell="D11" sqref="D11"/>
      <pageMargins left="0.75" right="0.62" top="0.65" bottom="1" header="0.5" footer="0.5"/>
      <pageSetup orientation="portrait" r:id="rId2"/>
      <headerFooter alignWithMargins="0"/>
    </customSheetView>
    <customSheetView guid="{99CA2F10-F926-46DC-8609-4EAE5B9F3585}" state="hidden" topLeftCell="A5">
      <selection activeCell="D11" sqref="D11"/>
      <pageMargins left="0.75" right="0.62" top="0.65" bottom="1" header="0.5" footer="0.5"/>
      <pageSetup orientation="portrait" r:id="rId3"/>
      <headerFooter alignWithMargins="0"/>
    </customSheetView>
    <customSheetView guid="{3C00DDA0-7DDE-4169-A739-550DAF5DCF8D}" state="hidden" topLeftCell="A5">
      <selection activeCell="D11" sqref="D11"/>
      <pageMargins left="0.75" right="0.62" top="0.65" bottom="1" header="0.5" footer="0.5"/>
      <pageSetup orientation="portrait" r:id="rId4"/>
      <headerFooter alignWithMargins="0"/>
    </customSheetView>
    <customSheetView guid="{357C9841-BEC3-434B-AC63-C04FB4321BA3}" state="hidden" topLeftCell="A5">
      <selection activeCell="D11" sqref="D11"/>
      <pageMargins left="0.75" right="0.62" top="0.65" bottom="1" header="0.5" footer="0.5"/>
      <pageSetup orientation="portrait" r:id="rId5"/>
      <headerFooter alignWithMargins="0"/>
    </customSheetView>
    <customSheetView guid="{B96E710B-6DD7-4DE1-95AB-C9EE060CD030}" state="hidden" topLeftCell="A5">
      <selection activeCell="D11" sqref="D11"/>
      <pageMargins left="0.75" right="0.62" top="0.65" bottom="1" header="0.5" footer="0.5"/>
      <pageSetup orientation="portrait" r:id="rId6"/>
      <headerFooter alignWithMargins="0"/>
    </customSheetView>
    <customSheetView guid="{CCA37BAE-906F-43D5-9FD9-B13563E4B9D7}" state="hidden" topLeftCell="A5">
      <selection activeCell="D11" sqref="D11"/>
      <pageMargins left="0.75" right="0.62" top="0.65" bottom="1" header="0.5" footer="0.5"/>
      <pageSetup orientation="portrait" r:id="rId7"/>
      <headerFooter alignWithMargins="0"/>
    </customSheetView>
    <customSheetView guid="{F8A50AE1-259E-429D-A506-38EB64D134EF}" state="hidden" topLeftCell="A5">
      <selection activeCell="D11" sqref="D11"/>
      <pageMargins left="0.75" right="0.62" top="0.65" bottom="1" header="0.5" footer="0.5"/>
      <pageSetup orientation="portrait" r:id="rId8"/>
      <headerFooter alignWithMargins="0"/>
    </customSheetView>
    <customSheetView guid="{DEF6DCE2-4A74-4BE5-B5D5-8143DC3F770A}" state="hidden" topLeftCell="A5">
      <selection activeCell="D11" sqref="D11"/>
      <pageMargins left="0.75" right="0.62" top="0.65" bottom="1" header="0.5" footer="0.5"/>
      <pageSetup orientation="portrait" r:id="rId9"/>
      <headerFooter alignWithMargins="0"/>
    </customSheetView>
    <customSheetView guid="{F658ED72-5E54-4C5B-BB2C-7A2962080984}" state="hidden" topLeftCell="A5">
      <selection activeCell="D11" sqref="D11"/>
      <pageMargins left="0.75" right="0.62" top="0.65" bottom="1" header="0.5" footer="0.5"/>
      <pageSetup orientation="portrait" r:id="rId10"/>
      <headerFooter alignWithMargins="0"/>
    </customSheetView>
    <customSheetView guid="{BE68641D-0C1E-4F8D-890A-A660C199187C}" state="hidden" topLeftCell="A5">
      <selection activeCell="D11" sqref="D11"/>
      <pageMargins left="0.75" right="0.62" top="0.65" bottom="1" header="0.5" footer="0.5"/>
      <pageSetup orientation="portrait" r:id="rId11"/>
      <headerFooter alignWithMargins="0"/>
    </customSheetView>
    <customSheetView guid="{AD0333DF-5B33-49B5-B063-72505D20EFE4}" state="hidden" topLeftCell="A5">
      <selection activeCell="D11" sqref="D11"/>
      <pageMargins left="0.75" right="0.62" top="0.65" bottom="1" header="0.5" footer="0.5"/>
      <pageSetup orientation="portrait" r:id="rId12"/>
      <headerFooter alignWithMargins="0"/>
    </customSheetView>
  </customSheetViews>
  <mergeCells count="1">
    <mergeCell ref="A2:E2"/>
  </mergeCells>
  <pageMargins left="0.75" right="0.62" top="0.65" bottom="1" header="0.5" footer="0.5"/>
  <pageSetup orientation="portrait" r:id="rId13"/>
  <headerFooter alignWithMargins="0"/>
  <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tabSelected="1" zoomScaleNormal="100" zoomScaleSheetLayoutView="100" workbookViewId="0">
      <selection activeCell="C5" sqref="C5:F5"/>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4.140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SPEC. NO.: 5002002070/TRANSFORMER/DOM/A06-CC CS -7</v>
      </c>
      <c r="B1" s="215"/>
      <c r="C1" s="216"/>
      <c r="D1" s="216"/>
      <c r="E1" s="216"/>
      <c r="F1" s="217" t="s">
        <v>209</v>
      </c>
      <c r="Z1" s="220" t="str">
        <f>'[6]Names of Bidder'!D6</f>
        <v>Sole Bidder</v>
      </c>
      <c r="AE1" s="222">
        <v>1</v>
      </c>
      <c r="AF1" s="222" t="s">
        <v>210</v>
      </c>
      <c r="AI1" s="222">
        <v>1</v>
      </c>
      <c r="AJ1" s="221" t="s">
        <v>211</v>
      </c>
    </row>
    <row r="2" spans="1:36">
      <c r="B2" s="218"/>
      <c r="Z2" s="220">
        <f>'[6]Names of Bidder'!AA6</f>
        <v>0</v>
      </c>
      <c r="AE2" s="222">
        <v>2</v>
      </c>
      <c r="AF2" s="222" t="s">
        <v>212</v>
      </c>
      <c r="AI2" s="222">
        <v>2</v>
      </c>
      <c r="AJ2" s="221" t="s">
        <v>213</v>
      </c>
    </row>
    <row r="3" spans="1:36" ht="17.25">
      <c r="A3" s="967" t="s">
        <v>214</v>
      </c>
      <c r="B3" s="967"/>
      <c r="C3" s="967"/>
      <c r="D3" s="967"/>
      <c r="E3" s="967"/>
      <c r="F3" s="967"/>
      <c r="AE3" s="222">
        <v>3</v>
      </c>
      <c r="AF3" s="222" t="s">
        <v>215</v>
      </c>
      <c r="AI3" s="222">
        <v>3</v>
      </c>
      <c r="AJ3" s="221" t="s">
        <v>216</v>
      </c>
    </row>
    <row r="4" spans="1:36">
      <c r="A4" s="223"/>
      <c r="B4" s="223"/>
      <c r="C4" s="223"/>
      <c r="D4" s="223"/>
      <c r="E4" s="223"/>
      <c r="F4" s="223"/>
      <c r="AE4" s="222">
        <v>4</v>
      </c>
      <c r="AF4" s="222" t="s">
        <v>217</v>
      </c>
      <c r="AI4" s="222">
        <v>4</v>
      </c>
      <c r="AJ4" s="221" t="s">
        <v>218</v>
      </c>
    </row>
    <row r="5" spans="1:36">
      <c r="A5" s="224" t="s">
        <v>219</v>
      </c>
      <c r="C5" s="968"/>
      <c r="D5" s="968"/>
      <c r="E5" s="968"/>
      <c r="F5" s="968"/>
      <c r="AE5" s="222">
        <v>5</v>
      </c>
      <c r="AF5" s="222" t="s">
        <v>217</v>
      </c>
      <c r="AI5" s="222">
        <v>5</v>
      </c>
      <c r="AJ5" s="221" t="s">
        <v>220</v>
      </c>
    </row>
    <row r="6" spans="1:36">
      <c r="A6" s="224" t="s">
        <v>221</v>
      </c>
      <c r="B6" s="969" t="str">
        <f>'Names of Bidder'!D27&amp;'Names of Bidder'!E27&amp;'Names of Bidder'!F27</f>
        <v/>
      </c>
      <c r="C6" s="969"/>
      <c r="AE6" s="222">
        <v>6</v>
      </c>
      <c r="AF6" s="222" t="s">
        <v>217</v>
      </c>
      <c r="AG6" s="225" t="e">
        <f>DAY(B6)</f>
        <v>#VALUE!</v>
      </c>
      <c r="AI6" s="222">
        <v>6</v>
      </c>
      <c r="AJ6" s="221" t="s">
        <v>222</v>
      </c>
    </row>
    <row r="7" spans="1:36">
      <c r="A7" s="224"/>
      <c r="B7" s="226"/>
      <c r="C7" s="226"/>
      <c r="AE7" s="222">
        <v>7</v>
      </c>
      <c r="AF7" s="222" t="s">
        <v>217</v>
      </c>
      <c r="AG7" s="225" t="e">
        <f>MONTH(B6)</f>
        <v>#VALUE!</v>
      </c>
      <c r="AI7" s="222">
        <v>7</v>
      </c>
      <c r="AJ7" s="221" t="s">
        <v>223</v>
      </c>
    </row>
    <row r="8" spans="1:36">
      <c r="A8" s="227" t="s">
        <v>1</v>
      </c>
      <c r="B8" s="228"/>
      <c r="F8" s="229"/>
      <c r="AE8" s="222">
        <v>8</v>
      </c>
      <c r="AF8" s="222" t="s">
        <v>217</v>
      </c>
      <c r="AG8" s="225" t="e">
        <f>LOOKUP(AG7,AI1:AI12,AJ1:AJ12)</f>
        <v>#VALUE!</v>
      </c>
      <c r="AI8" s="222">
        <v>8</v>
      </c>
      <c r="AJ8" s="221" t="s">
        <v>224</v>
      </c>
    </row>
    <row r="9" spans="1:36">
      <c r="A9" s="230">
        <f>'Sch-1'!L8</f>
        <v>0</v>
      </c>
      <c r="B9" s="230"/>
      <c r="F9" s="229"/>
      <c r="AE9" s="222">
        <v>9</v>
      </c>
      <c r="AF9" s="222" t="s">
        <v>217</v>
      </c>
      <c r="AG9" s="225" t="e">
        <f>YEAR(B6)</f>
        <v>#VALUE!</v>
      </c>
      <c r="AI9" s="222">
        <v>9</v>
      </c>
      <c r="AJ9" s="221" t="s">
        <v>225</v>
      </c>
    </row>
    <row r="10" spans="1:36">
      <c r="A10" s="230" t="str">
        <f>'Sch-1'!K9</f>
        <v>Power Grid Corporation of India Ltd.,</v>
      </c>
      <c r="B10" s="230"/>
      <c r="F10" s="229"/>
      <c r="AE10" s="222">
        <v>10</v>
      </c>
      <c r="AF10" s="222" t="s">
        <v>217</v>
      </c>
      <c r="AI10" s="222">
        <v>10</v>
      </c>
      <c r="AJ10" s="221" t="s">
        <v>226</v>
      </c>
    </row>
    <row r="11" spans="1:36">
      <c r="A11" s="230" t="str">
        <f>'Sch-1'!K10</f>
        <v>"Saudamini", Plot No.-2</v>
      </c>
      <c r="B11" s="230"/>
      <c r="F11" s="229"/>
      <c r="AE11" s="222">
        <v>11</v>
      </c>
      <c r="AF11" s="222" t="s">
        <v>217</v>
      </c>
      <c r="AI11" s="222">
        <v>11</v>
      </c>
      <c r="AJ11" s="221" t="s">
        <v>227</v>
      </c>
    </row>
    <row r="12" spans="1:36">
      <c r="A12" s="230" t="str">
        <f>'Sch-1'!K11</f>
        <v xml:space="preserve">Sector-29, </v>
      </c>
      <c r="B12" s="230"/>
      <c r="F12" s="229"/>
      <c r="AE12" s="222">
        <v>12</v>
      </c>
      <c r="AF12" s="222" t="s">
        <v>217</v>
      </c>
      <c r="AI12" s="222">
        <v>12</v>
      </c>
      <c r="AJ12" s="221" t="s">
        <v>228</v>
      </c>
    </row>
    <row r="13" spans="1:36">
      <c r="A13" s="230" t="str">
        <f>'Sch-1'!K12</f>
        <v>Gurgaon (Haryana) - 122001</v>
      </c>
      <c r="B13" s="230"/>
      <c r="F13" s="229"/>
      <c r="AE13" s="222">
        <v>13</v>
      </c>
      <c r="AF13" s="222" t="s">
        <v>217</v>
      </c>
    </row>
    <row r="14" spans="1:36" ht="22.5" customHeight="1">
      <c r="A14" s="224"/>
      <c r="F14" s="229"/>
      <c r="AE14" s="222">
        <v>14</v>
      </c>
      <c r="AF14" s="222" t="s">
        <v>217</v>
      </c>
    </row>
    <row r="15" spans="1:36" ht="75" customHeight="1">
      <c r="A15" s="588" t="s">
        <v>229</v>
      </c>
      <c r="B15" s="589"/>
      <c r="C15" s="970" t="str">
        <f>Cover!B2</f>
        <v>400kV Transformer Package TR05 for 4X 500MVA 400/220/33kV 3-phase Transformers associated with Bulk Procurement of 765kV &amp; 400kV Class Transformers of various capacities- LOT 2</v>
      </c>
      <c r="D15" s="970"/>
      <c r="E15" s="970"/>
      <c r="F15" s="970"/>
      <c r="AE15" s="222">
        <v>15</v>
      </c>
      <c r="AF15" s="222" t="s">
        <v>217</v>
      </c>
    </row>
    <row r="16" spans="1:36" ht="27.75" customHeight="1">
      <c r="A16" s="218" t="s">
        <v>230</v>
      </c>
      <c r="B16" s="218"/>
      <c r="C16" s="229"/>
      <c r="D16" s="229"/>
      <c r="E16" s="229"/>
      <c r="F16" s="229"/>
      <c r="AE16" s="222">
        <v>16</v>
      </c>
      <c r="AF16" s="222" t="s">
        <v>217</v>
      </c>
    </row>
    <row r="17" spans="1:41" ht="99.75" customHeight="1">
      <c r="A17" s="232">
        <v>1</v>
      </c>
      <c r="B17" s="965"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65"/>
      <c r="D17" s="965"/>
      <c r="E17" s="965"/>
      <c r="F17" s="965"/>
      <c r="H17" s="694" t="s">
        <v>303</v>
      </c>
      <c r="Z17" s="233"/>
      <c r="AA17" s="234"/>
      <c r="AB17" s="235"/>
      <c r="AC17" s="236"/>
      <c r="AE17" s="222">
        <v>17</v>
      </c>
      <c r="AF17" s="222" t="s">
        <v>217</v>
      </c>
    </row>
    <row r="18" spans="1:41" ht="24.75" customHeight="1">
      <c r="A18" s="232"/>
      <c r="B18" s="965"/>
      <c r="C18" s="965"/>
      <c r="D18" s="965"/>
      <c r="E18" s="965"/>
      <c r="F18" s="965"/>
      <c r="H18" s="695">
        <f>ROUND('Sch-6 (After Discount)'!D28,2)</f>
        <v>0</v>
      </c>
      <c r="I18" s="219" t="s">
        <v>473</v>
      </c>
      <c r="Z18" s="233"/>
      <c r="AA18" s="234"/>
      <c r="AB18" s="235"/>
      <c r="AC18" s="236"/>
    </row>
    <row r="19" spans="1:41" ht="34.5" customHeight="1">
      <c r="A19" s="232"/>
      <c r="B19" s="965"/>
      <c r="C19" s="965"/>
      <c r="D19" s="965"/>
      <c r="E19" s="965"/>
      <c r="F19" s="965"/>
      <c r="H19" s="696" t="str">
        <f>'N-W (Cr.)'!P4</f>
        <v/>
      </c>
      <c r="N19" s="219" t="s">
        <v>472</v>
      </c>
      <c r="Z19" s="233"/>
      <c r="AA19" s="234"/>
      <c r="AB19" s="235"/>
      <c r="AC19" s="236"/>
    </row>
    <row r="20" spans="1:41" ht="39" customHeight="1">
      <c r="B20" s="966" t="s">
        <v>231</v>
      </c>
      <c r="C20" s="966"/>
      <c r="D20" s="966"/>
      <c r="E20" s="966"/>
      <c r="F20" s="966"/>
      <c r="H20" s="218" t="s">
        <v>302</v>
      </c>
      <c r="AE20" s="222">
        <v>18</v>
      </c>
      <c r="AF20" s="222" t="s">
        <v>217</v>
      </c>
    </row>
    <row r="21" spans="1:41" s="218" customFormat="1" ht="27.75" customHeight="1">
      <c r="A21" s="237">
        <v>2</v>
      </c>
      <c r="B21" s="973" t="s">
        <v>232</v>
      </c>
      <c r="C21" s="973"/>
      <c r="D21" s="973"/>
      <c r="E21" s="973"/>
      <c r="F21" s="973"/>
      <c r="Z21" s="238"/>
      <c r="AA21" s="238"/>
      <c r="AB21" s="238"/>
      <c r="AC21" s="238"/>
      <c r="AD21" s="239"/>
      <c r="AE21" s="222">
        <v>19</v>
      </c>
      <c r="AF21" s="222" t="s">
        <v>217</v>
      </c>
      <c r="AG21" s="239"/>
      <c r="AH21" s="239"/>
      <c r="AI21" s="239"/>
      <c r="AJ21" s="239"/>
      <c r="AK21" s="239"/>
      <c r="AL21" s="239"/>
      <c r="AM21" s="239"/>
      <c r="AN21" s="239"/>
      <c r="AO21" s="239"/>
    </row>
    <row r="22" spans="1:41" ht="39.75" customHeight="1">
      <c r="A22" s="232">
        <v>2.1</v>
      </c>
      <c r="B22" s="972" t="s">
        <v>233</v>
      </c>
      <c r="C22" s="972"/>
      <c r="D22" s="972"/>
      <c r="E22" s="972"/>
      <c r="F22" s="972"/>
      <c r="AE22" s="222">
        <v>20</v>
      </c>
      <c r="AF22" s="222" t="s">
        <v>217</v>
      </c>
    </row>
    <row r="23" spans="1:41" ht="36.75" customHeight="1">
      <c r="B23" s="971" t="s">
        <v>234</v>
      </c>
      <c r="C23" s="971"/>
      <c r="D23" s="972" t="s">
        <v>235</v>
      </c>
      <c r="E23" s="972"/>
      <c r="F23" s="972"/>
      <c r="AE23" s="222">
        <v>21</v>
      </c>
      <c r="AF23" s="222" t="s">
        <v>210</v>
      </c>
    </row>
    <row r="24" spans="1:41" ht="33" customHeight="1">
      <c r="B24" s="971" t="s">
        <v>236</v>
      </c>
      <c r="C24" s="971"/>
      <c r="D24" s="231" t="s">
        <v>304</v>
      </c>
      <c r="E24" s="231"/>
      <c r="F24" s="231"/>
      <c r="AE24" s="222">
        <v>22</v>
      </c>
      <c r="AF24" s="222" t="s">
        <v>217</v>
      </c>
    </row>
    <row r="25" spans="1:41" ht="27.95" customHeight="1">
      <c r="B25" s="971" t="s">
        <v>237</v>
      </c>
      <c r="C25" s="971"/>
      <c r="D25" s="231" t="s">
        <v>238</v>
      </c>
      <c r="E25" s="231"/>
      <c r="F25" s="231"/>
      <c r="H25" s="240" t="str">
        <f>'[6]Names of Bidder'!D6</f>
        <v>Sole Bidder</v>
      </c>
      <c r="AE25" s="222">
        <v>23</v>
      </c>
      <c r="AF25" s="222" t="s">
        <v>217</v>
      </c>
    </row>
    <row r="26" spans="1:41" ht="27.95" customHeight="1">
      <c r="B26" s="971" t="s">
        <v>239</v>
      </c>
      <c r="C26" s="971"/>
      <c r="D26" s="231" t="s">
        <v>240</v>
      </c>
      <c r="E26" s="231"/>
      <c r="F26" s="231"/>
      <c r="AE26" s="222">
        <v>24</v>
      </c>
      <c r="AF26" s="222" t="s">
        <v>217</v>
      </c>
    </row>
    <row r="27" spans="1:41" ht="27.95" customHeight="1">
      <c r="B27" s="971" t="s">
        <v>241</v>
      </c>
      <c r="C27" s="971"/>
      <c r="D27" s="231" t="s">
        <v>242</v>
      </c>
      <c r="E27" s="231"/>
      <c r="F27" s="231"/>
      <c r="AE27" s="222">
        <v>25</v>
      </c>
      <c r="AF27" s="222" t="s">
        <v>217</v>
      </c>
    </row>
    <row r="28" spans="1:41" ht="27.95" customHeight="1">
      <c r="B28" s="971" t="s">
        <v>243</v>
      </c>
      <c r="C28" s="971"/>
      <c r="D28" s="231" t="s">
        <v>244</v>
      </c>
      <c r="E28" s="231"/>
      <c r="F28" s="231"/>
      <c r="AE28" s="222">
        <v>26</v>
      </c>
      <c r="AF28" s="222" t="s">
        <v>217</v>
      </c>
    </row>
    <row r="29" spans="1:41" ht="27.95" customHeight="1">
      <c r="B29" s="971" t="s">
        <v>30</v>
      </c>
      <c r="C29" s="971"/>
      <c r="D29" s="231" t="s">
        <v>245</v>
      </c>
      <c r="E29" s="231"/>
      <c r="F29" s="231"/>
      <c r="AE29" s="222">
        <v>27</v>
      </c>
      <c r="AF29" s="222" t="s">
        <v>217</v>
      </c>
    </row>
    <row r="30" spans="1:41" ht="98.25" customHeight="1">
      <c r="A30" s="241">
        <v>2.2000000000000002</v>
      </c>
      <c r="B30" s="972" t="s">
        <v>246</v>
      </c>
      <c r="C30" s="972"/>
      <c r="D30" s="972"/>
      <c r="E30" s="972"/>
      <c r="F30" s="972"/>
      <c r="AE30" s="222">
        <v>28</v>
      </c>
      <c r="AF30" s="222" t="s">
        <v>217</v>
      </c>
    </row>
    <row r="31" spans="1:41" ht="68.25" customHeight="1">
      <c r="A31" s="241">
        <v>2.2999999999999998</v>
      </c>
      <c r="B31" s="972" t="s">
        <v>247</v>
      </c>
      <c r="C31" s="972"/>
      <c r="D31" s="972"/>
      <c r="E31" s="972"/>
      <c r="F31" s="972"/>
      <c r="AE31" s="222">
        <v>29</v>
      </c>
      <c r="AF31" s="222" t="s">
        <v>217</v>
      </c>
    </row>
    <row r="32" spans="1:41" ht="129.75" customHeight="1">
      <c r="A32" s="241">
        <v>2.4</v>
      </c>
      <c r="B32" s="972" t="s">
        <v>248</v>
      </c>
      <c r="C32" s="972"/>
      <c r="D32" s="972"/>
      <c r="E32" s="972"/>
      <c r="F32" s="972"/>
      <c r="AE32" s="222">
        <v>30</v>
      </c>
      <c r="AF32" s="222" t="s">
        <v>217</v>
      </c>
    </row>
    <row r="33" spans="1:32" ht="79.5" customHeight="1">
      <c r="A33" s="241">
        <v>2.5</v>
      </c>
      <c r="B33" s="972" t="s">
        <v>249</v>
      </c>
      <c r="C33" s="972"/>
      <c r="D33" s="972"/>
      <c r="E33" s="972"/>
      <c r="F33" s="972"/>
      <c r="AE33" s="222">
        <v>31</v>
      </c>
      <c r="AF33" s="222" t="s">
        <v>210</v>
      </c>
    </row>
    <row r="34" spans="1:32" ht="81" customHeight="1">
      <c r="A34" s="232">
        <v>3</v>
      </c>
      <c r="B34" s="972" t="s">
        <v>250</v>
      </c>
      <c r="C34" s="972"/>
      <c r="D34" s="972"/>
      <c r="E34" s="972"/>
      <c r="F34" s="972"/>
    </row>
    <row r="35" spans="1:32" ht="63" customHeight="1">
      <c r="A35" s="232">
        <v>3.1</v>
      </c>
      <c r="B35" s="974" t="s">
        <v>305</v>
      </c>
      <c r="C35" s="974"/>
      <c r="D35" s="974"/>
      <c r="E35" s="974"/>
      <c r="F35" s="974"/>
    </row>
    <row r="36" spans="1:32" ht="114" customHeight="1">
      <c r="A36" s="241">
        <v>3.2</v>
      </c>
      <c r="B36" s="972" t="s">
        <v>306</v>
      </c>
      <c r="C36" s="972"/>
      <c r="D36" s="972"/>
      <c r="E36" s="972"/>
      <c r="F36" s="972"/>
    </row>
    <row r="37" spans="1:32" ht="65.25" customHeight="1">
      <c r="A37" s="241">
        <v>3.3</v>
      </c>
      <c r="B37" s="972" t="s">
        <v>307</v>
      </c>
      <c r="C37" s="972"/>
      <c r="D37" s="972"/>
      <c r="E37" s="972"/>
      <c r="F37" s="972"/>
    </row>
    <row r="38" spans="1:32" ht="66" customHeight="1">
      <c r="A38" s="232">
        <v>4</v>
      </c>
      <c r="B38" s="972" t="s">
        <v>251</v>
      </c>
      <c r="C38" s="972"/>
      <c r="D38" s="972"/>
      <c r="E38" s="972"/>
      <c r="F38" s="972"/>
    </row>
    <row r="39" spans="1:32" ht="93" customHeight="1">
      <c r="A39" s="232">
        <v>5</v>
      </c>
      <c r="B39" s="972" t="s">
        <v>252</v>
      </c>
      <c r="C39" s="972"/>
      <c r="D39" s="972"/>
      <c r="E39" s="972"/>
      <c r="F39" s="972"/>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181</v>
      </c>
      <c r="C41" s="244"/>
      <c r="D41" s="245"/>
      <c r="E41" s="245"/>
      <c r="F41" s="245"/>
    </row>
    <row r="42" spans="1:32" ht="20.25" customHeight="1">
      <c r="B42" s="246"/>
      <c r="C42" s="245"/>
      <c r="D42" s="245"/>
      <c r="E42" s="242"/>
      <c r="F42" s="247" t="s">
        <v>182</v>
      </c>
    </row>
    <row r="43" spans="1:32" ht="18" customHeight="1">
      <c r="B43" s="246"/>
      <c r="C43" s="245"/>
      <c r="D43" s="242"/>
      <c r="E43" s="242"/>
      <c r="F43" s="247" t="str">
        <f>"For and on behalf of " &amp; '[6]Sch-1'!B8</f>
        <v>For and on behalf of test</v>
      </c>
    </row>
    <row r="44" spans="1:32" ht="30" customHeight="1">
      <c r="A44" s="219"/>
      <c r="B44" s="219"/>
      <c r="C44" s="248"/>
      <c r="D44" s="219"/>
      <c r="E44" s="249" t="s">
        <v>253</v>
      </c>
      <c r="F44" s="224"/>
    </row>
    <row r="45" spans="1:32" ht="30" customHeight="1">
      <c r="A45" s="250" t="s">
        <v>183</v>
      </c>
      <c r="B45" s="978" t="str">
        <f>Discount!C39</f>
        <v xml:space="preserve">  </v>
      </c>
      <c r="C45" s="969"/>
      <c r="D45" s="219"/>
      <c r="E45" s="249" t="s">
        <v>184</v>
      </c>
      <c r="F45" s="457">
        <f>Discount!F39</f>
        <v>0</v>
      </c>
    </row>
    <row r="46" spans="1:32" ht="30" customHeight="1">
      <c r="A46" s="250" t="s">
        <v>185</v>
      </c>
      <c r="B46" s="981" t="str">
        <f>Discount!C40</f>
        <v/>
      </c>
      <c r="C46" s="969"/>
      <c r="D46" s="219"/>
      <c r="E46" s="249" t="s">
        <v>186</v>
      </c>
      <c r="F46" s="457">
        <f>Discount!F40</f>
        <v>0</v>
      </c>
    </row>
    <row r="47" spans="1:32" ht="30" customHeight="1">
      <c r="B47" s="218"/>
      <c r="D47" s="219"/>
      <c r="E47" s="249" t="s">
        <v>254</v>
      </c>
    </row>
    <row r="48" spans="1:32" ht="30" customHeight="1">
      <c r="A48" s="975" t="str">
        <f>IF(H25="Sole Bidder", "", "In case of bid from a Joint Venture, name &amp; designation of representative of JV partner is to be provided and Bid Form is also to be signed by him.")</f>
        <v/>
      </c>
      <c r="B48" s="975"/>
      <c r="C48" s="975"/>
      <c r="D48" s="975"/>
      <c r="E48" s="975"/>
      <c r="F48" s="975"/>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255</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80" t="s">
        <v>256</v>
      </c>
      <c r="B55" s="980"/>
      <c r="C55" s="980"/>
      <c r="D55" s="769"/>
      <c r="E55" s="769"/>
      <c r="F55" s="769"/>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76"/>
      <c r="B56" s="976"/>
      <c r="C56" s="976"/>
      <c r="D56" s="769"/>
      <c r="E56" s="769"/>
      <c r="F56" s="769"/>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77"/>
      <c r="B57" s="977"/>
      <c r="C57" s="977"/>
      <c r="D57" s="769"/>
      <c r="E57" s="769"/>
      <c r="F57" s="769"/>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79" t="s">
        <v>257</v>
      </c>
      <c r="B58" s="979"/>
      <c r="C58" s="979"/>
      <c r="D58" s="769"/>
      <c r="E58" s="769"/>
      <c r="F58" s="769"/>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979" t="s">
        <v>258</v>
      </c>
      <c r="B59" s="979"/>
      <c r="C59" s="979"/>
      <c r="D59" s="769"/>
      <c r="E59" s="769"/>
      <c r="F59" s="769"/>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79" t="s">
        <v>259</v>
      </c>
      <c r="B60" s="979"/>
      <c r="C60" s="979"/>
      <c r="D60" s="769"/>
      <c r="E60" s="769"/>
      <c r="F60" s="769"/>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980" t="s">
        <v>260</v>
      </c>
      <c r="B61" s="980"/>
      <c r="C61" s="980"/>
      <c r="D61" s="769"/>
      <c r="E61" s="769"/>
      <c r="F61" s="769"/>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76"/>
      <c r="B62" s="976"/>
      <c r="C62" s="976"/>
      <c r="D62" s="769"/>
      <c r="E62" s="769"/>
      <c r="F62" s="769"/>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977"/>
      <c r="B63" s="977"/>
      <c r="C63" s="977"/>
      <c r="D63" s="769"/>
      <c r="E63" s="769"/>
      <c r="F63" s="769"/>
      <c r="H63" s="224"/>
      <c r="Z63" s="238"/>
      <c r="AA63" s="238"/>
      <c r="AB63" s="238"/>
      <c r="AC63" s="238"/>
      <c r="AD63" s="239"/>
      <c r="AE63" s="222"/>
      <c r="AF63" s="222"/>
      <c r="AG63" s="239"/>
      <c r="AH63" s="239"/>
      <c r="AI63" s="239"/>
      <c r="AJ63" s="239"/>
      <c r="AK63" s="239"/>
      <c r="AL63" s="239"/>
      <c r="AM63" s="239"/>
      <c r="AN63" s="239"/>
      <c r="AO63" s="239"/>
    </row>
    <row r="64" spans="1:41" s="218" customFormat="1" ht="60.75" customHeight="1">
      <c r="A64" s="983"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983"/>
      <c r="C64" s="983"/>
      <c r="D64" s="983"/>
      <c r="E64" s="983"/>
      <c r="F64" s="983"/>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982" t="s">
        <v>115</v>
      </c>
      <c r="B65" s="982"/>
      <c r="C65" s="982"/>
      <c r="D65" s="982"/>
      <c r="E65" s="982"/>
      <c r="F65" s="982"/>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s="218" customFormat="1" ht="33" customHeight="1">
      <c r="A67" s="224"/>
      <c r="B67" s="224"/>
      <c r="H67" s="224"/>
      <c r="Z67" s="238"/>
      <c r="AA67" s="238"/>
      <c r="AB67" s="238"/>
      <c r="AC67" s="238"/>
      <c r="AD67" s="239"/>
      <c r="AE67" s="222"/>
      <c r="AF67" s="222"/>
      <c r="AG67" s="239"/>
      <c r="AH67" s="239"/>
      <c r="AI67" s="239"/>
      <c r="AJ67" s="239"/>
      <c r="AK67" s="239"/>
      <c r="AL67" s="239"/>
      <c r="AM67" s="239"/>
      <c r="AN67" s="239"/>
      <c r="AO67" s="239"/>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row r="79" spans="1:41">
      <c r="A79" s="224"/>
    </row>
  </sheetData>
  <sheetProtection password="E499" sheet="1" formatColumns="0" formatRows="0" selectLockedCells="1"/>
  <customSheetViews>
    <customSheetView guid="{112647D2-7580-431B-99B5-DD512E2AD50E}" showGridLines="0" zeroValues="0" fitToPage="1" hiddenColumns="1">
      <selection activeCell="C5" sqref="C5:F5"/>
      <rowBreaks count="1" manualBreakCount="1">
        <brk id="53" max="5" man="1"/>
      </rowBreaks>
      <pageMargins left="0.75" right="0.77" top="0.62" bottom="0.61" header="0.39" footer="0.32"/>
      <pageSetup scale="79" fitToHeight="3" orientation="portrait" r:id="rId1"/>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2"/>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F8A50AE1-259E-429D-A506-38EB64D134EF}"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8"/>
      <headerFooter alignWithMargins="0">
        <oddFooter>&amp;R&amp;"Book Antiqua,Bold"&amp;8Bid Form (1st Envelope)  / Page &amp;P of &amp;N</oddFooter>
      </headerFooter>
    </customSheetView>
    <customSheetView guid="{DEF6DCE2-4A74-4BE5-B5D5-8143DC3F770A}" showPageBreaks="1" showGridLines="0" zeroValues="0" fitToPage="1" printArea="1" hiddenColumns="1" view="pageBreakPreview" topLeftCell="A55">
      <selection activeCell="D55" sqref="D55:F63"/>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F658ED72-5E54-4C5B-BB2C-7A2962080984}" showPageBreaks="1" showGridLines="0" zeroValues="0" fitToPage="1" printArea="1" hiddenColumns="1" topLeftCell="A7">
      <selection activeCell="D55" sqref="D55:F63"/>
      <rowBreaks count="1" manualBreakCount="1">
        <brk id="53" max="5" man="1"/>
      </rowBreaks>
      <pageMargins left="0.75" right="0.77" top="0.62" bottom="0.61" header="0.39" footer="0.32"/>
      <pageSetup scale="79" fitToHeight="3" orientation="portrait" r:id="rId10"/>
      <headerFooter alignWithMargins="0">
        <oddFooter>&amp;R&amp;"Book Antiqua,Bold"&amp;8Bid Form (1st Envelope)  / Page &amp;P of &amp;N</oddFooter>
      </headerFooter>
    </customSheetView>
    <customSheetView guid="{BE68641D-0C1E-4F8D-890A-A660C199187C}" showGridLines="0" zeroValues="0" fitToPage="1" hiddenColumns="1">
      <selection activeCell="D55" sqref="D55:D63"/>
      <rowBreaks count="1" manualBreakCount="1">
        <brk id="53" max="5" man="1"/>
      </rowBreaks>
      <pageMargins left="0.75" right="0.77" top="0.62" bottom="0.61" header="0.39" footer="0.32"/>
      <pageSetup scale="79" fitToHeight="3" orientation="portrait" r:id="rId11"/>
      <headerFooter alignWithMargins="0">
        <oddFooter>&amp;R&amp;"Book Antiqua,Bold"&amp;8Bid Form (1st Envelope)  / Page &amp;P of &amp;N</oddFooter>
      </headerFooter>
    </customSheetView>
    <customSheetView guid="{AD0333DF-5B33-49B5-B063-72505D20EFE4}" showGridLines="0" zeroValues="0" fitToPage="1" hiddenColumns="1" topLeftCell="A22">
      <selection activeCell="D55" sqref="D55:D63"/>
      <rowBreaks count="1" manualBreakCount="1">
        <brk id="53" max="5" man="1"/>
      </rowBreaks>
      <pageMargins left="0.75" right="0.77" top="0.62" bottom="0.61" header="0.39" footer="0.32"/>
      <pageSetup scale="79" fitToHeight="3" orientation="portrait" r:id="rId12"/>
      <headerFooter alignWithMargins="0">
        <oddFooter>&amp;R&amp;"Book Antiqua,Bold"&amp;8Bid Form (1st Envelope)  / Page &amp;P of &amp;N</oddFooter>
      </headerFooter>
    </customSheetView>
  </customSheetViews>
  <mergeCells count="40">
    <mergeCell ref="A59:C59"/>
    <mergeCell ref="A65:F65"/>
    <mergeCell ref="A60:C60"/>
    <mergeCell ref="A61:C61"/>
    <mergeCell ref="A63:C63"/>
    <mergeCell ref="A64:F64"/>
    <mergeCell ref="A62:C62"/>
    <mergeCell ref="A48:F48"/>
    <mergeCell ref="A56:C56"/>
    <mergeCell ref="A57:C57"/>
    <mergeCell ref="B45:C45"/>
    <mergeCell ref="A58:C58"/>
    <mergeCell ref="A55:C55"/>
    <mergeCell ref="B46:C46"/>
    <mergeCell ref="B31:F31"/>
    <mergeCell ref="B38:F38"/>
    <mergeCell ref="B39:F39"/>
    <mergeCell ref="B35:F35"/>
    <mergeCell ref="B32:F32"/>
    <mergeCell ref="B33:F33"/>
    <mergeCell ref="B34:F34"/>
    <mergeCell ref="B36:F36"/>
    <mergeCell ref="B37:F37"/>
    <mergeCell ref="B26:C26"/>
    <mergeCell ref="B29:C29"/>
    <mergeCell ref="B30:F30"/>
    <mergeCell ref="B21:F21"/>
    <mergeCell ref="B22:F22"/>
    <mergeCell ref="B25:C25"/>
    <mergeCell ref="D23:F23"/>
    <mergeCell ref="B27:C27"/>
    <mergeCell ref="B28:C28"/>
    <mergeCell ref="B23:C23"/>
    <mergeCell ref="B24:C24"/>
    <mergeCell ref="B17:F19"/>
    <mergeCell ref="B20:F20"/>
    <mergeCell ref="A3:F3"/>
    <mergeCell ref="C5:F5"/>
    <mergeCell ref="B6:C6"/>
    <mergeCell ref="C15:F15"/>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79" fitToHeight="3" orientation="portrait" r:id="rId13"/>
  <headerFooter alignWithMargins="0">
    <oddFooter>&amp;R&amp;"Book Antiqua,Bold"&amp;8Bid Form (1st Envelope)  / Page &amp;P of &amp;N</oddFooter>
  </headerFooter>
  <rowBreaks count="1" manualBreakCount="1">
    <brk id="53" max="5" man="1"/>
  </rowBreaks>
  <drawing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282</v>
      </c>
    </row>
    <row r="2" spans="1:9" ht="15.75">
      <c r="A2" s="336"/>
      <c r="B2" s="337"/>
      <c r="C2" s="338"/>
      <c r="D2" s="339"/>
      <c r="E2" s="340"/>
      <c r="F2" s="384"/>
      <c r="G2" s="384"/>
      <c r="H2" s="320"/>
      <c r="I2" s="341"/>
    </row>
    <row r="3" spans="1:9" ht="16.5">
      <c r="A3" s="309"/>
      <c r="B3" s="310" t="s">
        <v>269</v>
      </c>
      <c r="C3" s="311"/>
      <c r="D3" s="312"/>
      <c r="E3" s="342"/>
      <c r="F3" s="384"/>
      <c r="G3" s="384"/>
      <c r="H3" s="343">
        <f>SUMIF(I1:I2,"Direct",H1:H2)</f>
        <v>0</v>
      </c>
      <c r="I3" s="313"/>
    </row>
    <row r="4" spans="1:9" ht="33">
      <c r="A4" s="309"/>
      <c r="B4" s="310" t="s">
        <v>270</v>
      </c>
      <c r="C4" s="311"/>
      <c r="D4" s="312"/>
      <c r="E4" s="342"/>
      <c r="F4" s="384"/>
      <c r="G4" s="384"/>
      <c r="H4" s="343">
        <f>SUMIF(J1:J2,"Bought-Out",H1:H2)</f>
        <v>0</v>
      </c>
      <c r="I4" s="313"/>
    </row>
    <row r="5" spans="1:9" ht="16.5">
      <c r="A5" s="314"/>
      <c r="B5" s="310" t="s">
        <v>271</v>
      </c>
      <c r="C5" s="315"/>
      <c r="D5" s="316"/>
      <c r="E5" s="317"/>
      <c r="F5" s="317"/>
      <c r="G5" s="317"/>
      <c r="H5" s="344">
        <f>H3+H4</f>
        <v>0</v>
      </c>
      <c r="I5" s="318"/>
    </row>
    <row r="6" spans="1:9" ht="16.5">
      <c r="A6" s="319"/>
      <c r="B6" s="990" t="s">
        <v>272</v>
      </c>
      <c r="C6" s="990"/>
      <c r="D6" s="990"/>
      <c r="E6" s="320"/>
      <c r="F6" s="384"/>
      <c r="G6" s="384"/>
      <c r="H6" s="343" t="e">
        <f>'Sch-7'!#REF!</f>
        <v>#REF!</v>
      </c>
      <c r="I6" s="321"/>
    </row>
    <row r="7" spans="1:9" ht="17.25" thickBot="1">
      <c r="A7" s="322"/>
      <c r="B7" s="991" t="s">
        <v>273</v>
      </c>
      <c r="C7" s="991"/>
      <c r="D7" s="991"/>
      <c r="E7" s="323"/>
      <c r="F7" s="323"/>
      <c r="G7" s="323"/>
      <c r="H7" s="345" t="e">
        <f>H5+H6</f>
        <v>#REF!</v>
      </c>
      <c r="I7" s="324"/>
    </row>
    <row r="8" spans="1:9" ht="16.5">
      <c r="A8" s="992"/>
      <c r="B8" s="992"/>
      <c r="C8" s="992"/>
      <c r="D8" s="992"/>
      <c r="E8" s="992"/>
      <c r="F8" s="992"/>
      <c r="G8" s="992"/>
    </row>
    <row r="9" spans="1:9" ht="15.75">
      <c r="A9" s="4"/>
      <c r="B9" s="989"/>
      <c r="C9" s="989"/>
      <c r="D9" s="989"/>
      <c r="E9" s="989"/>
      <c r="F9" s="989"/>
      <c r="G9" s="989"/>
    </row>
    <row r="10" spans="1:9" ht="16.5">
      <c r="A10" s="325"/>
      <c r="B10" s="325"/>
      <c r="C10" s="325"/>
      <c r="D10" s="325"/>
      <c r="E10" s="325"/>
      <c r="F10" s="325"/>
      <c r="G10" s="325"/>
    </row>
    <row r="11" spans="1:9" ht="90" customHeight="1">
      <c r="A11" s="326" t="s">
        <v>274</v>
      </c>
      <c r="B11" s="993" t="s">
        <v>275</v>
      </c>
      <c r="C11" s="993"/>
      <c r="D11" s="993"/>
      <c r="E11" s="993"/>
      <c r="F11" s="993"/>
      <c r="G11" s="993"/>
      <c r="H11" s="993"/>
      <c r="I11" s="993"/>
    </row>
    <row r="12" spans="1:9" ht="116.25" customHeight="1">
      <c r="A12" s="327" t="s">
        <v>276</v>
      </c>
      <c r="B12" s="985" t="s">
        <v>277</v>
      </c>
      <c r="C12" s="985"/>
      <c r="D12" s="985"/>
      <c r="E12" s="985"/>
      <c r="F12" s="985"/>
      <c r="G12" s="985"/>
      <c r="H12" s="985"/>
      <c r="I12" s="985"/>
    </row>
    <row r="13" spans="1:9" ht="15.75">
      <c r="A13" s="327"/>
      <c r="B13" s="985"/>
      <c r="C13" s="985"/>
      <c r="D13" s="985"/>
      <c r="E13" s="985"/>
      <c r="F13" s="985"/>
      <c r="G13" s="985"/>
    </row>
    <row r="14" spans="1:9" ht="16.5">
      <c r="A14" s="328" t="s">
        <v>162</v>
      </c>
      <c r="B14" s="329" t="str">
        <f>'Names of Bidder'!D$27&amp;"-"&amp; 'Names of Bidder'!E$27&amp;"-" &amp;'Names of Bidder'!F$27</f>
        <v>--</v>
      </c>
      <c r="C14" s="330"/>
      <c r="D14" s="331"/>
      <c r="E14" s="3"/>
      <c r="F14" s="3"/>
      <c r="G14" s="332"/>
    </row>
    <row r="15" spans="1:9" ht="16.5">
      <c r="A15" s="328" t="s">
        <v>163</v>
      </c>
      <c r="B15" s="329" t="str">
        <f>IF('Names of Bidder'!D$28=0, "", 'Names of Bidder'!D$28)</f>
        <v/>
      </c>
      <c r="C15" s="3"/>
      <c r="D15" s="331" t="s">
        <v>144</v>
      </c>
      <c r="E15" s="332" t="str">
        <f>IF('Names of Bidder'!D$24=0, "", 'Names of Bidder'!D$24)</f>
        <v/>
      </c>
      <c r="F15" s="3"/>
      <c r="G15" s="329" t="str">
        <f>'[6]Names of Bidder'!I14&amp;"-"&amp; '[6]Names of Bidder'!J14&amp;"-" &amp;'[6]Names of Bidder'!K14</f>
        <v>--</v>
      </c>
    </row>
    <row r="16" spans="1:9" ht="16.5">
      <c r="A16" s="333"/>
      <c r="B16" s="334"/>
      <c r="C16" s="335"/>
      <c r="D16" s="331" t="s">
        <v>146</v>
      </c>
      <c r="E16" s="332" t="str">
        <f>IF('Names of Bidder'!D$25=0, "", 'Names of Bidder'!D$25)</f>
        <v/>
      </c>
      <c r="F16" s="335"/>
      <c r="G16" s="335"/>
    </row>
    <row r="18" spans="1:11">
      <c r="A18" t="s">
        <v>283</v>
      </c>
    </row>
    <row r="20" spans="1:11" ht="17.25" thickBot="1">
      <c r="A20" s="346"/>
      <c r="B20" s="347" t="s">
        <v>284</v>
      </c>
      <c r="C20" s="348"/>
      <c r="D20" s="347"/>
      <c r="E20" s="323"/>
      <c r="F20" s="323"/>
      <c r="G20" s="323"/>
      <c r="H20" s="349" t="s">
        <v>298</v>
      </c>
    </row>
    <row r="21" spans="1:11" ht="16.5" thickBot="1">
      <c r="A21" s="350"/>
      <c r="B21" s="986"/>
      <c r="C21" s="986"/>
      <c r="D21" s="986"/>
      <c r="E21" s="986"/>
      <c r="F21" s="986"/>
    </row>
    <row r="22" spans="1:11" ht="15.75">
      <c r="A22" s="351"/>
      <c r="B22" s="987"/>
      <c r="C22" s="987"/>
      <c r="D22" s="987"/>
      <c r="E22" s="987"/>
      <c r="F22" s="987"/>
    </row>
    <row r="23" spans="1:11" ht="16.5">
      <c r="A23" s="328" t="s">
        <v>162</v>
      </c>
      <c r="B23" s="329" t="s">
        <v>263</v>
      </c>
      <c r="C23" s="352"/>
      <c r="D23" s="331"/>
      <c r="E23" s="3"/>
      <c r="F23" s="3"/>
    </row>
    <row r="24" spans="1:11" ht="16.5">
      <c r="A24" s="328" t="s">
        <v>163</v>
      </c>
      <c r="B24" s="329" t="s">
        <v>264</v>
      </c>
      <c r="C24" s="4"/>
      <c r="D24" s="331" t="s">
        <v>144</v>
      </c>
      <c r="E24" s="332" t="s">
        <v>285</v>
      </c>
      <c r="F24" s="3"/>
    </row>
    <row r="25" spans="1:11" ht="16.5">
      <c r="A25" s="333"/>
      <c r="B25" s="334"/>
      <c r="C25" s="333"/>
      <c r="D25" s="331" t="s">
        <v>146</v>
      </c>
      <c r="E25" s="332" t="s">
        <v>286</v>
      </c>
      <c r="F25" s="335"/>
    </row>
    <row r="27" spans="1:11">
      <c r="A27" t="s">
        <v>287</v>
      </c>
    </row>
    <row r="29" spans="1:11" ht="16.5">
      <c r="A29" s="353"/>
      <c r="B29" s="354" t="s">
        <v>288</v>
      </c>
      <c r="C29" s="354"/>
      <c r="D29" s="354"/>
      <c r="E29" s="355"/>
      <c r="F29" s="355"/>
      <c r="G29" s="355"/>
      <c r="H29" s="355"/>
      <c r="I29" s="355"/>
      <c r="J29" s="355"/>
      <c r="K29" s="356" t="e">
        <f>SUM(#REF!)</f>
        <v>#REF!</v>
      </c>
    </row>
    <row r="30" spans="1:11" ht="15.75">
      <c r="A30" s="351"/>
      <c r="B30" s="988"/>
      <c r="C30" s="989"/>
      <c r="D30" s="989"/>
      <c r="E30" s="989"/>
      <c r="F30" s="989"/>
      <c r="G30" s="989"/>
    </row>
    <row r="31" spans="1:11" ht="16.5">
      <c r="A31" s="357" t="s">
        <v>162</v>
      </c>
      <c r="B31" s="358" t="s">
        <v>263</v>
      </c>
      <c r="C31" s="359"/>
      <c r="D31" s="360"/>
      <c r="E31" s="361"/>
      <c r="F31" s="361"/>
      <c r="G31" s="7"/>
    </row>
    <row r="32" spans="1:11" ht="16.5">
      <c r="A32" s="357" t="s">
        <v>163</v>
      </c>
      <c r="B32" s="358" t="s">
        <v>264</v>
      </c>
      <c r="C32" s="361"/>
      <c r="D32" s="360" t="s">
        <v>144</v>
      </c>
      <c r="E32" s="362" t="s">
        <v>285</v>
      </c>
      <c r="F32" s="361"/>
      <c r="G32" s="7"/>
    </row>
    <row r="33" spans="1:8" ht="16.5">
      <c r="A33" s="363"/>
      <c r="B33" s="364"/>
      <c r="C33" s="365"/>
      <c r="D33" s="360" t="s">
        <v>146</v>
      </c>
      <c r="E33" s="362" t="s">
        <v>286</v>
      </c>
      <c r="F33" s="365"/>
      <c r="G33" s="7"/>
    </row>
    <row r="35" spans="1:8">
      <c r="A35" t="s">
        <v>291</v>
      </c>
    </row>
    <row r="37" spans="1:8" ht="30">
      <c r="A37" s="366" t="s">
        <v>162</v>
      </c>
      <c r="B37" s="367" t="s">
        <v>261</v>
      </c>
      <c r="C37" s="368"/>
      <c r="D37" s="926" t="s">
        <v>289</v>
      </c>
      <c r="E37" s="926"/>
      <c r="F37" s="984"/>
    </row>
    <row r="38" spans="1:8" ht="30">
      <c r="A38" s="366" t="s">
        <v>163</v>
      </c>
      <c r="B38" s="367" t="s">
        <v>262</v>
      </c>
      <c r="C38" s="24"/>
      <c r="D38" s="926" t="s">
        <v>290</v>
      </c>
      <c r="E38" s="926"/>
      <c r="F38" s="984"/>
    </row>
    <row r="40" spans="1:8">
      <c r="A40" t="s">
        <v>292</v>
      </c>
    </row>
    <row r="42" spans="1:8" ht="30">
      <c r="A42" s="369"/>
      <c r="B42" s="370" t="s">
        <v>293</v>
      </c>
      <c r="C42" s="370"/>
      <c r="D42" s="370"/>
      <c r="E42" s="370"/>
      <c r="F42" s="370"/>
      <c r="G42" s="370"/>
      <c r="H42" s="371" t="s">
        <v>299</v>
      </c>
    </row>
    <row r="43" spans="1:8" ht="16.5">
      <c r="A43" s="372"/>
      <c r="B43" s="373"/>
      <c r="C43" s="373"/>
      <c r="D43" s="373"/>
      <c r="E43" s="373"/>
      <c r="F43" s="373"/>
      <c r="G43" s="374"/>
    </row>
    <row r="44" spans="1:8">
      <c r="A44" s="373"/>
      <c r="B44" s="373"/>
      <c r="C44" s="373"/>
      <c r="D44" s="373"/>
      <c r="E44" s="373"/>
      <c r="F44" s="373"/>
      <c r="G44" s="375"/>
    </row>
    <row r="45" spans="1:8">
      <c r="A45" s="925"/>
      <c r="B45" s="925"/>
      <c r="C45" s="925"/>
      <c r="D45" s="925"/>
      <c r="E45" s="925"/>
      <c r="F45" s="925"/>
      <c r="G45" s="925"/>
    </row>
    <row r="46" spans="1:8">
      <c r="A46" s="376"/>
      <c r="B46" s="376"/>
      <c r="C46" s="926"/>
      <c r="D46" s="926"/>
      <c r="E46" s="926"/>
      <c r="F46" s="926"/>
      <c r="G46" s="926"/>
    </row>
    <row r="47" spans="1:8">
      <c r="A47" s="377" t="s">
        <v>162</v>
      </c>
      <c r="B47" s="378" t="s">
        <v>263</v>
      </c>
      <c r="C47" s="926" t="s">
        <v>294</v>
      </c>
      <c r="D47" s="926"/>
      <c r="E47" s="926"/>
      <c r="F47" s="926"/>
      <c r="G47" s="926"/>
    </row>
    <row r="48" spans="1:8">
      <c r="A48" s="377" t="s">
        <v>163</v>
      </c>
      <c r="B48" s="379" t="s">
        <v>264</v>
      </c>
      <c r="C48" s="926" t="s">
        <v>295</v>
      </c>
      <c r="D48" s="926"/>
      <c r="E48" s="926"/>
      <c r="F48" s="926"/>
      <c r="G48" s="926"/>
    </row>
    <row r="49" spans="1:7" ht="16.5">
      <c r="A49" s="23"/>
      <c r="B49" s="22"/>
      <c r="C49" s="926"/>
      <c r="D49" s="926"/>
      <c r="E49" s="926"/>
      <c r="F49" s="926"/>
      <c r="G49" s="926"/>
    </row>
    <row r="50" spans="1:7" ht="16.5">
      <c r="A50" s="23"/>
      <c r="B50" s="22"/>
      <c r="C50" s="380"/>
      <c r="D50" s="380"/>
      <c r="E50" s="380"/>
      <c r="F50" s="380"/>
      <c r="G50" s="380"/>
    </row>
    <row r="51" spans="1:7" ht="16.5">
      <c r="A51" s="381" t="s">
        <v>296</v>
      </c>
      <c r="B51" s="927" t="s">
        <v>297</v>
      </c>
      <c r="C51" s="927"/>
      <c r="D51" s="927"/>
      <c r="E51" s="927"/>
      <c r="F51" s="927"/>
      <c r="G51" s="382"/>
    </row>
    <row r="52" spans="1:7" ht="16.5">
      <c r="A52" s="383"/>
      <c r="B52" s="26"/>
      <c r="C52" s="26"/>
      <c r="D52" s="26"/>
      <c r="E52" s="26"/>
      <c r="F52" s="26"/>
      <c r="G52" s="26"/>
    </row>
    <row r="60" spans="1:7">
      <c r="B60" t="s">
        <v>265</v>
      </c>
    </row>
    <row r="61" spans="1:7">
      <c r="B61" t="s">
        <v>266</v>
      </c>
    </row>
  </sheetData>
  <customSheetViews>
    <customSheetView guid="{112647D2-7580-431B-99B5-DD512E2AD50E}" state="hidden">
      <selection activeCell="H42" sqref="H42"/>
      <pageMargins left="0.7" right="0.7" top="0.75" bottom="0.75" header="0.3" footer="0.3"/>
      <pageSetup orientation="portrait" r:id="rId1"/>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F8A50AE1-259E-429D-A506-38EB64D134EF}" state="hidden">
      <selection activeCell="H42" sqref="H42"/>
      <pageMargins left="0.7" right="0.7" top="0.75" bottom="0.75" header="0.3" footer="0.3"/>
    </customSheetView>
    <customSheetView guid="{DEF6DCE2-4A74-4BE5-B5D5-8143DC3F770A}" state="hidden">
      <selection activeCell="H42" sqref="H42"/>
      <pageMargins left="0.7" right="0.7" top="0.75" bottom="0.75" header="0.3" footer="0.3"/>
      <pageSetup orientation="portrait" r:id="rId2"/>
    </customSheetView>
    <customSheetView guid="{F658ED72-5E54-4C5B-BB2C-7A2962080984}" state="hidden">
      <selection activeCell="H42" sqref="H42"/>
      <pageMargins left="0.7" right="0.7" top="0.75" bottom="0.75" header="0.3" footer="0.3"/>
      <pageSetup orientation="portrait" r:id="rId3"/>
    </customSheetView>
    <customSheetView guid="{BE68641D-0C1E-4F8D-890A-A660C199187C}" state="hidden">
      <selection activeCell="H42" sqref="H42"/>
      <pageMargins left="0.7" right="0.7" top="0.75" bottom="0.75" header="0.3" footer="0.3"/>
      <pageSetup orientation="portrait" r:id="rId4"/>
    </customSheetView>
    <customSheetView guid="{AD0333DF-5B33-49B5-B063-72505D20EFE4}" state="hidden">
      <selection activeCell="H42" sqref="H42"/>
      <pageMargins left="0.7" right="0.7" top="0.75" bottom="0.75" header="0.3" footer="0.3"/>
      <pageSetup orientation="portrait" r:id="rId5"/>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112647D2-7580-431B-99B5-DD512E2AD50E}" state="hidden">
      <pageMargins left="0.7" right="0.7" top="0.75" bottom="0.75" header="0.3" footer="0.3"/>
      <pageSetup orientation="portrait" r:id="rId1"/>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CCA37BAE-906F-43D5-9FD9-B13563E4B9D7}" state="hidden">
      <pageMargins left="0.7" right="0.7" top="0.75" bottom="0.75" header="0.3" footer="0.3"/>
    </customSheetView>
    <customSheetView guid="{F8A50AE1-259E-429D-A506-38EB64D134EF}" state="hidden">
      <pageMargins left="0.7" right="0.7" top="0.75" bottom="0.75" header="0.3" footer="0.3"/>
    </customSheetView>
    <customSheetView guid="{DEF6DCE2-4A74-4BE5-B5D5-8143DC3F770A}" state="hidden">
      <pageMargins left="0.7" right="0.7" top="0.75" bottom="0.75" header="0.3" footer="0.3"/>
      <pageSetup orientation="portrait" r:id="rId2"/>
    </customSheetView>
    <customSheetView guid="{F658ED72-5E54-4C5B-BB2C-7A2962080984}" state="hidden">
      <pageMargins left="0.7" right="0.7" top="0.75" bottom="0.75" header="0.3" footer="0.3"/>
      <pageSetup orientation="portrait" r:id="rId3"/>
    </customSheetView>
    <customSheetView guid="{BE68641D-0C1E-4F8D-890A-A660C199187C}" state="hidden">
      <pageMargins left="0.7" right="0.7" top="0.75" bottom="0.75" header="0.3" footer="0.3"/>
      <pageSetup orientation="portrait" r:id="rId4"/>
    </customSheetView>
    <customSheetView guid="{AD0333DF-5B33-49B5-B063-72505D20EFE4}" state="hidden">
      <pageMargins left="0.7" right="0.7" top="0.75" bottom="0.75" header="0.3" footer="0.3"/>
      <pageSetup orientation="portrait" r:id="rId5"/>
    </customSheetView>
  </customSheetViews>
  <pageMargins left="0.7" right="0.7" top="0.75" bottom="0.75" header="0.3" footer="0.3"/>
  <pageSetup orientation="portrait"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81" hidden="1" customWidth="1"/>
    <col min="2" max="2" width="13.28515625" style="681" hidden="1" customWidth="1"/>
    <col min="3" max="3" width="0" style="681" hidden="1" customWidth="1"/>
    <col min="4" max="4" width="10.28515625" style="681" hidden="1" customWidth="1"/>
    <col min="5" max="5" width="3.42578125" style="681" hidden="1" customWidth="1"/>
    <col min="6" max="6" width="5.5703125" style="681" hidden="1" customWidth="1"/>
    <col min="7" max="7" width="11.42578125" style="681" hidden="1" customWidth="1"/>
    <col min="8" max="8" width="0" style="681" hidden="1" customWidth="1"/>
    <col min="9" max="9" width="10" style="681" hidden="1" customWidth="1"/>
    <col min="10" max="10" width="3.28515625" style="681" hidden="1" customWidth="1"/>
    <col min="11" max="11" width="5" style="681" hidden="1" customWidth="1"/>
    <col min="12" max="12" width="11.28515625" style="681" hidden="1" customWidth="1"/>
    <col min="13" max="13" width="0" style="681" hidden="1" customWidth="1"/>
    <col min="14" max="14" width="10.28515625" style="681" hidden="1" customWidth="1"/>
    <col min="15" max="15" width="3.7109375" style="681" hidden="1" customWidth="1"/>
    <col min="16" max="16" width="6.42578125" style="681" customWidth="1"/>
    <col min="17" max="17" width="14.85546875" style="681" customWidth="1"/>
    <col min="18" max="18" width="9.140625" style="681" customWidth="1"/>
    <col min="19" max="19" width="12" style="681" customWidth="1"/>
    <col min="20" max="20" width="3.28515625" style="681" hidden="1" customWidth="1"/>
    <col min="21" max="21" width="6.140625" style="681" hidden="1" customWidth="1"/>
    <col min="22" max="22" width="8.5703125" style="681" hidden="1" customWidth="1"/>
    <col min="23" max="23" width="8.42578125" style="681" hidden="1" customWidth="1"/>
    <col min="24" max="24" width="8.85546875" style="681" hidden="1" customWidth="1"/>
    <col min="25" max="116" width="0" style="681" hidden="1" customWidth="1"/>
    <col min="117" max="16384" width="9.140625" style="681"/>
  </cols>
  <sheetData>
    <row r="1" spans="1:27" ht="13.5" thickBot="1">
      <c r="A1" s="994" t="e">
        <v>#REF!</v>
      </c>
      <c r="B1" s="995"/>
      <c r="C1" s="661"/>
      <c r="D1" s="662"/>
      <c r="E1" s="686"/>
      <c r="F1" s="994">
        <v>0</v>
      </c>
      <c r="G1" s="995"/>
      <c r="H1" s="661"/>
      <c r="I1" s="662"/>
      <c r="K1" s="994" t="e">
        <v>#REF!</v>
      </c>
      <c r="L1" s="995"/>
      <c r="M1" s="661"/>
      <c r="N1" s="662"/>
      <c r="P1" s="994">
        <f>'Sch-6 (After Discount)'!D28</f>
        <v>0</v>
      </c>
      <c r="Q1" s="995"/>
      <c r="R1" s="661"/>
      <c r="S1" s="662"/>
      <c r="U1" s="685" t="e">
        <v>#REF!</v>
      </c>
    </row>
    <row r="2" spans="1:27">
      <c r="A2" s="996"/>
      <c r="B2" s="997"/>
      <c r="C2" s="661"/>
      <c r="D2" s="662"/>
      <c r="E2" s="686"/>
      <c r="F2" s="663"/>
      <c r="G2" s="661"/>
      <c r="H2" s="661"/>
      <c r="I2" s="662"/>
      <c r="K2" s="663"/>
      <c r="L2" s="661"/>
      <c r="M2" s="661"/>
      <c r="N2" s="662"/>
      <c r="P2" s="663"/>
      <c r="Q2" s="661"/>
      <c r="R2" s="661"/>
      <c r="S2" s="662"/>
      <c r="U2" s="685" t="e">
        <v>#REF!</v>
      </c>
    </row>
    <row r="3" spans="1:27">
      <c r="A3" s="663"/>
      <c r="B3" s="664"/>
      <c r="C3" s="664"/>
      <c r="D3" s="665"/>
      <c r="E3" s="687"/>
      <c r="F3" s="663"/>
      <c r="G3" s="664"/>
      <c r="H3" s="664"/>
      <c r="I3" s="665"/>
      <c r="K3" s="663"/>
      <c r="L3" s="664"/>
      <c r="M3" s="664"/>
      <c r="N3" s="665"/>
      <c r="P3" s="663"/>
      <c r="Q3" s="664"/>
      <c r="R3" s="664"/>
      <c r="S3" s="665"/>
      <c r="U3" s="685" t="s">
        <v>466</v>
      </c>
    </row>
    <row r="4" spans="1:27" ht="66.75" customHeight="1" thickBot="1">
      <c r="A4" s="1004" t="e">
        <f>IF(OR((A1&gt;9999999999),(A1&lt;0)),"Invalid Entry - More than 1000 crore OR -ve value",IF(A1=0, "",+CONCATENATE(#REF!,B11,D11,B10,D10,B9,D9,B8,D8,B7,D7,B6," Only")))</f>
        <v>#REF!</v>
      </c>
      <c r="B4" s="1005"/>
      <c r="C4" s="1005"/>
      <c r="D4" s="1006"/>
      <c r="E4" s="688"/>
      <c r="F4" s="1004" t="str">
        <f>IF(OR((F1&gt;9999999999),(F1&lt;0)),"Invalid Entry - More than 1000 crore OR -ve value",IF(F1=0, "",+CONCATENATE(U1, G11,I11,G10,I10,G9,I9,G8,I8,G7,I7,G6," Only")))</f>
        <v/>
      </c>
      <c r="G4" s="1005"/>
      <c r="H4" s="1005"/>
      <c r="I4" s="1006"/>
      <c r="J4" s="688"/>
      <c r="K4" s="1004" t="e">
        <f>IF(OR((K1&gt;9999999999),(K1&lt;0)),"Invalid Entry - More than 1000 crore OR -ve value",IF(K1=0, "",+CONCATENATE(U2, L11,N11,L10,N10,L9,N9,L8,N8,L7,N7,L6," Only")))</f>
        <v>#REF!</v>
      </c>
      <c r="L4" s="1005"/>
      <c r="M4" s="1005"/>
      <c r="N4" s="1006"/>
      <c r="P4" s="1004" t="str">
        <f>IF(OR((P1&gt;9999999999),(P1&lt;0)),"Invalid Entry - More than 1000 crore OR -ve value",IF(P1=0, "",+CONCATENATE(U3, Q11,S11,Q10,S10,Q9,S9,Q8,S8,Q7,S7,Q6," Only")))</f>
        <v/>
      </c>
      <c r="Q4" s="1005"/>
      <c r="R4" s="1005"/>
      <c r="S4" s="1006"/>
      <c r="U4" s="998" t="e">
        <f>VLOOKUP(1,T28:Y43,6,FALSE)</f>
        <v>#N/A</v>
      </c>
      <c r="V4" s="998"/>
      <c r="W4" s="998"/>
      <c r="X4" s="998"/>
      <c r="Y4" s="998"/>
      <c r="Z4" s="998"/>
      <c r="AA4" s="998"/>
    </row>
    <row r="5" spans="1:27" ht="18.75" customHeight="1" thickBot="1">
      <c r="A5" s="663"/>
      <c r="B5" s="664"/>
      <c r="C5" s="664"/>
      <c r="D5" s="665"/>
      <c r="E5" s="687"/>
      <c r="F5" s="663"/>
      <c r="G5" s="664"/>
      <c r="H5" s="664"/>
      <c r="I5" s="665"/>
      <c r="K5" s="663"/>
      <c r="L5" s="664"/>
      <c r="M5" s="664"/>
      <c r="N5" s="665"/>
      <c r="P5" s="663"/>
      <c r="Q5" s="664"/>
      <c r="R5" s="664"/>
      <c r="S5" s="665"/>
      <c r="U5" s="999" t="e">
        <f>VLOOKUP(1,T8:Y23,6,FALSE)</f>
        <v>#N/A</v>
      </c>
      <c r="V5" s="1000"/>
      <c r="W5" s="1000"/>
      <c r="X5" s="1000"/>
      <c r="Y5" s="1000"/>
      <c r="Z5" s="1000"/>
      <c r="AA5" s="1001"/>
    </row>
    <row r="6" spans="1:27">
      <c r="A6" s="666" t="e">
        <f>-INT(A1/100)*100+ROUND(A1,0)</f>
        <v>#REF!</v>
      </c>
      <c r="B6" s="664" t="e">
        <f t="shared" ref="B6:B11" si="0">IF(A6=0,"",LOOKUP(A6,$A$13:$A$112,$B$13:$B$112))</f>
        <v>#REF!</v>
      </c>
      <c r="C6" s="664"/>
      <c r="D6" s="667"/>
      <c r="E6" s="687"/>
      <c r="F6" s="666">
        <f>-INT(F1/100)*100+ROUND(F1,0)</f>
        <v>0</v>
      </c>
      <c r="G6" s="664" t="str">
        <f t="shared" ref="G6:G11" si="1">IF(F6=0,"",LOOKUP(F6,$A$13:$A$112,$B$13:$B$112))</f>
        <v/>
      </c>
      <c r="H6" s="664"/>
      <c r="I6" s="667"/>
      <c r="K6" s="666" t="e">
        <f>-INT(K1/100)*100+ROUND(K1,0)</f>
        <v>#REF!</v>
      </c>
      <c r="L6" s="664" t="e">
        <f t="shared" ref="L6:L11" si="2">IF(K6=0,"",LOOKUP(K6,$A$13:$A$112,$B$13:$B$112))</f>
        <v>#REF!</v>
      </c>
      <c r="M6" s="664"/>
      <c r="N6" s="667"/>
      <c r="P6" s="666">
        <f>-INT(P1/100)*100+ROUND(P1,0)</f>
        <v>0</v>
      </c>
      <c r="Q6" s="664" t="str">
        <f t="shared" ref="Q6:Q11" si="3">IF(P6=0,"",LOOKUP(P6,$A$13:$A$112,$B$13:$B$112))</f>
        <v/>
      </c>
      <c r="R6" s="664"/>
      <c r="S6" s="667"/>
    </row>
    <row r="7" spans="1:27">
      <c r="A7" s="666" t="e">
        <f>-INT(A1/1000)*10+INT(A1/100)</f>
        <v>#REF!</v>
      </c>
      <c r="B7" s="664" t="e">
        <f t="shared" si="0"/>
        <v>#REF!</v>
      </c>
      <c r="C7" s="664"/>
      <c r="D7" s="667" t="e">
        <f>+IF(B7="",""," Hundred ")</f>
        <v>#REF!</v>
      </c>
      <c r="E7" s="687"/>
      <c r="F7" s="666">
        <f>-INT(F1/1000)*10+INT(F1/100)</f>
        <v>0</v>
      </c>
      <c r="G7" s="664" t="str">
        <f t="shared" si="1"/>
        <v/>
      </c>
      <c r="H7" s="664"/>
      <c r="I7" s="667" t="str">
        <f>+IF(G7="",""," Hundred ")</f>
        <v/>
      </c>
      <c r="K7" s="666" t="e">
        <f>-INT(K1/1000)*10+INT(K1/100)</f>
        <v>#REF!</v>
      </c>
      <c r="L7" s="664" t="e">
        <f t="shared" si="2"/>
        <v>#REF!</v>
      </c>
      <c r="M7" s="664"/>
      <c r="N7" s="667" t="e">
        <f>+IF(L7="",""," Hundred ")</f>
        <v>#REF!</v>
      </c>
      <c r="P7" s="666">
        <f>-INT(P1/1000)*10+INT(P1/100)</f>
        <v>0</v>
      </c>
      <c r="Q7" s="664" t="str">
        <f t="shared" si="3"/>
        <v/>
      </c>
      <c r="R7" s="664"/>
      <c r="S7" s="667" t="str">
        <f>+IF(Q7="",""," Hundred ")</f>
        <v/>
      </c>
    </row>
    <row r="8" spans="1:27">
      <c r="A8" s="666" t="e">
        <f>-INT(A1/100000)*100+INT(A1/1000)</f>
        <v>#REF!</v>
      </c>
      <c r="B8" s="664" t="e">
        <f t="shared" si="0"/>
        <v>#REF!</v>
      </c>
      <c r="C8" s="664"/>
      <c r="D8" s="667" t="e">
        <f>IF((B8=""),IF(C8="",""," Thousand ")," Thousand ")</f>
        <v>#REF!</v>
      </c>
      <c r="E8" s="687"/>
      <c r="F8" s="666">
        <f>-INT(F1/100000)*100+INT(F1/1000)</f>
        <v>0</v>
      </c>
      <c r="G8" s="664" t="str">
        <f t="shared" si="1"/>
        <v/>
      </c>
      <c r="H8" s="664"/>
      <c r="I8" s="667" t="str">
        <f>IF((G8=""),IF(H8="",""," Thousand ")," Thousand ")</f>
        <v/>
      </c>
      <c r="K8" s="666" t="e">
        <f>-INT(K1/100000)*100+INT(K1/1000)</f>
        <v>#REF!</v>
      </c>
      <c r="L8" s="664" t="e">
        <f t="shared" si="2"/>
        <v>#REF!</v>
      </c>
      <c r="M8" s="664"/>
      <c r="N8" s="667" t="e">
        <f>IF((L8=""),IF(M8="",""," Thousand ")," Thousand ")</f>
        <v>#REF!</v>
      </c>
      <c r="P8" s="666">
        <f>-INT(P1/100000)*100+INT(P1/1000)</f>
        <v>0</v>
      </c>
      <c r="Q8" s="664" t="str">
        <f t="shared" si="3"/>
        <v/>
      </c>
      <c r="R8" s="664"/>
      <c r="S8" s="667" t="str">
        <f>IF((Q8=""),IF(R8="",""," Thousand ")," Thousand ")</f>
        <v/>
      </c>
      <c r="T8" s="689" t="e">
        <f>IF(Y8="",0, 1)</f>
        <v>#REF!</v>
      </c>
      <c r="U8" s="681">
        <v>0</v>
      </c>
      <c r="V8" s="681">
        <v>0</v>
      </c>
      <c r="W8" s="681">
        <v>0</v>
      </c>
      <c r="X8" s="681">
        <v>0</v>
      </c>
      <c r="Y8" s="690" t="e">
        <f>IF(AND($A$1=0,$F$1=0,$K$1=0,$P$1=0)," Zero only", "")</f>
        <v>#REF!</v>
      </c>
      <c r="AA8" s="681" t="s">
        <v>467</v>
      </c>
    </row>
    <row r="9" spans="1:27">
      <c r="A9" s="666" t="e">
        <f>-INT(A1/10000000)*100+INT(A1/100000)</f>
        <v>#REF!</v>
      </c>
      <c r="B9" s="664" t="e">
        <f t="shared" si="0"/>
        <v>#REF!</v>
      </c>
      <c r="C9" s="664"/>
      <c r="D9" s="667" t="e">
        <f>IF((B9=""),IF(C9="",""," Lac ")," Lac ")</f>
        <v>#REF!</v>
      </c>
      <c r="E9" s="687"/>
      <c r="F9" s="666">
        <f>-INT(F1/10000000)*100+INT(F1/100000)</f>
        <v>0</v>
      </c>
      <c r="G9" s="664" t="str">
        <f t="shared" si="1"/>
        <v/>
      </c>
      <c r="H9" s="664"/>
      <c r="I9" s="667" t="str">
        <f>IF((G9=""),IF(H9="",""," Lac ")," Lac ")</f>
        <v/>
      </c>
      <c r="K9" s="666" t="e">
        <f>-INT(K1/10000000)*100+INT(K1/100000)</f>
        <v>#REF!</v>
      </c>
      <c r="L9" s="664" t="e">
        <f t="shared" si="2"/>
        <v>#REF!</v>
      </c>
      <c r="M9" s="664"/>
      <c r="N9" s="667" t="e">
        <f>IF((L9=""),IF(M9="",""," Lac ")," Lac ")</f>
        <v>#REF!</v>
      </c>
      <c r="P9" s="666">
        <f>-INT(P1/10000000)*100+INT(P1/100000)</f>
        <v>0</v>
      </c>
      <c r="Q9" s="664" t="str">
        <f t="shared" si="3"/>
        <v/>
      </c>
      <c r="R9" s="664"/>
      <c r="S9" s="667" t="str">
        <f>IF((Q9=""),IF(R9="",""," Lac ")," Lac ")</f>
        <v/>
      </c>
      <c r="T9" s="689" t="e">
        <f t="shared" ref="T9:T23" si="4">IF(Y9="",0, 1)</f>
        <v>#REF!</v>
      </c>
      <c r="U9" s="681">
        <v>0</v>
      </c>
      <c r="V9" s="681">
        <v>0</v>
      </c>
      <c r="W9" s="681">
        <v>0</v>
      </c>
      <c r="X9" s="681">
        <v>1</v>
      </c>
      <c r="Y9" s="691" t="e">
        <f>IF(AND($A$1=0,$F$1=0,$K$1=0,$P$1&gt;0),$P$4, "")</f>
        <v>#REF!</v>
      </c>
    </row>
    <row r="10" spans="1:27">
      <c r="A10" s="666" t="e">
        <f>-INT(A1/1000000000)*100+INT(A1/10000000)</f>
        <v>#REF!</v>
      </c>
      <c r="B10" s="668" t="e">
        <f t="shared" si="0"/>
        <v>#REF!</v>
      </c>
      <c r="C10" s="664"/>
      <c r="D10" s="667" t="e">
        <f>IF((B10=""),IF(C10="",""," Crore ")," Crore ")</f>
        <v>#REF!</v>
      </c>
      <c r="E10" s="687"/>
      <c r="F10" s="666">
        <f>-INT(F1/1000000000)*100+INT(F1/10000000)</f>
        <v>0</v>
      </c>
      <c r="G10" s="668" t="str">
        <f t="shared" si="1"/>
        <v/>
      </c>
      <c r="H10" s="664"/>
      <c r="I10" s="667" t="str">
        <f>IF((G10=""),IF(H10="",""," Crore ")," Crore ")</f>
        <v/>
      </c>
      <c r="K10" s="666" t="e">
        <f>-INT(K1/1000000000)*100+INT(K1/10000000)</f>
        <v>#REF!</v>
      </c>
      <c r="L10" s="668" t="e">
        <f t="shared" si="2"/>
        <v>#REF!</v>
      </c>
      <c r="M10" s="664"/>
      <c r="N10" s="667" t="e">
        <f>IF((L10=""),IF(M10="",""," Crore ")," Crore ")</f>
        <v>#REF!</v>
      </c>
      <c r="P10" s="666">
        <f>-INT(P1/1000000000)*100+INT(P1/10000000)</f>
        <v>0</v>
      </c>
      <c r="Q10" s="668" t="str">
        <f t="shared" si="3"/>
        <v/>
      </c>
      <c r="R10" s="664"/>
      <c r="S10" s="667" t="str">
        <f>IF((Q10=""),IF(R10="",""," Crore ")," Crore ")</f>
        <v/>
      </c>
      <c r="T10" s="689" t="e">
        <f t="shared" si="4"/>
        <v>#REF!</v>
      </c>
      <c r="U10" s="681">
        <v>0</v>
      </c>
      <c r="V10" s="681">
        <v>0</v>
      </c>
      <c r="W10" s="681">
        <v>1</v>
      </c>
      <c r="X10" s="681">
        <v>0</v>
      </c>
      <c r="Y10" s="691" t="e">
        <f>IF(AND($A$1=0,$F$1=0,$K$1&gt;0,$P$1=0),$K$4, "")</f>
        <v>#REF!</v>
      </c>
    </row>
    <row r="11" spans="1:27">
      <c r="A11" s="669" t="e">
        <f>-INT(A1/10000000000)*1000+INT(A1/1000000000)</f>
        <v>#REF!</v>
      </c>
      <c r="B11" s="668" t="e">
        <f t="shared" si="0"/>
        <v>#REF!</v>
      </c>
      <c r="C11" s="664"/>
      <c r="D11" s="667" t="e">
        <f>IF((B11=""),IF(C11="",""," Hundred ")," Hundred ")</f>
        <v>#REF!</v>
      </c>
      <c r="E11" s="687"/>
      <c r="F11" s="669">
        <f>-INT(F1/10000000000)*1000+INT(F1/1000000000)</f>
        <v>0</v>
      </c>
      <c r="G11" s="668" t="str">
        <f t="shared" si="1"/>
        <v/>
      </c>
      <c r="H11" s="664"/>
      <c r="I11" s="667" t="str">
        <f>IF((G11=""),IF(H11="",""," Hundred ")," Hundred ")</f>
        <v/>
      </c>
      <c r="K11" s="669" t="e">
        <f>-INT(K1/10000000000)*1000+INT(K1/1000000000)</f>
        <v>#REF!</v>
      </c>
      <c r="L11" s="668" t="e">
        <f t="shared" si="2"/>
        <v>#REF!</v>
      </c>
      <c r="M11" s="664"/>
      <c r="N11" s="667" t="e">
        <f>IF((L11=""),IF(M11="",""," Hundred ")," Hundred ")</f>
        <v>#REF!</v>
      </c>
      <c r="P11" s="669">
        <f>-INT(P1/10000000000)*1000+INT(P1/1000000000)</f>
        <v>0</v>
      </c>
      <c r="Q11" s="668" t="str">
        <f t="shared" si="3"/>
        <v/>
      </c>
      <c r="R11" s="664"/>
      <c r="S11" s="667" t="str">
        <f>IF((Q11=""),IF(R11="",""," Hundred ")," Hundred ")</f>
        <v/>
      </c>
      <c r="T11" s="689" t="e">
        <f t="shared" si="4"/>
        <v>#REF!</v>
      </c>
      <c r="U11" s="681">
        <v>0</v>
      </c>
      <c r="V11" s="681">
        <v>0</v>
      </c>
      <c r="W11" s="681">
        <v>1</v>
      </c>
      <c r="X11" s="681">
        <v>1</v>
      </c>
      <c r="Y11" s="691" t="e">
        <f>IF(AND($A$1=0,$F$1=0,$K$1&gt;0,$P$1&gt;0),$K$4&amp;$AA$8&amp;$P$4, "")</f>
        <v>#REF!</v>
      </c>
    </row>
    <row r="12" spans="1:27">
      <c r="A12" s="670"/>
      <c r="B12" s="664"/>
      <c r="C12" s="664"/>
      <c r="D12" s="665"/>
      <c r="E12" s="687"/>
      <c r="F12" s="670"/>
      <c r="G12" s="664"/>
      <c r="H12" s="664"/>
      <c r="I12" s="665"/>
      <c r="K12" s="670"/>
      <c r="L12" s="664"/>
      <c r="M12" s="664"/>
      <c r="N12" s="665"/>
      <c r="P12" s="670"/>
      <c r="Q12" s="664"/>
      <c r="R12" s="664"/>
      <c r="S12" s="665"/>
      <c r="T12" s="689" t="e">
        <f t="shared" si="4"/>
        <v>#REF!</v>
      </c>
      <c r="U12" s="681">
        <v>0</v>
      </c>
      <c r="V12" s="681">
        <v>1</v>
      </c>
      <c r="W12" s="681">
        <v>0</v>
      </c>
      <c r="X12" s="681">
        <v>0</v>
      </c>
      <c r="Y12" s="691" t="e">
        <f>IF(AND($A$1=0,$F$1&gt;0,$K$1=0,$P$1=0),$F$4, "")</f>
        <v>#REF!</v>
      </c>
    </row>
    <row r="13" spans="1:27">
      <c r="A13" s="671">
        <v>1</v>
      </c>
      <c r="B13" s="672" t="s">
        <v>366</v>
      </c>
      <c r="C13" s="664"/>
      <c r="D13" s="665"/>
      <c r="E13" s="687"/>
      <c r="F13" s="671">
        <v>1</v>
      </c>
      <c r="G13" s="672" t="s">
        <v>366</v>
      </c>
      <c r="H13" s="664"/>
      <c r="I13" s="665"/>
      <c r="K13" s="671">
        <v>1</v>
      </c>
      <c r="L13" s="672" t="s">
        <v>366</v>
      </c>
      <c r="M13" s="664"/>
      <c r="N13" s="665"/>
      <c r="P13" s="671">
        <v>1</v>
      </c>
      <c r="Q13" s="672" t="s">
        <v>366</v>
      </c>
      <c r="R13" s="664"/>
      <c r="S13" s="665"/>
      <c r="T13" s="689" t="e">
        <f t="shared" si="4"/>
        <v>#REF!</v>
      </c>
      <c r="U13" s="681">
        <v>0</v>
      </c>
      <c r="V13" s="681">
        <v>1</v>
      </c>
      <c r="W13" s="681">
        <v>0</v>
      </c>
      <c r="X13" s="681">
        <v>1</v>
      </c>
      <c r="Y13" s="691" t="e">
        <f>IF(AND($A$1=0,$F$1&gt;0,$K$1=0,$P$1&gt;0),$F$4&amp;$AA$8&amp;$P$4, "")</f>
        <v>#REF!</v>
      </c>
    </row>
    <row r="14" spans="1:27">
      <c r="A14" s="671">
        <v>2</v>
      </c>
      <c r="B14" s="672" t="s">
        <v>367</v>
      </c>
      <c r="C14" s="664"/>
      <c r="D14" s="665"/>
      <c r="E14" s="687"/>
      <c r="F14" s="671">
        <v>2</v>
      </c>
      <c r="G14" s="672" t="s">
        <v>367</v>
      </c>
      <c r="H14" s="664"/>
      <c r="I14" s="665"/>
      <c r="K14" s="671">
        <v>2</v>
      </c>
      <c r="L14" s="672" t="s">
        <v>367</v>
      </c>
      <c r="M14" s="664"/>
      <c r="N14" s="665"/>
      <c r="P14" s="671">
        <v>2</v>
      </c>
      <c r="Q14" s="672" t="s">
        <v>367</v>
      </c>
      <c r="R14" s="664"/>
      <c r="S14" s="665"/>
      <c r="T14" s="689" t="e">
        <f t="shared" si="4"/>
        <v>#REF!</v>
      </c>
      <c r="U14" s="681">
        <v>0</v>
      </c>
      <c r="V14" s="681">
        <v>1</v>
      </c>
      <c r="W14" s="681">
        <v>1</v>
      </c>
      <c r="X14" s="681">
        <v>0</v>
      </c>
      <c r="Y14" s="691" t="e">
        <f>IF(AND($A$1=0,$F$1&gt;0,$K$1&gt;0,$P$1=0),$F$4&amp;$AA$8&amp;$K$4, "")</f>
        <v>#REF!</v>
      </c>
    </row>
    <row r="15" spans="1:27">
      <c r="A15" s="671">
        <v>3</v>
      </c>
      <c r="B15" s="672" t="s">
        <v>368</v>
      </c>
      <c r="C15" s="664"/>
      <c r="D15" s="665"/>
      <c r="E15" s="687"/>
      <c r="F15" s="671">
        <v>3</v>
      </c>
      <c r="G15" s="672" t="s">
        <v>368</v>
      </c>
      <c r="H15" s="664"/>
      <c r="I15" s="665"/>
      <c r="K15" s="671">
        <v>3</v>
      </c>
      <c r="L15" s="672" t="s">
        <v>368</v>
      </c>
      <c r="M15" s="664"/>
      <c r="N15" s="665"/>
      <c r="P15" s="671">
        <v>3</v>
      </c>
      <c r="Q15" s="672" t="s">
        <v>368</v>
      </c>
      <c r="R15" s="664"/>
      <c r="S15" s="665"/>
      <c r="T15" s="689" t="e">
        <f t="shared" si="4"/>
        <v>#REF!</v>
      </c>
      <c r="U15" s="681">
        <v>0</v>
      </c>
      <c r="V15" s="681">
        <v>1</v>
      </c>
      <c r="W15" s="681">
        <v>1</v>
      </c>
      <c r="X15" s="681">
        <v>1</v>
      </c>
      <c r="Y15" s="692" t="e">
        <f>IF(AND($A$1=0,$F$1&gt;0,$K$1&gt;0,$P$1&gt;0),$F$4&amp;$AA$8&amp;$K$4&amp;$AA$8&amp;$P$4, "")</f>
        <v>#REF!</v>
      </c>
    </row>
    <row r="16" spans="1:27">
      <c r="A16" s="671">
        <v>4</v>
      </c>
      <c r="B16" s="672" t="s">
        <v>369</v>
      </c>
      <c r="C16" s="664"/>
      <c r="D16" s="665"/>
      <c r="E16" s="687"/>
      <c r="F16" s="671">
        <v>4</v>
      </c>
      <c r="G16" s="672" t="s">
        <v>369</v>
      </c>
      <c r="H16" s="664"/>
      <c r="I16" s="665"/>
      <c r="K16" s="671">
        <v>4</v>
      </c>
      <c r="L16" s="672" t="s">
        <v>369</v>
      </c>
      <c r="M16" s="664"/>
      <c r="N16" s="665"/>
      <c r="P16" s="671">
        <v>4</v>
      </c>
      <c r="Q16" s="672" t="s">
        <v>369</v>
      </c>
      <c r="R16" s="664"/>
      <c r="S16" s="665"/>
      <c r="T16" s="689" t="e">
        <f t="shared" si="4"/>
        <v>#REF!</v>
      </c>
      <c r="U16" s="681">
        <v>1</v>
      </c>
      <c r="V16" s="681">
        <v>0</v>
      </c>
      <c r="W16" s="681">
        <v>0</v>
      </c>
      <c r="X16" s="681">
        <v>0</v>
      </c>
      <c r="Y16" s="690" t="e">
        <f>IF(AND($A$1&gt;0,$F$1=0,$K$1=0,$P$1=0), $A$4, "")</f>
        <v>#REF!</v>
      </c>
    </row>
    <row r="17" spans="1:27">
      <c r="A17" s="671">
        <v>5</v>
      </c>
      <c r="B17" s="672" t="s">
        <v>370</v>
      </c>
      <c r="C17" s="664"/>
      <c r="D17" s="665"/>
      <c r="E17" s="687"/>
      <c r="F17" s="671">
        <v>5</v>
      </c>
      <c r="G17" s="672" t="s">
        <v>370</v>
      </c>
      <c r="H17" s="664"/>
      <c r="I17" s="665"/>
      <c r="K17" s="671">
        <v>5</v>
      </c>
      <c r="L17" s="672" t="s">
        <v>370</v>
      </c>
      <c r="M17" s="664"/>
      <c r="N17" s="665"/>
      <c r="P17" s="671">
        <v>5</v>
      </c>
      <c r="Q17" s="672" t="s">
        <v>370</v>
      </c>
      <c r="R17" s="664"/>
      <c r="S17" s="665"/>
      <c r="T17" s="689" t="e">
        <f t="shared" si="4"/>
        <v>#REF!</v>
      </c>
      <c r="U17" s="681">
        <v>1</v>
      </c>
      <c r="V17" s="681">
        <v>0</v>
      </c>
      <c r="W17" s="681">
        <v>0</v>
      </c>
      <c r="X17" s="681">
        <v>1</v>
      </c>
      <c r="Y17" s="691" t="e">
        <f>IF(AND($A$1&gt;0,$F$1=0,$K$1=0,$P$1&gt;0),$A$4&amp;$AA$8&amp;$P$4, "")</f>
        <v>#REF!</v>
      </c>
    </row>
    <row r="18" spans="1:27">
      <c r="A18" s="671">
        <v>6</v>
      </c>
      <c r="B18" s="672" t="s">
        <v>371</v>
      </c>
      <c r="C18" s="664"/>
      <c r="D18" s="665"/>
      <c r="E18" s="687"/>
      <c r="F18" s="671">
        <v>6</v>
      </c>
      <c r="G18" s="672" t="s">
        <v>371</v>
      </c>
      <c r="H18" s="664"/>
      <c r="I18" s="665"/>
      <c r="K18" s="671">
        <v>6</v>
      </c>
      <c r="L18" s="672" t="s">
        <v>371</v>
      </c>
      <c r="M18" s="664"/>
      <c r="N18" s="665"/>
      <c r="P18" s="671">
        <v>6</v>
      </c>
      <c r="Q18" s="672" t="s">
        <v>371</v>
      </c>
      <c r="R18" s="664"/>
      <c r="S18" s="665"/>
      <c r="T18" s="689" t="e">
        <f t="shared" si="4"/>
        <v>#REF!</v>
      </c>
      <c r="U18" s="681">
        <v>1</v>
      </c>
      <c r="V18" s="681">
        <v>0</v>
      </c>
      <c r="W18" s="681">
        <v>1</v>
      </c>
      <c r="X18" s="681">
        <v>0</v>
      </c>
      <c r="Y18" s="691" t="e">
        <f>IF(AND($A$1&gt;0,$F$1=0,$K$1&gt;0,$P$1=0),$A$4&amp;$AA$8&amp;$K$4, "")</f>
        <v>#REF!</v>
      </c>
    </row>
    <row r="19" spans="1:27">
      <c r="A19" s="671">
        <v>7</v>
      </c>
      <c r="B19" s="672" t="s">
        <v>372</v>
      </c>
      <c r="C19" s="664"/>
      <c r="D19" s="665"/>
      <c r="E19" s="687"/>
      <c r="F19" s="671">
        <v>7</v>
      </c>
      <c r="G19" s="672" t="s">
        <v>372</v>
      </c>
      <c r="H19" s="664"/>
      <c r="I19" s="665"/>
      <c r="K19" s="671">
        <v>7</v>
      </c>
      <c r="L19" s="672" t="s">
        <v>372</v>
      </c>
      <c r="M19" s="664"/>
      <c r="N19" s="665"/>
      <c r="P19" s="671">
        <v>7</v>
      </c>
      <c r="Q19" s="672" t="s">
        <v>372</v>
      </c>
      <c r="R19" s="664"/>
      <c r="S19" s="665"/>
      <c r="T19" s="689" t="e">
        <f t="shared" si="4"/>
        <v>#REF!</v>
      </c>
      <c r="U19" s="681">
        <v>1</v>
      </c>
      <c r="V19" s="681">
        <v>0</v>
      </c>
      <c r="W19" s="681">
        <v>1</v>
      </c>
      <c r="X19" s="681">
        <v>1</v>
      </c>
      <c r="Y19" s="691" t="e">
        <f>IF(AND($A$1&gt;0,$F$1=0,$K$1&gt;0,$P$1&gt;0),$A$4&amp;$AA$8&amp;$K$4&amp;$AA$8&amp;$P$4, "")</f>
        <v>#REF!</v>
      </c>
    </row>
    <row r="20" spans="1:27">
      <c r="A20" s="671">
        <v>8</v>
      </c>
      <c r="B20" s="672" t="s">
        <v>373</v>
      </c>
      <c r="C20" s="664"/>
      <c r="D20" s="665"/>
      <c r="E20" s="687"/>
      <c r="F20" s="671">
        <v>8</v>
      </c>
      <c r="G20" s="672" t="s">
        <v>373</v>
      </c>
      <c r="H20" s="664"/>
      <c r="I20" s="665"/>
      <c r="K20" s="671">
        <v>8</v>
      </c>
      <c r="L20" s="672" t="s">
        <v>373</v>
      </c>
      <c r="M20" s="664"/>
      <c r="N20" s="665"/>
      <c r="P20" s="671">
        <v>8</v>
      </c>
      <c r="Q20" s="672" t="s">
        <v>373</v>
      </c>
      <c r="R20" s="664"/>
      <c r="S20" s="665"/>
      <c r="T20" s="689" t="e">
        <f t="shared" si="4"/>
        <v>#REF!</v>
      </c>
      <c r="U20" s="681">
        <v>1</v>
      </c>
      <c r="V20" s="681">
        <v>1</v>
      </c>
      <c r="W20" s="681">
        <v>0</v>
      </c>
      <c r="X20" s="681">
        <v>0</v>
      </c>
      <c r="Y20" s="691" t="e">
        <f>IF(AND($A$1&gt;0,$F$1&gt;0,$K$1=0,$P$1=0),$A$4&amp;$AA$8&amp;$F$4, "")</f>
        <v>#REF!</v>
      </c>
    </row>
    <row r="21" spans="1:27">
      <c r="A21" s="671">
        <v>9</v>
      </c>
      <c r="B21" s="672" t="s">
        <v>374</v>
      </c>
      <c r="C21" s="664"/>
      <c r="D21" s="665"/>
      <c r="E21" s="687"/>
      <c r="F21" s="671">
        <v>9</v>
      </c>
      <c r="G21" s="672" t="s">
        <v>374</v>
      </c>
      <c r="H21" s="664"/>
      <c r="I21" s="665"/>
      <c r="K21" s="671">
        <v>9</v>
      </c>
      <c r="L21" s="672" t="s">
        <v>374</v>
      </c>
      <c r="M21" s="664"/>
      <c r="N21" s="665"/>
      <c r="P21" s="671">
        <v>9</v>
      </c>
      <c r="Q21" s="672" t="s">
        <v>374</v>
      </c>
      <c r="R21" s="664"/>
      <c r="S21" s="665"/>
      <c r="T21" s="689" t="e">
        <f t="shared" si="4"/>
        <v>#REF!</v>
      </c>
      <c r="U21" s="681">
        <v>1</v>
      </c>
      <c r="V21" s="681">
        <v>1</v>
      </c>
      <c r="W21" s="681">
        <v>0</v>
      </c>
      <c r="X21" s="681">
        <v>1</v>
      </c>
      <c r="Y21" s="691" t="e">
        <f>IF(AND($A$1&gt;0,$F$1&gt;0,$K$1=0,$P$1&gt;0),$A$4&amp;$AA$8&amp;$F$4&amp;$AA$8&amp;$P$4, "")</f>
        <v>#REF!</v>
      </c>
    </row>
    <row r="22" spans="1:27">
      <c r="A22" s="671">
        <v>10</v>
      </c>
      <c r="B22" s="672" t="s">
        <v>375</v>
      </c>
      <c r="C22" s="664"/>
      <c r="D22" s="665"/>
      <c r="E22" s="687"/>
      <c r="F22" s="671">
        <v>10</v>
      </c>
      <c r="G22" s="672" t="s">
        <v>375</v>
      </c>
      <c r="H22" s="664"/>
      <c r="I22" s="665"/>
      <c r="K22" s="671">
        <v>10</v>
      </c>
      <c r="L22" s="672" t="s">
        <v>375</v>
      </c>
      <c r="M22" s="664"/>
      <c r="N22" s="665"/>
      <c r="P22" s="671">
        <v>10</v>
      </c>
      <c r="Q22" s="672" t="s">
        <v>375</v>
      </c>
      <c r="R22" s="664"/>
      <c r="S22" s="665"/>
      <c r="T22" s="689" t="e">
        <f t="shared" si="4"/>
        <v>#REF!</v>
      </c>
      <c r="U22" s="681">
        <v>1</v>
      </c>
      <c r="V22" s="681">
        <v>1</v>
      </c>
      <c r="W22" s="681">
        <v>1</v>
      </c>
      <c r="X22" s="681">
        <v>0</v>
      </c>
      <c r="Y22" s="691" t="e">
        <f>IF(AND($A$1&gt;0,$F$1&gt;0,$K$1&gt;0,$P$1=0),$A$4&amp;$AA$8&amp;$F$4&amp;$AA$8&amp;$K$4, "")</f>
        <v>#REF!</v>
      </c>
    </row>
    <row r="23" spans="1:27">
      <c r="A23" s="671">
        <v>11</v>
      </c>
      <c r="B23" s="672" t="s">
        <v>376</v>
      </c>
      <c r="C23" s="664"/>
      <c r="D23" s="665"/>
      <c r="E23" s="687"/>
      <c r="F23" s="671">
        <v>11</v>
      </c>
      <c r="G23" s="672" t="s">
        <v>376</v>
      </c>
      <c r="H23" s="664"/>
      <c r="I23" s="665"/>
      <c r="K23" s="671">
        <v>11</v>
      </c>
      <c r="L23" s="672" t="s">
        <v>376</v>
      </c>
      <c r="M23" s="664"/>
      <c r="N23" s="665"/>
      <c r="P23" s="671">
        <v>11</v>
      </c>
      <c r="Q23" s="672" t="s">
        <v>376</v>
      </c>
      <c r="R23" s="664"/>
      <c r="S23" s="665"/>
      <c r="T23" s="689" t="e">
        <f t="shared" si="4"/>
        <v>#REF!</v>
      </c>
      <c r="U23" s="681">
        <v>1</v>
      </c>
      <c r="V23" s="681">
        <v>1</v>
      </c>
      <c r="W23" s="681">
        <v>1</v>
      </c>
      <c r="X23" s="681">
        <v>1</v>
      </c>
      <c r="Y23" s="692" t="e">
        <f>IF(AND($A$1&gt;0,$F$1&gt;0,$K$1&gt;0,$P$1&gt;0),$A$4&amp;$AA$8&amp;$F$4&amp;$AA$8&amp;$K$4&amp;$AA$8&amp;$P$4, "")</f>
        <v>#REF!</v>
      </c>
    </row>
    <row r="24" spans="1:27">
      <c r="A24" s="671">
        <v>12</v>
      </c>
      <c r="B24" s="672" t="s">
        <v>377</v>
      </c>
      <c r="C24" s="664"/>
      <c r="D24" s="665"/>
      <c r="E24" s="687"/>
      <c r="F24" s="671">
        <v>12</v>
      </c>
      <c r="G24" s="672" t="s">
        <v>377</v>
      </c>
      <c r="H24" s="664"/>
      <c r="I24" s="665"/>
      <c r="K24" s="671">
        <v>12</v>
      </c>
      <c r="L24" s="672" t="s">
        <v>377</v>
      </c>
      <c r="M24" s="664"/>
      <c r="N24" s="665"/>
      <c r="P24" s="671">
        <v>12</v>
      </c>
      <c r="Q24" s="672" t="s">
        <v>377</v>
      </c>
      <c r="R24" s="664"/>
      <c r="S24" s="665"/>
    </row>
    <row r="25" spans="1:27">
      <c r="A25" s="671">
        <v>13</v>
      </c>
      <c r="B25" s="672" t="s">
        <v>378</v>
      </c>
      <c r="C25" s="664"/>
      <c r="D25" s="665"/>
      <c r="E25" s="687"/>
      <c r="F25" s="671">
        <v>13</v>
      </c>
      <c r="G25" s="672" t="s">
        <v>378</v>
      </c>
      <c r="H25" s="664"/>
      <c r="I25" s="665"/>
      <c r="K25" s="671">
        <v>13</v>
      </c>
      <c r="L25" s="672" t="s">
        <v>378</v>
      </c>
      <c r="M25" s="664"/>
      <c r="N25" s="665"/>
      <c r="P25" s="671">
        <v>13</v>
      </c>
      <c r="Q25" s="672" t="s">
        <v>378</v>
      </c>
      <c r="R25" s="664"/>
      <c r="S25" s="665"/>
    </row>
    <row r="26" spans="1:27">
      <c r="A26" s="671">
        <v>14</v>
      </c>
      <c r="B26" s="672" t="s">
        <v>379</v>
      </c>
      <c r="C26" s="664"/>
      <c r="D26" s="665"/>
      <c r="E26" s="687"/>
      <c r="F26" s="671">
        <v>14</v>
      </c>
      <c r="G26" s="672" t="s">
        <v>379</v>
      </c>
      <c r="H26" s="664"/>
      <c r="I26" s="665"/>
      <c r="K26" s="671">
        <v>14</v>
      </c>
      <c r="L26" s="672" t="s">
        <v>379</v>
      </c>
      <c r="M26" s="664"/>
      <c r="N26" s="665"/>
      <c r="P26" s="671">
        <v>14</v>
      </c>
      <c r="Q26" s="672" t="s">
        <v>379</v>
      </c>
      <c r="R26" s="664"/>
      <c r="S26" s="665"/>
    </row>
    <row r="27" spans="1:27">
      <c r="A27" s="671">
        <v>15</v>
      </c>
      <c r="B27" s="672" t="s">
        <v>380</v>
      </c>
      <c r="C27" s="664"/>
      <c r="D27" s="665"/>
      <c r="E27" s="687"/>
      <c r="F27" s="671">
        <v>15</v>
      </c>
      <c r="G27" s="672" t="s">
        <v>380</v>
      </c>
      <c r="H27" s="664"/>
      <c r="I27" s="665"/>
      <c r="K27" s="671">
        <v>15</v>
      </c>
      <c r="L27" s="672" t="s">
        <v>380</v>
      </c>
      <c r="M27" s="664"/>
      <c r="N27" s="665"/>
      <c r="P27" s="671">
        <v>15</v>
      </c>
      <c r="Q27" s="672" t="s">
        <v>380</v>
      </c>
      <c r="R27" s="664"/>
      <c r="S27" s="665"/>
    </row>
    <row r="28" spans="1:27">
      <c r="A28" s="671">
        <v>16</v>
      </c>
      <c r="B28" s="672" t="s">
        <v>381</v>
      </c>
      <c r="C28" s="664"/>
      <c r="D28" s="665"/>
      <c r="E28" s="687"/>
      <c r="F28" s="671">
        <v>16</v>
      </c>
      <c r="G28" s="672" t="s">
        <v>381</v>
      </c>
      <c r="H28" s="664"/>
      <c r="I28" s="665"/>
      <c r="K28" s="671">
        <v>16</v>
      </c>
      <c r="L28" s="672" t="s">
        <v>381</v>
      </c>
      <c r="M28" s="664"/>
      <c r="N28" s="665"/>
      <c r="P28" s="671">
        <v>16</v>
      </c>
      <c r="Q28" s="672" t="s">
        <v>381</v>
      </c>
      <c r="R28" s="664"/>
      <c r="S28" s="665"/>
      <c r="T28" s="689" t="e">
        <f>IF(Y28="",0, 1)</f>
        <v>#REF!</v>
      </c>
      <c r="U28" s="681">
        <v>0</v>
      </c>
      <c r="V28" s="681">
        <v>0</v>
      </c>
      <c r="W28" s="681">
        <v>0</v>
      </c>
      <c r="X28" s="681">
        <v>0</v>
      </c>
      <c r="Y28" s="690" t="e">
        <f>IF(AND($A$1=0,$F$1=0,$K$1=0,$P$1=0)," 0/-", "")</f>
        <v>#REF!</v>
      </c>
      <c r="AA28" s="681" t="s">
        <v>468</v>
      </c>
    </row>
    <row r="29" spans="1:27">
      <c r="A29" s="671">
        <v>17</v>
      </c>
      <c r="B29" s="672" t="s">
        <v>382</v>
      </c>
      <c r="C29" s="664"/>
      <c r="D29" s="665"/>
      <c r="E29" s="687"/>
      <c r="F29" s="671">
        <v>17</v>
      </c>
      <c r="G29" s="672" t="s">
        <v>382</v>
      </c>
      <c r="H29" s="664"/>
      <c r="I29" s="665"/>
      <c r="K29" s="671">
        <v>17</v>
      </c>
      <c r="L29" s="672" t="s">
        <v>382</v>
      </c>
      <c r="M29" s="664"/>
      <c r="N29" s="665"/>
      <c r="P29" s="671">
        <v>17</v>
      </c>
      <c r="Q29" s="672" t="s">
        <v>382</v>
      </c>
      <c r="R29" s="664"/>
      <c r="S29" s="665"/>
      <c r="T29" s="689" t="e">
        <f t="shared" ref="T29:T43" si="5">IF(Y29="",0, 1)</f>
        <v>#REF!</v>
      </c>
      <c r="U29" s="681">
        <v>0</v>
      </c>
      <c r="V29" s="681">
        <v>0</v>
      </c>
      <c r="W29" s="681">
        <v>0</v>
      </c>
      <c r="X29" s="681">
        <v>1</v>
      </c>
      <c r="Y29" s="691" t="e">
        <f>IF(AND($A$1=0,$F$1=0,$K$1=0,$P$1&gt;0),$U$3&amp;$P$1&amp;$AA$30, "")</f>
        <v>#REF!</v>
      </c>
      <c r="AA29" s="681" t="s">
        <v>469</v>
      </c>
    </row>
    <row r="30" spans="1:27">
      <c r="A30" s="671">
        <v>18</v>
      </c>
      <c r="B30" s="672" t="s">
        <v>383</v>
      </c>
      <c r="C30" s="664"/>
      <c r="D30" s="665"/>
      <c r="E30" s="687"/>
      <c r="F30" s="671">
        <v>18</v>
      </c>
      <c r="G30" s="672" t="s">
        <v>383</v>
      </c>
      <c r="H30" s="664"/>
      <c r="I30" s="665"/>
      <c r="K30" s="671">
        <v>18</v>
      </c>
      <c r="L30" s="672" t="s">
        <v>383</v>
      </c>
      <c r="M30" s="664"/>
      <c r="N30" s="665"/>
      <c r="P30" s="671">
        <v>18</v>
      </c>
      <c r="Q30" s="672" t="s">
        <v>383</v>
      </c>
      <c r="R30" s="664"/>
      <c r="S30" s="665"/>
      <c r="T30" s="689" t="e">
        <f t="shared" si="5"/>
        <v>#REF!</v>
      </c>
      <c r="U30" s="681">
        <v>0</v>
      </c>
      <c r="V30" s="681">
        <v>0</v>
      </c>
      <c r="W30" s="681">
        <v>1</v>
      </c>
      <c r="X30" s="681">
        <v>0</v>
      </c>
      <c r="Y30" s="691" t="e">
        <f>IF(AND($A$1=0,$F$1=0,$K$1&gt;0,$P$1=0),$U$2&amp;$K$1&amp;$AA$30, "")</f>
        <v>#REF!</v>
      </c>
      <c r="AA30" s="681" t="s">
        <v>470</v>
      </c>
    </row>
    <row r="31" spans="1:27">
      <c r="A31" s="671">
        <v>19</v>
      </c>
      <c r="B31" s="672" t="s">
        <v>384</v>
      </c>
      <c r="C31" s="664"/>
      <c r="D31" s="665"/>
      <c r="E31" s="687"/>
      <c r="F31" s="671">
        <v>19</v>
      </c>
      <c r="G31" s="672" t="s">
        <v>384</v>
      </c>
      <c r="H31" s="664"/>
      <c r="I31" s="665"/>
      <c r="K31" s="671">
        <v>19</v>
      </c>
      <c r="L31" s="672" t="s">
        <v>384</v>
      </c>
      <c r="M31" s="664"/>
      <c r="N31" s="665"/>
      <c r="P31" s="671">
        <v>19</v>
      </c>
      <c r="Q31" s="672" t="s">
        <v>384</v>
      </c>
      <c r="R31" s="664"/>
      <c r="S31" s="665"/>
      <c r="T31" s="689" t="e">
        <f t="shared" si="5"/>
        <v>#REF!</v>
      </c>
      <c r="U31" s="681">
        <v>0</v>
      </c>
      <c r="V31" s="681">
        <v>0</v>
      </c>
      <c r="W31" s="681">
        <v>1</v>
      </c>
      <c r="X31" s="681">
        <v>1</v>
      </c>
      <c r="Y31" s="691" t="e">
        <f>IF(AND($A$1=0,$F$1=0,$K$1&gt;0,$P$1&gt;0),$U$2&amp;$K$1&amp;$AA$29&amp;$U$3&amp;$P$1&amp;$AA$30, "")</f>
        <v>#REF!</v>
      </c>
    </row>
    <row r="32" spans="1:27">
      <c r="A32" s="671">
        <v>20</v>
      </c>
      <c r="B32" s="672" t="s">
        <v>385</v>
      </c>
      <c r="C32" s="664"/>
      <c r="D32" s="665"/>
      <c r="E32" s="687"/>
      <c r="F32" s="671">
        <v>20</v>
      </c>
      <c r="G32" s="672" t="s">
        <v>385</v>
      </c>
      <c r="H32" s="664"/>
      <c r="I32" s="665"/>
      <c r="K32" s="671">
        <v>20</v>
      </c>
      <c r="L32" s="672" t="s">
        <v>385</v>
      </c>
      <c r="M32" s="664"/>
      <c r="N32" s="665"/>
      <c r="P32" s="671">
        <v>20</v>
      </c>
      <c r="Q32" s="672" t="s">
        <v>385</v>
      </c>
      <c r="R32" s="664"/>
      <c r="S32" s="665"/>
      <c r="T32" s="689" t="e">
        <f t="shared" si="5"/>
        <v>#REF!</v>
      </c>
      <c r="U32" s="681">
        <v>0</v>
      </c>
      <c r="V32" s="681">
        <v>1</v>
      </c>
      <c r="W32" s="681">
        <v>0</v>
      </c>
      <c r="X32" s="681">
        <v>0</v>
      </c>
      <c r="Y32" s="691" t="e">
        <f>IF(AND($A$1=0,$F$1&gt;0,$K$1=0,$P$1=0),$U$1&amp;$F$1&amp;$AA$30, "")</f>
        <v>#REF!</v>
      </c>
    </row>
    <row r="33" spans="1:25">
      <c r="A33" s="671">
        <v>21</v>
      </c>
      <c r="B33" s="672" t="s">
        <v>386</v>
      </c>
      <c r="C33" s="664"/>
      <c r="D33" s="665"/>
      <c r="E33" s="687"/>
      <c r="F33" s="671">
        <v>21</v>
      </c>
      <c r="G33" s="672" t="s">
        <v>386</v>
      </c>
      <c r="H33" s="664"/>
      <c r="I33" s="665"/>
      <c r="K33" s="671">
        <v>21</v>
      </c>
      <c r="L33" s="672" t="s">
        <v>386</v>
      </c>
      <c r="M33" s="664"/>
      <c r="N33" s="665"/>
      <c r="P33" s="671">
        <v>21</v>
      </c>
      <c r="Q33" s="672" t="s">
        <v>386</v>
      </c>
      <c r="R33" s="664"/>
      <c r="S33" s="665"/>
      <c r="T33" s="689" t="e">
        <f t="shared" si="5"/>
        <v>#REF!</v>
      </c>
      <c r="U33" s="681">
        <v>0</v>
      </c>
      <c r="V33" s="681">
        <v>1</v>
      </c>
      <c r="W33" s="681">
        <v>0</v>
      </c>
      <c r="X33" s="681">
        <v>1</v>
      </c>
      <c r="Y33" s="691" t="e">
        <f>IF(AND($A$1=0,$F$1&gt;0,$K$1=0,$P$1&gt;0),$U$1&amp;$F$1&amp;$AA$29&amp;$U$3&amp;$P$1&amp;$AA$30, "")</f>
        <v>#REF!</v>
      </c>
    </row>
    <row r="34" spans="1:25">
      <c r="A34" s="671">
        <v>22</v>
      </c>
      <c r="B34" s="672" t="s">
        <v>387</v>
      </c>
      <c r="C34" s="664"/>
      <c r="D34" s="665"/>
      <c r="E34" s="687"/>
      <c r="F34" s="671">
        <v>22</v>
      </c>
      <c r="G34" s="672" t="s">
        <v>387</v>
      </c>
      <c r="H34" s="664"/>
      <c r="I34" s="665"/>
      <c r="K34" s="671">
        <v>22</v>
      </c>
      <c r="L34" s="672" t="s">
        <v>387</v>
      </c>
      <c r="M34" s="664"/>
      <c r="N34" s="665"/>
      <c r="P34" s="671">
        <v>22</v>
      </c>
      <c r="Q34" s="672" t="s">
        <v>387</v>
      </c>
      <c r="R34" s="664"/>
      <c r="S34" s="665"/>
      <c r="T34" s="689" t="e">
        <f t="shared" si="5"/>
        <v>#REF!</v>
      </c>
      <c r="U34" s="681">
        <v>0</v>
      </c>
      <c r="V34" s="681">
        <v>1</v>
      </c>
      <c r="W34" s="681">
        <v>1</v>
      </c>
      <c r="X34" s="681">
        <v>0</v>
      </c>
      <c r="Y34" s="691" t="e">
        <f>IF(AND($A$1=0,$F$1&gt;0,$K$1&gt;0,$P$1=0),$U$1&amp;$F$1&amp;$AA$29&amp;$U$2&amp;$K$1, "")</f>
        <v>#REF!</v>
      </c>
    </row>
    <row r="35" spans="1:25">
      <c r="A35" s="671">
        <v>23</v>
      </c>
      <c r="B35" s="672" t="s">
        <v>388</v>
      </c>
      <c r="C35" s="664"/>
      <c r="D35" s="665"/>
      <c r="E35" s="687"/>
      <c r="F35" s="671">
        <v>23</v>
      </c>
      <c r="G35" s="672" t="s">
        <v>388</v>
      </c>
      <c r="H35" s="664"/>
      <c r="I35" s="665"/>
      <c r="K35" s="671">
        <v>23</v>
      </c>
      <c r="L35" s="672" t="s">
        <v>388</v>
      </c>
      <c r="M35" s="664"/>
      <c r="N35" s="665"/>
      <c r="P35" s="671">
        <v>23</v>
      </c>
      <c r="Q35" s="672" t="s">
        <v>388</v>
      </c>
      <c r="R35" s="664"/>
      <c r="S35" s="665"/>
      <c r="T35" s="689" t="e">
        <f t="shared" si="5"/>
        <v>#REF!</v>
      </c>
      <c r="U35" s="681">
        <v>0</v>
      </c>
      <c r="V35" s="681">
        <v>1</v>
      </c>
      <c r="W35" s="681">
        <v>1</v>
      </c>
      <c r="X35" s="681">
        <v>1</v>
      </c>
      <c r="Y35" s="692" t="e">
        <f>IF(AND($A$1=0,$F$1&gt;0,$K$1&gt;0,$P$1&gt;0),$U$1&amp;$F$1&amp;$AA$29&amp;$U$2&amp;$K$1&amp;$AA$29&amp;$U$3&amp;$P$1&amp;$AA$30, "")</f>
        <v>#REF!</v>
      </c>
    </row>
    <row r="36" spans="1:25">
      <c r="A36" s="671">
        <v>24</v>
      </c>
      <c r="B36" s="672" t="s">
        <v>389</v>
      </c>
      <c r="C36" s="664"/>
      <c r="D36" s="665"/>
      <c r="E36" s="687"/>
      <c r="F36" s="671">
        <v>24</v>
      </c>
      <c r="G36" s="672" t="s">
        <v>389</v>
      </c>
      <c r="H36" s="664"/>
      <c r="I36" s="665"/>
      <c r="K36" s="671">
        <v>24</v>
      </c>
      <c r="L36" s="672" t="s">
        <v>389</v>
      </c>
      <c r="M36" s="664"/>
      <c r="N36" s="665"/>
      <c r="P36" s="671">
        <v>24</v>
      </c>
      <c r="Q36" s="672" t="s">
        <v>389</v>
      </c>
      <c r="R36" s="664"/>
      <c r="S36" s="665"/>
      <c r="T36" s="689" t="e">
        <f t="shared" si="5"/>
        <v>#REF!</v>
      </c>
      <c r="U36" s="681">
        <v>1</v>
      </c>
      <c r="V36" s="681">
        <v>0</v>
      </c>
      <c r="W36" s="681">
        <v>0</v>
      </c>
      <c r="X36" s="681">
        <v>0</v>
      </c>
      <c r="Y36" s="690" t="e">
        <f>IF(AND($A$1&gt;0,$F$1=0,$K$1=0,$P$1=0),#REF!&amp; $A$1&amp;$AA$30, "")</f>
        <v>#REF!</v>
      </c>
    </row>
    <row r="37" spans="1:25">
      <c r="A37" s="671">
        <v>25</v>
      </c>
      <c r="B37" s="672" t="s">
        <v>390</v>
      </c>
      <c r="C37" s="664"/>
      <c r="D37" s="665"/>
      <c r="E37" s="687"/>
      <c r="F37" s="671">
        <v>25</v>
      </c>
      <c r="G37" s="672" t="s">
        <v>390</v>
      </c>
      <c r="H37" s="664"/>
      <c r="I37" s="665"/>
      <c r="K37" s="671">
        <v>25</v>
      </c>
      <c r="L37" s="672" t="s">
        <v>390</v>
      </c>
      <c r="M37" s="664"/>
      <c r="N37" s="665"/>
      <c r="P37" s="671">
        <v>25</v>
      </c>
      <c r="Q37" s="672" t="s">
        <v>390</v>
      </c>
      <c r="R37" s="664"/>
      <c r="S37" s="665"/>
      <c r="T37" s="689" t="e">
        <f t="shared" si="5"/>
        <v>#REF!</v>
      </c>
      <c r="U37" s="681">
        <v>1</v>
      </c>
      <c r="V37" s="681">
        <v>0</v>
      </c>
      <c r="W37" s="681">
        <v>0</v>
      </c>
      <c r="X37" s="681">
        <v>1</v>
      </c>
      <c r="Y37" s="691" t="e">
        <f>IF(AND($A$1&gt;0,$F$1=0,$K$1=0,$P$1&gt;0),#REF!&amp;$A$1&amp;$AA$29&amp;$U$3&amp;$P$1&amp;$AA$30, "")</f>
        <v>#REF!</v>
      </c>
    </row>
    <row r="38" spans="1:25">
      <c r="A38" s="671">
        <v>26</v>
      </c>
      <c r="B38" s="672" t="s">
        <v>391</v>
      </c>
      <c r="C38" s="664"/>
      <c r="D38" s="665"/>
      <c r="E38" s="687"/>
      <c r="F38" s="671">
        <v>26</v>
      </c>
      <c r="G38" s="672" t="s">
        <v>391</v>
      </c>
      <c r="H38" s="664"/>
      <c r="I38" s="665"/>
      <c r="K38" s="671">
        <v>26</v>
      </c>
      <c r="L38" s="672" t="s">
        <v>391</v>
      </c>
      <c r="M38" s="664"/>
      <c r="N38" s="665"/>
      <c r="P38" s="671">
        <v>26</v>
      </c>
      <c r="Q38" s="672" t="s">
        <v>391</v>
      </c>
      <c r="R38" s="664"/>
      <c r="S38" s="665"/>
      <c r="T38" s="689" t="e">
        <f t="shared" si="5"/>
        <v>#REF!</v>
      </c>
      <c r="U38" s="681">
        <v>1</v>
      </c>
      <c r="V38" s="681">
        <v>0</v>
      </c>
      <c r="W38" s="681">
        <v>1</v>
      </c>
      <c r="X38" s="681">
        <v>0</v>
      </c>
      <c r="Y38" s="691" t="e">
        <f>IF(AND($A$1&gt;0,$F$1=0,$K$1&gt;0,$P$1=0),#REF!&amp;$A$1&amp;$AA$29&amp;$U$2&amp;$K$1, "")</f>
        <v>#REF!</v>
      </c>
    </row>
    <row r="39" spans="1:25">
      <c r="A39" s="671">
        <v>27</v>
      </c>
      <c r="B39" s="672" t="s">
        <v>392</v>
      </c>
      <c r="C39" s="664"/>
      <c r="D39" s="665"/>
      <c r="E39" s="687"/>
      <c r="F39" s="671">
        <v>27</v>
      </c>
      <c r="G39" s="672" t="s">
        <v>392</v>
      </c>
      <c r="H39" s="664"/>
      <c r="I39" s="665"/>
      <c r="K39" s="671">
        <v>27</v>
      </c>
      <c r="L39" s="672" t="s">
        <v>392</v>
      </c>
      <c r="M39" s="664"/>
      <c r="N39" s="665"/>
      <c r="P39" s="671">
        <v>27</v>
      </c>
      <c r="Q39" s="672" t="s">
        <v>392</v>
      </c>
      <c r="R39" s="664"/>
      <c r="S39" s="665"/>
      <c r="T39" s="689" t="e">
        <f t="shared" si="5"/>
        <v>#REF!</v>
      </c>
      <c r="U39" s="681">
        <v>1</v>
      </c>
      <c r="V39" s="681">
        <v>0</v>
      </c>
      <c r="W39" s="681">
        <v>1</v>
      </c>
      <c r="X39" s="681">
        <v>1</v>
      </c>
      <c r="Y39" s="691" t="e">
        <f>IF(AND($A$1&gt;0,$F$1=0,$K$1&gt;0,$P$1&gt;0),#REF!&amp;$A$1&amp;$AA$29&amp;$U$2&amp;$K$1&amp;$AA$29&amp;$U$3&amp;$P$1&amp;$AA$30, "")</f>
        <v>#REF!</v>
      </c>
    </row>
    <row r="40" spans="1:25">
      <c r="A40" s="671">
        <v>28</v>
      </c>
      <c r="B40" s="672" t="s">
        <v>393</v>
      </c>
      <c r="C40" s="664"/>
      <c r="D40" s="665"/>
      <c r="E40" s="687"/>
      <c r="F40" s="671">
        <v>28</v>
      </c>
      <c r="G40" s="672" t="s">
        <v>393</v>
      </c>
      <c r="H40" s="664"/>
      <c r="I40" s="665"/>
      <c r="K40" s="671">
        <v>28</v>
      </c>
      <c r="L40" s="672" t="s">
        <v>393</v>
      </c>
      <c r="M40" s="664"/>
      <c r="N40" s="665"/>
      <c r="P40" s="671">
        <v>28</v>
      </c>
      <c r="Q40" s="672" t="s">
        <v>393</v>
      </c>
      <c r="R40" s="664"/>
      <c r="S40" s="665"/>
      <c r="T40" s="689" t="e">
        <f t="shared" si="5"/>
        <v>#REF!</v>
      </c>
      <c r="U40" s="681">
        <v>1</v>
      </c>
      <c r="V40" s="681">
        <v>1</v>
      </c>
      <c r="W40" s="681">
        <v>0</v>
      </c>
      <c r="X40" s="681">
        <v>0</v>
      </c>
      <c r="Y40" s="691" t="e">
        <f>IF(AND($A$1&gt;0,$F$1&gt;0,$K$1=0,$P$1=0),#REF!&amp;$A$1&amp;$AA$29&amp;$U$1&amp;$F$1, "")</f>
        <v>#REF!</v>
      </c>
    </row>
    <row r="41" spans="1:25">
      <c r="A41" s="671">
        <v>29</v>
      </c>
      <c r="B41" s="672" t="s">
        <v>394</v>
      </c>
      <c r="C41" s="664"/>
      <c r="D41" s="665"/>
      <c r="E41" s="687"/>
      <c r="F41" s="671">
        <v>29</v>
      </c>
      <c r="G41" s="672" t="s">
        <v>394</v>
      </c>
      <c r="H41" s="664"/>
      <c r="I41" s="665"/>
      <c r="K41" s="671">
        <v>29</v>
      </c>
      <c r="L41" s="672" t="s">
        <v>394</v>
      </c>
      <c r="M41" s="664"/>
      <c r="N41" s="665"/>
      <c r="P41" s="671">
        <v>29</v>
      </c>
      <c r="Q41" s="672" t="s">
        <v>394</v>
      </c>
      <c r="R41" s="664"/>
      <c r="S41" s="665"/>
      <c r="T41" s="689" t="e">
        <f t="shared" si="5"/>
        <v>#REF!</v>
      </c>
      <c r="U41" s="681">
        <v>1</v>
      </c>
      <c r="V41" s="681">
        <v>1</v>
      </c>
      <c r="W41" s="681">
        <v>0</v>
      </c>
      <c r="X41" s="681">
        <v>1</v>
      </c>
      <c r="Y41" s="691" t="e">
        <f>IF(AND($A$1&gt;0,$F$1&gt;0,$K$1=0,$P$1&gt;0),#REF!&amp;$A$1&amp;$AA$29&amp;$U$1&amp;$F$1&amp;$AA$29&amp;$U$3&amp;$P$1&amp;$AA$30, "")</f>
        <v>#REF!</v>
      </c>
    </row>
    <row r="42" spans="1:25">
      <c r="A42" s="671">
        <v>30</v>
      </c>
      <c r="B42" s="672" t="s">
        <v>395</v>
      </c>
      <c r="C42" s="664"/>
      <c r="D42" s="665"/>
      <c r="E42" s="687"/>
      <c r="F42" s="671">
        <v>30</v>
      </c>
      <c r="G42" s="672" t="s">
        <v>395</v>
      </c>
      <c r="H42" s="664"/>
      <c r="I42" s="665"/>
      <c r="K42" s="671">
        <v>30</v>
      </c>
      <c r="L42" s="672" t="s">
        <v>395</v>
      </c>
      <c r="M42" s="664"/>
      <c r="N42" s="665"/>
      <c r="P42" s="671">
        <v>30</v>
      </c>
      <c r="Q42" s="672" t="s">
        <v>395</v>
      </c>
      <c r="R42" s="664"/>
      <c r="S42" s="665"/>
      <c r="T42" s="689" t="e">
        <f t="shared" si="5"/>
        <v>#REF!</v>
      </c>
      <c r="U42" s="681">
        <v>1</v>
      </c>
      <c r="V42" s="681">
        <v>1</v>
      </c>
      <c r="W42" s="681">
        <v>1</v>
      </c>
      <c r="X42" s="681">
        <v>0</v>
      </c>
      <c r="Y42" s="691" t="e">
        <f>IF(AND($A$1&gt;0,$F$1&gt;0,$K$1&gt;0,$P$1=0),#REF!&amp;$A$1&amp;$AA$29&amp;$U$1&amp;$F$1&amp;$AA$29&amp;$U$2&amp;$K$1, "")</f>
        <v>#REF!</v>
      </c>
    </row>
    <row r="43" spans="1:25">
      <c r="A43" s="671">
        <v>31</v>
      </c>
      <c r="B43" s="672" t="s">
        <v>396</v>
      </c>
      <c r="C43" s="664"/>
      <c r="D43" s="665"/>
      <c r="E43" s="687"/>
      <c r="F43" s="671">
        <v>31</v>
      </c>
      <c r="G43" s="672" t="s">
        <v>396</v>
      </c>
      <c r="H43" s="664"/>
      <c r="I43" s="665"/>
      <c r="K43" s="671">
        <v>31</v>
      </c>
      <c r="L43" s="672" t="s">
        <v>396</v>
      </c>
      <c r="M43" s="664"/>
      <c r="N43" s="665"/>
      <c r="P43" s="671">
        <v>31</v>
      </c>
      <c r="Q43" s="672" t="s">
        <v>396</v>
      </c>
      <c r="R43" s="664"/>
      <c r="S43" s="665"/>
      <c r="T43" s="689" t="e">
        <f t="shared" si="5"/>
        <v>#REF!</v>
      </c>
      <c r="U43" s="681">
        <v>1</v>
      </c>
      <c r="V43" s="681">
        <v>1</v>
      </c>
      <c r="W43" s="681">
        <v>1</v>
      </c>
      <c r="X43" s="681">
        <v>1</v>
      </c>
      <c r="Y43" s="692" t="e">
        <f>IF(AND($A$1&gt;0,$F$1&gt;0,$K$1&gt;0,$P$1&gt;0),#REF!&amp;$A$1&amp;$AA$29&amp;$U$1&amp;$F$1&amp;$AA$29&amp;$U$2&amp;$K$1&amp;$AA$29&amp;$U$3&amp;$P$1&amp;$AA$30, "")</f>
        <v>#REF!</v>
      </c>
    </row>
    <row r="44" spans="1:25">
      <c r="A44" s="671">
        <v>32</v>
      </c>
      <c r="B44" s="672" t="s">
        <v>397</v>
      </c>
      <c r="C44" s="664"/>
      <c r="D44" s="665"/>
      <c r="E44" s="687"/>
      <c r="F44" s="671">
        <v>32</v>
      </c>
      <c r="G44" s="672" t="s">
        <v>397</v>
      </c>
      <c r="H44" s="664"/>
      <c r="I44" s="665"/>
      <c r="K44" s="671">
        <v>32</v>
      </c>
      <c r="L44" s="672" t="s">
        <v>397</v>
      </c>
      <c r="M44" s="664"/>
      <c r="N44" s="665"/>
      <c r="P44" s="671">
        <v>32</v>
      </c>
      <c r="Q44" s="672" t="s">
        <v>397</v>
      </c>
      <c r="R44" s="664"/>
      <c r="S44" s="665"/>
    </row>
    <row r="45" spans="1:25">
      <c r="A45" s="671">
        <v>33</v>
      </c>
      <c r="B45" s="672" t="s">
        <v>398</v>
      </c>
      <c r="C45" s="664"/>
      <c r="D45" s="665"/>
      <c r="E45" s="687"/>
      <c r="F45" s="671">
        <v>33</v>
      </c>
      <c r="G45" s="672" t="s">
        <v>398</v>
      </c>
      <c r="H45" s="664"/>
      <c r="I45" s="665"/>
      <c r="K45" s="671">
        <v>33</v>
      </c>
      <c r="L45" s="672" t="s">
        <v>398</v>
      </c>
      <c r="M45" s="664"/>
      <c r="N45" s="665"/>
      <c r="P45" s="671">
        <v>33</v>
      </c>
      <c r="Q45" s="672" t="s">
        <v>398</v>
      </c>
      <c r="R45" s="664"/>
      <c r="S45" s="665"/>
    </row>
    <row r="46" spans="1:25">
      <c r="A46" s="671">
        <v>34</v>
      </c>
      <c r="B46" s="672" t="s">
        <v>399</v>
      </c>
      <c r="C46" s="664"/>
      <c r="D46" s="665"/>
      <c r="E46" s="687"/>
      <c r="F46" s="671">
        <v>34</v>
      </c>
      <c r="G46" s="672" t="s">
        <v>399</v>
      </c>
      <c r="H46" s="664"/>
      <c r="I46" s="665"/>
      <c r="K46" s="671">
        <v>34</v>
      </c>
      <c r="L46" s="672" t="s">
        <v>399</v>
      </c>
      <c r="M46" s="664"/>
      <c r="N46" s="665"/>
      <c r="P46" s="671">
        <v>34</v>
      </c>
      <c r="Q46" s="672" t="s">
        <v>399</v>
      </c>
      <c r="R46" s="664"/>
      <c r="S46" s="665"/>
    </row>
    <row r="47" spans="1:25">
      <c r="A47" s="671">
        <v>35</v>
      </c>
      <c r="B47" s="672" t="s">
        <v>400</v>
      </c>
      <c r="C47" s="664"/>
      <c r="D47" s="665"/>
      <c r="E47" s="687"/>
      <c r="F47" s="671">
        <v>35</v>
      </c>
      <c r="G47" s="672" t="s">
        <v>400</v>
      </c>
      <c r="H47" s="664"/>
      <c r="I47" s="665"/>
      <c r="K47" s="671">
        <v>35</v>
      </c>
      <c r="L47" s="672" t="s">
        <v>400</v>
      </c>
      <c r="M47" s="664"/>
      <c r="N47" s="665"/>
      <c r="P47" s="671">
        <v>35</v>
      </c>
      <c r="Q47" s="672" t="s">
        <v>400</v>
      </c>
      <c r="R47" s="664"/>
      <c r="S47" s="665"/>
    </row>
    <row r="48" spans="1:25">
      <c r="A48" s="671">
        <v>36</v>
      </c>
      <c r="B48" s="672" t="s">
        <v>401</v>
      </c>
      <c r="C48" s="664"/>
      <c r="D48" s="665"/>
      <c r="E48" s="687"/>
      <c r="F48" s="671">
        <v>36</v>
      </c>
      <c r="G48" s="672" t="s">
        <v>401</v>
      </c>
      <c r="H48" s="664"/>
      <c r="I48" s="665"/>
      <c r="K48" s="671">
        <v>36</v>
      </c>
      <c r="L48" s="672" t="s">
        <v>401</v>
      </c>
      <c r="M48" s="664"/>
      <c r="N48" s="665"/>
      <c r="P48" s="671">
        <v>36</v>
      </c>
      <c r="Q48" s="672" t="s">
        <v>401</v>
      </c>
      <c r="R48" s="664"/>
      <c r="S48" s="665"/>
    </row>
    <row r="49" spans="1:19">
      <c r="A49" s="671">
        <v>37</v>
      </c>
      <c r="B49" s="672" t="s">
        <v>402</v>
      </c>
      <c r="C49" s="664"/>
      <c r="D49" s="665"/>
      <c r="E49" s="687"/>
      <c r="F49" s="671">
        <v>37</v>
      </c>
      <c r="G49" s="672" t="s">
        <v>402</v>
      </c>
      <c r="H49" s="664"/>
      <c r="I49" s="665"/>
      <c r="K49" s="671">
        <v>37</v>
      </c>
      <c r="L49" s="672" t="s">
        <v>402</v>
      </c>
      <c r="M49" s="664"/>
      <c r="N49" s="665"/>
      <c r="P49" s="671">
        <v>37</v>
      </c>
      <c r="Q49" s="672" t="s">
        <v>402</v>
      </c>
      <c r="R49" s="664"/>
      <c r="S49" s="665"/>
    </row>
    <row r="50" spans="1:19">
      <c r="A50" s="671">
        <v>38</v>
      </c>
      <c r="B50" s="672" t="s">
        <v>403</v>
      </c>
      <c r="C50" s="664"/>
      <c r="D50" s="665"/>
      <c r="E50" s="687"/>
      <c r="F50" s="671">
        <v>38</v>
      </c>
      <c r="G50" s="672" t="s">
        <v>403</v>
      </c>
      <c r="H50" s="664"/>
      <c r="I50" s="665"/>
      <c r="K50" s="671">
        <v>38</v>
      </c>
      <c r="L50" s="672" t="s">
        <v>403</v>
      </c>
      <c r="M50" s="664"/>
      <c r="N50" s="665"/>
      <c r="P50" s="671">
        <v>38</v>
      </c>
      <c r="Q50" s="672" t="s">
        <v>403</v>
      </c>
      <c r="R50" s="664"/>
      <c r="S50" s="665"/>
    </row>
    <row r="51" spans="1:19">
      <c r="A51" s="671">
        <v>39</v>
      </c>
      <c r="B51" s="672" t="s">
        <v>404</v>
      </c>
      <c r="C51" s="664"/>
      <c r="D51" s="665"/>
      <c r="E51" s="687"/>
      <c r="F51" s="671">
        <v>39</v>
      </c>
      <c r="G51" s="672" t="s">
        <v>404</v>
      </c>
      <c r="H51" s="664"/>
      <c r="I51" s="665"/>
      <c r="K51" s="671">
        <v>39</v>
      </c>
      <c r="L51" s="672" t="s">
        <v>404</v>
      </c>
      <c r="M51" s="664"/>
      <c r="N51" s="665"/>
      <c r="P51" s="671">
        <v>39</v>
      </c>
      <c r="Q51" s="672" t="s">
        <v>404</v>
      </c>
      <c r="R51" s="664"/>
      <c r="S51" s="665"/>
    </row>
    <row r="52" spans="1:19">
      <c r="A52" s="671">
        <v>40</v>
      </c>
      <c r="B52" s="672" t="s">
        <v>405</v>
      </c>
      <c r="C52" s="664"/>
      <c r="D52" s="665"/>
      <c r="E52" s="687"/>
      <c r="F52" s="671">
        <v>40</v>
      </c>
      <c r="G52" s="672" t="s">
        <v>405</v>
      </c>
      <c r="H52" s="664"/>
      <c r="I52" s="665"/>
      <c r="K52" s="671">
        <v>40</v>
      </c>
      <c r="L52" s="672" t="s">
        <v>405</v>
      </c>
      <c r="M52" s="664"/>
      <c r="N52" s="665"/>
      <c r="P52" s="671">
        <v>40</v>
      </c>
      <c r="Q52" s="672" t="s">
        <v>405</v>
      </c>
      <c r="R52" s="664"/>
      <c r="S52" s="665"/>
    </row>
    <row r="53" spans="1:19">
      <c r="A53" s="671">
        <v>41</v>
      </c>
      <c r="B53" s="672" t="s">
        <v>406</v>
      </c>
      <c r="C53" s="664"/>
      <c r="D53" s="665"/>
      <c r="E53" s="687"/>
      <c r="F53" s="671">
        <v>41</v>
      </c>
      <c r="G53" s="672" t="s">
        <v>406</v>
      </c>
      <c r="H53" s="664"/>
      <c r="I53" s="665"/>
      <c r="K53" s="671">
        <v>41</v>
      </c>
      <c r="L53" s="672" t="s">
        <v>406</v>
      </c>
      <c r="M53" s="664"/>
      <c r="N53" s="665"/>
      <c r="P53" s="671">
        <v>41</v>
      </c>
      <c r="Q53" s="672" t="s">
        <v>406</v>
      </c>
      <c r="R53" s="664"/>
      <c r="S53" s="665"/>
    </row>
    <row r="54" spans="1:19">
      <c r="A54" s="671">
        <v>42</v>
      </c>
      <c r="B54" s="672" t="s">
        <v>407</v>
      </c>
      <c r="C54" s="664"/>
      <c r="D54" s="665"/>
      <c r="E54" s="687"/>
      <c r="F54" s="671">
        <v>42</v>
      </c>
      <c r="G54" s="672" t="s">
        <v>407</v>
      </c>
      <c r="H54" s="664"/>
      <c r="I54" s="665"/>
      <c r="K54" s="671">
        <v>42</v>
      </c>
      <c r="L54" s="672" t="s">
        <v>407</v>
      </c>
      <c r="M54" s="664"/>
      <c r="N54" s="665"/>
      <c r="P54" s="671">
        <v>42</v>
      </c>
      <c r="Q54" s="672" t="s">
        <v>407</v>
      </c>
      <c r="R54" s="664"/>
      <c r="S54" s="665"/>
    </row>
    <row r="55" spans="1:19">
      <c r="A55" s="671">
        <v>43</v>
      </c>
      <c r="B55" s="672" t="s">
        <v>408</v>
      </c>
      <c r="C55" s="664"/>
      <c r="D55" s="665"/>
      <c r="E55" s="687"/>
      <c r="F55" s="671">
        <v>43</v>
      </c>
      <c r="G55" s="672" t="s">
        <v>408</v>
      </c>
      <c r="H55" s="664"/>
      <c r="I55" s="665"/>
      <c r="K55" s="671">
        <v>43</v>
      </c>
      <c r="L55" s="672" t="s">
        <v>408</v>
      </c>
      <c r="M55" s="664"/>
      <c r="N55" s="665"/>
      <c r="P55" s="671">
        <v>43</v>
      </c>
      <c r="Q55" s="672" t="s">
        <v>408</v>
      </c>
      <c r="R55" s="664"/>
      <c r="S55" s="665"/>
    </row>
    <row r="56" spans="1:19">
      <c r="A56" s="671">
        <v>44</v>
      </c>
      <c r="B56" s="672" t="s">
        <v>409</v>
      </c>
      <c r="C56" s="664"/>
      <c r="D56" s="665"/>
      <c r="E56" s="687"/>
      <c r="F56" s="671">
        <v>44</v>
      </c>
      <c r="G56" s="672" t="s">
        <v>409</v>
      </c>
      <c r="H56" s="664"/>
      <c r="I56" s="665"/>
      <c r="K56" s="671">
        <v>44</v>
      </c>
      <c r="L56" s="672" t="s">
        <v>409</v>
      </c>
      <c r="M56" s="664"/>
      <c r="N56" s="665"/>
      <c r="P56" s="671">
        <v>44</v>
      </c>
      <c r="Q56" s="672" t="s">
        <v>409</v>
      </c>
      <c r="R56" s="664"/>
      <c r="S56" s="665"/>
    </row>
    <row r="57" spans="1:19">
      <c r="A57" s="671">
        <v>45</v>
      </c>
      <c r="B57" s="672" t="s">
        <v>410</v>
      </c>
      <c r="C57" s="664"/>
      <c r="D57" s="665"/>
      <c r="E57" s="687"/>
      <c r="F57" s="671">
        <v>45</v>
      </c>
      <c r="G57" s="672" t="s">
        <v>410</v>
      </c>
      <c r="H57" s="664"/>
      <c r="I57" s="665"/>
      <c r="K57" s="671">
        <v>45</v>
      </c>
      <c r="L57" s="672" t="s">
        <v>410</v>
      </c>
      <c r="M57" s="664"/>
      <c r="N57" s="665"/>
      <c r="P57" s="671">
        <v>45</v>
      </c>
      <c r="Q57" s="672" t="s">
        <v>410</v>
      </c>
      <c r="R57" s="664"/>
      <c r="S57" s="665"/>
    </row>
    <row r="58" spans="1:19">
      <c r="A58" s="671">
        <v>46</v>
      </c>
      <c r="B58" s="672" t="s">
        <v>411</v>
      </c>
      <c r="C58" s="664"/>
      <c r="D58" s="665"/>
      <c r="E58" s="687"/>
      <c r="F58" s="671">
        <v>46</v>
      </c>
      <c r="G58" s="672" t="s">
        <v>411</v>
      </c>
      <c r="H58" s="664"/>
      <c r="I58" s="665"/>
      <c r="K58" s="671">
        <v>46</v>
      </c>
      <c r="L58" s="672" t="s">
        <v>411</v>
      </c>
      <c r="M58" s="664"/>
      <c r="N58" s="665"/>
      <c r="P58" s="671">
        <v>46</v>
      </c>
      <c r="Q58" s="672" t="s">
        <v>411</v>
      </c>
      <c r="R58" s="664"/>
      <c r="S58" s="665"/>
    </row>
    <row r="59" spans="1:19">
      <c r="A59" s="671">
        <v>47</v>
      </c>
      <c r="B59" s="672" t="s">
        <v>412</v>
      </c>
      <c r="C59" s="664"/>
      <c r="D59" s="665"/>
      <c r="E59" s="687"/>
      <c r="F59" s="671">
        <v>47</v>
      </c>
      <c r="G59" s="672" t="s">
        <v>412</v>
      </c>
      <c r="H59" s="664"/>
      <c r="I59" s="665"/>
      <c r="K59" s="671">
        <v>47</v>
      </c>
      <c r="L59" s="672" t="s">
        <v>412</v>
      </c>
      <c r="M59" s="664"/>
      <c r="N59" s="665"/>
      <c r="P59" s="671">
        <v>47</v>
      </c>
      <c r="Q59" s="672" t="s">
        <v>412</v>
      </c>
      <c r="R59" s="664"/>
      <c r="S59" s="665"/>
    </row>
    <row r="60" spans="1:19">
      <c r="A60" s="671">
        <v>48</v>
      </c>
      <c r="B60" s="672" t="s">
        <v>413</v>
      </c>
      <c r="C60" s="664"/>
      <c r="D60" s="665"/>
      <c r="E60" s="687"/>
      <c r="F60" s="671">
        <v>48</v>
      </c>
      <c r="G60" s="672" t="s">
        <v>413</v>
      </c>
      <c r="H60" s="664"/>
      <c r="I60" s="665"/>
      <c r="K60" s="671">
        <v>48</v>
      </c>
      <c r="L60" s="672" t="s">
        <v>413</v>
      </c>
      <c r="M60" s="664"/>
      <c r="N60" s="665"/>
      <c r="P60" s="671">
        <v>48</v>
      </c>
      <c r="Q60" s="672" t="s">
        <v>413</v>
      </c>
      <c r="R60" s="664"/>
      <c r="S60" s="665"/>
    </row>
    <row r="61" spans="1:19">
      <c r="A61" s="671">
        <v>49</v>
      </c>
      <c r="B61" s="672" t="s">
        <v>414</v>
      </c>
      <c r="C61" s="664"/>
      <c r="D61" s="665"/>
      <c r="E61" s="687"/>
      <c r="F61" s="671">
        <v>49</v>
      </c>
      <c r="G61" s="672" t="s">
        <v>414</v>
      </c>
      <c r="H61" s="664"/>
      <c r="I61" s="665"/>
      <c r="K61" s="671">
        <v>49</v>
      </c>
      <c r="L61" s="672" t="s">
        <v>414</v>
      </c>
      <c r="M61" s="664"/>
      <c r="N61" s="665"/>
      <c r="P61" s="671">
        <v>49</v>
      </c>
      <c r="Q61" s="672" t="s">
        <v>414</v>
      </c>
      <c r="R61" s="664"/>
      <c r="S61" s="665"/>
    </row>
    <row r="62" spans="1:19">
      <c r="A62" s="671">
        <v>50</v>
      </c>
      <c r="B62" s="672" t="s">
        <v>415</v>
      </c>
      <c r="C62" s="664"/>
      <c r="D62" s="665"/>
      <c r="E62" s="687"/>
      <c r="F62" s="671">
        <v>50</v>
      </c>
      <c r="G62" s="672" t="s">
        <v>415</v>
      </c>
      <c r="H62" s="664"/>
      <c r="I62" s="665"/>
      <c r="K62" s="671">
        <v>50</v>
      </c>
      <c r="L62" s="672" t="s">
        <v>415</v>
      </c>
      <c r="M62" s="664"/>
      <c r="N62" s="665"/>
      <c r="P62" s="671">
        <v>50</v>
      </c>
      <c r="Q62" s="672" t="s">
        <v>415</v>
      </c>
      <c r="R62" s="664"/>
      <c r="S62" s="665"/>
    </row>
    <row r="63" spans="1:19">
      <c r="A63" s="671">
        <v>51</v>
      </c>
      <c r="B63" s="672" t="s">
        <v>416</v>
      </c>
      <c r="C63" s="664"/>
      <c r="D63" s="665"/>
      <c r="E63" s="687"/>
      <c r="F63" s="671">
        <v>51</v>
      </c>
      <c r="G63" s="672" t="s">
        <v>416</v>
      </c>
      <c r="H63" s="664"/>
      <c r="I63" s="665"/>
      <c r="K63" s="671">
        <v>51</v>
      </c>
      <c r="L63" s="672" t="s">
        <v>416</v>
      </c>
      <c r="M63" s="664"/>
      <c r="N63" s="665"/>
      <c r="P63" s="671">
        <v>51</v>
      </c>
      <c r="Q63" s="672" t="s">
        <v>416</v>
      </c>
      <c r="R63" s="664"/>
      <c r="S63" s="665"/>
    </row>
    <row r="64" spans="1:19">
      <c r="A64" s="671">
        <v>52</v>
      </c>
      <c r="B64" s="672" t="s">
        <v>417</v>
      </c>
      <c r="C64" s="664"/>
      <c r="D64" s="665"/>
      <c r="E64" s="687"/>
      <c r="F64" s="671">
        <v>52</v>
      </c>
      <c r="G64" s="672" t="s">
        <v>417</v>
      </c>
      <c r="H64" s="664"/>
      <c r="I64" s="665"/>
      <c r="K64" s="671">
        <v>52</v>
      </c>
      <c r="L64" s="672" t="s">
        <v>417</v>
      </c>
      <c r="M64" s="664"/>
      <c r="N64" s="665"/>
      <c r="P64" s="671">
        <v>52</v>
      </c>
      <c r="Q64" s="672" t="s">
        <v>417</v>
      </c>
      <c r="R64" s="664"/>
      <c r="S64" s="665"/>
    </row>
    <row r="65" spans="1:19">
      <c r="A65" s="671">
        <v>53</v>
      </c>
      <c r="B65" s="672" t="s">
        <v>418</v>
      </c>
      <c r="C65" s="664"/>
      <c r="D65" s="665"/>
      <c r="E65" s="687"/>
      <c r="F65" s="671">
        <v>53</v>
      </c>
      <c r="G65" s="672" t="s">
        <v>418</v>
      </c>
      <c r="H65" s="664"/>
      <c r="I65" s="665"/>
      <c r="K65" s="671">
        <v>53</v>
      </c>
      <c r="L65" s="672" t="s">
        <v>418</v>
      </c>
      <c r="M65" s="664"/>
      <c r="N65" s="665"/>
      <c r="P65" s="671">
        <v>53</v>
      </c>
      <c r="Q65" s="672" t="s">
        <v>418</v>
      </c>
      <c r="R65" s="664"/>
      <c r="S65" s="665"/>
    </row>
    <row r="66" spans="1:19">
      <c r="A66" s="671">
        <v>54</v>
      </c>
      <c r="B66" s="672" t="s">
        <v>419</v>
      </c>
      <c r="C66" s="664"/>
      <c r="D66" s="665"/>
      <c r="E66" s="687"/>
      <c r="F66" s="671">
        <v>54</v>
      </c>
      <c r="G66" s="672" t="s">
        <v>419</v>
      </c>
      <c r="H66" s="664"/>
      <c r="I66" s="665"/>
      <c r="K66" s="671">
        <v>54</v>
      </c>
      <c r="L66" s="672" t="s">
        <v>419</v>
      </c>
      <c r="M66" s="664"/>
      <c r="N66" s="665"/>
      <c r="P66" s="671">
        <v>54</v>
      </c>
      <c r="Q66" s="672" t="s">
        <v>419</v>
      </c>
      <c r="R66" s="664"/>
      <c r="S66" s="665"/>
    </row>
    <row r="67" spans="1:19">
      <c r="A67" s="671">
        <v>55</v>
      </c>
      <c r="B67" s="672" t="s">
        <v>420</v>
      </c>
      <c r="C67" s="664"/>
      <c r="D67" s="665"/>
      <c r="E67" s="687"/>
      <c r="F67" s="671">
        <v>55</v>
      </c>
      <c r="G67" s="672" t="s">
        <v>420</v>
      </c>
      <c r="H67" s="664"/>
      <c r="I67" s="665"/>
      <c r="K67" s="671">
        <v>55</v>
      </c>
      <c r="L67" s="672" t="s">
        <v>420</v>
      </c>
      <c r="M67" s="664"/>
      <c r="N67" s="665"/>
      <c r="P67" s="671">
        <v>55</v>
      </c>
      <c r="Q67" s="672" t="s">
        <v>420</v>
      </c>
      <c r="R67" s="664"/>
      <c r="S67" s="665"/>
    </row>
    <row r="68" spans="1:19">
      <c r="A68" s="671">
        <v>56</v>
      </c>
      <c r="B68" s="672" t="s">
        <v>421</v>
      </c>
      <c r="C68" s="664"/>
      <c r="D68" s="665"/>
      <c r="E68" s="687"/>
      <c r="F68" s="671">
        <v>56</v>
      </c>
      <c r="G68" s="672" t="s">
        <v>421</v>
      </c>
      <c r="H68" s="664"/>
      <c r="I68" s="665"/>
      <c r="K68" s="671">
        <v>56</v>
      </c>
      <c r="L68" s="672" t="s">
        <v>421</v>
      </c>
      <c r="M68" s="664"/>
      <c r="N68" s="665"/>
      <c r="P68" s="671">
        <v>56</v>
      </c>
      <c r="Q68" s="672" t="s">
        <v>421</v>
      </c>
      <c r="R68" s="664"/>
      <c r="S68" s="665"/>
    </row>
    <row r="69" spans="1:19">
      <c r="A69" s="671">
        <v>57</v>
      </c>
      <c r="B69" s="672" t="s">
        <v>422</v>
      </c>
      <c r="C69" s="664"/>
      <c r="D69" s="665"/>
      <c r="E69" s="687"/>
      <c r="F69" s="671">
        <v>57</v>
      </c>
      <c r="G69" s="672" t="s">
        <v>422</v>
      </c>
      <c r="H69" s="664"/>
      <c r="I69" s="665"/>
      <c r="K69" s="671">
        <v>57</v>
      </c>
      <c r="L69" s="672" t="s">
        <v>422</v>
      </c>
      <c r="M69" s="664"/>
      <c r="N69" s="665"/>
      <c r="P69" s="671">
        <v>57</v>
      </c>
      <c r="Q69" s="672" t="s">
        <v>422</v>
      </c>
      <c r="R69" s="664"/>
      <c r="S69" s="665"/>
    </row>
    <row r="70" spans="1:19">
      <c r="A70" s="671">
        <v>58</v>
      </c>
      <c r="B70" s="672" t="s">
        <v>423</v>
      </c>
      <c r="C70" s="664"/>
      <c r="D70" s="665"/>
      <c r="E70" s="687"/>
      <c r="F70" s="671">
        <v>58</v>
      </c>
      <c r="G70" s="672" t="s">
        <v>423</v>
      </c>
      <c r="H70" s="664"/>
      <c r="I70" s="665"/>
      <c r="K70" s="671">
        <v>58</v>
      </c>
      <c r="L70" s="672" t="s">
        <v>423</v>
      </c>
      <c r="M70" s="664"/>
      <c r="N70" s="665"/>
      <c r="P70" s="671">
        <v>58</v>
      </c>
      <c r="Q70" s="672" t="s">
        <v>423</v>
      </c>
      <c r="R70" s="664"/>
      <c r="S70" s="665"/>
    </row>
    <row r="71" spans="1:19">
      <c r="A71" s="671">
        <v>59</v>
      </c>
      <c r="B71" s="672" t="s">
        <v>424</v>
      </c>
      <c r="C71" s="664"/>
      <c r="D71" s="665"/>
      <c r="E71" s="687"/>
      <c r="F71" s="671">
        <v>59</v>
      </c>
      <c r="G71" s="672" t="s">
        <v>424</v>
      </c>
      <c r="H71" s="664"/>
      <c r="I71" s="665"/>
      <c r="K71" s="671">
        <v>59</v>
      </c>
      <c r="L71" s="672" t="s">
        <v>424</v>
      </c>
      <c r="M71" s="664"/>
      <c r="N71" s="665"/>
      <c r="P71" s="671">
        <v>59</v>
      </c>
      <c r="Q71" s="672" t="s">
        <v>424</v>
      </c>
      <c r="R71" s="664"/>
      <c r="S71" s="665"/>
    </row>
    <row r="72" spans="1:19">
      <c r="A72" s="671">
        <v>60</v>
      </c>
      <c r="B72" s="672" t="s">
        <v>425</v>
      </c>
      <c r="C72" s="664"/>
      <c r="D72" s="665"/>
      <c r="E72" s="687"/>
      <c r="F72" s="671">
        <v>60</v>
      </c>
      <c r="G72" s="672" t="s">
        <v>425</v>
      </c>
      <c r="H72" s="664"/>
      <c r="I72" s="665"/>
      <c r="K72" s="671">
        <v>60</v>
      </c>
      <c r="L72" s="672" t="s">
        <v>425</v>
      </c>
      <c r="M72" s="664"/>
      <c r="N72" s="665"/>
      <c r="P72" s="671">
        <v>60</v>
      </c>
      <c r="Q72" s="672" t="s">
        <v>425</v>
      </c>
      <c r="R72" s="664"/>
      <c r="S72" s="665"/>
    </row>
    <row r="73" spans="1:19">
      <c r="A73" s="671">
        <v>61</v>
      </c>
      <c r="B73" s="672" t="s">
        <v>426</v>
      </c>
      <c r="C73" s="664"/>
      <c r="D73" s="665"/>
      <c r="E73" s="687"/>
      <c r="F73" s="671">
        <v>61</v>
      </c>
      <c r="G73" s="672" t="s">
        <v>426</v>
      </c>
      <c r="H73" s="664"/>
      <c r="I73" s="665"/>
      <c r="K73" s="671">
        <v>61</v>
      </c>
      <c r="L73" s="672" t="s">
        <v>426</v>
      </c>
      <c r="M73" s="664"/>
      <c r="N73" s="665"/>
      <c r="P73" s="671">
        <v>61</v>
      </c>
      <c r="Q73" s="672" t="s">
        <v>426</v>
      </c>
      <c r="R73" s="664"/>
      <c r="S73" s="665"/>
    </row>
    <row r="74" spans="1:19">
      <c r="A74" s="671">
        <v>62</v>
      </c>
      <c r="B74" s="672" t="s">
        <v>427</v>
      </c>
      <c r="C74" s="664"/>
      <c r="D74" s="665"/>
      <c r="E74" s="687"/>
      <c r="F74" s="671">
        <v>62</v>
      </c>
      <c r="G74" s="672" t="s">
        <v>427</v>
      </c>
      <c r="H74" s="664"/>
      <c r="I74" s="665"/>
      <c r="K74" s="671">
        <v>62</v>
      </c>
      <c r="L74" s="672" t="s">
        <v>427</v>
      </c>
      <c r="M74" s="664"/>
      <c r="N74" s="665"/>
      <c r="P74" s="671">
        <v>62</v>
      </c>
      <c r="Q74" s="672" t="s">
        <v>427</v>
      </c>
      <c r="R74" s="664"/>
      <c r="S74" s="665"/>
    </row>
    <row r="75" spans="1:19">
      <c r="A75" s="671">
        <v>63</v>
      </c>
      <c r="B75" s="673" t="s">
        <v>428</v>
      </c>
      <c r="C75" s="664"/>
      <c r="D75" s="665"/>
      <c r="E75" s="687"/>
      <c r="F75" s="671">
        <v>63</v>
      </c>
      <c r="G75" s="673" t="s">
        <v>428</v>
      </c>
      <c r="H75" s="664"/>
      <c r="I75" s="665"/>
      <c r="K75" s="671">
        <v>63</v>
      </c>
      <c r="L75" s="673" t="s">
        <v>428</v>
      </c>
      <c r="M75" s="664"/>
      <c r="N75" s="665"/>
      <c r="P75" s="671">
        <v>63</v>
      </c>
      <c r="Q75" s="673" t="s">
        <v>428</v>
      </c>
      <c r="R75" s="664"/>
      <c r="S75" s="665"/>
    </row>
    <row r="76" spans="1:19">
      <c r="A76" s="671">
        <v>64</v>
      </c>
      <c r="B76" s="673" t="s">
        <v>429</v>
      </c>
      <c r="C76" s="664"/>
      <c r="D76" s="665"/>
      <c r="E76" s="687"/>
      <c r="F76" s="671">
        <v>64</v>
      </c>
      <c r="G76" s="673" t="s">
        <v>429</v>
      </c>
      <c r="H76" s="664"/>
      <c r="I76" s="665"/>
      <c r="K76" s="671">
        <v>64</v>
      </c>
      <c r="L76" s="673" t="s">
        <v>429</v>
      </c>
      <c r="M76" s="664"/>
      <c r="N76" s="665"/>
      <c r="P76" s="671">
        <v>64</v>
      </c>
      <c r="Q76" s="673" t="s">
        <v>429</v>
      </c>
      <c r="R76" s="664"/>
      <c r="S76" s="665"/>
    </row>
    <row r="77" spans="1:19">
      <c r="A77" s="671">
        <v>65</v>
      </c>
      <c r="B77" s="673" t="s">
        <v>430</v>
      </c>
      <c r="C77" s="664"/>
      <c r="D77" s="665"/>
      <c r="E77" s="687"/>
      <c r="F77" s="671">
        <v>65</v>
      </c>
      <c r="G77" s="673" t="s">
        <v>430</v>
      </c>
      <c r="H77" s="664"/>
      <c r="I77" s="665"/>
      <c r="K77" s="671">
        <v>65</v>
      </c>
      <c r="L77" s="673" t="s">
        <v>430</v>
      </c>
      <c r="M77" s="664"/>
      <c r="N77" s="665"/>
      <c r="P77" s="671">
        <v>65</v>
      </c>
      <c r="Q77" s="673" t="s">
        <v>430</v>
      </c>
      <c r="R77" s="664"/>
      <c r="S77" s="665"/>
    </row>
    <row r="78" spans="1:19">
      <c r="A78" s="671">
        <v>66</v>
      </c>
      <c r="B78" s="673" t="s">
        <v>431</v>
      </c>
      <c r="C78" s="664"/>
      <c r="D78" s="665"/>
      <c r="E78" s="687"/>
      <c r="F78" s="671">
        <v>66</v>
      </c>
      <c r="G78" s="673" t="s">
        <v>431</v>
      </c>
      <c r="H78" s="664"/>
      <c r="I78" s="665"/>
      <c r="K78" s="671">
        <v>66</v>
      </c>
      <c r="L78" s="673" t="s">
        <v>431</v>
      </c>
      <c r="M78" s="664"/>
      <c r="N78" s="665"/>
      <c r="P78" s="671">
        <v>66</v>
      </c>
      <c r="Q78" s="673" t="s">
        <v>431</v>
      </c>
      <c r="R78" s="664"/>
      <c r="S78" s="665"/>
    </row>
    <row r="79" spans="1:19">
      <c r="A79" s="671">
        <v>67</v>
      </c>
      <c r="B79" s="673" t="s">
        <v>432</v>
      </c>
      <c r="C79" s="664"/>
      <c r="D79" s="665"/>
      <c r="E79" s="687"/>
      <c r="F79" s="671">
        <v>67</v>
      </c>
      <c r="G79" s="673" t="s">
        <v>432</v>
      </c>
      <c r="H79" s="664"/>
      <c r="I79" s="665"/>
      <c r="K79" s="671">
        <v>67</v>
      </c>
      <c r="L79" s="673" t="s">
        <v>432</v>
      </c>
      <c r="M79" s="664"/>
      <c r="N79" s="665"/>
      <c r="P79" s="671">
        <v>67</v>
      </c>
      <c r="Q79" s="673" t="s">
        <v>432</v>
      </c>
      <c r="R79" s="664"/>
      <c r="S79" s="665"/>
    </row>
    <row r="80" spans="1:19">
      <c r="A80" s="671">
        <v>68</v>
      </c>
      <c r="B80" s="673" t="s">
        <v>433</v>
      </c>
      <c r="C80" s="664"/>
      <c r="D80" s="665"/>
      <c r="E80" s="687"/>
      <c r="F80" s="671">
        <v>68</v>
      </c>
      <c r="G80" s="673" t="s">
        <v>433</v>
      </c>
      <c r="H80" s="664"/>
      <c r="I80" s="665"/>
      <c r="K80" s="671">
        <v>68</v>
      </c>
      <c r="L80" s="673" t="s">
        <v>433</v>
      </c>
      <c r="M80" s="664"/>
      <c r="N80" s="665"/>
      <c r="P80" s="671">
        <v>68</v>
      </c>
      <c r="Q80" s="673" t="s">
        <v>433</v>
      </c>
      <c r="R80" s="664"/>
      <c r="S80" s="665"/>
    </row>
    <row r="81" spans="1:19">
      <c r="A81" s="671">
        <v>69</v>
      </c>
      <c r="B81" s="673" t="s">
        <v>434</v>
      </c>
      <c r="C81" s="664"/>
      <c r="D81" s="665"/>
      <c r="E81" s="687"/>
      <c r="F81" s="671">
        <v>69</v>
      </c>
      <c r="G81" s="673" t="s">
        <v>434</v>
      </c>
      <c r="H81" s="664"/>
      <c r="I81" s="665"/>
      <c r="K81" s="671">
        <v>69</v>
      </c>
      <c r="L81" s="673" t="s">
        <v>434</v>
      </c>
      <c r="M81" s="664"/>
      <c r="N81" s="665"/>
      <c r="P81" s="671">
        <v>69</v>
      </c>
      <c r="Q81" s="673" t="s">
        <v>434</v>
      </c>
      <c r="R81" s="664"/>
      <c r="S81" s="665"/>
    </row>
    <row r="82" spans="1:19">
      <c r="A82" s="671">
        <v>70</v>
      </c>
      <c r="B82" s="673" t="s">
        <v>435</v>
      </c>
      <c r="C82" s="664"/>
      <c r="D82" s="665"/>
      <c r="E82" s="687"/>
      <c r="F82" s="671">
        <v>70</v>
      </c>
      <c r="G82" s="673" t="s">
        <v>435</v>
      </c>
      <c r="H82" s="664"/>
      <c r="I82" s="665"/>
      <c r="K82" s="671">
        <v>70</v>
      </c>
      <c r="L82" s="673" t="s">
        <v>435</v>
      </c>
      <c r="M82" s="664"/>
      <c r="N82" s="665"/>
      <c r="P82" s="671">
        <v>70</v>
      </c>
      <c r="Q82" s="673" t="s">
        <v>435</v>
      </c>
      <c r="R82" s="664"/>
      <c r="S82" s="665"/>
    </row>
    <row r="83" spans="1:19">
      <c r="A83" s="671">
        <v>71</v>
      </c>
      <c r="B83" s="673" t="s">
        <v>436</v>
      </c>
      <c r="C83" s="664"/>
      <c r="D83" s="665"/>
      <c r="E83" s="687"/>
      <c r="F83" s="671">
        <v>71</v>
      </c>
      <c r="G83" s="673" t="s">
        <v>436</v>
      </c>
      <c r="H83" s="664"/>
      <c r="I83" s="665"/>
      <c r="K83" s="671">
        <v>71</v>
      </c>
      <c r="L83" s="673" t="s">
        <v>436</v>
      </c>
      <c r="M83" s="664"/>
      <c r="N83" s="665"/>
      <c r="P83" s="671">
        <v>71</v>
      </c>
      <c r="Q83" s="673" t="s">
        <v>436</v>
      </c>
      <c r="R83" s="664"/>
      <c r="S83" s="665"/>
    </row>
    <row r="84" spans="1:19">
      <c r="A84" s="671">
        <v>72</v>
      </c>
      <c r="B84" s="673" t="s">
        <v>437</v>
      </c>
      <c r="C84" s="664"/>
      <c r="D84" s="665"/>
      <c r="E84" s="687"/>
      <c r="F84" s="671">
        <v>72</v>
      </c>
      <c r="G84" s="673" t="s">
        <v>437</v>
      </c>
      <c r="H84" s="664"/>
      <c r="I84" s="665"/>
      <c r="K84" s="671">
        <v>72</v>
      </c>
      <c r="L84" s="673" t="s">
        <v>437</v>
      </c>
      <c r="M84" s="664"/>
      <c r="N84" s="665"/>
      <c r="P84" s="671">
        <v>72</v>
      </c>
      <c r="Q84" s="673" t="s">
        <v>437</v>
      </c>
      <c r="R84" s="664"/>
      <c r="S84" s="665"/>
    </row>
    <row r="85" spans="1:19">
      <c r="A85" s="671">
        <v>73</v>
      </c>
      <c r="B85" s="673" t="s">
        <v>438</v>
      </c>
      <c r="C85" s="664"/>
      <c r="D85" s="665"/>
      <c r="E85" s="687"/>
      <c r="F85" s="671">
        <v>73</v>
      </c>
      <c r="G85" s="673" t="s">
        <v>438</v>
      </c>
      <c r="H85" s="664"/>
      <c r="I85" s="665"/>
      <c r="K85" s="671">
        <v>73</v>
      </c>
      <c r="L85" s="673" t="s">
        <v>438</v>
      </c>
      <c r="M85" s="664"/>
      <c r="N85" s="665"/>
      <c r="P85" s="671">
        <v>73</v>
      </c>
      <c r="Q85" s="673" t="s">
        <v>438</v>
      </c>
      <c r="R85" s="664"/>
      <c r="S85" s="665"/>
    </row>
    <row r="86" spans="1:19">
      <c r="A86" s="671">
        <v>74</v>
      </c>
      <c r="B86" s="673" t="s">
        <v>439</v>
      </c>
      <c r="C86" s="664"/>
      <c r="D86" s="665"/>
      <c r="E86" s="687"/>
      <c r="F86" s="671">
        <v>74</v>
      </c>
      <c r="G86" s="673" t="s">
        <v>439</v>
      </c>
      <c r="H86" s="664"/>
      <c r="I86" s="665"/>
      <c r="K86" s="671">
        <v>74</v>
      </c>
      <c r="L86" s="673" t="s">
        <v>439</v>
      </c>
      <c r="M86" s="664"/>
      <c r="N86" s="665"/>
      <c r="P86" s="671">
        <v>74</v>
      </c>
      <c r="Q86" s="673" t="s">
        <v>439</v>
      </c>
      <c r="R86" s="664"/>
      <c r="S86" s="665"/>
    </row>
    <row r="87" spans="1:19">
      <c r="A87" s="671">
        <v>75</v>
      </c>
      <c r="B87" s="673" t="s">
        <v>440</v>
      </c>
      <c r="C87" s="664"/>
      <c r="D87" s="665"/>
      <c r="E87" s="687"/>
      <c r="F87" s="671">
        <v>75</v>
      </c>
      <c r="G87" s="673" t="s">
        <v>440</v>
      </c>
      <c r="H87" s="664"/>
      <c r="I87" s="665"/>
      <c r="K87" s="671">
        <v>75</v>
      </c>
      <c r="L87" s="673" t="s">
        <v>440</v>
      </c>
      <c r="M87" s="664"/>
      <c r="N87" s="665"/>
      <c r="P87" s="671">
        <v>75</v>
      </c>
      <c r="Q87" s="673" t="s">
        <v>440</v>
      </c>
      <c r="R87" s="664"/>
      <c r="S87" s="665"/>
    </row>
    <row r="88" spans="1:19">
      <c r="A88" s="671">
        <v>76</v>
      </c>
      <c r="B88" s="673" t="s">
        <v>441</v>
      </c>
      <c r="C88" s="664"/>
      <c r="D88" s="665"/>
      <c r="E88" s="687"/>
      <c r="F88" s="671">
        <v>76</v>
      </c>
      <c r="G88" s="673" t="s">
        <v>441</v>
      </c>
      <c r="H88" s="664"/>
      <c r="I88" s="665"/>
      <c r="K88" s="671">
        <v>76</v>
      </c>
      <c r="L88" s="673" t="s">
        <v>441</v>
      </c>
      <c r="M88" s="664"/>
      <c r="N88" s="665"/>
      <c r="P88" s="671">
        <v>76</v>
      </c>
      <c r="Q88" s="673" t="s">
        <v>441</v>
      </c>
      <c r="R88" s="664"/>
      <c r="S88" s="665"/>
    </row>
    <row r="89" spans="1:19">
      <c r="A89" s="671">
        <v>77</v>
      </c>
      <c r="B89" s="673" t="s">
        <v>442</v>
      </c>
      <c r="C89" s="664"/>
      <c r="D89" s="665"/>
      <c r="E89" s="687"/>
      <c r="F89" s="671">
        <v>77</v>
      </c>
      <c r="G89" s="673" t="s">
        <v>442</v>
      </c>
      <c r="H89" s="664"/>
      <c r="I89" s="665"/>
      <c r="K89" s="671">
        <v>77</v>
      </c>
      <c r="L89" s="673" t="s">
        <v>442</v>
      </c>
      <c r="M89" s="664"/>
      <c r="N89" s="665"/>
      <c r="P89" s="671">
        <v>77</v>
      </c>
      <c r="Q89" s="673" t="s">
        <v>442</v>
      </c>
      <c r="R89" s="664"/>
      <c r="S89" s="665"/>
    </row>
    <row r="90" spans="1:19">
      <c r="A90" s="671">
        <v>78</v>
      </c>
      <c r="B90" s="673" t="s">
        <v>443</v>
      </c>
      <c r="C90" s="664"/>
      <c r="D90" s="665"/>
      <c r="E90" s="687"/>
      <c r="F90" s="671">
        <v>78</v>
      </c>
      <c r="G90" s="673" t="s">
        <v>443</v>
      </c>
      <c r="H90" s="664"/>
      <c r="I90" s="665"/>
      <c r="K90" s="671">
        <v>78</v>
      </c>
      <c r="L90" s="673" t="s">
        <v>443</v>
      </c>
      <c r="M90" s="664"/>
      <c r="N90" s="665"/>
      <c r="P90" s="671">
        <v>78</v>
      </c>
      <c r="Q90" s="673" t="s">
        <v>443</v>
      </c>
      <c r="R90" s="664"/>
      <c r="S90" s="665"/>
    </row>
    <row r="91" spans="1:19">
      <c r="A91" s="671">
        <v>79</v>
      </c>
      <c r="B91" s="673" t="s">
        <v>444</v>
      </c>
      <c r="C91" s="664"/>
      <c r="D91" s="665"/>
      <c r="E91" s="687"/>
      <c r="F91" s="671">
        <v>79</v>
      </c>
      <c r="G91" s="673" t="s">
        <v>444</v>
      </c>
      <c r="H91" s="664"/>
      <c r="I91" s="665"/>
      <c r="K91" s="671">
        <v>79</v>
      </c>
      <c r="L91" s="673" t="s">
        <v>444</v>
      </c>
      <c r="M91" s="664"/>
      <c r="N91" s="665"/>
      <c r="P91" s="671">
        <v>79</v>
      </c>
      <c r="Q91" s="673" t="s">
        <v>444</v>
      </c>
      <c r="R91" s="664"/>
      <c r="S91" s="665"/>
    </row>
    <row r="92" spans="1:19">
      <c r="A92" s="671">
        <v>80</v>
      </c>
      <c r="B92" s="673" t="s">
        <v>445</v>
      </c>
      <c r="C92" s="664"/>
      <c r="D92" s="665"/>
      <c r="E92" s="687"/>
      <c r="F92" s="671">
        <v>80</v>
      </c>
      <c r="G92" s="673" t="s">
        <v>445</v>
      </c>
      <c r="H92" s="664"/>
      <c r="I92" s="665"/>
      <c r="K92" s="671">
        <v>80</v>
      </c>
      <c r="L92" s="673" t="s">
        <v>445</v>
      </c>
      <c r="M92" s="664"/>
      <c r="N92" s="665"/>
      <c r="P92" s="671">
        <v>80</v>
      </c>
      <c r="Q92" s="673" t="s">
        <v>445</v>
      </c>
      <c r="R92" s="664"/>
      <c r="S92" s="665"/>
    </row>
    <row r="93" spans="1:19">
      <c r="A93" s="671">
        <v>81</v>
      </c>
      <c r="B93" s="673" t="s">
        <v>446</v>
      </c>
      <c r="C93" s="664"/>
      <c r="D93" s="665"/>
      <c r="E93" s="687"/>
      <c r="F93" s="671">
        <v>81</v>
      </c>
      <c r="G93" s="673" t="s">
        <v>446</v>
      </c>
      <c r="H93" s="664"/>
      <c r="I93" s="665"/>
      <c r="K93" s="671">
        <v>81</v>
      </c>
      <c r="L93" s="673" t="s">
        <v>446</v>
      </c>
      <c r="M93" s="664"/>
      <c r="N93" s="665"/>
      <c r="P93" s="671">
        <v>81</v>
      </c>
      <c r="Q93" s="673" t="s">
        <v>446</v>
      </c>
      <c r="R93" s="664"/>
      <c r="S93" s="665"/>
    </row>
    <row r="94" spans="1:19">
      <c r="A94" s="671">
        <v>82</v>
      </c>
      <c r="B94" s="673" t="s">
        <v>447</v>
      </c>
      <c r="C94" s="664"/>
      <c r="D94" s="665"/>
      <c r="E94" s="687"/>
      <c r="F94" s="671">
        <v>82</v>
      </c>
      <c r="G94" s="673" t="s">
        <v>447</v>
      </c>
      <c r="H94" s="664"/>
      <c r="I94" s="665"/>
      <c r="K94" s="671">
        <v>82</v>
      </c>
      <c r="L94" s="673" t="s">
        <v>447</v>
      </c>
      <c r="M94" s="664"/>
      <c r="N94" s="665"/>
      <c r="P94" s="671">
        <v>82</v>
      </c>
      <c r="Q94" s="673" t="s">
        <v>447</v>
      </c>
      <c r="R94" s="664"/>
      <c r="S94" s="665"/>
    </row>
    <row r="95" spans="1:19">
      <c r="A95" s="671">
        <v>83</v>
      </c>
      <c r="B95" s="673" t="s">
        <v>448</v>
      </c>
      <c r="C95" s="664"/>
      <c r="D95" s="665"/>
      <c r="E95" s="687"/>
      <c r="F95" s="671">
        <v>83</v>
      </c>
      <c r="G95" s="673" t="s">
        <v>448</v>
      </c>
      <c r="H95" s="664"/>
      <c r="I95" s="665"/>
      <c r="K95" s="671">
        <v>83</v>
      </c>
      <c r="L95" s="673" t="s">
        <v>448</v>
      </c>
      <c r="M95" s="664"/>
      <c r="N95" s="665"/>
      <c r="P95" s="671">
        <v>83</v>
      </c>
      <c r="Q95" s="673" t="s">
        <v>448</v>
      </c>
      <c r="R95" s="664"/>
      <c r="S95" s="665"/>
    </row>
    <row r="96" spans="1:19">
      <c r="A96" s="671">
        <v>84</v>
      </c>
      <c r="B96" s="673" t="s">
        <v>449</v>
      </c>
      <c r="C96" s="664"/>
      <c r="D96" s="665"/>
      <c r="E96" s="687"/>
      <c r="F96" s="671">
        <v>84</v>
      </c>
      <c r="G96" s="673" t="s">
        <v>449</v>
      </c>
      <c r="H96" s="664"/>
      <c r="I96" s="665"/>
      <c r="K96" s="671">
        <v>84</v>
      </c>
      <c r="L96" s="673" t="s">
        <v>449</v>
      </c>
      <c r="M96" s="664"/>
      <c r="N96" s="665"/>
      <c r="P96" s="671">
        <v>84</v>
      </c>
      <c r="Q96" s="673" t="s">
        <v>449</v>
      </c>
      <c r="R96" s="664"/>
      <c r="S96" s="665"/>
    </row>
    <row r="97" spans="1:19">
      <c r="A97" s="671">
        <v>85</v>
      </c>
      <c r="B97" s="673" t="s">
        <v>450</v>
      </c>
      <c r="C97" s="664"/>
      <c r="D97" s="665"/>
      <c r="E97" s="687"/>
      <c r="F97" s="671">
        <v>85</v>
      </c>
      <c r="G97" s="673" t="s">
        <v>450</v>
      </c>
      <c r="H97" s="664"/>
      <c r="I97" s="665"/>
      <c r="K97" s="671">
        <v>85</v>
      </c>
      <c r="L97" s="673" t="s">
        <v>450</v>
      </c>
      <c r="M97" s="664"/>
      <c r="N97" s="665"/>
      <c r="P97" s="671">
        <v>85</v>
      </c>
      <c r="Q97" s="673" t="s">
        <v>450</v>
      </c>
      <c r="R97" s="664"/>
      <c r="S97" s="665"/>
    </row>
    <row r="98" spans="1:19">
      <c r="A98" s="671">
        <v>86</v>
      </c>
      <c r="B98" s="673" t="s">
        <v>451</v>
      </c>
      <c r="C98" s="664"/>
      <c r="D98" s="665"/>
      <c r="E98" s="687"/>
      <c r="F98" s="671">
        <v>86</v>
      </c>
      <c r="G98" s="673" t="s">
        <v>451</v>
      </c>
      <c r="H98" s="664"/>
      <c r="I98" s="665"/>
      <c r="K98" s="671">
        <v>86</v>
      </c>
      <c r="L98" s="673" t="s">
        <v>451</v>
      </c>
      <c r="M98" s="664"/>
      <c r="N98" s="665"/>
      <c r="P98" s="671">
        <v>86</v>
      </c>
      <c r="Q98" s="673" t="s">
        <v>451</v>
      </c>
      <c r="R98" s="664"/>
      <c r="S98" s="665"/>
    </row>
    <row r="99" spans="1:19">
      <c r="A99" s="671">
        <v>87</v>
      </c>
      <c r="B99" s="673" t="s">
        <v>452</v>
      </c>
      <c r="C99" s="664"/>
      <c r="D99" s="665"/>
      <c r="E99" s="687"/>
      <c r="F99" s="671">
        <v>87</v>
      </c>
      <c r="G99" s="673" t="s">
        <v>452</v>
      </c>
      <c r="H99" s="664"/>
      <c r="I99" s="665"/>
      <c r="K99" s="671">
        <v>87</v>
      </c>
      <c r="L99" s="673" t="s">
        <v>452</v>
      </c>
      <c r="M99" s="664"/>
      <c r="N99" s="665"/>
      <c r="P99" s="671">
        <v>87</v>
      </c>
      <c r="Q99" s="673" t="s">
        <v>452</v>
      </c>
      <c r="R99" s="664"/>
      <c r="S99" s="665"/>
    </row>
    <row r="100" spans="1:19">
      <c r="A100" s="671">
        <v>88</v>
      </c>
      <c r="B100" s="673" t="s">
        <v>453</v>
      </c>
      <c r="C100" s="664"/>
      <c r="D100" s="665"/>
      <c r="E100" s="687"/>
      <c r="F100" s="671">
        <v>88</v>
      </c>
      <c r="G100" s="673" t="s">
        <v>453</v>
      </c>
      <c r="H100" s="664"/>
      <c r="I100" s="665"/>
      <c r="K100" s="671">
        <v>88</v>
      </c>
      <c r="L100" s="673" t="s">
        <v>453</v>
      </c>
      <c r="M100" s="664"/>
      <c r="N100" s="665"/>
      <c r="P100" s="671">
        <v>88</v>
      </c>
      <c r="Q100" s="673" t="s">
        <v>453</v>
      </c>
      <c r="R100" s="664"/>
      <c r="S100" s="665"/>
    </row>
    <row r="101" spans="1:19">
      <c r="A101" s="671">
        <v>89</v>
      </c>
      <c r="B101" s="673" t="s">
        <v>454</v>
      </c>
      <c r="C101" s="664"/>
      <c r="D101" s="665"/>
      <c r="E101" s="687"/>
      <c r="F101" s="671">
        <v>89</v>
      </c>
      <c r="G101" s="673" t="s">
        <v>454</v>
      </c>
      <c r="H101" s="664"/>
      <c r="I101" s="665"/>
      <c r="K101" s="671">
        <v>89</v>
      </c>
      <c r="L101" s="673" t="s">
        <v>454</v>
      </c>
      <c r="M101" s="664"/>
      <c r="N101" s="665"/>
      <c r="P101" s="671">
        <v>89</v>
      </c>
      <c r="Q101" s="673" t="s">
        <v>454</v>
      </c>
      <c r="R101" s="664"/>
      <c r="S101" s="665"/>
    </row>
    <row r="102" spans="1:19">
      <c r="A102" s="671">
        <v>90</v>
      </c>
      <c r="B102" s="673" t="s">
        <v>455</v>
      </c>
      <c r="C102" s="664"/>
      <c r="D102" s="665"/>
      <c r="E102" s="687"/>
      <c r="F102" s="671">
        <v>90</v>
      </c>
      <c r="G102" s="673" t="s">
        <v>455</v>
      </c>
      <c r="H102" s="664"/>
      <c r="I102" s="665"/>
      <c r="K102" s="671">
        <v>90</v>
      </c>
      <c r="L102" s="673" t="s">
        <v>455</v>
      </c>
      <c r="M102" s="664"/>
      <c r="N102" s="665"/>
      <c r="P102" s="671">
        <v>90</v>
      </c>
      <c r="Q102" s="673" t="s">
        <v>455</v>
      </c>
      <c r="R102" s="664"/>
      <c r="S102" s="665"/>
    </row>
    <row r="103" spans="1:19">
      <c r="A103" s="671">
        <v>91</v>
      </c>
      <c r="B103" s="673" t="s">
        <v>456</v>
      </c>
      <c r="C103" s="664"/>
      <c r="D103" s="665"/>
      <c r="E103" s="687"/>
      <c r="F103" s="671">
        <v>91</v>
      </c>
      <c r="G103" s="673" t="s">
        <v>456</v>
      </c>
      <c r="H103" s="664"/>
      <c r="I103" s="665"/>
      <c r="K103" s="671">
        <v>91</v>
      </c>
      <c r="L103" s="673" t="s">
        <v>456</v>
      </c>
      <c r="M103" s="664"/>
      <c r="N103" s="665"/>
      <c r="P103" s="671">
        <v>91</v>
      </c>
      <c r="Q103" s="673" t="s">
        <v>456</v>
      </c>
      <c r="R103" s="664"/>
      <c r="S103" s="665"/>
    </row>
    <row r="104" spans="1:19">
      <c r="A104" s="671">
        <v>92</v>
      </c>
      <c r="B104" s="673" t="s">
        <v>457</v>
      </c>
      <c r="C104" s="664"/>
      <c r="D104" s="665"/>
      <c r="E104" s="687"/>
      <c r="F104" s="671">
        <v>92</v>
      </c>
      <c r="G104" s="673" t="s">
        <v>457</v>
      </c>
      <c r="H104" s="664"/>
      <c r="I104" s="665"/>
      <c r="K104" s="671">
        <v>92</v>
      </c>
      <c r="L104" s="673" t="s">
        <v>457</v>
      </c>
      <c r="M104" s="664"/>
      <c r="N104" s="665"/>
      <c r="P104" s="671">
        <v>92</v>
      </c>
      <c r="Q104" s="673" t="s">
        <v>457</v>
      </c>
      <c r="R104" s="664"/>
      <c r="S104" s="665"/>
    </row>
    <row r="105" spans="1:19">
      <c r="A105" s="671">
        <v>93</v>
      </c>
      <c r="B105" s="673" t="s">
        <v>458</v>
      </c>
      <c r="C105" s="664"/>
      <c r="D105" s="665"/>
      <c r="E105" s="687"/>
      <c r="F105" s="671">
        <v>93</v>
      </c>
      <c r="G105" s="673" t="s">
        <v>458</v>
      </c>
      <c r="H105" s="664"/>
      <c r="I105" s="665"/>
      <c r="K105" s="671">
        <v>93</v>
      </c>
      <c r="L105" s="673" t="s">
        <v>458</v>
      </c>
      <c r="M105" s="664"/>
      <c r="N105" s="665"/>
      <c r="P105" s="671">
        <v>93</v>
      </c>
      <c r="Q105" s="673" t="s">
        <v>458</v>
      </c>
      <c r="R105" s="664"/>
      <c r="S105" s="665"/>
    </row>
    <row r="106" spans="1:19">
      <c r="A106" s="671">
        <v>94</v>
      </c>
      <c r="B106" s="673" t="s">
        <v>459</v>
      </c>
      <c r="C106" s="664"/>
      <c r="D106" s="665"/>
      <c r="E106" s="687"/>
      <c r="F106" s="671">
        <v>94</v>
      </c>
      <c r="G106" s="673" t="s">
        <v>459</v>
      </c>
      <c r="H106" s="664"/>
      <c r="I106" s="665"/>
      <c r="K106" s="671">
        <v>94</v>
      </c>
      <c r="L106" s="673" t="s">
        <v>459</v>
      </c>
      <c r="M106" s="664"/>
      <c r="N106" s="665"/>
      <c r="P106" s="671">
        <v>94</v>
      </c>
      <c r="Q106" s="673" t="s">
        <v>459</v>
      </c>
      <c r="R106" s="664"/>
      <c r="S106" s="665"/>
    </row>
    <row r="107" spans="1:19">
      <c r="A107" s="671">
        <v>95</v>
      </c>
      <c r="B107" s="673" t="s">
        <v>460</v>
      </c>
      <c r="C107" s="664"/>
      <c r="D107" s="665"/>
      <c r="E107" s="687"/>
      <c r="F107" s="671">
        <v>95</v>
      </c>
      <c r="G107" s="673" t="s">
        <v>460</v>
      </c>
      <c r="H107" s="664"/>
      <c r="I107" s="665"/>
      <c r="K107" s="671">
        <v>95</v>
      </c>
      <c r="L107" s="673" t="s">
        <v>460</v>
      </c>
      <c r="M107" s="664"/>
      <c r="N107" s="665"/>
      <c r="P107" s="671">
        <v>95</v>
      </c>
      <c r="Q107" s="673" t="s">
        <v>460</v>
      </c>
      <c r="R107" s="664"/>
      <c r="S107" s="665"/>
    </row>
    <row r="108" spans="1:19">
      <c r="A108" s="671">
        <v>96</v>
      </c>
      <c r="B108" s="673" t="s">
        <v>461</v>
      </c>
      <c r="C108" s="664"/>
      <c r="D108" s="665"/>
      <c r="E108" s="687"/>
      <c r="F108" s="671">
        <v>96</v>
      </c>
      <c r="G108" s="673" t="s">
        <v>461</v>
      </c>
      <c r="H108" s="664"/>
      <c r="I108" s="665"/>
      <c r="K108" s="671">
        <v>96</v>
      </c>
      <c r="L108" s="673" t="s">
        <v>461</v>
      </c>
      <c r="M108" s="664"/>
      <c r="N108" s="665"/>
      <c r="P108" s="671">
        <v>96</v>
      </c>
      <c r="Q108" s="673" t="s">
        <v>461</v>
      </c>
      <c r="R108" s="664"/>
      <c r="S108" s="665"/>
    </row>
    <row r="109" spans="1:19">
      <c r="A109" s="671">
        <v>97</v>
      </c>
      <c r="B109" s="673" t="s">
        <v>462</v>
      </c>
      <c r="C109" s="664"/>
      <c r="D109" s="665"/>
      <c r="E109" s="687"/>
      <c r="F109" s="671">
        <v>97</v>
      </c>
      <c r="G109" s="673" t="s">
        <v>462</v>
      </c>
      <c r="H109" s="664"/>
      <c r="I109" s="665"/>
      <c r="K109" s="671">
        <v>97</v>
      </c>
      <c r="L109" s="673" t="s">
        <v>462</v>
      </c>
      <c r="M109" s="664"/>
      <c r="N109" s="665"/>
      <c r="P109" s="671">
        <v>97</v>
      </c>
      <c r="Q109" s="673" t="s">
        <v>462</v>
      </c>
      <c r="R109" s="664"/>
      <c r="S109" s="665"/>
    </row>
    <row r="110" spans="1:19">
      <c r="A110" s="671">
        <v>98</v>
      </c>
      <c r="B110" s="673" t="s">
        <v>463</v>
      </c>
      <c r="C110" s="664"/>
      <c r="D110" s="665"/>
      <c r="E110" s="687"/>
      <c r="F110" s="671">
        <v>98</v>
      </c>
      <c r="G110" s="673" t="s">
        <v>463</v>
      </c>
      <c r="H110" s="664"/>
      <c r="I110" s="665"/>
      <c r="K110" s="671">
        <v>98</v>
      </c>
      <c r="L110" s="673" t="s">
        <v>463</v>
      </c>
      <c r="M110" s="664"/>
      <c r="N110" s="665"/>
      <c r="P110" s="671">
        <v>98</v>
      </c>
      <c r="Q110" s="673" t="s">
        <v>463</v>
      </c>
      <c r="R110" s="664"/>
      <c r="S110" s="665"/>
    </row>
    <row r="111" spans="1:19">
      <c r="A111" s="671">
        <v>99</v>
      </c>
      <c r="B111" s="673" t="s">
        <v>464</v>
      </c>
      <c r="C111" s="664"/>
      <c r="D111" s="665"/>
      <c r="E111" s="687"/>
      <c r="F111" s="671">
        <v>99</v>
      </c>
      <c r="G111" s="673" t="s">
        <v>464</v>
      </c>
      <c r="H111" s="664"/>
      <c r="I111" s="665"/>
      <c r="K111" s="671">
        <v>99</v>
      </c>
      <c r="L111" s="673" t="s">
        <v>464</v>
      </c>
      <c r="M111" s="664"/>
      <c r="N111" s="665"/>
      <c r="P111" s="671">
        <v>99</v>
      </c>
      <c r="Q111" s="673" t="s">
        <v>464</v>
      </c>
      <c r="R111" s="664"/>
      <c r="S111" s="665"/>
    </row>
    <row r="112" spans="1:19" ht="13.5" thickBot="1">
      <c r="A112" s="674">
        <v>100</v>
      </c>
      <c r="B112" s="675" t="s">
        <v>465</v>
      </c>
      <c r="C112" s="676"/>
      <c r="D112" s="677"/>
      <c r="E112" s="687"/>
      <c r="F112" s="674">
        <v>100</v>
      </c>
      <c r="G112" s="675" t="s">
        <v>465</v>
      </c>
      <c r="H112" s="676"/>
      <c r="I112" s="677"/>
      <c r="K112" s="674">
        <v>100</v>
      </c>
      <c r="L112" s="675" t="s">
        <v>465</v>
      </c>
      <c r="M112" s="676"/>
      <c r="N112" s="677"/>
      <c r="P112" s="674">
        <v>100</v>
      </c>
      <c r="Q112" s="675" t="s">
        <v>465</v>
      </c>
      <c r="R112" s="676"/>
      <c r="S112" s="677"/>
    </row>
    <row r="118" spans="1:4">
      <c r="A118" s="693" t="s">
        <v>471</v>
      </c>
    </row>
    <row r="119" spans="1:4" ht="13.5" thickBot="1"/>
    <row r="120" spans="1:4" ht="13.5" thickBot="1">
      <c r="A120" s="678"/>
      <c r="B120" s="679"/>
      <c r="C120" s="679"/>
      <c r="D120" s="680"/>
    </row>
    <row r="121" spans="1:4" ht="13.5" thickBot="1">
      <c r="A121" s="682"/>
      <c r="B121" s="683"/>
      <c r="C121" s="683"/>
      <c r="D121" s="684"/>
    </row>
    <row r="122" spans="1:4" ht="15.75" thickBot="1">
      <c r="A122" s="1002" t="e">
        <v>#REF!</v>
      </c>
      <c r="B122" s="1003"/>
      <c r="C122" s="661"/>
      <c r="D122" s="662"/>
    </row>
    <row r="123" spans="1:4">
      <c r="A123" s="996"/>
      <c r="B123" s="997"/>
      <c r="C123" s="661"/>
      <c r="D123" s="662"/>
    </row>
    <row r="124" spans="1:4">
      <c r="A124" s="663"/>
      <c r="B124" s="664"/>
      <c r="C124" s="664"/>
      <c r="D124" s="665"/>
    </row>
    <row r="125" spans="1:4">
      <c r="A125" s="1004" t="e">
        <f>IF(OR((A122&gt;9999999999),(A122&lt;0)),"Invalid Entry - More than 1000 crore OR -ve value",IF(A122=0, "",+CONCATENATE(U121,B132,D132,B131,D131,B130,D130,B129,D129,B128,D128,B127," Only")))</f>
        <v>#REF!</v>
      </c>
      <c r="B125" s="1005"/>
      <c r="C125" s="1005"/>
      <c r="D125" s="1006"/>
    </row>
    <row r="126" spans="1:4">
      <c r="A126" s="663"/>
      <c r="B126" s="664"/>
      <c r="C126" s="664"/>
      <c r="D126" s="665"/>
    </row>
    <row r="127" spans="1:4">
      <c r="A127" s="666" t="e">
        <f>-INT(A122/100)*100+ROUND(A122,0)</f>
        <v>#REF!</v>
      </c>
      <c r="B127" s="664" t="e">
        <f t="shared" ref="B127:B132" si="6">IF(A127=0,"",LOOKUP(A127,$A$13:$A$112,$B$13:$B$112))</f>
        <v>#REF!</v>
      </c>
      <c r="C127" s="664"/>
      <c r="D127" s="667"/>
    </row>
    <row r="128" spans="1:4">
      <c r="A128" s="666" t="e">
        <f>-INT(A122/1000)*10+INT(A122/100)</f>
        <v>#REF!</v>
      </c>
      <c r="B128" s="664" t="e">
        <f t="shared" si="6"/>
        <v>#REF!</v>
      </c>
      <c r="C128" s="664"/>
      <c r="D128" s="667" t="e">
        <f>+IF(B128="",""," Hundred ")</f>
        <v>#REF!</v>
      </c>
    </row>
    <row r="129" spans="1:4">
      <c r="A129" s="666" t="e">
        <f>-INT(A122/100000)*100+INT(A122/1000)</f>
        <v>#REF!</v>
      </c>
      <c r="B129" s="664" t="e">
        <f t="shared" si="6"/>
        <v>#REF!</v>
      </c>
      <c r="C129" s="664"/>
      <c r="D129" s="667" t="e">
        <f>IF((B129=""),IF(C129="",""," Thousand ")," Thousand ")</f>
        <v>#REF!</v>
      </c>
    </row>
    <row r="130" spans="1:4">
      <c r="A130" s="666" t="e">
        <f>-INT(A122/10000000)*100+INT(A122/100000)</f>
        <v>#REF!</v>
      </c>
      <c r="B130" s="664" t="e">
        <f t="shared" si="6"/>
        <v>#REF!</v>
      </c>
      <c r="C130" s="664"/>
      <c r="D130" s="667" t="e">
        <f>IF((B130=""),IF(C130="",""," Lac ")," Lac ")</f>
        <v>#REF!</v>
      </c>
    </row>
    <row r="131" spans="1:4">
      <c r="A131" s="666" t="e">
        <f>-INT(A122/1000000000)*100+INT(A122/10000000)</f>
        <v>#REF!</v>
      </c>
      <c r="B131" s="668" t="e">
        <f t="shared" si="6"/>
        <v>#REF!</v>
      </c>
      <c r="C131" s="664"/>
      <c r="D131" s="667" t="e">
        <f>IF((B131=""),IF(C131="",""," Crore ")," Crore ")</f>
        <v>#REF!</v>
      </c>
    </row>
    <row r="132" spans="1:4">
      <c r="A132" s="669" t="e">
        <f>-INT(A122/10000000000)*1000+INT(A122/1000000000)</f>
        <v>#REF!</v>
      </c>
      <c r="B132" s="668" t="e">
        <f t="shared" si="6"/>
        <v>#REF!</v>
      </c>
      <c r="C132" s="664"/>
      <c r="D132" s="667" t="e">
        <f>IF((B132=""),IF(C132="",""," Hundred ")," Hundred ")</f>
        <v>#REF!</v>
      </c>
    </row>
    <row r="133" spans="1:4">
      <c r="A133" s="670"/>
      <c r="B133" s="664"/>
      <c r="C133" s="664"/>
      <c r="D133" s="665"/>
    </row>
    <row r="134" spans="1:4">
      <c r="A134" s="671">
        <v>1</v>
      </c>
      <c r="B134" s="672" t="s">
        <v>366</v>
      </c>
      <c r="C134" s="664"/>
      <c r="D134" s="665"/>
    </row>
    <row r="135" spans="1:4">
      <c r="A135" s="671">
        <v>2</v>
      </c>
      <c r="B135" s="672" t="s">
        <v>367</v>
      </c>
      <c r="C135" s="664"/>
      <c r="D135" s="665"/>
    </row>
    <row r="136" spans="1:4">
      <c r="A136" s="671">
        <v>3</v>
      </c>
      <c r="B136" s="672" t="s">
        <v>368</v>
      </c>
      <c r="C136" s="664"/>
      <c r="D136" s="665"/>
    </row>
    <row r="137" spans="1:4">
      <c r="A137" s="671">
        <v>4</v>
      </c>
      <c r="B137" s="672" t="s">
        <v>369</v>
      </c>
      <c r="C137" s="664"/>
      <c r="D137" s="665"/>
    </row>
    <row r="138" spans="1:4">
      <c r="A138" s="671">
        <v>5</v>
      </c>
      <c r="B138" s="672" t="s">
        <v>370</v>
      </c>
      <c r="C138" s="664"/>
      <c r="D138" s="665"/>
    </row>
    <row r="139" spans="1:4">
      <c r="A139" s="671">
        <v>6</v>
      </c>
      <c r="B139" s="672" t="s">
        <v>371</v>
      </c>
      <c r="C139" s="664"/>
      <c r="D139" s="665"/>
    </row>
    <row r="140" spans="1:4">
      <c r="A140" s="671">
        <v>7</v>
      </c>
      <c r="B140" s="672" t="s">
        <v>372</v>
      </c>
      <c r="C140" s="664"/>
      <c r="D140" s="665"/>
    </row>
    <row r="141" spans="1:4">
      <c r="A141" s="671">
        <v>8</v>
      </c>
      <c r="B141" s="672" t="s">
        <v>373</v>
      </c>
      <c r="C141" s="664"/>
      <c r="D141" s="665"/>
    </row>
    <row r="142" spans="1:4">
      <c r="A142" s="671">
        <v>9</v>
      </c>
      <c r="B142" s="672" t="s">
        <v>374</v>
      </c>
      <c r="C142" s="664"/>
      <c r="D142" s="665"/>
    </row>
    <row r="143" spans="1:4">
      <c r="A143" s="671">
        <v>10</v>
      </c>
      <c r="B143" s="672" t="s">
        <v>375</v>
      </c>
      <c r="C143" s="664"/>
      <c r="D143" s="665"/>
    </row>
    <row r="144" spans="1:4">
      <c r="A144" s="671">
        <v>11</v>
      </c>
      <c r="B144" s="672" t="s">
        <v>376</v>
      </c>
      <c r="C144" s="664"/>
      <c r="D144" s="665"/>
    </row>
    <row r="145" spans="1:4">
      <c r="A145" s="671">
        <v>12</v>
      </c>
      <c r="B145" s="672" t="s">
        <v>377</v>
      </c>
      <c r="C145" s="664"/>
      <c r="D145" s="665"/>
    </row>
    <row r="146" spans="1:4">
      <c r="A146" s="671">
        <v>13</v>
      </c>
      <c r="B146" s="672" t="s">
        <v>378</v>
      </c>
      <c r="C146" s="664"/>
      <c r="D146" s="665"/>
    </row>
    <row r="147" spans="1:4">
      <c r="A147" s="671">
        <v>14</v>
      </c>
      <c r="B147" s="672" t="s">
        <v>379</v>
      </c>
      <c r="C147" s="664"/>
      <c r="D147" s="665"/>
    </row>
    <row r="148" spans="1:4">
      <c r="A148" s="671">
        <v>15</v>
      </c>
      <c r="B148" s="672" t="s">
        <v>380</v>
      </c>
      <c r="C148" s="664"/>
      <c r="D148" s="665"/>
    </row>
    <row r="149" spans="1:4">
      <c r="A149" s="671">
        <v>16</v>
      </c>
      <c r="B149" s="672" t="s">
        <v>381</v>
      </c>
      <c r="C149" s="664"/>
      <c r="D149" s="665"/>
    </row>
    <row r="150" spans="1:4">
      <c r="A150" s="671">
        <v>17</v>
      </c>
      <c r="B150" s="672" t="s">
        <v>382</v>
      </c>
      <c r="C150" s="664"/>
      <c r="D150" s="665"/>
    </row>
    <row r="151" spans="1:4">
      <c r="A151" s="671">
        <v>18</v>
      </c>
      <c r="B151" s="672" t="s">
        <v>383</v>
      </c>
      <c r="C151" s="664"/>
      <c r="D151" s="665"/>
    </row>
    <row r="152" spans="1:4">
      <c r="A152" s="671">
        <v>19</v>
      </c>
      <c r="B152" s="672" t="s">
        <v>384</v>
      </c>
      <c r="C152" s="664"/>
      <c r="D152" s="665"/>
    </row>
    <row r="153" spans="1:4">
      <c r="A153" s="671">
        <v>20</v>
      </c>
      <c r="B153" s="672" t="s">
        <v>385</v>
      </c>
      <c r="C153" s="664"/>
      <c r="D153" s="665"/>
    </row>
    <row r="154" spans="1:4">
      <c r="A154" s="671">
        <v>21</v>
      </c>
      <c r="B154" s="672" t="s">
        <v>386</v>
      </c>
      <c r="C154" s="664"/>
      <c r="D154" s="665"/>
    </row>
    <row r="155" spans="1:4">
      <c r="A155" s="671">
        <v>22</v>
      </c>
      <c r="B155" s="672" t="s">
        <v>387</v>
      </c>
      <c r="C155" s="664"/>
      <c r="D155" s="665"/>
    </row>
    <row r="156" spans="1:4">
      <c r="A156" s="671">
        <v>23</v>
      </c>
      <c r="B156" s="672" t="s">
        <v>388</v>
      </c>
      <c r="C156" s="664"/>
      <c r="D156" s="665"/>
    </row>
    <row r="157" spans="1:4">
      <c r="A157" s="671">
        <v>24</v>
      </c>
      <c r="B157" s="672" t="s">
        <v>389</v>
      </c>
      <c r="C157" s="664"/>
      <c r="D157" s="665"/>
    </row>
    <row r="158" spans="1:4">
      <c r="A158" s="671">
        <v>25</v>
      </c>
      <c r="B158" s="672" t="s">
        <v>390</v>
      </c>
      <c r="C158" s="664"/>
      <c r="D158" s="665"/>
    </row>
    <row r="159" spans="1:4">
      <c r="A159" s="671">
        <v>26</v>
      </c>
      <c r="B159" s="672" t="s">
        <v>391</v>
      </c>
      <c r="C159" s="664"/>
      <c r="D159" s="665"/>
    </row>
    <row r="160" spans="1:4">
      <c r="A160" s="671">
        <v>27</v>
      </c>
      <c r="B160" s="672" t="s">
        <v>392</v>
      </c>
      <c r="C160" s="664"/>
      <c r="D160" s="665"/>
    </row>
    <row r="161" spans="1:4">
      <c r="A161" s="671">
        <v>28</v>
      </c>
      <c r="B161" s="672" t="s">
        <v>393</v>
      </c>
      <c r="C161" s="664"/>
      <c r="D161" s="665"/>
    </row>
    <row r="162" spans="1:4">
      <c r="A162" s="671">
        <v>29</v>
      </c>
      <c r="B162" s="672" t="s">
        <v>394</v>
      </c>
      <c r="C162" s="664"/>
      <c r="D162" s="665"/>
    </row>
    <row r="163" spans="1:4">
      <c r="A163" s="671">
        <v>30</v>
      </c>
      <c r="B163" s="672" t="s">
        <v>395</v>
      </c>
      <c r="C163" s="664"/>
      <c r="D163" s="665"/>
    </row>
    <row r="164" spans="1:4">
      <c r="A164" s="671">
        <v>31</v>
      </c>
      <c r="B164" s="672" t="s">
        <v>396</v>
      </c>
      <c r="C164" s="664"/>
      <c r="D164" s="665"/>
    </row>
    <row r="165" spans="1:4">
      <c r="A165" s="671">
        <v>32</v>
      </c>
      <c r="B165" s="672" t="s">
        <v>397</v>
      </c>
      <c r="C165" s="664"/>
      <c r="D165" s="665"/>
    </row>
    <row r="166" spans="1:4">
      <c r="A166" s="671">
        <v>33</v>
      </c>
      <c r="B166" s="672" t="s">
        <v>398</v>
      </c>
      <c r="C166" s="664"/>
      <c r="D166" s="665"/>
    </row>
    <row r="167" spans="1:4">
      <c r="A167" s="671">
        <v>34</v>
      </c>
      <c r="B167" s="672" t="s">
        <v>399</v>
      </c>
      <c r="C167" s="664"/>
      <c r="D167" s="665"/>
    </row>
    <row r="168" spans="1:4">
      <c r="A168" s="671">
        <v>35</v>
      </c>
      <c r="B168" s="672" t="s">
        <v>400</v>
      </c>
      <c r="C168" s="664"/>
      <c r="D168" s="665"/>
    </row>
    <row r="169" spans="1:4">
      <c r="A169" s="671">
        <v>36</v>
      </c>
      <c r="B169" s="672" t="s">
        <v>401</v>
      </c>
      <c r="C169" s="664"/>
      <c r="D169" s="665"/>
    </row>
    <row r="170" spans="1:4">
      <c r="A170" s="671">
        <v>37</v>
      </c>
      <c r="B170" s="672" t="s">
        <v>402</v>
      </c>
      <c r="C170" s="664"/>
      <c r="D170" s="665"/>
    </row>
    <row r="171" spans="1:4">
      <c r="A171" s="671">
        <v>38</v>
      </c>
      <c r="B171" s="672" t="s">
        <v>403</v>
      </c>
      <c r="C171" s="664"/>
      <c r="D171" s="665"/>
    </row>
    <row r="172" spans="1:4">
      <c r="A172" s="671">
        <v>39</v>
      </c>
      <c r="B172" s="672" t="s">
        <v>404</v>
      </c>
      <c r="C172" s="664"/>
      <c r="D172" s="665"/>
    </row>
    <row r="173" spans="1:4">
      <c r="A173" s="671">
        <v>40</v>
      </c>
      <c r="B173" s="672" t="s">
        <v>405</v>
      </c>
      <c r="C173" s="664"/>
      <c r="D173" s="665"/>
    </row>
    <row r="174" spans="1:4">
      <c r="A174" s="671">
        <v>41</v>
      </c>
      <c r="B174" s="672" t="s">
        <v>406</v>
      </c>
      <c r="C174" s="664"/>
      <c r="D174" s="665"/>
    </row>
    <row r="175" spans="1:4">
      <c r="A175" s="671">
        <v>42</v>
      </c>
      <c r="B175" s="672" t="s">
        <v>407</v>
      </c>
      <c r="C175" s="664"/>
      <c r="D175" s="665"/>
    </row>
    <row r="176" spans="1:4">
      <c r="A176" s="671">
        <v>43</v>
      </c>
      <c r="B176" s="672" t="s">
        <v>408</v>
      </c>
      <c r="C176" s="664"/>
      <c r="D176" s="665"/>
    </row>
    <row r="177" spans="1:4">
      <c r="A177" s="671">
        <v>44</v>
      </c>
      <c r="B177" s="672" t="s">
        <v>409</v>
      </c>
      <c r="C177" s="664"/>
      <c r="D177" s="665"/>
    </row>
    <row r="178" spans="1:4">
      <c r="A178" s="671">
        <v>45</v>
      </c>
      <c r="B178" s="672" t="s">
        <v>410</v>
      </c>
      <c r="C178" s="664"/>
      <c r="D178" s="665"/>
    </row>
    <row r="179" spans="1:4">
      <c r="A179" s="671">
        <v>46</v>
      </c>
      <c r="B179" s="672" t="s">
        <v>411</v>
      </c>
      <c r="C179" s="664"/>
      <c r="D179" s="665"/>
    </row>
    <row r="180" spans="1:4">
      <c r="A180" s="671">
        <v>47</v>
      </c>
      <c r="B180" s="672" t="s">
        <v>412</v>
      </c>
      <c r="C180" s="664"/>
      <c r="D180" s="665"/>
    </row>
    <row r="181" spans="1:4">
      <c r="A181" s="671">
        <v>48</v>
      </c>
      <c r="B181" s="672" t="s">
        <v>413</v>
      </c>
      <c r="C181" s="664"/>
      <c r="D181" s="665"/>
    </row>
    <row r="182" spans="1:4">
      <c r="A182" s="671">
        <v>49</v>
      </c>
      <c r="B182" s="672" t="s">
        <v>414</v>
      </c>
      <c r="C182" s="664"/>
      <c r="D182" s="665"/>
    </row>
    <row r="183" spans="1:4">
      <c r="A183" s="671">
        <v>50</v>
      </c>
      <c r="B183" s="672" t="s">
        <v>415</v>
      </c>
      <c r="C183" s="664"/>
      <c r="D183" s="665"/>
    </row>
    <row r="184" spans="1:4">
      <c r="A184" s="671">
        <v>51</v>
      </c>
      <c r="B184" s="672" t="s">
        <v>416</v>
      </c>
      <c r="C184" s="664"/>
      <c r="D184" s="665"/>
    </row>
    <row r="185" spans="1:4">
      <c r="A185" s="671">
        <v>52</v>
      </c>
      <c r="B185" s="672" t="s">
        <v>417</v>
      </c>
      <c r="C185" s="664"/>
      <c r="D185" s="665"/>
    </row>
    <row r="186" spans="1:4">
      <c r="A186" s="671">
        <v>53</v>
      </c>
      <c r="B186" s="672" t="s">
        <v>418</v>
      </c>
      <c r="C186" s="664"/>
      <c r="D186" s="665"/>
    </row>
    <row r="187" spans="1:4">
      <c r="A187" s="671">
        <v>54</v>
      </c>
      <c r="B187" s="672" t="s">
        <v>419</v>
      </c>
      <c r="C187" s="664"/>
      <c r="D187" s="665"/>
    </row>
    <row r="188" spans="1:4">
      <c r="A188" s="671">
        <v>55</v>
      </c>
      <c r="B188" s="672" t="s">
        <v>420</v>
      </c>
      <c r="C188" s="664"/>
      <c r="D188" s="665"/>
    </row>
    <row r="189" spans="1:4">
      <c r="A189" s="671">
        <v>56</v>
      </c>
      <c r="B189" s="672" t="s">
        <v>421</v>
      </c>
      <c r="C189" s="664"/>
      <c r="D189" s="665"/>
    </row>
    <row r="190" spans="1:4">
      <c r="A190" s="671">
        <v>57</v>
      </c>
      <c r="B190" s="672" t="s">
        <v>422</v>
      </c>
      <c r="C190" s="664"/>
      <c r="D190" s="665"/>
    </row>
    <row r="191" spans="1:4">
      <c r="A191" s="671">
        <v>58</v>
      </c>
      <c r="B191" s="672" t="s">
        <v>423</v>
      </c>
      <c r="C191" s="664"/>
      <c r="D191" s="665"/>
    </row>
    <row r="192" spans="1:4">
      <c r="A192" s="671">
        <v>59</v>
      </c>
      <c r="B192" s="672" t="s">
        <v>424</v>
      </c>
      <c r="C192" s="664"/>
      <c r="D192" s="665"/>
    </row>
    <row r="193" spans="1:4">
      <c r="A193" s="671">
        <v>60</v>
      </c>
      <c r="B193" s="672" t="s">
        <v>425</v>
      </c>
      <c r="C193" s="664"/>
      <c r="D193" s="665"/>
    </row>
    <row r="194" spans="1:4">
      <c r="A194" s="671">
        <v>61</v>
      </c>
      <c r="B194" s="672" t="s">
        <v>426</v>
      </c>
      <c r="C194" s="664"/>
      <c r="D194" s="665"/>
    </row>
    <row r="195" spans="1:4">
      <c r="A195" s="671">
        <v>62</v>
      </c>
      <c r="B195" s="672" t="s">
        <v>427</v>
      </c>
      <c r="C195" s="664"/>
      <c r="D195" s="665"/>
    </row>
    <row r="196" spans="1:4">
      <c r="A196" s="671">
        <v>63</v>
      </c>
      <c r="B196" s="673" t="s">
        <v>428</v>
      </c>
      <c r="C196" s="664"/>
      <c r="D196" s="665"/>
    </row>
    <row r="197" spans="1:4">
      <c r="A197" s="671">
        <v>64</v>
      </c>
      <c r="B197" s="673" t="s">
        <v>429</v>
      </c>
      <c r="C197" s="664"/>
      <c r="D197" s="665"/>
    </row>
    <row r="198" spans="1:4">
      <c r="A198" s="671">
        <v>65</v>
      </c>
      <c r="B198" s="673" t="s">
        <v>430</v>
      </c>
      <c r="C198" s="664"/>
      <c r="D198" s="665"/>
    </row>
    <row r="199" spans="1:4">
      <c r="A199" s="671">
        <v>66</v>
      </c>
      <c r="B199" s="673" t="s">
        <v>431</v>
      </c>
      <c r="C199" s="664"/>
      <c r="D199" s="665"/>
    </row>
    <row r="200" spans="1:4">
      <c r="A200" s="671">
        <v>67</v>
      </c>
      <c r="B200" s="673" t="s">
        <v>432</v>
      </c>
      <c r="C200" s="664"/>
      <c r="D200" s="665"/>
    </row>
    <row r="201" spans="1:4">
      <c r="A201" s="671">
        <v>68</v>
      </c>
      <c r="B201" s="673" t="s">
        <v>433</v>
      </c>
      <c r="C201" s="664"/>
      <c r="D201" s="665"/>
    </row>
    <row r="202" spans="1:4">
      <c r="A202" s="671">
        <v>69</v>
      </c>
      <c r="B202" s="673" t="s">
        <v>434</v>
      </c>
      <c r="C202" s="664"/>
      <c r="D202" s="665"/>
    </row>
    <row r="203" spans="1:4">
      <c r="A203" s="671">
        <v>70</v>
      </c>
      <c r="B203" s="673" t="s">
        <v>435</v>
      </c>
      <c r="C203" s="664"/>
      <c r="D203" s="665"/>
    </row>
    <row r="204" spans="1:4">
      <c r="A204" s="671">
        <v>71</v>
      </c>
      <c r="B204" s="673" t="s">
        <v>436</v>
      </c>
      <c r="C204" s="664"/>
      <c r="D204" s="665"/>
    </row>
    <row r="205" spans="1:4">
      <c r="A205" s="671">
        <v>72</v>
      </c>
      <c r="B205" s="673" t="s">
        <v>437</v>
      </c>
      <c r="C205" s="664"/>
      <c r="D205" s="665"/>
    </row>
    <row r="206" spans="1:4">
      <c r="A206" s="671">
        <v>73</v>
      </c>
      <c r="B206" s="673" t="s">
        <v>438</v>
      </c>
      <c r="C206" s="664"/>
      <c r="D206" s="665"/>
    </row>
    <row r="207" spans="1:4">
      <c r="A207" s="671">
        <v>74</v>
      </c>
      <c r="B207" s="673" t="s">
        <v>439</v>
      </c>
      <c r="C207" s="664"/>
      <c r="D207" s="665"/>
    </row>
    <row r="208" spans="1:4">
      <c r="A208" s="671">
        <v>75</v>
      </c>
      <c r="B208" s="673" t="s">
        <v>440</v>
      </c>
      <c r="C208" s="664"/>
      <c r="D208" s="665"/>
    </row>
    <row r="209" spans="1:4">
      <c r="A209" s="671">
        <v>76</v>
      </c>
      <c r="B209" s="673" t="s">
        <v>441</v>
      </c>
      <c r="C209" s="664"/>
      <c r="D209" s="665"/>
    </row>
    <row r="210" spans="1:4">
      <c r="A210" s="671">
        <v>77</v>
      </c>
      <c r="B210" s="673" t="s">
        <v>442</v>
      </c>
      <c r="C210" s="664"/>
      <c r="D210" s="665"/>
    </row>
    <row r="211" spans="1:4">
      <c r="A211" s="671">
        <v>78</v>
      </c>
      <c r="B211" s="673" t="s">
        <v>443</v>
      </c>
      <c r="C211" s="664"/>
      <c r="D211" s="665"/>
    </row>
    <row r="212" spans="1:4">
      <c r="A212" s="671">
        <v>79</v>
      </c>
      <c r="B212" s="673" t="s">
        <v>444</v>
      </c>
      <c r="C212" s="664"/>
      <c r="D212" s="665"/>
    </row>
    <row r="213" spans="1:4">
      <c r="A213" s="671">
        <v>80</v>
      </c>
      <c r="B213" s="673" t="s">
        <v>445</v>
      </c>
      <c r="C213" s="664"/>
      <c r="D213" s="665"/>
    </row>
    <row r="214" spans="1:4">
      <c r="A214" s="671">
        <v>81</v>
      </c>
      <c r="B214" s="673" t="s">
        <v>446</v>
      </c>
      <c r="C214" s="664"/>
      <c r="D214" s="665"/>
    </row>
    <row r="215" spans="1:4">
      <c r="A215" s="671">
        <v>82</v>
      </c>
      <c r="B215" s="673" t="s">
        <v>447</v>
      </c>
      <c r="C215" s="664"/>
      <c r="D215" s="665"/>
    </row>
    <row r="216" spans="1:4">
      <c r="A216" s="671">
        <v>83</v>
      </c>
      <c r="B216" s="673" t="s">
        <v>448</v>
      </c>
      <c r="C216" s="664"/>
      <c r="D216" s="665"/>
    </row>
    <row r="217" spans="1:4">
      <c r="A217" s="671">
        <v>84</v>
      </c>
      <c r="B217" s="673" t="s">
        <v>449</v>
      </c>
      <c r="C217" s="664"/>
      <c r="D217" s="665"/>
    </row>
    <row r="218" spans="1:4">
      <c r="A218" s="671">
        <v>85</v>
      </c>
      <c r="B218" s="673" t="s">
        <v>450</v>
      </c>
      <c r="C218" s="664"/>
      <c r="D218" s="665"/>
    </row>
    <row r="219" spans="1:4">
      <c r="A219" s="671">
        <v>86</v>
      </c>
      <c r="B219" s="673" t="s">
        <v>451</v>
      </c>
      <c r="C219" s="664"/>
      <c r="D219" s="665"/>
    </row>
    <row r="220" spans="1:4">
      <c r="A220" s="671">
        <v>87</v>
      </c>
      <c r="B220" s="673" t="s">
        <v>452</v>
      </c>
      <c r="C220" s="664"/>
      <c r="D220" s="665"/>
    </row>
    <row r="221" spans="1:4">
      <c r="A221" s="671">
        <v>88</v>
      </c>
      <c r="B221" s="673" t="s">
        <v>453</v>
      </c>
      <c r="C221" s="664"/>
      <c r="D221" s="665"/>
    </row>
    <row r="222" spans="1:4">
      <c r="A222" s="671">
        <v>89</v>
      </c>
      <c r="B222" s="673" t="s">
        <v>454</v>
      </c>
      <c r="C222" s="664"/>
      <c r="D222" s="665"/>
    </row>
    <row r="223" spans="1:4">
      <c r="A223" s="671">
        <v>90</v>
      </c>
      <c r="B223" s="673" t="s">
        <v>455</v>
      </c>
      <c r="C223" s="664"/>
      <c r="D223" s="665"/>
    </row>
    <row r="224" spans="1:4">
      <c r="A224" s="671">
        <v>91</v>
      </c>
      <c r="B224" s="673" t="s">
        <v>456</v>
      </c>
      <c r="C224" s="664"/>
      <c r="D224" s="665"/>
    </row>
    <row r="225" spans="1:4">
      <c r="A225" s="671">
        <v>92</v>
      </c>
      <c r="B225" s="673" t="s">
        <v>457</v>
      </c>
      <c r="C225" s="664"/>
      <c r="D225" s="665"/>
    </row>
    <row r="226" spans="1:4">
      <c r="A226" s="671">
        <v>93</v>
      </c>
      <c r="B226" s="673" t="s">
        <v>458</v>
      </c>
      <c r="C226" s="664"/>
      <c r="D226" s="665"/>
    </row>
    <row r="227" spans="1:4">
      <c r="A227" s="671">
        <v>94</v>
      </c>
      <c r="B227" s="673" t="s">
        <v>459</v>
      </c>
      <c r="C227" s="664"/>
      <c r="D227" s="665"/>
    </row>
    <row r="228" spans="1:4">
      <c r="A228" s="671">
        <v>95</v>
      </c>
      <c r="B228" s="673" t="s">
        <v>460</v>
      </c>
      <c r="C228" s="664"/>
      <c r="D228" s="665"/>
    </row>
    <row r="229" spans="1:4">
      <c r="A229" s="671">
        <v>96</v>
      </c>
      <c r="B229" s="673" t="s">
        <v>461</v>
      </c>
      <c r="C229" s="664"/>
      <c r="D229" s="665"/>
    </row>
    <row r="230" spans="1:4">
      <c r="A230" s="671">
        <v>97</v>
      </c>
      <c r="B230" s="673" t="s">
        <v>462</v>
      </c>
      <c r="C230" s="664"/>
      <c r="D230" s="665"/>
    </row>
    <row r="231" spans="1:4">
      <c r="A231" s="671">
        <v>98</v>
      </c>
      <c r="B231" s="673" t="s">
        <v>463</v>
      </c>
      <c r="C231" s="664"/>
      <c r="D231" s="665"/>
    </row>
    <row r="232" spans="1:4">
      <c r="A232" s="671">
        <v>99</v>
      </c>
      <c r="B232" s="673" t="s">
        <v>464</v>
      </c>
      <c r="C232" s="664"/>
      <c r="D232" s="665"/>
    </row>
    <row r="233" spans="1:4" ht="13.5" thickBot="1">
      <c r="A233" s="674">
        <v>100</v>
      </c>
      <c r="B233" s="675" t="s">
        <v>465</v>
      </c>
      <c r="C233" s="676"/>
      <c r="D233" s="677"/>
    </row>
  </sheetData>
  <sheetProtection selectLockedCells="1"/>
  <customSheetViews>
    <customSheetView guid="{112647D2-7580-431B-99B5-DD512E2AD50E}" hiddenColumns="1" state="hidden" topLeftCell="P1">
      <selection activeCell="DT28" sqref="DT28"/>
      <pageMargins left="0.75" right="0.75" top="1" bottom="1" header="0.5" footer="0.5"/>
      <pageSetup orientation="portrait" r:id="rId1"/>
      <headerFooter alignWithMargins="0"/>
    </customSheetView>
    <customSheetView guid="{63D51328-7CBC-4A1E-B96D-BAE91416501B}" hiddenColumns="1" state="hidden" topLeftCell="P1">
      <selection activeCell="DT28" sqref="DT28"/>
      <pageMargins left="0.75" right="0.75" top="1" bottom="1" header="0.5" footer="0.5"/>
      <pageSetup orientation="portrait" r:id="rId2"/>
      <headerFooter alignWithMargins="0"/>
    </customSheetView>
    <customSheetView guid="{99CA2F10-F926-46DC-8609-4EAE5B9F3585}" hiddenColumns="1" state="hidden" topLeftCell="P1">
      <selection activeCell="DT28" sqref="DT28"/>
      <pageMargins left="0.75" right="0.75" top="1" bottom="1" header="0.5" footer="0.5"/>
      <pageSetup orientation="portrait" r:id="rId3"/>
      <headerFooter alignWithMargins="0"/>
    </customSheetView>
    <customSheetView guid="{CCA37BAE-906F-43D5-9FD9-B13563E4B9D7}" hiddenColumns="1" state="hidden" topLeftCell="P1">
      <selection activeCell="DT28" sqref="DT28"/>
      <pageMargins left="0.75" right="0.75" top="1" bottom="1" header="0.5" footer="0.5"/>
      <pageSetup orientation="portrait" r:id="rId4"/>
      <headerFooter alignWithMargins="0"/>
    </customSheetView>
    <customSheetView guid="{F8A50AE1-259E-429D-A506-38EB64D134EF}" hiddenColumns="1" state="hidden" topLeftCell="P1">
      <selection activeCell="DT28" sqref="DT28"/>
      <pageMargins left="0.75" right="0.75" top="1" bottom="1" header="0.5" footer="0.5"/>
      <pageSetup orientation="portrait" r:id="rId5"/>
      <headerFooter alignWithMargins="0"/>
    </customSheetView>
    <customSheetView guid="{DEF6DCE2-4A74-4BE5-B5D5-8143DC3F770A}" hiddenColumns="1" state="hidden" topLeftCell="P1">
      <selection activeCell="DT28" sqref="DT28"/>
      <pageMargins left="0.75" right="0.75" top="1" bottom="1" header="0.5" footer="0.5"/>
      <pageSetup orientation="portrait" r:id="rId6"/>
      <headerFooter alignWithMargins="0"/>
    </customSheetView>
    <customSheetView guid="{F658ED72-5E54-4C5B-BB2C-7A2962080984}" hiddenColumns="1" state="hidden" topLeftCell="P1">
      <selection activeCell="DT28" sqref="DT28"/>
      <pageMargins left="0.75" right="0.75" top="1" bottom="1" header="0.5" footer="0.5"/>
      <pageSetup orientation="portrait" r:id="rId7"/>
      <headerFooter alignWithMargins="0"/>
    </customSheetView>
    <customSheetView guid="{BE68641D-0C1E-4F8D-890A-A660C199187C}" hiddenColumns="1" state="hidden" topLeftCell="P1">
      <selection activeCell="DT28" sqref="DT28"/>
      <pageMargins left="0.75" right="0.75" top="1" bottom="1" header="0.5" footer="0.5"/>
      <pageSetup orientation="portrait" r:id="rId8"/>
      <headerFooter alignWithMargins="0"/>
    </customSheetView>
    <customSheetView guid="{AD0333DF-5B33-49B5-B063-72505D20EFE4}" hiddenColumns="1" state="hidden" topLeftCell="P1">
      <selection activeCell="DT28" sqref="DT28"/>
      <pageMargins left="0.75" right="0.75" top="1" bottom="1" header="0.5" footer="0.5"/>
      <pageSetup orientation="portrait" r:id="rId9"/>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Atul Kumar Singh {अतुल कुमार सिंह}</cp:lastModifiedBy>
  <cp:lastPrinted>2019-08-14T05:40:59Z</cp:lastPrinted>
  <dcterms:created xsi:type="dcterms:W3CDTF">2014-08-12T11:34:40Z</dcterms:created>
  <dcterms:modified xsi:type="dcterms:W3CDTF">2022-01-06T06:40:52Z</dcterms:modified>
</cp:coreProperties>
</file>