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owergrid1989.sharepoint.com/sites/CNNM/Shared Documents/CnM/WORKS/2025-26/NCS/WC-4306-Const Omni Shed NLR SS/Bid Docs-WC-4245/"/>
    </mc:Choice>
  </mc:AlternateContent>
  <xr:revisionPtr revIDLastSave="144" documentId="13_ncr:1_{14D2D914-6C08-41B5-8874-FE9CD63221C9}" xr6:coauthVersionLast="47" xr6:coauthVersionMax="47" xr10:uidLastSave="{A3FF9C36-3449-42C5-AB3B-F168C143CD5B}"/>
  <workbookProtection workbookPassword="DCFA" lockStructure="1"/>
  <bookViews>
    <workbookView xWindow="-120" yWindow="-120" windowWidth="29040" windowHeight="15720" tabRatio="908" activeTab="7"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 r:id="rId12"/>
  </externalReferences>
  <definedNames>
    <definedName name="\A" localSheetId="0">#REF!</definedName>
    <definedName name="\A">#REF!</definedName>
    <definedName name="\aa" localSheetId="0">#REF!</definedName>
    <definedName name="\aa" localSheetId="5">#REF!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 localSheetId="5">#REF!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 localSheetId="5">'[3]Sch-1a'!#REF!</definedName>
    <definedName name="COO">'[4]Sch-1a'!#REF!</definedName>
    <definedName name="date">#REF!</definedName>
    <definedName name="iii" localSheetId="5">#REF!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Bidder'!$B$1:$D$20</definedName>
    <definedName name="_xlnm.Print_Area" localSheetId="4">'Schedule-I'!$A$1:$O$65</definedName>
    <definedName name="_xlnm.Print_Area" localSheetId="5">'Schedule-II'!$A$1:$M$18</definedName>
    <definedName name="_xlnm.Print_Area" localSheetId="6">'Schedule-III-Summary'!$A$1:$D$27</definedName>
    <definedName name="_xlnm.Print_Titles" localSheetId="4">'Schedule-I'!$5:$5</definedName>
    <definedName name="_xlnm.Print_Titles" localSheetId="5">'Schedule-II'!$8:$8</definedName>
    <definedName name="printedname">#REF!</definedName>
    <definedName name="_xlnm.Recorder" localSheetId="0">#REF!</definedName>
    <definedName name="_xlnm.Recorder">#REF!</definedName>
    <definedName name="TEST" localSheetId="0">#REF!</definedName>
    <definedName name="TEST">#REF!</definedName>
    <definedName name="ttt" localSheetId="5">#REF!</definedName>
    <definedName name="ttt">#REF!</definedName>
    <definedName name="typeofbidder">#REF!</definedName>
    <definedName name="uuu" localSheetId="5">#REF!</definedName>
    <definedName name="uuu">#REF!</definedName>
    <definedName name="yyy" localSheetId="5">#REF!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27F75044_6024_4403_9A39_D72B9CCD332B_.wvu.Cols" localSheetId="2" hidden="1">'Attach 10 IP'!$K:$P</definedName>
    <definedName name="Z_27F75044_6024_4403_9A39_D72B9CCD332B_.wvu.Cols" localSheetId="0" hidden="1">'Name of Bidder'!$A:$A,'Name of Bidder'!$E:$I</definedName>
    <definedName name="Z_27F75044_6024_4403_9A39_D72B9CCD332B_.wvu.Cols" localSheetId="3" hidden="1">'N-W (Cr.)'!$C:$C,'N-W (Cr.)'!$F:$U</definedName>
    <definedName name="Z_27F75044_6024_4403_9A39_D72B9CCD332B_.wvu.Cols" localSheetId="5" hidden="1">'Schedule-II'!$N:$O</definedName>
    <definedName name="Z_27F75044_6024_4403_9A39_D72B9CCD332B_.wvu.PrintArea" localSheetId="1" hidden="1">'Attach 10'!$A$1:$E$27</definedName>
    <definedName name="Z_27F75044_6024_4403_9A39_D72B9CCD332B_.wvu.PrintArea" localSheetId="2" hidden="1">'Attach 10 IP'!$A$8:$I$223</definedName>
    <definedName name="Z_27F75044_6024_4403_9A39_D72B9CCD332B_.wvu.PrintArea" localSheetId="7" hidden="1">'Bid Form'!$A$1:$F$53</definedName>
    <definedName name="Z_27F75044_6024_4403_9A39_D72B9CCD332B_.wvu.PrintArea" localSheetId="0" hidden="1">'Name of Bidder'!$B$1:$D$20</definedName>
    <definedName name="Z_27F75044_6024_4403_9A39_D72B9CCD332B_.wvu.PrintArea" localSheetId="4" hidden="1">'Schedule-I'!$A$1:$O$65</definedName>
    <definedName name="Z_27F75044_6024_4403_9A39_D72B9CCD332B_.wvu.PrintArea" localSheetId="5" hidden="1">'Schedule-II'!$A$1:$O$29</definedName>
    <definedName name="Z_27F75044_6024_4403_9A39_D72B9CCD332B_.wvu.PrintArea" localSheetId="6" hidden="1">'Schedule-III-Summary'!$A$1:$D$27</definedName>
    <definedName name="Z_27F75044_6024_4403_9A39_D72B9CCD332B_.wvu.PrintTitles" localSheetId="4" hidden="1">'Schedule-I'!$5:$5</definedName>
    <definedName name="Z_27F75044_6024_4403_9A39_D72B9CCD332B_.wvu.PrintTitles" localSheetId="5" hidden="1">'Schedule-II'!$8:$8</definedName>
    <definedName name="Z_27F75044_6024_4403_9A39_D72B9CCD332B_.wvu.Rows" localSheetId="2" hidden="1">'Attach 10 IP'!$42:$44</definedName>
    <definedName name="Z_27F75044_6024_4403_9A39_D72B9CCD332B_.wvu.Rows" localSheetId="0" hidden="1">'Name of Bidder'!$6:$8</definedName>
    <definedName name="Z_27F75044_6024_4403_9A39_D72B9CCD332B_.wvu.Rows" localSheetId="3" hidden="1">'N-W (Cr.)'!$1:$119</definedName>
    <definedName name="Z_3545AE1A_D3DD_4FC8_880A_180A3F66AD42_.wvu.Cols" localSheetId="2" hidden="1">'Attach 10 IP'!$K:$P</definedName>
    <definedName name="Z_3545AE1A_D3DD_4FC8_880A_180A3F66AD42_.wvu.Cols" localSheetId="0" hidden="1">'Name of Bidder'!$A:$A,'Name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Bidder'!$B$1:$D$20</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Bidder'!$A:$A,'Name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Bidder'!$B$1:$D$20</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Bidder'!$A:$A,'Name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Bidder'!$B$1:$D$20</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Bidder'!$A:$A,'Name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Bidder'!$B$1:$D$20</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Bidder'!$A:$A,'Name of Bidder'!$F:$S</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Bidder'!$B$1:$D$20</definedName>
    <definedName name="Z_6F637C86_117D_4792_B5D4_37E20B1C50B5_.wvu.Rows" localSheetId="2" hidden="1">'Attach 10 IP'!$42:$44</definedName>
    <definedName name="Z_6F637C86_117D_4792_B5D4_37E20B1C50B5_.wvu.Rows" localSheetId="0" hidden="1">'Name of Bidder'!$6:$8,'Name of Bidder'!$13:$13,'Name of Bidder'!#REF!</definedName>
    <definedName name="Z_6F637C86_117D_4792_B5D4_37E20B1C50B5_.wvu.Rows" localSheetId="3" hidden="1">'N-W (Cr.)'!$1:$119</definedName>
    <definedName name="Z_71DFD631_F0FC_4D77_B088_495FC5677788_.wvu.PrintArea" localSheetId="5" hidden="1">'Schedule-II'!$A$1:$L$28</definedName>
    <definedName name="Z_863DE73B_EDD5_4C94_B877_7C156CB081F7_.wvu.Cols" localSheetId="2" hidden="1">'Attach 10 IP'!$K:$P</definedName>
    <definedName name="Z_863DE73B_EDD5_4C94_B877_7C156CB081F7_.wvu.Cols" localSheetId="0" hidden="1">'Name of Bidder'!$A:$A,'Name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Bidder'!$B$1:$D$20</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Bidder'!$A:$A</definedName>
    <definedName name="Z_902C40DA_376E_410F_87E5_8188D8393A84_.wvu.PrintArea" localSheetId="0" hidden="1">'Name of Bidder'!$B$1:$D$20</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Bidder'!$A:$A,'Name of Bidder'!$F:$S</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Bidder'!$B$1:$D$20</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Bidder'!$A:$A,'Name of Bidder'!$F:$S</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Bidder'!$B$1:$D$20</definedName>
    <definedName name="Z_A60C0BDD_7FB1_4EBA_A0E1_529280DA1A28_.wvu.Rows" localSheetId="2" hidden="1">'Attach 10 IP'!$42:$44</definedName>
    <definedName name="Z_A60C0BDD_7FB1_4EBA_A0E1_529280DA1A28_.wvu.Rows" localSheetId="0" hidden="1">'Name of Bidder'!$6:$8,'Name of Bidder'!$13:$13,'Name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Bidder'!$A:$A,'Name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Bidder'!$B$1:$D$20</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Bidder'!$A:$A,'Name of Bidder'!$F:$S</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Bidder'!$B$1:$D$20</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Bidder'!$A:$A</definedName>
    <definedName name="Z_E6F7301F_B7DF_4D80_9428_3CD22143194F_.wvu.PrintArea" localSheetId="0" hidden="1">'Name of Bidder'!$B$1:$D$20</definedName>
    <definedName name="Z_E6F7301F_B7DF_4D80_9428_3CD22143194F_.wvu.Rows" localSheetId="0" hidden="1">'Name of Bidder'!#REF!</definedName>
    <definedName name="Z_ECEBABD0_566A_41C4_AA9A_38EA30EFEDA8_.wvu.PrintArea" localSheetId="1" hidden="1">'Attach 10'!$A$1:$E$29</definedName>
    <definedName name="Z_FAE469C4_CC0E_407B_871F_7B3C94956CEC_.wvu.PrintArea" localSheetId="5" hidden="1">'Schedule-II'!$A$1:$L$28</definedName>
  </definedNames>
  <calcPr calcId="191028"/>
  <customWorkbookViews>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P Ashok Rao {पी. अशोक राव} - Personal View" guid="{27F75044-6024-4403-9A39-D72B9CCD332B}" mergeInterval="0" personalView="1" maximized="1" windowWidth="1916" windowHeight="83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5" l="1"/>
  <c r="M56" i="5"/>
  <c r="M55" i="5"/>
  <c r="N55" i="5" s="1"/>
  <c r="M54" i="5"/>
  <c r="N54" i="5" s="1"/>
  <c r="M53" i="5"/>
  <c r="M52" i="5"/>
  <c r="M51" i="5"/>
  <c r="M49" i="5"/>
  <c r="M48" i="5"/>
  <c r="M47" i="5"/>
  <c r="M46" i="5"/>
  <c r="N57" i="5"/>
  <c r="O57" i="5" s="1"/>
  <c r="N56" i="5"/>
  <c r="N53" i="5"/>
  <c r="M40" i="5"/>
  <c r="M39" i="5"/>
  <c r="M38" i="5"/>
  <c r="M37" i="5"/>
  <c r="M36" i="5"/>
  <c r="M35" i="5"/>
  <c r="M34" i="5"/>
  <c r="N34" i="5" s="1"/>
  <c r="O34" i="5" s="1"/>
  <c r="M33" i="5"/>
  <c r="M32" i="5"/>
  <c r="N32" i="5" s="1"/>
  <c r="O32" i="5" s="1"/>
  <c r="M31" i="5"/>
  <c r="N31" i="5" s="1"/>
  <c r="O31" i="5" s="1"/>
  <c r="M30" i="5"/>
  <c r="N30" i="5" s="1"/>
  <c r="O30" i="5" s="1"/>
  <c r="M29" i="5"/>
  <c r="M28" i="5"/>
  <c r="M41" i="5"/>
  <c r="N41" i="5" s="1"/>
  <c r="O41" i="5" s="1"/>
  <c r="M27" i="5"/>
  <c r="N27" i="5" s="1"/>
  <c r="O27" i="5" s="1"/>
  <c r="M26" i="5"/>
  <c r="N26" i="5" s="1"/>
  <c r="O26" i="5" s="1"/>
  <c r="M25" i="5"/>
  <c r="N25" i="5" s="1"/>
  <c r="O25" i="5" s="1"/>
  <c r="M24" i="5"/>
  <c r="M23" i="5"/>
  <c r="N23" i="5" s="1"/>
  <c r="O23" i="5" s="1"/>
  <c r="M22" i="5"/>
  <c r="N22" i="5" s="1"/>
  <c r="O22" i="5" s="1"/>
  <c r="M21" i="5"/>
  <c r="N21" i="5" s="1"/>
  <c r="O21" i="5" s="1"/>
  <c r="M20" i="5"/>
  <c r="M19" i="5"/>
  <c r="M18" i="5"/>
  <c r="M17" i="5"/>
  <c r="N17" i="5" s="1"/>
  <c r="O17" i="5" s="1"/>
  <c r="M16" i="5"/>
  <c r="M15" i="5"/>
  <c r="N15" i="5" s="1"/>
  <c r="O15" i="5" s="1"/>
  <c r="N18" i="5" l="1"/>
  <c r="O18" i="5" s="1"/>
  <c r="N37" i="5"/>
  <c r="O37" i="5" s="1"/>
  <c r="N19" i="5"/>
  <c r="O19" i="5" s="1"/>
  <c r="N28" i="5"/>
  <c r="O28" i="5" s="1"/>
  <c r="N38" i="5"/>
  <c r="O38" i="5" s="1"/>
  <c r="N20" i="5"/>
  <c r="O20" i="5" s="1"/>
  <c r="N29" i="5"/>
  <c r="O29" i="5" s="1"/>
  <c r="N39" i="5"/>
  <c r="O39" i="5" s="1"/>
  <c r="N16" i="5"/>
  <c r="O16" i="5" s="1"/>
  <c r="N35" i="5"/>
  <c r="O35" i="5" s="1"/>
  <c r="N36" i="5"/>
  <c r="O36" i="5" s="1"/>
  <c r="N40" i="5"/>
  <c r="O40" i="5" s="1"/>
  <c r="N24" i="5"/>
  <c r="O24" i="5" s="1"/>
  <c r="N33" i="5"/>
  <c r="O33" i="5" s="1"/>
  <c r="C15" i="8"/>
  <c r="A2" i="7"/>
  <c r="A1" i="7"/>
  <c r="P8" i="6"/>
  <c r="P9" i="6"/>
  <c r="O56" i="5"/>
  <c r="O55" i="5"/>
  <c r="O54" i="5"/>
  <c r="O53" i="5"/>
  <c r="N51" i="5"/>
  <c r="O51" i="5" s="1"/>
  <c r="N52" i="5" l="1"/>
  <c r="O52" i="5" s="1"/>
  <c r="M43" i="5"/>
  <c r="N43" i="5" s="1"/>
  <c r="O43" i="5" s="1"/>
  <c r="M42" i="5"/>
  <c r="N42" i="5" s="1"/>
  <c r="O42" i="5" s="1"/>
  <c r="M13" i="5"/>
  <c r="N13" i="5" s="1"/>
  <c r="O13" i="5" s="1"/>
  <c r="K11" i="6" l="1"/>
  <c r="N49" i="5"/>
  <c r="O49" i="5" s="1"/>
  <c r="N48" i="5"/>
  <c r="O48" i="5" s="1"/>
  <c r="N47" i="5"/>
  <c r="O47" i="5" s="1"/>
  <c r="N46" i="5"/>
  <c r="O46" i="5" s="1"/>
  <c r="M44" i="5" l="1"/>
  <c r="N44" i="5" s="1"/>
  <c r="O44" i="5" s="1"/>
  <c r="M14" i="5"/>
  <c r="N14" i="5" s="1"/>
  <c r="O14" i="5" s="1"/>
  <c r="M12" i="5"/>
  <c r="N12" i="5" s="1"/>
  <c r="O12" i="5" s="1"/>
  <c r="M11" i="5"/>
  <c r="N11" i="5" s="1"/>
  <c r="O11" i="5" s="1"/>
  <c r="M10" i="5"/>
  <c r="N10" i="5" s="1"/>
  <c r="O10" i="5" s="1"/>
  <c r="M9" i="5"/>
  <c r="N9" i="5" s="1"/>
  <c r="O9" i="5" s="1"/>
  <c r="M8" i="5"/>
  <c r="K13" i="6"/>
  <c r="K15" i="6" l="1"/>
  <c r="L15" i="6" s="1"/>
  <c r="K14" i="6"/>
  <c r="L14" i="6" l="1"/>
  <c r="L13" i="6"/>
  <c r="K12" i="6"/>
  <c r="L12" i="6" l="1"/>
  <c r="K16" i="6"/>
  <c r="L11" i="6"/>
  <c r="L16" i="6" l="1"/>
  <c r="Q17" i="6" s="1"/>
  <c r="Q16" i="6"/>
  <c r="N8" i="5"/>
  <c r="O8" i="5" l="1"/>
  <c r="A1" i="6" l="1"/>
  <c r="D6" i="6"/>
  <c r="D5" i="6"/>
  <c r="D4" i="6"/>
  <c r="D3" i="6"/>
  <c r="N16" i="6"/>
  <c r="N19" i="6" s="1"/>
  <c r="A65" i="5"/>
  <c r="E16" i="1"/>
  <c r="E20" i="1"/>
  <c r="E19" i="1"/>
  <c r="E17" i="1"/>
  <c r="E15" i="1"/>
  <c r="E14" i="1"/>
  <c r="E11" i="1"/>
  <c r="E10" i="1"/>
  <c r="E9" i="1"/>
  <c r="D4" i="5"/>
  <c r="F37" i="8" s="1"/>
  <c r="D27" i="7"/>
  <c r="D26" i="7"/>
  <c r="B27" i="7"/>
  <c r="B26" i="7"/>
  <c r="B8" i="7"/>
  <c r="B7" i="7"/>
  <c r="B6" i="7"/>
  <c r="B6" i="8"/>
  <c r="F40" i="8"/>
  <c r="F39" i="8"/>
  <c r="B40" i="8"/>
  <c r="B39" i="8"/>
  <c r="A52" i="8"/>
  <c r="B34" i="8"/>
  <c r="A1" i="8"/>
  <c r="B2" i="5"/>
  <c r="B1" i="5"/>
  <c r="B9" i="1"/>
  <c r="A8" i="4"/>
  <c r="B8" i="4" s="1"/>
  <c r="F8" i="4"/>
  <c r="G8" i="4" s="1"/>
  <c r="K8" i="4"/>
  <c r="L8" i="4" s="1"/>
  <c r="P8" i="4"/>
  <c r="Q8" i="4" s="1"/>
  <c r="A9" i="4"/>
  <c r="B9" i="4" s="1"/>
  <c r="D9" i="4" s="1"/>
  <c r="F9" i="4"/>
  <c r="G9" i="4" s="1"/>
  <c r="I9" i="4" s="1"/>
  <c r="K9" i="4"/>
  <c r="L9" i="4" s="1"/>
  <c r="N9" i="4" s="1"/>
  <c r="P9" i="4"/>
  <c r="Q9" i="4" s="1"/>
  <c r="S9" i="4" s="1"/>
  <c r="A10" i="4"/>
  <c r="B10" i="4"/>
  <c r="D10" i="4" s="1"/>
  <c r="F10" i="4"/>
  <c r="G10" i="4" s="1"/>
  <c r="I10" i="4" s="1"/>
  <c r="K10" i="4"/>
  <c r="L10" i="4" s="1"/>
  <c r="N10" i="4" s="1"/>
  <c r="P10" i="4"/>
  <c r="Q10" i="4" s="1"/>
  <c r="S10" i="4" s="1"/>
  <c r="Y10" i="4"/>
  <c r="T10" i="4"/>
  <c r="A11" i="4"/>
  <c r="B11" i="4" s="1"/>
  <c r="D11" i="4" s="1"/>
  <c r="F11" i="4"/>
  <c r="G11" i="4" s="1"/>
  <c r="I11" i="4" s="1"/>
  <c r="K11" i="4"/>
  <c r="L11" i="4" s="1"/>
  <c r="N11" i="4" s="1"/>
  <c r="P11" i="4"/>
  <c r="Q11" i="4" s="1"/>
  <c r="S11" i="4" s="1"/>
  <c r="Y11" i="4"/>
  <c r="T11" i="4" s="1"/>
  <c r="A12" i="4"/>
  <c r="B12" i="4"/>
  <c r="D12" i="4" s="1"/>
  <c r="F12" i="4"/>
  <c r="G12" i="4" s="1"/>
  <c r="I12" i="4" s="1"/>
  <c r="K12" i="4"/>
  <c r="L12" i="4" s="1"/>
  <c r="P12" i="4"/>
  <c r="Q12" i="4" s="1"/>
  <c r="S12" i="4" s="1"/>
  <c r="Y12" i="4"/>
  <c r="T12" i="4" s="1"/>
  <c r="A13" i="4"/>
  <c r="B13" i="4" s="1"/>
  <c r="F13" i="4"/>
  <c r="G13" i="4" s="1"/>
  <c r="I13" i="4" s="1"/>
  <c r="K13" i="4"/>
  <c r="L13" i="4"/>
  <c r="N13" i="4" s="1"/>
  <c r="P13" i="4"/>
  <c r="Q13" i="4" s="1"/>
  <c r="Y13" i="4"/>
  <c r="T13" i="4" s="1"/>
  <c r="Y14" i="4"/>
  <c r="T14" i="4" s="1"/>
  <c r="Y15" i="4"/>
  <c r="T15" i="4" s="1"/>
  <c r="Y16" i="4"/>
  <c r="T16" i="4" s="1"/>
  <c r="Y17" i="4"/>
  <c r="T17" i="4"/>
  <c r="Y18" i="4"/>
  <c r="T18" i="4" s="1"/>
  <c r="Y19" i="4"/>
  <c r="T19" i="4" s="1"/>
  <c r="Y20" i="4"/>
  <c r="T20" i="4" s="1"/>
  <c r="Y21" i="4"/>
  <c r="T21" i="4" s="1"/>
  <c r="Y22" i="4"/>
  <c r="T22" i="4" s="1"/>
  <c r="Y23" i="4"/>
  <c r="T23" i="4" s="1"/>
  <c r="Y24" i="4"/>
  <c r="T24" i="4" s="1"/>
  <c r="Y30" i="4"/>
  <c r="T30" i="4"/>
  <c r="Y31" i="4"/>
  <c r="T31" i="4" s="1"/>
  <c r="Y32" i="4"/>
  <c r="T32" i="4"/>
  <c r="Y33" i="4"/>
  <c r="T33" i="4" s="1"/>
  <c r="Y34" i="4"/>
  <c r="T34" i="4" s="1"/>
  <c r="Y35" i="4"/>
  <c r="T35" i="4" s="1"/>
  <c r="Y36" i="4"/>
  <c r="T36" i="4" s="1"/>
  <c r="Y37" i="4"/>
  <c r="T37" i="4" s="1"/>
  <c r="Y38" i="4"/>
  <c r="T38" i="4" s="1"/>
  <c r="Y39" i="4"/>
  <c r="T39" i="4" s="1"/>
  <c r="Y40" i="4"/>
  <c r="T40" i="4"/>
  <c r="Y41" i="4"/>
  <c r="T41" i="4" s="1"/>
  <c r="Y42" i="4"/>
  <c r="T42" i="4" s="1"/>
  <c r="Y43" i="4"/>
  <c r="T43" i="4" s="1"/>
  <c r="Y44" i="4"/>
  <c r="T44" i="4" s="1"/>
  <c r="Y45" i="4"/>
  <c r="T45" i="4" s="1"/>
  <c r="A122" i="4"/>
  <c r="A124" i="4"/>
  <c r="A134" i="4" s="1"/>
  <c r="B134" i="4" s="1"/>
  <c r="D134" i="4" s="1"/>
  <c r="K30" i="3"/>
  <c r="K31" i="3"/>
  <c r="K32" i="3"/>
  <c r="K33" i="3"/>
  <c r="K36" i="3"/>
  <c r="O36" i="3"/>
  <c r="K37" i="3"/>
  <c r="O37" i="3"/>
  <c r="K38" i="3"/>
  <c r="O38" i="3"/>
  <c r="K39" i="3"/>
  <c r="O39" i="3"/>
  <c r="A41" i="3"/>
  <c r="A42" i="3"/>
  <c r="A43" i="3"/>
  <c r="A44" i="3"/>
  <c r="A48" i="3"/>
  <c r="A54" i="3"/>
  <c r="F194" i="3"/>
  <c r="F195" i="3"/>
  <c r="A1" i="2"/>
  <c r="A3" i="2"/>
  <c r="E9" i="2"/>
  <c r="E10" i="2"/>
  <c r="E11" i="2"/>
  <c r="E12" i="2"/>
  <c r="B24" i="2"/>
  <c r="E24" i="2"/>
  <c r="B25" i="2"/>
  <c r="E25" i="2"/>
  <c r="A8" i="2"/>
  <c r="E8" i="2"/>
  <c r="B9" i="2"/>
  <c r="B10" i="2"/>
  <c r="B11" i="2"/>
  <c r="B12" i="2"/>
  <c r="K41" i="3"/>
  <c r="B7" i="1"/>
  <c r="A132" i="4" l="1"/>
  <c r="B132" i="4" s="1"/>
  <c r="D132" i="4" s="1"/>
  <c r="A133" i="4"/>
  <c r="B133" i="4" s="1"/>
  <c r="D133" i="4" s="1"/>
  <c r="A130" i="4"/>
  <c r="B130" i="4" s="1"/>
  <c r="D130" i="4" s="1"/>
  <c r="A129" i="4"/>
  <c r="B129" i="4" s="1"/>
  <c r="A127" i="4"/>
  <c r="A131" i="4"/>
  <c r="B131" i="4" s="1"/>
  <c r="D131" i="4" s="1"/>
  <c r="F20" i="1"/>
  <c r="D21" i="1" s="1"/>
  <c r="U6" i="4"/>
  <c r="S13" i="4"/>
  <c r="P6" i="4" s="1"/>
  <c r="D13" i="4"/>
  <c r="A6" i="4" s="1"/>
  <c r="N12" i="4"/>
  <c r="K6" i="4" s="1"/>
  <c r="F6" i="4"/>
  <c r="B5" i="7"/>
  <c r="Y25" i="4" l="1"/>
  <c r="T25" i="4" s="1"/>
  <c r="U7" i="4" s="1"/>
  <c r="D16" i="7" l="1"/>
  <c r="A17" i="6"/>
  <c r="D13" i="7"/>
  <c r="N60" i="5" l="1"/>
  <c r="O60" i="5"/>
  <c r="N62" i="5" l="1"/>
  <c r="O62" i="5" s="1"/>
  <c r="O64" i="5" s="1"/>
  <c r="D15" i="7" s="1"/>
  <c r="N63" i="5" l="1"/>
  <c r="D11" i="7" l="1"/>
  <c r="D18" i="7" s="1"/>
  <c r="D21" i="7" l="1"/>
  <c r="D23" i="7" l="1"/>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D19" authorId="0" shapeId="0" xr:uid="{00000000-0006-0000-0000-000001000000}">
      <text>
        <r>
          <rPr>
            <sz val="9"/>
            <color indexed="81"/>
            <rFont val="Tahoma"/>
            <family val="2"/>
          </rPr>
          <t>Insert date in dd-MM-yyyy format</t>
        </r>
      </text>
    </comment>
  </commentList>
</comments>
</file>

<file path=xl/sharedStrings.xml><?xml version="1.0" encoding="utf-8"?>
<sst xmlns="http://schemas.openxmlformats.org/spreadsheetml/2006/main" count="976" uniqueCount="441">
  <si>
    <t>Enter the details of the bidder below:</t>
  </si>
  <si>
    <t xml:space="preserve">Specify type of Bidder                 </t>
  </si>
  <si>
    <t xml:space="preserve">Sole Bidder </t>
  </si>
  <si>
    <t>2 or more</t>
  </si>
  <si>
    <t>Address of Registered Office</t>
  </si>
  <si>
    <t>email id</t>
  </si>
  <si>
    <t>Mobile no.</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</si>
  <si>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</si>
  <si>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</si>
  <si>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</si>
  <si>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</si>
  <si>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</si>
  <si>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</si>
  <si>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</si>
  <si>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</si>
  <si>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</si>
  <si>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</si>
  <si>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</si>
  <si>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</si>
  <si>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</si>
  <si>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</si>
  <si>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</si>
  <si>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</si>
  <si>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</si>
  <si>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</si>
  <si>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</si>
  <si>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</si>
  <si>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</si>
  <si>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</si>
  <si>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</si>
  <si>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</si>
  <si>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</si>
  <si>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</si>
  <si>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</si>
  <si>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</si>
  <si>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</si>
  <si>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</si>
  <si>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</si>
  <si>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</si>
  <si>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</si>
  <si>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</si>
  <si>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</si>
  <si>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</si>
  <si>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</si>
  <si>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</si>
  <si>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</si>
  <si>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</si>
  <si>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</si>
  <si>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</si>
  <si>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</si>
  <si>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</si>
  <si>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</si>
  <si>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</si>
  <si>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</si>
  <si>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</si>
  <si>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</si>
  <si>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</si>
  <si>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</si>
  <si>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</si>
  <si>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</si>
  <si>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</si>
  <si>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</si>
  <si>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</si>
  <si>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</si>
  <si>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</si>
  <si>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</si>
  <si>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</si>
  <si>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</si>
  <si>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</si>
  <si>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</si>
  <si>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</si>
  <si>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</si>
  <si>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</si>
  <si>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</si>
  <si>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</si>
  <si>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</si>
  <si>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</si>
  <si>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</si>
  <si>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</si>
  <si>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</si>
  <si>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</si>
  <si>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</si>
  <si>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</si>
  <si>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</si>
  <si>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</si>
  <si>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</si>
  <si>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</si>
  <si>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</si>
  <si>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</si>
  <si>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</si>
  <si>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</si>
  <si>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</si>
  <si>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</si>
  <si>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</si>
  <si>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</si>
  <si>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</si>
  <si>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</si>
  <si>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</si>
  <si>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</si>
  <si>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</si>
  <si>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</si>
  <si>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</si>
  <si>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</si>
  <si>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</si>
  <si>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</si>
  <si>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</si>
  <si>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</si>
  <si>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</si>
  <si>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</si>
  <si>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</si>
  <si>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</si>
  <si>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</si>
  <si>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</si>
  <si>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</si>
  <si>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</si>
  <si>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</si>
  <si>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</si>
  <si>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</si>
  <si>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</si>
  <si>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</si>
  <si>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</si>
  <si>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</si>
  <si>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</si>
  <si>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</si>
  <si>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</si>
  <si>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</si>
  <si>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</si>
  <si>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</si>
  <si>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</si>
  <si>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</si>
  <si>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</si>
  <si>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</si>
  <si>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</si>
  <si>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</si>
  <si>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</si>
  <si>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</si>
  <si>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</si>
  <si>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</si>
  <si>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</si>
  <si>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</si>
  <si>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</si>
  <si>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</si>
  <si>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</si>
  <si>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</si>
  <si>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</si>
  <si>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</si>
  <si>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</si>
  <si>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</si>
  <si>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</si>
  <si>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</si>
  <si>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</si>
  <si>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</si>
  <si>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</si>
  <si>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</si>
  <si>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</si>
  <si>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</si>
  <si>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</si>
  <si>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</si>
  <si>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</si>
  <si>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</si>
  <si>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</si>
  <si>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</si>
  <si>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</si>
  <si>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</si>
  <si>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</si>
  <si>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</si>
  <si>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</si>
  <si>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</si>
  <si>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</si>
  <si>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</si>
  <si>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</si>
  <si>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</si>
  <si>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</si>
  <si>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</si>
  <si>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</si>
  <si>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</si>
  <si>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</si>
  <si>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</si>
  <si>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</si>
  <si>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</si>
  <si>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</si>
  <si>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</si>
  <si>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</si>
  <si>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</si>
  <si>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</si>
  <si>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</si>
  <si>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</si>
  <si>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</si>
  <si>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</si>
  <si>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</si>
  <si>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</si>
  <si>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</si>
  <si>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</si>
  <si>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</si>
  <si>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</si>
  <si>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</si>
  <si>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</si>
  <si>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</si>
  <si>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</si>
  <si>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</si>
  <si>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</si>
  <si>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</si>
  <si>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</si>
  <si>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</si>
  <si>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</si>
  <si>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</si>
  <si>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</si>
  <si>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</si>
  <si>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</si>
  <si>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</si>
  <si>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</si>
  <si>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</si>
  <si>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</si>
  <si>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</si>
  <si>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</si>
  <si>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</si>
  <si>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</si>
  <si>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</si>
  <si>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</si>
  <si>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</si>
  <si>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</si>
  <si>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</si>
  <si>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</si>
  <si>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</si>
  <si>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</si>
  <si>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</si>
  <si>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</si>
  <si>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</si>
  <si>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</si>
  <si>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</si>
  <si>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</si>
  <si>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</si>
  <si>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</si>
  <si>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</si>
  <si>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</si>
  <si>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</si>
  <si>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</si>
  <si>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</si>
  <si>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</si>
  <si>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</si>
  <si>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</si>
  <si>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</si>
  <si>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Bidder’s Name and Address (Sole Bidder) :</t>
  </si>
  <si>
    <t>To:</t>
  </si>
  <si>
    <t>Contract Services</t>
  </si>
  <si>
    <t>Power Grid Corporation of India Ltd.,</t>
  </si>
  <si>
    <t>Southern Region Transmission system -I</t>
  </si>
  <si>
    <t>Kavadiguda Main Raod, Secunderabad - 500080</t>
  </si>
  <si>
    <t>Sl. No.</t>
  </si>
  <si>
    <t>DSR 2023 Ref No:</t>
  </si>
  <si>
    <t>Service Code</t>
  </si>
  <si>
    <t>SAC (Service Accounting Codes)</t>
  </si>
  <si>
    <t>Whether SAC in column ‘4’ is confirmed. If not  indicate applicable the SAC #</t>
  </si>
  <si>
    <t>Rate of GST applicable ( in %)</t>
  </si>
  <si>
    <t>Whether  rate of GST in column ‘6’ is confirmed. If not  indicate applicable rate of GST #</t>
  </si>
  <si>
    <t>Description
(DSR'23 Items- Civil Works)</t>
  </si>
  <si>
    <t>Unit</t>
  </si>
  <si>
    <t>Quantity</t>
  </si>
  <si>
    <t>Unit Erection Charges including GST as per DSR 2023</t>
  </si>
  <si>
    <t>Amount excluding GST</t>
  </si>
  <si>
    <t>Total Tax GST</t>
  </si>
  <si>
    <t>2.8.1</t>
  </si>
  <si>
    <t>sqm</t>
  </si>
  <si>
    <t>Sqm</t>
  </si>
  <si>
    <t>Total of Schedule Items as per DSR 2023</t>
  </si>
  <si>
    <t>Quote percentage (%) above/below +/- on total amount of DSR 2023 Rates excluding GST mentioned above  (to be quoted by Bidder)</t>
  </si>
  <si>
    <t>Amount above/below +/- on the amount for DSR Items as per bidder's quoted percentage</t>
  </si>
  <si>
    <t>Total of Schedule I excluding GST</t>
  </si>
  <si>
    <t>Total GST  forSchedule-I</t>
  </si>
  <si>
    <t>Schedule-II : Non-Scheduled Items</t>
  </si>
  <si>
    <t xml:space="preserve">Bidder’s Name </t>
  </si>
  <si>
    <t>Service Number</t>
  </si>
  <si>
    <t>SAC Code</t>
  </si>
  <si>
    <t>Whether SAC in column ‘2’ is confirmed. If not  indicate applicable the SAC #</t>
  </si>
  <si>
    <t>Whether  rate of GST in column ‘4’ is confirmed. If not  indicate applicable rate of GST #</t>
  </si>
  <si>
    <t>Description
(Non Schedule Items)</t>
  </si>
  <si>
    <t>Unit Rate without GST</t>
  </si>
  <si>
    <t>Total Amount</t>
  </si>
  <si>
    <t xml:space="preserve"> GST</t>
  </si>
  <si>
    <t>Remarks</t>
  </si>
  <si>
    <t>10= 8 x 9</t>
  </si>
  <si>
    <t>11 = Appl GST% of 10</t>
  </si>
  <si>
    <t>NON-SCHEDULE ITEMS</t>
  </si>
  <si>
    <t>Total of Non-Schedule Items(Part-A+Part-B)</t>
  </si>
  <si>
    <t>(GRAND SUMMARY)</t>
  </si>
  <si>
    <t>Description</t>
  </si>
  <si>
    <t>Total Price (INR)</t>
  </si>
  <si>
    <t>TOTAL SCHEDULE NO. I</t>
  </si>
  <si>
    <t>TOTAL SCHEDULE NO. II</t>
  </si>
  <si>
    <t>GST</t>
  </si>
  <si>
    <t>GST on Schedule-I</t>
  </si>
  <si>
    <t>GST on Schedule-II</t>
  </si>
  <si>
    <t>Total of Service/Installation Charge 
(ITEMS TAB: Item 01  INSTALLATION FOR DCB (INR) : SRM ATB
for BID PRICE SUMMARY Statement )</t>
  </si>
  <si>
    <t>Total GST against Service/Installation Charge
(ITEMS TAB: Item 02 GST - SERVICES FOR SRM ATB
 for BID PRICE SUMMARY Statement )</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</si>
  <si>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</si>
  <si>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</si>
  <si>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</si>
  <si>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</si>
  <si>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</si>
  <si>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</si>
  <si>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</si>
  <si>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</si>
  <si>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</si>
  <si>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</si>
  <si>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</si>
  <si>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</si>
  <si>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</si>
  <si>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</si>
  <si>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</si>
  <si>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</si>
  <si>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</si>
  <si>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</si>
  <si>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</si>
  <si>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</si>
  <si>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</si>
  <si>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</si>
  <si>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</si>
  <si>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</si>
  <si>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</si>
  <si>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</si>
  <si>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</si>
  <si>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</si>
  <si>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</si>
  <si>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</si>
  <si>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</si>
  <si>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</si>
  <si>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</si>
  <si>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</si>
  <si>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</si>
  <si>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</si>
  <si>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</si>
  <si>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</si>
  <si>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</si>
  <si>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</si>
  <si>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cum</t>
  </si>
  <si>
    <t>kg</t>
  </si>
  <si>
    <t xml:space="preserve">Construction of Omni Shed for TLM at 400kV Nellore Sub Station </t>
  </si>
  <si>
    <t>Specification No: SR-I/C&amp;M/WC-4306/2025/RFx- 5002004789 
 (SR1/NT/W-CIVIL/DOM/B00/25/12844)</t>
  </si>
  <si>
    <t>To: Contracts Dept.</t>
  </si>
  <si>
    <t>Bidder’s Name :</t>
  </si>
  <si>
    <t>SCHEDULE ITEMS (Civil)</t>
  </si>
  <si>
    <t>I</t>
  </si>
  <si>
    <t>1.1.2</t>
  </si>
  <si>
    <t>2.26.1</t>
  </si>
  <si>
    <t>16.3.10+2.25</t>
  </si>
  <si>
    <t>4.1.8</t>
  </si>
  <si>
    <t>5.1.2</t>
  </si>
  <si>
    <t>5.2.2</t>
  </si>
  <si>
    <t>5.9.1</t>
  </si>
  <si>
    <t>5.9.3</t>
  </si>
  <si>
    <t>5.9.5</t>
  </si>
  <si>
    <t>5.9.6</t>
  </si>
  <si>
    <t>5.9.19</t>
  </si>
  <si>
    <t>5.22.6 &amp; 5.22A.6</t>
  </si>
  <si>
    <t>6.4.2</t>
  </si>
  <si>
    <t>6.13.2</t>
  </si>
  <si>
    <t>13.1.2</t>
  </si>
  <si>
    <t>13.16.1</t>
  </si>
  <si>
    <t>10.16.1</t>
  </si>
  <si>
    <t>12.50</t>
  </si>
  <si>
    <t>10.6.2</t>
  </si>
  <si>
    <t>10.5.2</t>
  </si>
  <si>
    <t>10.11.1</t>
  </si>
  <si>
    <t>9.48.1</t>
  </si>
  <si>
    <t>10.30.1</t>
  </si>
  <si>
    <t>13.46.1</t>
  </si>
  <si>
    <t>13.41.1</t>
  </si>
  <si>
    <t>13.62.1</t>
  </si>
  <si>
    <t>SCHEDULE ITEMS (Electrical)</t>
  </si>
  <si>
    <t>2.5.1</t>
  </si>
  <si>
    <t>2.10.1</t>
  </si>
  <si>
    <t>2.10.4</t>
  </si>
  <si>
    <t>2.14.3</t>
  </si>
  <si>
    <t>1.10.1</t>
  </si>
  <si>
    <t>1.10.2</t>
  </si>
  <si>
    <t>1.10.3</t>
  </si>
  <si>
    <t>1.24.1</t>
  </si>
  <si>
    <t xml:space="preserve">Disposal of surplus excavated earth by Mechanical Transport including loading,unloading and stacking upto lead of 1KM and lift upto 1.5m. </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</si>
  <si>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 2.8.1 All kinds of soil.</t>
  </si>
  <si>
    <t>Extra for every additional lift of 1.5 m or part thereof in excavation / banking excavated or stacked materials.
2.26.1 All kinds of soil</t>
  </si>
  <si>
    <t xml:space="preserve">Supplying and stacking at site- Moorum &amp;Filling available Moorum (excluding rock) in trenches, plinth, sides of foundations etc. in layers not exceeding 20cm in depth, consolidating each deposited layer by ramming and watering, lead up
to 50 m and lift upto 1.5 m. </t>
  </si>
  <si>
    <t xml:space="preserve">Supplying and filling in plinth with sand under floors, including watering, ramming, consolidating and dressing complete. </t>
  </si>
  <si>
    <t xml:space="preserve">Providing and laying in position cement concrete of specified grade excluding the cost of centering and shuttering - All work up to plinth level : 1:4:8 (1 Cement : 4 coarse sand (zone-III) derived from natural sources : 8 graded stone aggregate 40 mm nominal size derived from natural sources) </t>
  </si>
  <si>
    <t xml:space="preserve">Providing and laying damp-proof course 50mm thick with cement concrete 1:2:4 (1 cement : 2 coarse sand (zone-III) derived from natural sources : 4 graded stone aggregate 20mm nominal size derived from natural sources). </t>
  </si>
  <si>
    <t xml:space="preserve">Extra for providing and mixing water proofing material in cement concrete work in doses by weight of cement as per manufacturer's specification. </t>
  </si>
  <si>
    <t xml:space="preserve">Providing &amp; applying a coat of residual petroleum bitumen of grade of VG-10 of approved quality using 1.7kg per square metre on damp proof course after cleaning the surface with brushes and finally with apiece of cloth lightly soaked in kerosene oil. </t>
  </si>
  <si>
    <t xml:space="preserve">Making plinth protection 50mm thick of cement concrete 1:3:6 (1 cement : 3 coarse sand (zone-III) derived from natural sources : 6 graded stone aggregate 20 mm nominal size derived from natural sources) over 75mm thick bed of dry brick ballast 40 mm nominal size, well rammed and
consolidated and grouted with fine sand, including necessary excavation, levelling &amp; dressing &amp; finishing the top smooth. </t>
  </si>
  <si>
    <t>Providing and laying in position specified grade of reinforced cement concrete, excluding the cost of centering, shuttering, finishing and reinforcement - All work up to plinth level : 5.1.2 1:1.5:3 (1 cement : 1.5 coarse sand (zone-III) derived from natural sources : 3 graded stone aggregate 20 mm nominal size derived from natural sources)</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</si>
  <si>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 5.2.2 1:1.5:3 (1 cement : 1.5 coarse sand(zone-III) derived from natural sources : 3 graded stone aggregate 20 mm nominal size derived from natural sources)</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</si>
  <si>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sand(zone-III) derived from natural sources : 3 graded stone aggregate 20 mm nominal size derived from natural sources).</t>
  </si>
  <si>
    <t xml:space="preserve">Centering and shuttering including strutting, propping etc. and removal of form for 5.9.1 Foundations, footings, bases of columns, etc. for mass concrete </t>
  </si>
  <si>
    <t xml:space="preserve">Centering and shuttering including strutting, propping etc. and removal of form for Suspended floors, roofs, landings, balconies and access platform </t>
  </si>
  <si>
    <t xml:space="preserve">Centering and shuttering including strutting, propping etc. and removal of form for Lintels, beams, plinth beams, girders, bressumers and cantilevers </t>
  </si>
  <si>
    <t xml:space="preserve">Centering and shuttering including strutting, propping etc. and removal of form for Columns, Pillars, Piers, Abutments, Posts and Struts </t>
  </si>
  <si>
    <t>Centering and shuttering including strutting, propping etc. and removal of form for Weather shade, Chajjas, corbels etc., including edges</t>
  </si>
  <si>
    <t xml:space="preserve">Steel reinforcement for R.C.C. work including straightening, cutting, bending, placing in position and binding all complete upto plinth level and above plinth. 5.22.6 Thermo-Mechanically Treated bars of grade Fe-500D or more. </t>
  </si>
  <si>
    <t>Brick work with common burnt clay F.P.S. (non modular) bricks of class designation 7.5 in superstructure above plinth level up to floor V level in all shapes and sizes in :
6.4.2 Cement mortar 1:6 (1 cement : 6 coarse sand)</t>
  </si>
  <si>
    <t>Half brick masonry with common burnt clay F.P.S. (non modular) bricks of class designation 7.5 in superstructure above plinth level up to floor V level.Cement mortar 1:4 (1 cement :4 coarse sand)</t>
  </si>
  <si>
    <t>Extra for providing and placing in position 2 Nos 6mm dia. M.S. bars at every third course of half brick masonry</t>
  </si>
  <si>
    <t xml:space="preserve">18 mm cement plaster in two coats under layer 12 mm thick cement plaster 1:5 (1 cement : 5 coarse sand) finished with a top layer 6 mm thick cement plaster 1:6 (1 cement : 6 fine sand). </t>
  </si>
  <si>
    <t xml:space="preserve">12 mm cement plaster of mix : 13.1.2 1:6 (1 cement: 6 fine sand) </t>
  </si>
  <si>
    <t xml:space="preserve">6 mm cement plaster of mix :
13.16.1 1:3 (1 cement : 3 fine sand) </t>
  </si>
  <si>
    <t>Structural steel work in single section, fixed with or without connecting plate, including cutting, hoisting, fixing in position and applying a priming coat of approved steel primer all complete.</t>
  </si>
  <si>
    <t xml:space="preserve">Steel work in built up tubular (round, square or rectangular hollow tubes etc.) trusses etc., including cutting, hoisting, fixing in position and applying a priming coat of approved steel primer, including welding and bolted with special shaped washers etc. complete. 10.16.1 Hot finished welded type tubes </t>
  </si>
  <si>
    <t xml:space="preserve">Providing and fixing precoated galvanised iron profile sheets (size, shape and pitch of corrugation as approved by Engineer-in-charge) 0.50 mm (+ 0.05 %) total coated thickness with zinc coating 120 grams per sqm as per IS: 277, in 240 mpa steel grade, 5-7 microns epoxy primer on both side of the sheet and polyester top coat 15-18 microns. Sheet should have protective guard film of 25 microns minimum to avoid scratches during transportation and should be supplied in single length upto 12 metre or as desired by Engineerin- charge. The sheet shall be fixed using self drilling /self tapping screws of size (5.5x 55 mm) with EPDM seal, complete upto any pitch in horizontal/ vertical or curved surfaces, excluding the cost of purlins, rafters and trusses and including cutting to size and shape wherever required. </t>
  </si>
  <si>
    <t xml:space="preserve">Supplying and fixing rolling shutters of approved make, made of required size M.S. laths, interlocked together through their entire length and jointed together at the end by end locks, mounted on specially designed pipe shaft with brackets, side guides and arrangements for inside and outside locking with push and pull operation complete, including the cost of providing and fixing necessary 27.5 cm long wire springs manufactured from high tensile steel wire of adequate strength conforming to IS: 4454 - part 1 and M.S. top cover of required thickness for rolling shutters. 10.6.2 80x1.20 mm M.S. laths with 1.20 mm thick top cover </t>
  </si>
  <si>
    <t>Providing and fixing ball bearing for rolling shutters.</t>
  </si>
  <si>
    <t>Providing and fixing 1mm thick M.S. sheet door with frame of 40x40x6 mm angle iron and 3 mm M.S. gusset plates at the junctions and corners, all necessary fittings complete, including applying a priming coat of approved steel primer. 10.5.2 Using flats 30x6mm for diagonal braces and central cross piece.</t>
  </si>
  <si>
    <t xml:space="preserve">Providing and fixing factory made ISI marked steel glazed doors, windows and ventilators, side /top /centre hung, with beading and all members such as F7D,F4B, K11 B and K12 B etc. complete of standard rolled steel sections, joints mitred and flash butt welded and sash bars tenoned
and riveted, including providing and fixing of hinges, pivots, including priming coat of approved steel primer, but excluding the cost of other fittings, complete all as per approved design, (sectional weight of only steel members shall be measured for payment).
10.11.1 Fixing with 15x3 mm lugs 10 cm long embedded in cement concrete block 15x10x10 cm of C.C. 1:3:6 (1 Cement : 3 coarse sand : 6 graded stone aggregate 20 mm nominal size) </t>
  </si>
  <si>
    <t>Providing and fixing M.S. grills of required pattern in frames of windows etc. with M.S. flats, square or round bars etc. including priming coat with approved steel primer all complete.
9.48.1 Fixed to steel windows by welding</t>
  </si>
  <si>
    <t>Providing &amp; fixing glass panes with putty and glazing clips in steel doors, windows, clerestory windows, all complete with : 4.0 mm thick glass panes.</t>
  </si>
  <si>
    <t xml:space="preserve">Finishing walls with Acrylic Smooth exterior paint of required shade : 13.46.1 New work (Two or more coat applied @ 1.67 ltr/10 sqm over and including priming coat of exterior primer applied @ 2.20 kg/10 sqm) </t>
  </si>
  <si>
    <t>Distempering with oil bound washable distemper of approved brand and manufacture to give an even shade :New work (two or more coats) over and including water thinnable priming coat with cement primer</t>
  </si>
  <si>
    <t xml:space="preserve">Painting with synthetic enamel paint of approved brand and manufacture of required colour to give an even shade : Two or more coats on new work over an under coat of suitable shade with ordinary paint of approved brand and manufacture </t>
  </si>
  <si>
    <t>per 50kg cement</t>
  </si>
  <si>
    <t>each</t>
  </si>
  <si>
    <t>Point</t>
  </si>
  <si>
    <t>metre</t>
  </si>
  <si>
    <t xml:space="preserve">Supplying and fixing 5 A to 32 A rating, 240/415 V, 10 kA, "C" curve, miniature circuit breaker suitable for inductive load of following poles in the existing MCB DB complete with connections, testing and commissioning etc. as required. 2.10.1 Single pole </t>
  </si>
  <si>
    <t xml:space="preserve">Supplying and fixing 5 A to 32 A rating, 240/415 V, 10 kA, "C" curve, miniature circuit breaker suitable for inductive load of following poles in the existing MCB DB complete with connections, testing and commissioning etc. as required. 2.10.4 Triple pole </t>
  </si>
  <si>
    <t>Supplying and fixing following rating, double pole, (single phase and neutral), 240 V, residual current circuit breaker (RCCB), having a sensitivity current 30 mA in the existing MCB DB complete with connections, testing and commissioning etc. as required. 63 A</t>
  </si>
  <si>
    <t xml:space="preserve">1.10.1 Group A </t>
  </si>
  <si>
    <t xml:space="preserve">1.10.2 Group B </t>
  </si>
  <si>
    <t xml:space="preserve">1.10.3 Group C </t>
  </si>
  <si>
    <t xml:space="preserve">Wiring for light/ power plug with 2X4 sq. mm FRLS PVC insulated copper conductor single core cable in surface/ recessed medium class PVC conduit alongwith 1 No. 4 sq. mm FRLS PVC insulated copper conductor single core cable for loop earthing as required. </t>
  </si>
  <si>
    <t xml:space="preserve">Supplying and fixing following modular switch/ socket on the existing modular plate &amp; switch box including connections but excluding modular plate etc. as required.
1.24.1 5/6 A switch </t>
  </si>
  <si>
    <t xml:space="preserve">Supplying and fixing 3 pin, 5 A ceiling rose on the existing junction box/ wooden block including connections etc. as required. </t>
  </si>
  <si>
    <t>Supplying and fixing 20 A, 240 V, SPN Industrial type socket outlet, with 2 pole and earth, metal enclosed plug top alongwith 20 A "C" curve, SP, MCB, in sheet steel enclosure, on surface or in recess, with chained metal cover for the socket out let and complete with connections, testing and commissioning etc. as required.</t>
  </si>
  <si>
    <t xml:space="preserve">Supplying and fixing of following ways surface/ recess mounting, vertical type, 415 V, TPN MCB distribution board of sheet steel, dust protected, duly powder painted, inclusive of 200 A tinned copper bus bar, common neutral link, earth bar, din bar for mounting MCBs (but without MCBs and incomer ) as required . (Note : Vertical type MCB TPDB is normally used where 3 phase outlets are required.) 2.5.1 4 way (4 + 12), Double door </t>
  </si>
  <si>
    <t>Wiring for light point/ fan point/ exhaust fan point/ call bell point with 1.5 sq.mm FRLS PVC insulated copper conductor single core cable in surface / recessed medium class PVC conduit, with modular switch, modular plate, suitable GI box and earthing the point with 1.5 sq.mm FRLS PVC insulated copper conductor single core cable etc. as required.</t>
  </si>
  <si>
    <t>13=12*10</t>
  </si>
  <si>
    <t>14=18% of 13</t>
  </si>
  <si>
    <t xml:space="preserve">Providing &amp; fixing chicken wire mesh  24 gauge and 20 mesh at junctions of RCC and masonry walls including fixing in position, scaffolding etc. complete as directed by Engineer-in-charge. </t>
  </si>
  <si>
    <t>Flood lamps fitting with LED bulb 80W</t>
  </si>
  <si>
    <t>Ceiling fans 1200mm</t>
  </si>
  <si>
    <t>Industrial exaust fan 450mm</t>
  </si>
  <si>
    <t>LED tube lights 18W</t>
  </si>
  <si>
    <t>Unit Erection Charges excluding GST, 12=11/1.18 for Civil
(or) 11/1.12 for Electrical</t>
  </si>
  <si>
    <r>
      <t xml:space="preserve">Supply &amp; Installation Charges- </t>
    </r>
    <r>
      <rPr>
        <b/>
        <sz val="12"/>
        <color rgb="FF000000"/>
        <rFont val="Book Antiqua"/>
        <family val="1"/>
      </rPr>
      <t>Schedule Civil Items</t>
    </r>
    <r>
      <rPr>
        <sz val="12"/>
        <color rgb="FF000000"/>
        <rFont val="Book Antiqua"/>
        <family val="1"/>
      </rPr>
      <t xml:space="preserve"> </t>
    </r>
  </si>
  <si>
    <r>
      <t xml:space="preserve">Supply &amp; Installation Charges- </t>
    </r>
    <r>
      <rPr>
        <b/>
        <sz val="12"/>
        <color rgb="FF000000"/>
        <rFont val="Book Antiqua"/>
        <family val="1"/>
      </rPr>
      <t>Non-Schedule Civil Items</t>
    </r>
  </si>
  <si>
    <t>Schedules Items as per DSR 2023 excluding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</si>
</sst>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409]d/mmm/yyyy;@"/>
  </numFmts>
  <fonts count="50">
    <font>
      <sz val="10"/>
      <name val="Book Antiqua"/>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sz val="9"/>
      <color indexed="81"/>
      <name val="Tahoma"/>
      <family val="2"/>
    </font>
    <font>
      <b/>
      <vertAlign val="superscript"/>
      <sz val="11"/>
      <name val="Book Antiqua"/>
      <family val="1"/>
    </font>
    <font>
      <sz val="10"/>
      <name val="Book Antiqua"/>
      <family val="1"/>
    </font>
    <font>
      <sz val="11"/>
      <color theme="1"/>
      <name val="Calibri"/>
      <family val="2"/>
      <scheme val="minor"/>
    </font>
    <font>
      <b/>
      <sz val="12"/>
      <color rgb="FFFF0000"/>
      <name val="Book Antiqua"/>
      <family val="1"/>
    </font>
    <font>
      <sz val="10"/>
      <color theme="1"/>
      <name val="Consolas"/>
      <family val="3"/>
    </font>
    <font>
      <sz val="22"/>
      <color theme="1"/>
      <name val="Calibri"/>
      <family val="2"/>
      <scheme val="minor"/>
    </font>
    <font>
      <b/>
      <sz val="12"/>
      <color theme="1"/>
      <name val="Book Antiqua"/>
      <family val="1"/>
    </font>
    <font>
      <sz val="10"/>
      <name val="Book Antiqua"/>
      <family val="1"/>
    </font>
    <font>
      <sz val="12"/>
      <color theme="1"/>
      <name val="Book Antiqua"/>
      <family val="1"/>
    </font>
    <font>
      <sz val="12"/>
      <color rgb="FF000000"/>
      <name val="Book Antiqua"/>
      <family val="1"/>
    </font>
    <font>
      <sz val="12"/>
      <color rgb="FF03074A"/>
      <name val="Book Antiqua"/>
      <family val="1"/>
    </font>
    <font>
      <sz val="12"/>
      <color rgb="FFFF0000"/>
      <name val="Book Antiqua"/>
      <family val="1"/>
    </font>
    <font>
      <b/>
      <sz val="12"/>
      <color rgb="FF000000"/>
      <name val="Book Antiqua"/>
      <family val="1"/>
    </font>
    <font>
      <b/>
      <sz val="12"/>
      <color theme="1"/>
      <name val="Times New Roman"/>
      <family val="1"/>
    </font>
  </fonts>
  <fills count="8">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
      <left style="thin">
        <color rgb="FF000000"/>
      </left>
      <right style="thin">
        <color rgb="FF000000"/>
      </right>
      <top style="thin">
        <color rgb="FF000000"/>
      </top>
      <bottom style="thin">
        <color rgb="FF000000"/>
      </bottom>
      <diagonal/>
    </border>
  </borders>
  <cellStyleXfs count="54">
    <xf numFmtId="0" fontId="0" fillId="0" borderId="0"/>
    <xf numFmtId="9" fontId="8" fillId="0" borderId="0"/>
    <xf numFmtId="165" fontId="9"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0" fontId="10" fillId="0" borderId="0"/>
    <xf numFmtId="164" fontId="1" fillId="0" borderId="0" applyFont="0" applyFill="0" applyBorder="0" applyAlignment="0" applyProtection="0"/>
    <xf numFmtId="169" fontId="9" fillId="0" borderId="0"/>
    <xf numFmtId="169" fontId="9" fillId="0" borderId="0"/>
    <xf numFmtId="169" fontId="9" fillId="0" borderId="0"/>
    <xf numFmtId="169" fontId="9" fillId="0" borderId="0"/>
    <xf numFmtId="169" fontId="9" fillId="0" borderId="0"/>
    <xf numFmtId="169" fontId="9" fillId="0" borderId="0"/>
    <xf numFmtId="169" fontId="9" fillId="0" borderId="0"/>
    <xf numFmtId="169" fontId="9" fillId="0" borderId="0"/>
    <xf numFmtId="164" fontId="27" fillId="0" borderId="0" applyFont="0" applyFill="0" applyBorder="0" applyAlignment="0" applyProtection="0"/>
    <xf numFmtId="164" fontId="9" fillId="0" borderId="0" applyFont="0" applyFill="0" applyBorder="0" applyAlignment="0" applyProtection="0"/>
    <xf numFmtId="164" fontId="37" fillId="0" borderId="0" applyFont="0" applyFill="0" applyBorder="0" applyAlignment="0" applyProtection="0"/>
    <xf numFmtId="170" fontId="11"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2" fillId="0" borderId="0" applyNumberFormat="0" applyFill="0" applyBorder="0" applyAlignment="0" applyProtection="0">
      <alignment vertical="top"/>
      <protection locked="0"/>
    </xf>
    <xf numFmtId="37" fontId="13" fillId="0" borderId="0"/>
    <xf numFmtId="171" fontId="9" fillId="0" borderId="0"/>
    <xf numFmtId="0" fontId="9" fillId="0" borderId="0"/>
    <xf numFmtId="0" fontId="38" fillId="0" borderId="0"/>
    <xf numFmtId="0" fontId="17" fillId="0" borderId="0"/>
    <xf numFmtId="0" fontId="9" fillId="0" borderId="0"/>
    <xf numFmtId="0" fontId="9" fillId="0" borderId="0"/>
    <xf numFmtId="0" fontId="9" fillId="0" borderId="0"/>
    <xf numFmtId="0" fontId="27" fillId="0" borderId="0"/>
    <xf numFmtId="0" fontId="6" fillId="0" borderId="0"/>
    <xf numFmtId="0" fontId="9" fillId="0" borderId="0"/>
    <xf numFmtId="0" fontId="9" fillId="0" borderId="0"/>
    <xf numFmtId="0" fontId="26" fillId="0" borderId="0"/>
    <xf numFmtId="0" fontId="6" fillId="0" borderId="0"/>
    <xf numFmtId="0" fontId="9" fillId="0" borderId="0"/>
    <xf numFmtId="0" fontId="38" fillId="0" borderId="0"/>
    <xf numFmtId="0" fontId="38" fillId="0" borderId="0"/>
    <xf numFmtId="0" fontId="17" fillId="0" borderId="0"/>
    <xf numFmtId="0" fontId="6" fillId="0" borderId="0"/>
    <xf numFmtId="0" fontId="17" fillId="0" borderId="0"/>
    <xf numFmtId="0" fontId="27" fillId="0" borderId="0"/>
    <xf numFmtId="0" fontId="9" fillId="0" borderId="0"/>
    <xf numFmtId="0" fontId="6" fillId="0" borderId="0"/>
    <xf numFmtId="0" fontId="6" fillId="0" borderId="0"/>
    <xf numFmtId="0" fontId="27" fillId="0" borderId="0"/>
    <xf numFmtId="0" fontId="27" fillId="0" borderId="0"/>
    <xf numFmtId="9" fontId="9" fillId="0" borderId="0" applyFont="0" applyFill="0" applyBorder="0" applyAlignment="0" applyProtection="0"/>
    <xf numFmtId="0" fontId="14" fillId="0" borderId="0" applyFont="0"/>
    <xf numFmtId="0" fontId="15" fillId="0" borderId="0" applyNumberFormat="0" applyFill="0" applyBorder="0" applyAlignment="0" applyProtection="0">
      <alignment vertical="top"/>
      <protection locked="0"/>
    </xf>
    <xf numFmtId="0" fontId="16" fillId="0" borderId="0"/>
    <xf numFmtId="9" fontId="43" fillId="0" borderId="0" applyFont="0" applyFill="0" applyBorder="0" applyAlignment="0" applyProtection="0"/>
  </cellStyleXfs>
  <cellXfs count="363">
    <xf numFmtId="0" fontId="0" fillId="0" borderId="0" xfId="0"/>
    <xf numFmtId="0" fontId="17" fillId="0" borderId="0" xfId="27" applyAlignment="1" applyProtection="1">
      <alignment vertical="top"/>
      <protection hidden="1"/>
    </xf>
    <xf numFmtId="0" fontId="17" fillId="0" borderId="0" xfId="27" applyProtection="1">
      <protection hidden="1"/>
    </xf>
    <xf numFmtId="0" fontId="3" fillId="0" borderId="0" xfId="27" applyFont="1" applyAlignment="1" applyProtection="1">
      <alignment horizontal="justify" vertical="top"/>
      <protection hidden="1"/>
    </xf>
    <xf numFmtId="0" fontId="3" fillId="0" borderId="0" xfId="27" applyFont="1" applyAlignment="1" applyProtection="1">
      <alignment horizontal="justify" vertical="top" wrapText="1"/>
      <protection hidden="1"/>
    </xf>
    <xf numFmtId="0" fontId="3" fillId="0" borderId="0" xfId="27" applyFont="1" applyAlignment="1" applyProtection="1">
      <alignment vertical="top"/>
      <protection hidden="1"/>
    </xf>
    <xf numFmtId="0" fontId="3" fillId="0" borderId="0" xfId="27" applyFont="1" applyAlignment="1" applyProtection="1">
      <alignment horizontal="right" vertical="top"/>
      <protection hidden="1"/>
    </xf>
    <xf numFmtId="0" fontId="19" fillId="0" borderId="0" xfId="27" applyFont="1" applyProtection="1">
      <protection hidden="1"/>
    </xf>
    <xf numFmtId="0" fontId="3" fillId="0" borderId="0" xfId="27" applyFont="1" applyProtection="1">
      <protection hidden="1"/>
    </xf>
    <xf numFmtId="0" fontId="3" fillId="0" borderId="0" xfId="27" applyFont="1" applyAlignment="1" applyProtection="1">
      <alignment horizontal="justify"/>
      <protection hidden="1"/>
    </xf>
    <xf numFmtId="0" fontId="5" fillId="0" borderId="0" xfId="27" applyFont="1" applyAlignment="1" applyProtection="1">
      <alignment horizontal="justify"/>
      <protection hidden="1"/>
    </xf>
    <xf numFmtId="0" fontId="3" fillId="0" borderId="0" xfId="27" quotePrefix="1" applyFont="1" applyAlignment="1" applyProtection="1">
      <alignment vertical="top"/>
      <protection hidden="1"/>
    </xf>
    <xf numFmtId="0" fontId="3" fillId="0" borderId="0" xfId="27" applyFont="1" applyAlignment="1" applyProtection="1">
      <alignment horizontal="center" vertical="center"/>
      <protection hidden="1"/>
    </xf>
    <xf numFmtId="0" fontId="3" fillId="0" borderId="0" xfId="27" applyFont="1" applyAlignment="1" applyProtection="1">
      <alignment horizontal="left"/>
      <protection hidden="1"/>
    </xf>
    <xf numFmtId="0" fontId="3" fillId="0" borderId="0" xfId="27" applyFont="1" applyAlignment="1" applyProtection="1">
      <alignment vertical="top" wrapText="1"/>
      <protection hidden="1"/>
    </xf>
    <xf numFmtId="0" fontId="5" fillId="0" borderId="0" xfId="27" applyFont="1" applyAlignment="1" applyProtection="1">
      <alignment horizontal="justify" vertical="top" wrapText="1"/>
      <protection hidden="1"/>
    </xf>
    <xf numFmtId="0" fontId="5" fillId="0" borderId="0" xfId="27" applyFont="1" applyAlignment="1" applyProtection="1">
      <alignment vertical="top" wrapText="1"/>
      <protection hidden="1"/>
    </xf>
    <xf numFmtId="15" fontId="3" fillId="0" borderId="0" xfId="27" applyNumberFormat="1" applyFont="1" applyAlignment="1" applyProtection="1">
      <alignment vertical="top"/>
      <protection hidden="1"/>
    </xf>
    <xf numFmtId="0" fontId="3" fillId="0" borderId="4" xfId="27" quotePrefix="1" applyFont="1" applyBorder="1" applyAlignment="1" applyProtection="1">
      <alignment horizontal="center" vertical="top"/>
      <protection hidden="1"/>
    </xf>
    <xf numFmtId="0" fontId="3" fillId="0" borderId="5" xfId="27" quotePrefix="1" applyFont="1" applyBorder="1" applyAlignment="1" applyProtection="1">
      <alignment horizontal="center" vertical="top"/>
      <protection hidden="1"/>
    </xf>
    <xf numFmtId="0" fontId="24" fillId="0" borderId="0" xfId="0" applyFont="1" applyProtection="1">
      <protection hidden="1"/>
    </xf>
    <xf numFmtId="0" fontId="24" fillId="0" borderId="0" xfId="0" applyFont="1" applyAlignment="1" applyProtection="1">
      <alignment vertical="center"/>
      <protection hidden="1"/>
    </xf>
    <xf numFmtId="0" fontId="24" fillId="0" borderId="0" xfId="41" applyFont="1" applyAlignment="1" applyProtection="1">
      <alignment vertical="center"/>
      <protection hidden="1"/>
    </xf>
    <xf numFmtId="0" fontId="24" fillId="0" borderId="0" xfId="45" applyFont="1" applyAlignment="1" applyProtection="1">
      <alignment vertical="center"/>
      <protection hidden="1"/>
    </xf>
    <xf numFmtId="0" fontId="25" fillId="0" borderId="0" xfId="0" applyFont="1" applyAlignment="1" applyProtection="1">
      <alignment vertical="center"/>
      <protection hidden="1"/>
    </xf>
    <xf numFmtId="0" fontId="27" fillId="0" borderId="0" xfId="31" applyProtection="1">
      <protection hidden="1"/>
    </xf>
    <xf numFmtId="0" fontId="27" fillId="0" borderId="6" xfId="31" applyBorder="1" applyProtection="1">
      <protection hidden="1"/>
    </xf>
    <xf numFmtId="0" fontId="27" fillId="0" borderId="7" xfId="31" applyBorder="1" applyProtection="1">
      <protection hidden="1"/>
    </xf>
    <xf numFmtId="0" fontId="27" fillId="0" borderId="8" xfId="31" applyBorder="1" applyProtection="1">
      <protection hidden="1"/>
    </xf>
    <xf numFmtId="0" fontId="27" fillId="0" borderId="9" xfId="31" applyBorder="1" applyProtection="1">
      <protection hidden="1"/>
    </xf>
    <xf numFmtId="0" fontId="27" fillId="0" borderId="10" xfId="31" applyBorder="1" applyProtection="1">
      <protection hidden="1"/>
    </xf>
    <xf numFmtId="0" fontId="28" fillId="0" borderId="0" xfId="31" applyFont="1" applyAlignment="1" applyProtection="1">
      <alignment horizontal="center"/>
      <protection hidden="1"/>
    </xf>
    <xf numFmtId="0" fontId="27" fillId="0" borderId="0" xfId="43" applyAlignment="1" applyProtection="1">
      <alignment vertical="center"/>
      <protection hidden="1"/>
    </xf>
    <xf numFmtId="0" fontId="27" fillId="0" borderId="10" xfId="43" applyBorder="1" applyAlignment="1" applyProtection="1">
      <alignment vertical="center"/>
      <protection hidden="1"/>
    </xf>
    <xf numFmtId="0" fontId="9" fillId="0" borderId="9" xfId="43" applyFont="1" applyBorder="1" applyAlignment="1" applyProtection="1">
      <alignment vertical="center"/>
      <protection hidden="1"/>
    </xf>
    <xf numFmtId="0" fontId="27" fillId="0" borderId="0" xfId="43" applyProtection="1">
      <protection hidden="1"/>
    </xf>
    <xf numFmtId="0" fontId="27" fillId="0" borderId="10" xfId="43" applyBorder="1" applyProtection="1">
      <protection hidden="1"/>
    </xf>
    <xf numFmtId="0" fontId="9" fillId="0" borderId="0" xfId="43" applyFont="1" applyAlignment="1" applyProtection="1">
      <alignment vertical="center"/>
      <protection hidden="1"/>
    </xf>
    <xf numFmtId="0" fontId="9" fillId="0" borderId="9" xfId="43" applyFont="1" applyBorder="1" applyAlignment="1" applyProtection="1">
      <alignment horizontal="center" vertical="center"/>
      <protection hidden="1"/>
    </xf>
    <xf numFmtId="0" fontId="9" fillId="0" borderId="10" xfId="43" applyFont="1" applyBorder="1" applyAlignment="1" applyProtection="1">
      <alignment horizontal="left" vertical="center"/>
      <protection hidden="1"/>
    </xf>
    <xf numFmtId="0" fontId="27" fillId="0" borderId="11" xfId="31" applyBorder="1" applyProtection="1">
      <protection hidden="1"/>
    </xf>
    <xf numFmtId="0" fontId="27" fillId="0" borderId="12" xfId="31" applyBorder="1" applyProtection="1">
      <protection hidden="1"/>
    </xf>
    <xf numFmtId="0" fontId="27" fillId="0" borderId="13" xfId="31" applyBorder="1" applyProtection="1">
      <protection hidden="1"/>
    </xf>
    <xf numFmtId="0" fontId="27" fillId="0" borderId="0" xfId="43" applyAlignment="1" applyProtection="1">
      <alignment horizontal="left"/>
      <protection hidden="1"/>
    </xf>
    <xf numFmtId="0" fontId="27" fillId="0" borderId="9" xfId="43" applyBorder="1" applyAlignment="1" applyProtection="1">
      <alignment horizontal="center"/>
      <protection hidden="1"/>
    </xf>
    <xf numFmtId="0" fontId="27" fillId="0" borderId="9" xfId="43" applyBorder="1" applyProtection="1">
      <protection hidden="1"/>
    </xf>
    <xf numFmtId="0" fontId="27" fillId="0" borderId="9" xfId="48" applyBorder="1" applyAlignment="1" applyProtection="1">
      <alignment horizontal="center"/>
      <protection hidden="1"/>
    </xf>
    <xf numFmtId="0" fontId="27" fillId="0" borderId="0" xfId="48" applyProtection="1">
      <protection hidden="1"/>
    </xf>
    <xf numFmtId="0" fontId="27" fillId="0" borderId="14" xfId="31" applyBorder="1" applyProtection="1">
      <protection hidden="1"/>
    </xf>
    <xf numFmtId="0" fontId="27" fillId="0" borderId="15" xfId="48" applyBorder="1" applyAlignment="1" applyProtection="1">
      <alignment horizontal="center"/>
      <protection hidden="1"/>
    </xf>
    <xf numFmtId="0" fontId="27" fillId="0" borderId="16" xfId="48" applyBorder="1" applyProtection="1">
      <protection hidden="1"/>
    </xf>
    <xf numFmtId="0" fontId="27" fillId="0" borderId="16" xfId="43" applyBorder="1" applyProtection="1">
      <protection hidden="1"/>
    </xf>
    <xf numFmtId="0" fontId="27" fillId="0" borderId="17" xfId="43" applyBorder="1" applyProtection="1">
      <protection hidden="1"/>
    </xf>
    <xf numFmtId="0" fontId="29" fillId="0" borderId="0" xfId="31" applyFont="1" applyProtection="1">
      <protection hidden="1"/>
    </xf>
    <xf numFmtId="0" fontId="30" fillId="0" borderId="0" xfId="0" applyFont="1" applyAlignment="1" applyProtection="1">
      <alignment vertical="center"/>
      <protection hidden="1"/>
    </xf>
    <xf numFmtId="0" fontId="17" fillId="0" borderId="18" xfId="27" applyBorder="1" applyProtection="1">
      <protection hidden="1"/>
    </xf>
    <xf numFmtId="0" fontId="20" fillId="0" borderId="0" xfId="27" applyFont="1" applyAlignment="1" applyProtection="1">
      <alignment vertical="top"/>
      <protection hidden="1"/>
    </xf>
    <xf numFmtId="0" fontId="20" fillId="0" borderId="0" xfId="27" applyFont="1" applyAlignment="1" applyProtection="1">
      <alignment horizontal="right" vertical="top"/>
      <protection hidden="1"/>
    </xf>
    <xf numFmtId="0" fontId="31" fillId="0" borderId="18" xfId="27" applyFont="1" applyBorder="1" applyProtection="1">
      <protection hidden="1"/>
    </xf>
    <xf numFmtId="0" fontId="5" fillId="0" borderId="18" xfId="27" applyFont="1" applyBorder="1" applyAlignment="1" applyProtection="1">
      <alignment horizontal="center"/>
      <protection hidden="1"/>
    </xf>
    <xf numFmtId="0" fontId="5" fillId="0" borderId="19" xfId="0" applyFont="1" applyBorder="1" applyAlignment="1" applyProtection="1">
      <alignment horizontal="right"/>
      <protection hidden="1"/>
    </xf>
    <xf numFmtId="0" fontId="5" fillId="0" borderId="19" xfId="0" applyFont="1" applyBorder="1" applyAlignment="1" applyProtection="1">
      <alignment vertical="center"/>
      <protection hidden="1"/>
    </xf>
    <xf numFmtId="0" fontId="6" fillId="0" borderId="0" xfId="0" applyFont="1" applyProtection="1">
      <protection hidden="1"/>
    </xf>
    <xf numFmtId="0" fontId="7"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7" fillId="0" borderId="0" xfId="41" applyFont="1" applyAlignment="1" applyProtection="1">
      <alignment horizontal="left" vertical="center" indent="1"/>
      <protection hidden="1"/>
    </xf>
    <xf numFmtId="0" fontId="6" fillId="0" borderId="0" xfId="41" applyAlignment="1" applyProtection="1">
      <alignment horizontal="left" vertical="center" indent="1"/>
      <protection hidden="1"/>
    </xf>
    <xf numFmtId="0" fontId="6"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right" vertical="center" indent="1"/>
      <protection hidden="1"/>
    </xf>
    <xf numFmtId="0" fontId="3" fillId="0" borderId="19" xfId="27" applyFont="1" applyBorder="1" applyProtection="1">
      <protection hidden="1"/>
    </xf>
    <xf numFmtId="0" fontId="3" fillId="0" borderId="19" xfId="27" applyFont="1" applyBorder="1" applyAlignment="1" applyProtection="1">
      <alignment vertical="top"/>
      <protection hidden="1"/>
    </xf>
    <xf numFmtId="0" fontId="7" fillId="0" borderId="0" xfId="0" applyFont="1" applyAlignment="1" applyProtection="1">
      <alignment horizontal="center" vertical="center"/>
      <protection hidden="1"/>
    </xf>
    <xf numFmtId="0" fontId="6" fillId="0" borderId="0" xfId="27" applyFont="1" applyAlignment="1" applyProtection="1">
      <alignment horizontal="justify" vertical="top" wrapText="1"/>
      <protection hidden="1"/>
    </xf>
    <xf numFmtId="0" fontId="3" fillId="0" borderId="19" xfId="0" applyFont="1" applyBorder="1" applyAlignment="1" applyProtection="1">
      <alignment vertical="center"/>
      <protection hidden="1"/>
    </xf>
    <xf numFmtId="0" fontId="3" fillId="0" borderId="0" xfId="0" applyFont="1" applyAlignment="1" applyProtection="1">
      <alignment vertical="center"/>
      <protection hidden="1"/>
    </xf>
    <xf numFmtId="0" fontId="6" fillId="0" borderId="0" xfId="0" applyFont="1" applyAlignment="1" applyProtection="1">
      <alignment horizontal="justify" vertical="center"/>
      <protection hidden="1"/>
    </xf>
    <xf numFmtId="0" fontId="7" fillId="0" borderId="0" xfId="45" applyFont="1" applyAlignment="1" applyProtection="1">
      <alignment vertical="center"/>
      <protection hidden="1"/>
    </xf>
    <xf numFmtId="0" fontId="6" fillId="0" borderId="0" xfId="45" applyAlignment="1" applyProtection="1">
      <alignment horizontal="left" vertical="center" indent="1"/>
      <protection hidden="1"/>
    </xf>
    <xf numFmtId="0" fontId="7" fillId="0" borderId="0" xfId="45" applyFont="1" applyAlignment="1" applyProtection="1">
      <alignment vertical="top"/>
      <protection hidden="1"/>
    </xf>
    <xf numFmtId="0" fontId="7" fillId="0" borderId="0" xfId="0" applyFont="1" applyAlignment="1" applyProtection="1">
      <alignment horizontal="justify" vertical="center"/>
      <protection hidden="1"/>
    </xf>
    <xf numFmtId="173" fontId="7" fillId="0" borderId="0" xfId="0" applyNumberFormat="1" applyFont="1" applyAlignment="1" applyProtection="1">
      <alignment horizontal="left" vertical="center" indent="1"/>
      <protection hidden="1"/>
    </xf>
    <xf numFmtId="0" fontId="6" fillId="0" borderId="0" xfId="0" applyFont="1" applyAlignment="1" applyProtection="1">
      <alignment horizontal="left" vertical="center" indent="1"/>
      <protection hidden="1"/>
    </xf>
    <xf numFmtId="0" fontId="7" fillId="0" borderId="0" xfId="0" applyFont="1" applyAlignment="1" applyProtection="1">
      <alignment horizontal="left" vertical="center" indent="1"/>
      <protection hidden="1"/>
    </xf>
    <xf numFmtId="0" fontId="24" fillId="0" borderId="0" xfId="47" applyFont="1"/>
    <xf numFmtId="0" fontId="6" fillId="0" borderId="0" xfId="42" applyFont="1" applyAlignment="1">
      <alignment horizontal="justify" vertical="center"/>
    </xf>
    <xf numFmtId="0" fontId="6" fillId="0" borderId="0" xfId="42" applyFont="1" applyAlignment="1">
      <alignment vertical="center"/>
    </xf>
    <xf numFmtId="0" fontId="6" fillId="0" borderId="20" xfId="42" applyFont="1" applyBorder="1" applyAlignment="1">
      <alignment vertical="center" wrapText="1"/>
    </xf>
    <xf numFmtId="0" fontId="6" fillId="0" borderId="21" xfId="42" applyFont="1" applyBorder="1" applyAlignment="1">
      <alignment vertical="center" wrapText="1"/>
    </xf>
    <xf numFmtId="0" fontId="6" fillId="0" borderId="22" xfId="42" applyFont="1" applyBorder="1" applyAlignment="1">
      <alignment vertical="center" wrapText="1"/>
    </xf>
    <xf numFmtId="0" fontId="6" fillId="0" borderId="3" xfId="42" applyFont="1" applyBorder="1" applyAlignment="1">
      <alignment vertical="center" wrapText="1"/>
    </xf>
    <xf numFmtId="0" fontId="17" fillId="0" borderId="22" xfId="42" applyBorder="1" applyAlignment="1">
      <alignment horizontal="left" vertical="center" wrapText="1"/>
    </xf>
    <xf numFmtId="0" fontId="6" fillId="0" borderId="3" xfId="42" applyFont="1" applyBorder="1" applyAlignment="1">
      <alignment horizontal="center" vertical="center" wrapText="1"/>
    </xf>
    <xf numFmtId="0" fontId="6" fillId="0" borderId="9" xfId="42" applyFont="1" applyBorder="1" applyAlignment="1">
      <alignment vertical="center" wrapText="1"/>
    </xf>
    <xf numFmtId="0" fontId="6" fillId="0" borderId="0" xfId="42" applyFont="1" applyAlignment="1">
      <alignment vertical="center" wrapText="1"/>
    </xf>
    <xf numFmtId="0" fontId="6" fillId="0" borderId="23" xfId="42" applyFont="1" applyBorder="1" applyAlignment="1">
      <alignment vertical="center"/>
    </xf>
    <xf numFmtId="0" fontId="6" fillId="0" borderId="24" xfId="42" applyFont="1" applyBorder="1" applyAlignment="1">
      <alignment vertical="center"/>
    </xf>
    <xf numFmtId="0" fontId="6" fillId="0" borderId="25" xfId="42" applyFont="1" applyBorder="1" applyAlignment="1">
      <alignment vertical="center"/>
    </xf>
    <xf numFmtId="0" fontId="6" fillId="0" borderId="26" xfId="42" applyFont="1" applyBorder="1" applyAlignment="1">
      <alignment vertical="center"/>
    </xf>
    <xf numFmtId="0" fontId="6" fillId="0" borderId="27" xfId="42" applyFont="1" applyBorder="1" applyAlignment="1">
      <alignment vertical="center"/>
    </xf>
    <xf numFmtId="0" fontId="6" fillId="0" borderId="28" xfId="42" applyFont="1" applyBorder="1" applyAlignment="1">
      <alignment vertical="center"/>
    </xf>
    <xf numFmtId="0" fontId="6" fillId="0" borderId="29" xfId="42" applyFont="1" applyBorder="1" applyAlignment="1">
      <alignment vertical="center"/>
    </xf>
    <xf numFmtId="0" fontId="6" fillId="0" borderId="30" xfId="42" applyFont="1" applyBorder="1" applyAlignment="1">
      <alignment vertical="center"/>
    </xf>
    <xf numFmtId="0" fontId="6" fillId="0" borderId="9" xfId="42" applyFont="1" applyBorder="1" applyAlignment="1">
      <alignment vertical="center"/>
    </xf>
    <xf numFmtId="0" fontId="6" fillId="0" borderId="10" xfId="42" applyFont="1" applyBorder="1" applyAlignment="1">
      <alignment vertical="center" wrapText="1"/>
    </xf>
    <xf numFmtId="0" fontId="6" fillId="0" borderId="22" xfId="42" applyFont="1" applyBorder="1" applyAlignment="1">
      <alignment horizontal="left" vertical="center"/>
    </xf>
    <xf numFmtId="0" fontId="6" fillId="0" borderId="11" xfId="42" applyFont="1" applyBorder="1" applyAlignment="1">
      <alignment horizontal="left" vertical="center"/>
    </xf>
    <xf numFmtId="0" fontId="6" fillId="0" borderId="9" xfId="42" applyFont="1" applyBorder="1" applyAlignment="1">
      <alignment horizontal="left" vertical="center"/>
    </xf>
    <xf numFmtId="0" fontId="6" fillId="0" borderId="0" xfId="42" applyFont="1" applyAlignment="1">
      <alignment horizontal="left" vertical="center"/>
    </xf>
    <xf numFmtId="0" fontId="6" fillId="0" borderId="10" xfId="42" applyFont="1" applyBorder="1" applyAlignment="1">
      <alignment horizontal="left" vertical="center"/>
    </xf>
    <xf numFmtId="0" fontId="6" fillId="0" borderId="31" xfId="42" applyFont="1" applyBorder="1" applyAlignment="1">
      <alignment horizontal="left" vertical="center"/>
    </xf>
    <xf numFmtId="0" fontId="6" fillId="0" borderId="32" xfId="42" applyFont="1" applyBorder="1" applyAlignment="1">
      <alignment horizontal="left" vertical="center"/>
    </xf>
    <xf numFmtId="0" fontId="6" fillId="0" borderId="0" xfId="47" applyFont="1"/>
    <xf numFmtId="0" fontId="7" fillId="2" borderId="33" xfId="42" applyFont="1" applyFill="1" applyBorder="1" applyAlignment="1" applyProtection="1">
      <alignment horizontal="left" vertical="center" wrapText="1"/>
      <protection locked="0"/>
    </xf>
    <xf numFmtId="0" fontId="6" fillId="2" borderId="33" xfId="42" applyFont="1" applyFill="1" applyBorder="1" applyAlignment="1" applyProtection="1">
      <alignment horizontal="left" vertical="center" wrapText="1"/>
      <protection locked="0"/>
    </xf>
    <xf numFmtId="0" fontId="6" fillId="2" borderId="34" xfId="42" applyFont="1" applyFill="1" applyBorder="1" applyAlignment="1" applyProtection="1">
      <alignment horizontal="left" vertical="center" wrapText="1"/>
      <protection locked="0"/>
    </xf>
    <xf numFmtId="0" fontId="6" fillId="2" borderId="33" xfId="42" applyFont="1" applyFill="1" applyBorder="1" applyAlignment="1" applyProtection="1">
      <alignment vertical="center" wrapText="1"/>
      <protection locked="0"/>
    </xf>
    <xf numFmtId="0" fontId="6" fillId="2" borderId="34" xfId="42" applyFont="1" applyFill="1" applyBorder="1" applyAlignment="1" applyProtection="1">
      <alignment vertical="center" wrapText="1"/>
      <protection locked="0"/>
    </xf>
    <xf numFmtId="0" fontId="6" fillId="2" borderId="35" xfId="42" applyFont="1" applyFill="1" applyBorder="1" applyAlignment="1" applyProtection="1">
      <alignment vertical="center" wrapText="1"/>
      <protection locked="0"/>
    </xf>
    <xf numFmtId="0" fontId="34" fillId="0" borderId="36" xfId="42" applyFont="1" applyBorder="1" applyAlignment="1" applyProtection="1">
      <alignment horizontal="left" vertical="center" wrapText="1"/>
      <protection locked="0"/>
    </xf>
    <xf numFmtId="0" fontId="32" fillId="0" borderId="36" xfId="47" applyFont="1" applyBorder="1" applyAlignment="1" applyProtection="1">
      <alignment horizontal="center" vertical="center"/>
      <protection locked="0"/>
    </xf>
    <xf numFmtId="0" fontId="6" fillId="0" borderId="10" xfId="42" applyFont="1" applyBorder="1" applyAlignment="1" applyProtection="1">
      <alignment horizontal="center" vertical="center"/>
      <protection locked="0"/>
    </xf>
    <xf numFmtId="175" fontId="6" fillId="2" borderId="33" xfId="42" applyNumberFormat="1" applyFont="1" applyFill="1" applyBorder="1" applyAlignment="1" applyProtection="1">
      <alignment horizontal="left" vertical="center" wrapText="1"/>
      <protection locked="0"/>
    </xf>
    <xf numFmtId="0" fontId="39" fillId="0" borderId="0" xfId="44" applyFont="1" applyAlignment="1">
      <alignment horizontal="center" vertical="center" wrapText="1"/>
    </xf>
    <xf numFmtId="0" fontId="39" fillId="0" borderId="0" xfId="44" applyFont="1" applyAlignment="1">
      <alignment vertical="center" wrapText="1"/>
    </xf>
    <xf numFmtId="0" fontId="7" fillId="0" borderId="19" xfId="40" applyFont="1" applyBorder="1" applyAlignment="1">
      <alignment vertical="center"/>
    </xf>
    <xf numFmtId="0" fontId="6" fillId="0" borderId="19" xfId="40" applyFont="1" applyBorder="1" applyAlignment="1">
      <alignment vertical="center"/>
    </xf>
    <xf numFmtId="0" fontId="7" fillId="0" borderId="19" xfId="40" applyFont="1" applyBorder="1" applyAlignment="1">
      <alignment horizontal="right" vertical="center"/>
    </xf>
    <xf numFmtId="0" fontId="9" fillId="0" borderId="0" xfId="25"/>
    <xf numFmtId="0" fontId="6" fillId="0" borderId="0" xfId="40" applyFont="1" applyAlignment="1">
      <alignment vertical="center"/>
    </xf>
    <xf numFmtId="0" fontId="7" fillId="0" borderId="0" xfId="40" applyFont="1" applyAlignment="1">
      <alignment horizontal="center" vertical="center"/>
    </xf>
    <xf numFmtId="0" fontId="6" fillId="0" borderId="0" xfId="40" applyFont="1" applyAlignment="1">
      <alignment horizontal="left" vertical="center"/>
    </xf>
    <xf numFmtId="173" fontId="6" fillId="0" borderId="0" xfId="40" applyNumberFormat="1" applyFont="1" applyAlignment="1">
      <alignment horizontal="left" vertical="center"/>
    </xf>
    <xf numFmtId="0" fontId="6" fillId="0" borderId="0" xfId="41" applyAlignment="1">
      <alignment horizontal="left" vertical="center"/>
    </xf>
    <xf numFmtId="0" fontId="7" fillId="0" borderId="0" xfId="41" applyFont="1" applyAlignment="1">
      <alignment horizontal="left" vertical="center"/>
    </xf>
    <xf numFmtId="0" fontId="6" fillId="0" borderId="0" xfId="40" applyFont="1" applyAlignment="1">
      <alignment horizontal="justify" vertical="center"/>
    </xf>
    <xf numFmtId="0" fontId="6" fillId="0" borderId="0" xfId="46" applyAlignment="1">
      <alignment horizontal="left" vertical="center"/>
    </xf>
    <xf numFmtId="0" fontId="6" fillId="0" borderId="0" xfId="40" applyFont="1" applyAlignment="1">
      <alignment vertical="top"/>
    </xf>
    <xf numFmtId="172" fontId="6" fillId="0" borderId="0" xfId="40" applyNumberFormat="1" applyFont="1" applyAlignment="1">
      <alignment horizontal="center" vertical="top"/>
    </xf>
    <xf numFmtId="0" fontId="6" fillId="0" borderId="0" xfId="40" applyFont="1" applyAlignment="1">
      <alignment horizontal="justify" vertical="top"/>
    </xf>
    <xf numFmtId="0" fontId="6" fillId="0" borderId="0" xfId="40" applyFont="1" applyAlignment="1">
      <alignment horizontal="justify"/>
    </xf>
    <xf numFmtId="0" fontId="6" fillId="0" borderId="0" xfId="40" quotePrefix="1" applyFont="1" applyAlignment="1">
      <alignment horizontal="justify"/>
    </xf>
    <xf numFmtId="4" fontId="5" fillId="0" borderId="0" xfId="40" quotePrefix="1" applyNumberFormat="1" applyFont="1" applyAlignment="1">
      <alignment vertical="center"/>
    </xf>
    <xf numFmtId="172" fontId="6" fillId="0" borderId="0" xfId="40" applyNumberFormat="1" applyFont="1" applyAlignment="1">
      <alignment horizontal="center" vertical="center"/>
    </xf>
    <xf numFmtId="0" fontId="6" fillId="0" borderId="0" xfId="40" applyFont="1" applyAlignment="1">
      <alignment horizontal="center" vertical="top"/>
    </xf>
    <xf numFmtId="0" fontId="6" fillId="0" borderId="0" xfId="36" applyAlignment="1">
      <alignment vertical="center"/>
    </xf>
    <xf numFmtId="0" fontId="6" fillId="0" borderId="0" xfId="36" applyAlignment="1">
      <alignment horizontal="center" vertical="center" wrapText="1"/>
    </xf>
    <xf numFmtId="0" fontId="6" fillId="0" borderId="0" xfId="36"/>
    <xf numFmtId="0" fontId="6" fillId="0" borderId="0" xfId="36" applyAlignment="1">
      <alignment horizontal="justify" vertical="center"/>
    </xf>
    <xf numFmtId="172" fontId="6" fillId="0" borderId="0" xfId="36" applyNumberFormat="1" applyAlignment="1">
      <alignment horizontal="center" vertical="center"/>
    </xf>
    <xf numFmtId="0" fontId="6" fillId="0" borderId="0" xfId="36" applyAlignment="1">
      <alignment horizontal="right" vertical="center"/>
    </xf>
    <xf numFmtId="0" fontId="6" fillId="0" borderId="0" xfId="40" applyFont="1"/>
    <xf numFmtId="173" fontId="7" fillId="0" borderId="0" xfId="40" applyNumberFormat="1" applyFont="1" applyAlignment="1">
      <alignment vertical="center"/>
    </xf>
    <xf numFmtId="0" fontId="7" fillId="0" borderId="0" xfId="40" applyFont="1" applyAlignment="1">
      <alignment horizontal="right" vertical="center"/>
    </xf>
    <xf numFmtId="0" fontId="7" fillId="0" borderId="0" xfId="40" applyFont="1" applyAlignment="1">
      <alignment horizontal="left" vertical="center" indent="2"/>
    </xf>
    <xf numFmtId="0" fontId="7" fillId="0" borderId="0" xfId="40" applyFont="1" applyAlignment="1">
      <alignment horizontal="left" vertical="center" indent="1"/>
    </xf>
    <xf numFmtId="0" fontId="6" fillId="0" borderId="0" xfId="40" applyFont="1" applyAlignment="1">
      <alignment horizontal="left" vertical="center" indent="1"/>
    </xf>
    <xf numFmtId="0" fontId="6" fillId="0" borderId="0" xfId="36" applyAlignment="1">
      <alignment horizontal="left" vertical="center" indent="2"/>
    </xf>
    <xf numFmtId="0" fontId="7" fillId="0" borderId="0" xfId="36" applyFont="1" applyAlignment="1">
      <alignment horizontal="left" vertical="center"/>
    </xf>
    <xf numFmtId="173" fontId="7" fillId="0" borderId="0" xfId="36" applyNumberFormat="1" applyFont="1" applyAlignment="1">
      <alignment horizontal="left" vertical="center" indent="1"/>
    </xf>
    <xf numFmtId="0" fontId="6" fillId="2" borderId="44" xfId="36" applyFill="1" applyBorder="1" applyAlignment="1" applyProtection="1">
      <alignment horizontal="left" vertical="center"/>
      <protection locked="0"/>
    </xf>
    <xf numFmtId="0" fontId="40" fillId="0" borderId="0" xfId="0" applyFont="1" applyAlignment="1">
      <alignment horizontal="left" vertical="center"/>
    </xf>
    <xf numFmtId="0" fontId="41" fillId="6" borderId="0" xfId="0" applyFont="1" applyFill="1" applyAlignment="1">
      <alignment horizontal="center" vertical="center"/>
    </xf>
    <xf numFmtId="0" fontId="3" fillId="0" borderId="41"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3" fillId="5" borderId="14" xfId="0" applyFont="1" applyFill="1" applyBorder="1" applyAlignment="1" applyProtection="1">
      <alignment horizontal="center" vertical="center" wrapText="1"/>
      <protection locked="0"/>
    </xf>
    <xf numFmtId="0" fontId="3" fillId="0" borderId="14" xfId="0" applyFont="1" applyBorder="1" applyAlignment="1" applyProtection="1">
      <alignment horizontal="center" vertical="center"/>
      <protection hidden="1"/>
    </xf>
    <xf numFmtId="0" fontId="3" fillId="0" borderId="18" xfId="0" applyFont="1" applyBorder="1" applyAlignment="1" applyProtection="1">
      <alignment vertical="center"/>
      <protection hidden="1"/>
    </xf>
    <xf numFmtId="0" fontId="5" fillId="0" borderId="18" xfId="0" applyFont="1" applyBorder="1" applyAlignment="1" applyProtection="1">
      <alignment horizontal="center" vertical="center" wrapText="1"/>
      <protection hidden="1"/>
    </xf>
    <xf numFmtId="0" fontId="42" fillId="0" borderId="18" xfId="0" applyFont="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41" xfId="0" applyFont="1" applyBorder="1" applyAlignment="1" applyProtection="1">
      <alignment horizontal="center" vertical="center" wrapText="1"/>
      <protection hidden="1"/>
    </xf>
    <xf numFmtId="164" fontId="5" fillId="0" borderId="18" xfId="18" applyFont="1" applyBorder="1" applyAlignment="1" applyProtection="1">
      <alignment vertical="center"/>
      <protection hidden="1"/>
    </xf>
    <xf numFmtId="9" fontId="42" fillId="5" borderId="41" xfId="0" applyNumberFormat="1" applyFont="1" applyFill="1" applyBorder="1" applyAlignment="1" applyProtection="1">
      <alignment horizontal="center" vertical="center" wrapText="1"/>
      <protection locked="0"/>
    </xf>
    <xf numFmtId="9" fontId="42" fillId="0" borderId="41" xfId="0" applyNumberFormat="1"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hidden="1"/>
    </xf>
    <xf numFmtId="0" fontId="5" fillId="0" borderId="14" xfId="0" applyFont="1" applyBorder="1" applyAlignment="1" applyProtection="1">
      <alignment horizontal="left" vertical="center"/>
      <protection hidden="1"/>
    </xf>
    <xf numFmtId="0" fontId="3" fillId="0" borderId="18" xfId="0" applyFont="1" applyBorder="1" applyAlignment="1" applyProtection="1">
      <alignment horizontal="center" vertical="center" wrapText="1"/>
      <protection hidden="1"/>
    </xf>
    <xf numFmtId="0" fontId="44" fillId="5" borderId="18" xfId="0" applyFont="1" applyFill="1" applyBorder="1" applyAlignment="1" applyProtection="1">
      <alignment horizontal="center"/>
      <protection locked="0"/>
    </xf>
    <xf numFmtId="9" fontId="3" fillId="0" borderId="18" xfId="53" applyFont="1" applyFill="1" applyBorder="1" applyAlignment="1">
      <alignment horizontal="center" vertical="center"/>
    </xf>
    <xf numFmtId="0" fontId="44" fillId="5" borderId="18" xfId="0" applyFont="1" applyFill="1" applyBorder="1" applyProtection="1">
      <protection locked="0"/>
    </xf>
    <xf numFmtId="0" fontId="44" fillId="0" borderId="0" xfId="0" applyFont="1"/>
    <xf numFmtId="0" fontId="3" fillId="0" borderId="0" xfId="0" applyFont="1"/>
    <xf numFmtId="0" fontId="3" fillId="0" borderId="18" xfId="0" applyFont="1" applyBorder="1" applyProtection="1">
      <protection hidden="1"/>
    </xf>
    <xf numFmtId="0" fontId="5" fillId="0" borderId="18" xfId="0" applyFont="1" applyBorder="1" applyAlignment="1" applyProtection="1">
      <alignment horizontal="center" vertical="center"/>
      <protection hidden="1"/>
    </xf>
    <xf numFmtId="0" fontId="5" fillId="0" borderId="18" xfId="0" applyFont="1" applyBorder="1" applyAlignment="1" applyProtection="1">
      <alignment horizontal="center"/>
      <protection hidden="1"/>
    </xf>
    <xf numFmtId="0" fontId="45" fillId="0" borderId="18" xfId="0" applyFont="1" applyBorder="1" applyAlignment="1">
      <alignment horizontal="center" vertical="center" wrapText="1"/>
    </xf>
    <xf numFmtId="0" fontId="45" fillId="0" borderId="18" xfId="0" applyFont="1" applyBorder="1" applyAlignment="1">
      <alignment vertical="center" wrapText="1"/>
    </xf>
    <xf numFmtId="164" fontId="45" fillId="0" borderId="18" xfId="7" applyFont="1" applyBorder="1" applyAlignment="1">
      <alignment horizontal="center" vertical="center" wrapText="1"/>
    </xf>
    <xf numFmtId="0" fontId="44" fillId="0" borderId="18" xfId="0" applyFont="1" applyBorder="1" applyAlignment="1">
      <alignment vertical="center" wrapText="1"/>
    </xf>
    <xf numFmtId="164" fontId="46" fillId="0" borderId="18" xfId="7" applyFont="1" applyBorder="1" applyAlignment="1">
      <alignment horizontal="center" vertical="center" wrapText="1"/>
    </xf>
    <xf numFmtId="0" fontId="45" fillId="0" borderId="18" xfId="0" applyFont="1" applyBorder="1" applyAlignment="1">
      <alignment horizontal="justify" vertical="center" wrapText="1"/>
    </xf>
    <xf numFmtId="2" fontId="3" fillId="0" borderId="18" xfId="0" applyNumberFormat="1" applyFont="1" applyBorder="1" applyAlignment="1">
      <alignment horizontal="center" wrapText="1"/>
    </xf>
    <xf numFmtId="164" fontId="45" fillId="0" borderId="18" xfId="7" applyFont="1" applyFill="1" applyBorder="1" applyAlignment="1">
      <alignment horizontal="center" vertical="center" wrapText="1"/>
    </xf>
    <xf numFmtId="164" fontId="3" fillId="0" borderId="18" xfId="7" applyFont="1" applyFill="1" applyBorder="1" applyAlignment="1">
      <alignment horizontal="center" vertical="center" wrapText="1"/>
    </xf>
    <xf numFmtId="164" fontId="44" fillId="0" borderId="18" xfId="7" applyFont="1" applyBorder="1" applyAlignment="1">
      <alignment vertical="center"/>
    </xf>
    <xf numFmtId="0" fontId="44" fillId="0" borderId="0" xfId="0" applyFont="1" applyAlignment="1">
      <alignment horizontal="center" vertical="top"/>
    </xf>
    <xf numFmtId="0" fontId="44" fillId="0" borderId="0" xfId="0" applyFont="1" applyAlignment="1">
      <alignment horizontal="center"/>
    </xf>
    <xf numFmtId="2" fontId="44" fillId="0" borderId="0" xfId="0" applyNumberFormat="1" applyFont="1"/>
    <xf numFmtId="0" fontId="44" fillId="0" borderId="0" xfId="0" applyFont="1" applyAlignment="1">
      <alignment vertical="top"/>
    </xf>
    <xf numFmtId="2" fontId="5" fillId="0" borderId="18" xfId="0" applyNumberFormat="1" applyFont="1" applyBorder="1" applyAlignment="1" applyProtection="1">
      <alignment vertical="center" wrapText="1"/>
      <protection hidden="1"/>
    </xf>
    <xf numFmtId="2" fontId="44" fillId="0" borderId="0" xfId="0" applyNumberFormat="1" applyFont="1" applyAlignment="1">
      <alignment vertical="top"/>
    </xf>
    <xf numFmtId="10" fontId="3" fillId="5" borderId="18" xfId="0" applyNumberFormat="1" applyFont="1" applyFill="1" applyBorder="1" applyAlignment="1" applyProtection="1">
      <alignment vertical="center" wrapText="1"/>
      <protection locked="0" hidden="1"/>
    </xf>
    <xf numFmtId="10" fontId="3" fillId="0" borderId="18" xfId="0" applyNumberFormat="1" applyFont="1" applyBorder="1" applyAlignment="1" applyProtection="1">
      <alignment horizontal="right" vertical="center"/>
      <protection hidden="1"/>
    </xf>
    <xf numFmtId="0" fontId="44" fillId="0" borderId="18" xfId="0" applyFont="1" applyBorder="1" applyAlignment="1">
      <alignment horizontal="right" vertical="top"/>
    </xf>
    <xf numFmtId="164" fontId="5" fillId="0" borderId="18" xfId="7" applyFont="1" applyBorder="1" applyAlignment="1" applyProtection="1">
      <alignment vertical="center" wrapText="1"/>
      <protection hidden="1"/>
    </xf>
    <xf numFmtId="0" fontId="3" fillId="0" borderId="18" xfId="0" applyFont="1" applyBorder="1" applyAlignment="1" applyProtection="1">
      <alignment vertical="center" wrapText="1"/>
      <protection hidden="1"/>
    </xf>
    <xf numFmtId="164" fontId="44" fillId="0" borderId="0" xfId="0" applyNumberFormat="1" applyFont="1"/>
    <xf numFmtId="2" fontId="5" fillId="0" borderId="0" xfId="0" applyNumberFormat="1" applyFont="1" applyAlignment="1">
      <alignment horizontal="center" vertical="center"/>
    </xf>
    <xf numFmtId="164" fontId="44" fillId="0" borderId="18" xfId="7" applyFont="1" applyBorder="1" applyAlignment="1">
      <alignment horizontal="center" vertical="center" wrapText="1"/>
    </xf>
    <xf numFmtId="0" fontId="45" fillId="0" borderId="18" xfId="0" applyFont="1" applyBorder="1" applyAlignment="1">
      <alignment vertical="top" wrapText="1"/>
    </xf>
    <xf numFmtId="0" fontId="44" fillId="0" borderId="18" xfId="0" applyFont="1" applyBorder="1" applyAlignment="1">
      <alignment horizontal="justify" vertical="top" wrapText="1"/>
    </xf>
    <xf numFmtId="0" fontId="44" fillId="0" borderId="0" xfId="0" applyFont="1" applyAlignment="1" applyProtection="1">
      <alignment vertical="center"/>
      <protection hidden="1"/>
    </xf>
    <xf numFmtId="1" fontId="3" fillId="0" borderId="0" xfId="0" applyNumberFormat="1" applyFont="1" applyProtection="1">
      <protection hidden="1"/>
    </xf>
    <xf numFmtId="0" fontId="3" fillId="0" borderId="18" xfId="0" applyFont="1" applyBorder="1" applyAlignment="1">
      <alignment horizontal="center" vertical="center"/>
    </xf>
    <xf numFmtId="0" fontId="44" fillId="0" borderId="18" xfId="0" applyFont="1" applyBorder="1" applyAlignment="1">
      <alignment vertical="top" wrapText="1"/>
    </xf>
    <xf numFmtId="0" fontId="3" fillId="0" borderId="18" xfId="0" applyFont="1" applyBorder="1" applyAlignment="1">
      <alignment horizontal="center" vertical="center" wrapText="1"/>
    </xf>
    <xf numFmtId="0" fontId="5" fillId="0" borderId="18" xfId="0" applyFont="1" applyBorder="1" applyAlignment="1" applyProtection="1">
      <alignment vertical="center" wrapText="1"/>
      <protection hidden="1"/>
    </xf>
    <xf numFmtId="0" fontId="44" fillId="0" borderId="18" xfId="0" applyFont="1" applyBorder="1" applyAlignment="1">
      <alignment horizontal="center" vertical="center"/>
    </xf>
    <xf numFmtId="0" fontId="44" fillId="0" borderId="0" xfId="0" applyFont="1" applyAlignment="1" applyProtection="1">
      <alignment horizontal="left" vertical="center"/>
      <protection hidden="1"/>
    </xf>
    <xf numFmtId="2" fontId="3" fillId="0" borderId="0" xfId="0" applyNumberFormat="1" applyFont="1" applyAlignment="1" applyProtection="1">
      <alignment vertical="center"/>
      <protection hidden="1"/>
    </xf>
    <xf numFmtId="164" fontId="3" fillId="0" borderId="18" xfId="7" applyFont="1" applyBorder="1" applyAlignment="1">
      <alignment horizontal="right" vertical="center" readingOrder="1"/>
    </xf>
    <xf numFmtId="164" fontId="3" fillId="0" borderId="18" xfId="7" applyFont="1" applyBorder="1" applyAlignment="1" applyProtection="1">
      <alignment horizontal="right" vertical="center"/>
      <protection hidden="1"/>
    </xf>
    <xf numFmtId="164" fontId="42" fillId="0" borderId="18" xfId="7" applyFont="1" applyBorder="1" applyAlignment="1" applyProtection="1">
      <alignment horizontal="right" vertical="center" wrapText="1"/>
      <protection hidden="1"/>
    </xf>
    <xf numFmtId="164" fontId="3" fillId="5" borderId="14" xfId="7" applyFont="1" applyFill="1" applyBorder="1" applyAlignment="1" applyProtection="1">
      <alignment horizontal="center" vertical="center"/>
      <protection locked="0"/>
    </xf>
    <xf numFmtId="164" fontId="3" fillId="0" borderId="18" xfId="7" applyFont="1" applyBorder="1" applyAlignment="1">
      <alignment horizontal="center" vertical="center"/>
    </xf>
    <xf numFmtId="164" fontId="44" fillId="0" borderId="18" xfId="7" applyFont="1" applyBorder="1" applyAlignment="1">
      <alignment horizontal="right" vertical="center"/>
    </xf>
    <xf numFmtId="164" fontId="44" fillId="0" borderId="18" xfId="7" applyFont="1" applyFill="1" applyBorder="1" applyAlignment="1">
      <alignment vertical="center"/>
    </xf>
    <xf numFmtId="2" fontId="49" fillId="0" borderId="18" xfId="28" applyNumberFormat="1" applyFont="1" applyBorder="1"/>
    <xf numFmtId="2" fontId="45" fillId="0" borderId="18" xfId="0" applyNumberFormat="1" applyFont="1" applyBorder="1" applyAlignment="1">
      <alignment horizontal="center" vertical="center" wrapText="1"/>
    </xf>
    <xf numFmtId="2" fontId="42" fillId="0" borderId="18" xfId="28" applyNumberFormat="1" applyFont="1" applyBorder="1"/>
    <xf numFmtId="0" fontId="3" fillId="0" borderId="18" xfId="7" applyNumberFormat="1" applyFont="1" applyBorder="1" applyAlignment="1">
      <alignment horizontal="center" vertical="center" readingOrder="1"/>
    </xf>
    <xf numFmtId="0" fontId="5" fillId="0" borderId="18" xfId="0" applyFont="1" applyBorder="1" applyAlignment="1" applyProtection="1">
      <alignment horizontal="left" vertical="center" wrapText="1"/>
      <protection hidden="1"/>
    </xf>
    <xf numFmtId="0" fontId="1" fillId="0" borderId="0" xfId="0" applyFont="1"/>
    <xf numFmtId="0" fontId="5" fillId="0" borderId="18" xfId="0" applyFont="1" applyBorder="1" applyAlignment="1">
      <alignment horizontal="center" vertical="center" wrapText="1"/>
    </xf>
    <xf numFmtId="164" fontId="1" fillId="0" borderId="0" xfId="0" applyNumberFormat="1" applyFont="1"/>
    <xf numFmtId="164" fontId="1" fillId="0" borderId="0" xfId="7" applyFont="1"/>
    <xf numFmtId="0" fontId="3" fillId="0" borderId="18" xfId="0" applyFont="1" applyBorder="1" applyAlignment="1">
      <alignment vertical="center"/>
    </xf>
    <xf numFmtId="0" fontId="3" fillId="0" borderId="37" xfId="0" applyFont="1" applyBorder="1" applyAlignment="1">
      <alignment horizontal="left"/>
    </xf>
    <xf numFmtId="0" fontId="3" fillId="0" borderId="54" xfId="0" applyFont="1" applyBorder="1" applyAlignment="1">
      <alignment vertical="center"/>
    </xf>
    <xf numFmtId="164" fontId="3" fillId="0" borderId="54" xfId="7" applyFont="1" applyBorder="1" applyAlignment="1">
      <alignment horizontal="center" vertical="center"/>
    </xf>
    <xf numFmtId="0" fontId="3" fillId="0" borderId="54" xfId="0" applyFont="1" applyBorder="1" applyAlignment="1" applyProtection="1">
      <alignment vertical="center"/>
      <protection hidden="1"/>
    </xf>
    <xf numFmtId="0" fontId="3" fillId="0" borderId="18" xfId="0" applyFont="1" applyBorder="1" applyAlignment="1">
      <alignment vertical="top"/>
    </xf>
    <xf numFmtId="0" fontId="3" fillId="0" borderId="54" xfId="0" applyFont="1" applyBorder="1" applyProtection="1">
      <protection hidden="1"/>
    </xf>
    <xf numFmtId="164" fontId="3" fillId="0" borderId="54" xfId="7" applyFont="1" applyBorder="1" applyProtection="1">
      <protection hidden="1"/>
    </xf>
    <xf numFmtId="0" fontId="3" fillId="0" borderId="54" xfId="0" applyFont="1" applyBorder="1" applyAlignment="1" applyProtection="1">
      <alignment horizontal="center"/>
      <protection hidden="1"/>
    </xf>
    <xf numFmtId="164" fontId="5" fillId="0" borderId="14" xfId="7" applyFont="1" applyBorder="1" applyAlignment="1">
      <alignment horizontal="center" vertical="center" wrapText="1"/>
    </xf>
    <xf numFmtId="0" fontId="3" fillId="0" borderId="18" xfId="0" applyFont="1" applyBorder="1" applyAlignment="1">
      <alignment horizontal="justify" vertical="center"/>
    </xf>
    <xf numFmtId="164" fontId="3" fillId="0" borderId="18" xfId="7" applyFont="1" applyBorder="1" applyAlignment="1">
      <alignment horizontal="center" vertical="top"/>
    </xf>
    <xf numFmtId="164" fontId="5" fillId="6" borderId="18" xfId="7" applyFont="1" applyFill="1" applyBorder="1" applyAlignment="1">
      <alignment horizontal="center" vertical="center"/>
    </xf>
    <xf numFmtId="164" fontId="5" fillId="7" borderId="18" xfId="7" applyFont="1" applyFill="1" applyBorder="1" applyAlignment="1">
      <alignment horizontal="center" vertical="center"/>
    </xf>
    <xf numFmtId="164" fontId="5" fillId="6" borderId="18" xfId="7" applyFont="1" applyFill="1" applyBorder="1" applyAlignment="1">
      <alignment horizontal="center" vertical="center" wrapText="1"/>
    </xf>
    <xf numFmtId="164" fontId="5" fillId="0" borderId="18" xfId="7" applyFont="1" applyBorder="1" applyAlignment="1">
      <alignment horizontal="center"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164" fontId="3" fillId="0" borderId="42" xfId="7" applyFont="1" applyBorder="1" applyAlignment="1">
      <alignment horizontal="center" vertical="center" wrapText="1"/>
    </xf>
    <xf numFmtId="0" fontId="3" fillId="0" borderId="40" xfId="0" applyFont="1" applyBorder="1" applyAlignment="1">
      <alignment horizontal="justify" vertical="center"/>
    </xf>
    <xf numFmtId="164" fontId="3" fillId="0" borderId="43" xfId="7" applyFont="1" applyBorder="1" applyAlignment="1">
      <alignment horizontal="center"/>
    </xf>
    <xf numFmtId="0" fontId="3" fillId="0" borderId="40" xfId="0" applyFont="1" applyBorder="1" applyAlignment="1">
      <alignment vertical="center"/>
    </xf>
    <xf numFmtId="174" fontId="3" fillId="0" borderId="0" xfId="0" applyNumberFormat="1" applyFont="1" applyAlignment="1">
      <alignment horizontal="left"/>
    </xf>
    <xf numFmtId="0" fontId="3" fillId="0" borderId="0" xfId="0" applyFont="1" applyAlignment="1">
      <alignment vertical="center"/>
    </xf>
    <xf numFmtId="0" fontId="3" fillId="0" borderId="41" xfId="0" applyFont="1" applyBorder="1" applyAlignment="1">
      <alignment vertical="center"/>
    </xf>
    <xf numFmtId="0" fontId="3" fillId="0" borderId="19" xfId="0" applyFont="1" applyBorder="1" applyAlignment="1">
      <alignment horizontal="left"/>
    </xf>
    <xf numFmtId="0" fontId="3" fillId="0" borderId="19" xfId="0" applyFont="1" applyBorder="1" applyAlignment="1">
      <alignment vertical="center"/>
    </xf>
    <xf numFmtId="164" fontId="3" fillId="0" borderId="30" xfId="7" applyFont="1" applyBorder="1" applyAlignment="1">
      <alignment horizontal="center"/>
    </xf>
    <xf numFmtId="0" fontId="39" fillId="0" borderId="0" xfId="44" applyFont="1" applyAlignment="1">
      <alignment horizontal="center" vertical="center" wrapText="1"/>
    </xf>
    <xf numFmtId="0" fontId="33" fillId="3" borderId="0" xfId="42" applyFont="1" applyFill="1" applyAlignment="1">
      <alignment horizontal="center" vertical="center"/>
    </xf>
    <xf numFmtId="0" fontId="6" fillId="0" borderId="0" xfId="45" applyAlignment="1" applyProtection="1">
      <alignment horizontal="left" vertical="center" wrapText="1"/>
      <protection hidden="1"/>
    </xf>
    <xf numFmtId="0" fontId="6"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justify" vertical="center" wrapText="1"/>
      <protection hidden="1"/>
    </xf>
    <xf numFmtId="0" fontId="7" fillId="0" borderId="0" xfId="45" applyFont="1" applyAlignment="1" applyProtection="1">
      <alignment horizontal="left" vertical="center" wrapText="1"/>
      <protection hidden="1"/>
    </xf>
    <xf numFmtId="0" fontId="3" fillId="0" borderId="44" xfId="27" applyFont="1" applyBorder="1" applyAlignment="1" applyProtection="1">
      <alignment horizontal="justify" vertical="top" wrapText="1"/>
      <protection hidden="1"/>
    </xf>
    <xf numFmtId="0" fontId="3" fillId="0" borderId="26" xfId="27" applyFont="1" applyBorder="1" applyAlignment="1" applyProtection="1">
      <alignment horizontal="justify" vertical="top" wrapText="1"/>
      <protection hidden="1"/>
    </xf>
    <xf numFmtId="0" fontId="3" fillId="0" borderId="45" xfId="27" applyFont="1" applyBorder="1" applyAlignment="1" applyProtection="1">
      <alignment horizontal="justify" vertical="top" wrapText="1"/>
      <protection hidden="1"/>
    </xf>
    <xf numFmtId="0" fontId="3" fillId="0" borderId="46" xfId="27" applyFont="1" applyBorder="1" applyAlignment="1" applyProtection="1">
      <alignment horizontal="justify" vertical="top" wrapText="1"/>
      <protection hidden="1"/>
    </xf>
    <xf numFmtId="0" fontId="22" fillId="0" borderId="47" xfId="27" applyFont="1" applyBorder="1" applyAlignment="1" applyProtection="1">
      <alignment horizontal="center" vertical="center"/>
      <protection hidden="1"/>
    </xf>
    <xf numFmtId="0" fontId="22" fillId="0" borderId="48" xfId="27" applyFont="1" applyBorder="1" applyAlignment="1" applyProtection="1">
      <alignment horizontal="center" vertical="center"/>
      <protection hidden="1"/>
    </xf>
    <xf numFmtId="0" fontId="22" fillId="0" borderId="24" xfId="27" applyFont="1" applyBorder="1" applyAlignment="1" applyProtection="1">
      <alignment horizontal="center" vertical="center"/>
      <protection hidden="1"/>
    </xf>
    <xf numFmtId="0" fontId="3" fillId="0" borderId="0" xfId="27" applyFont="1" applyAlignment="1" applyProtection="1">
      <alignment horizontal="justify" vertical="top" wrapText="1"/>
      <protection hidden="1"/>
    </xf>
    <xf numFmtId="0" fontId="3" fillId="0" borderId="0" xfId="27" applyFont="1" applyAlignment="1" applyProtection="1">
      <alignment horizontal="justify" vertical="top"/>
      <protection hidden="1"/>
    </xf>
    <xf numFmtId="0" fontId="5" fillId="0" borderId="0" xfId="27" applyFont="1" applyAlignment="1" applyProtection="1">
      <alignment horizontal="justify" vertical="top" wrapText="1"/>
      <protection hidden="1"/>
    </xf>
    <xf numFmtId="0" fontId="5" fillId="0" borderId="0" xfId="27" quotePrefix="1" applyFont="1" applyAlignment="1" applyProtection="1">
      <alignment horizontal="left" vertical="top" wrapText="1"/>
      <protection hidden="1"/>
    </xf>
    <xf numFmtId="0" fontId="3" fillId="0" borderId="0" xfId="27" applyFont="1" applyAlignment="1" applyProtection="1">
      <alignment horizontal="left" vertical="top"/>
      <protection hidden="1"/>
    </xf>
    <xf numFmtId="0" fontId="3" fillId="0" borderId="19" xfId="27" applyFont="1" applyBorder="1" applyAlignment="1" applyProtection="1">
      <alignment horizontal="justify" vertical="top" wrapText="1"/>
      <protection hidden="1"/>
    </xf>
    <xf numFmtId="0" fontId="3" fillId="0" borderId="19" xfId="27" applyFont="1" applyBorder="1" applyAlignment="1" applyProtection="1">
      <alignment horizontal="left" vertical="top" wrapText="1" indent="5"/>
      <protection hidden="1"/>
    </xf>
    <xf numFmtId="0" fontId="3" fillId="0" borderId="0" xfId="27" applyFont="1" applyAlignment="1" applyProtection="1">
      <alignment horizontal="left" vertical="top" wrapText="1" indent="5"/>
      <protection hidden="1"/>
    </xf>
    <xf numFmtId="0" fontId="5" fillId="0" borderId="0" xfId="27" applyFont="1" applyAlignment="1" applyProtection="1">
      <alignment horizontal="justify"/>
      <protection hidden="1"/>
    </xf>
    <xf numFmtId="0" fontId="3" fillId="0" borderId="0" xfId="27" applyFont="1" applyAlignment="1" applyProtection="1">
      <alignment horizontal="center" vertical="top"/>
      <protection hidden="1"/>
    </xf>
    <xf numFmtId="0" fontId="2" fillId="0" borderId="0" xfId="27" applyFont="1" applyAlignment="1" applyProtection="1">
      <alignment horizontal="center" vertical="top"/>
      <protection hidden="1"/>
    </xf>
    <xf numFmtId="0" fontId="3" fillId="0" borderId="0" xfId="27" applyFont="1" applyAlignment="1" applyProtection="1">
      <alignment horizontal="center" vertical="top" wrapText="1"/>
      <protection hidden="1"/>
    </xf>
    <xf numFmtId="0" fontId="3" fillId="0" borderId="0" xfId="27" applyFont="1" applyAlignment="1" applyProtection="1">
      <alignment horizontal="justify"/>
      <protection hidden="1"/>
    </xf>
    <xf numFmtId="0" fontId="6" fillId="0" borderId="0" xfId="27" applyFont="1" applyAlignment="1" applyProtection="1">
      <alignment horizontal="justify" vertical="top" wrapText="1"/>
      <protection hidden="1"/>
    </xf>
    <xf numFmtId="0" fontId="6" fillId="0" borderId="0" xfId="27" applyFont="1" applyAlignment="1" applyProtection="1">
      <alignment horizontal="justify" vertical="top"/>
      <protection hidden="1"/>
    </xf>
    <xf numFmtId="0" fontId="5" fillId="0" borderId="0" xfId="27" applyFont="1" applyAlignment="1" applyProtection="1">
      <alignment horizontal="center" vertical="top"/>
      <protection hidden="1"/>
    </xf>
    <xf numFmtId="0" fontId="2" fillId="4" borderId="0" xfId="27" applyFont="1" applyFill="1" applyAlignment="1" applyProtection="1">
      <alignment horizontal="center" vertical="top"/>
      <protection hidden="1"/>
    </xf>
    <xf numFmtId="0" fontId="25" fillId="0" borderId="16" xfId="31" applyFont="1" applyBorder="1" applyAlignment="1" applyProtection="1">
      <alignment horizontal="left" vertical="top" wrapText="1"/>
      <protection hidden="1"/>
    </xf>
    <xf numFmtId="0" fontId="27" fillId="0" borderId="49" xfId="31" applyBorder="1" applyAlignment="1" applyProtection="1">
      <alignment horizontal="left" vertical="top" wrapText="1"/>
      <protection hidden="1"/>
    </xf>
    <xf numFmtId="0" fontId="27" fillId="0" borderId="2" xfId="31" applyBorder="1" applyAlignment="1" applyProtection="1">
      <alignment horizontal="left" vertical="top" wrapText="1"/>
      <protection hidden="1"/>
    </xf>
    <xf numFmtId="0" fontId="27" fillId="0" borderId="50" xfId="31" applyBorder="1" applyAlignment="1" applyProtection="1">
      <alignment horizontal="left" vertical="top" wrapText="1"/>
      <protection hidden="1"/>
    </xf>
    <xf numFmtId="164" fontId="9" fillId="2" borderId="49" xfId="16" applyFont="1" applyFill="1" applyBorder="1" applyAlignment="1" applyProtection="1">
      <alignment horizontal="right" vertical="center"/>
      <protection hidden="1"/>
    </xf>
    <xf numFmtId="164" fontId="9" fillId="2" borderId="50" xfId="16" applyFont="1" applyFill="1" applyBorder="1" applyAlignment="1" applyProtection="1">
      <alignment horizontal="right" vertical="center"/>
      <protection hidden="1"/>
    </xf>
    <xf numFmtId="0" fontId="9" fillId="0" borderId="9" xfId="43" applyFont="1" applyBorder="1" applyAlignment="1" applyProtection="1">
      <alignment horizontal="left" vertical="top" wrapText="1"/>
      <protection hidden="1"/>
    </xf>
    <xf numFmtId="0" fontId="9" fillId="0" borderId="0" xfId="43" applyFont="1" applyAlignment="1" applyProtection="1">
      <alignment horizontal="left" vertical="top" wrapText="1"/>
      <protection hidden="1"/>
    </xf>
    <xf numFmtId="0" fontId="9" fillId="0" borderId="10" xfId="43" applyFont="1" applyBorder="1" applyAlignment="1" applyProtection="1">
      <alignment horizontal="left" vertical="top" wrapText="1"/>
      <protection hidden="1"/>
    </xf>
    <xf numFmtId="2" fontId="18" fillId="2" borderId="49" xfId="43" applyNumberFormat="1" applyFont="1" applyFill="1" applyBorder="1" applyAlignment="1" applyProtection="1">
      <alignment horizontal="right" vertical="center"/>
      <protection hidden="1"/>
    </xf>
    <xf numFmtId="2" fontId="18" fillId="2" borderId="50" xfId="43" applyNumberFormat="1" applyFont="1" applyFill="1" applyBorder="1" applyAlignment="1" applyProtection="1">
      <alignment horizontal="right" vertical="center"/>
      <protection hidden="1"/>
    </xf>
    <xf numFmtId="0" fontId="9" fillId="0" borderId="51" xfId="43" applyFont="1" applyBorder="1" applyAlignment="1" applyProtection="1">
      <alignment horizontal="left" vertical="center"/>
      <protection hidden="1"/>
    </xf>
    <xf numFmtId="0" fontId="9" fillId="0" borderId="7" xfId="43" applyFont="1" applyBorder="1" applyAlignment="1" applyProtection="1">
      <alignment horizontal="left" vertical="center"/>
      <protection hidden="1"/>
    </xf>
    <xf numFmtId="0" fontId="42" fillId="0" borderId="0" xfId="0" applyFont="1" applyAlignment="1">
      <alignment horizontal="center" vertical="center" wrapText="1"/>
    </xf>
    <xf numFmtId="0" fontId="47" fillId="6" borderId="0" xfId="0" applyFont="1" applyFill="1" applyAlignment="1">
      <alignment horizontal="center" vertical="top"/>
    </xf>
    <xf numFmtId="0" fontId="5" fillId="0" borderId="18" xfId="0" applyFont="1" applyBorder="1" applyAlignment="1" applyProtection="1">
      <alignment horizontal="right" vertical="center" wrapText="1"/>
      <protection hidden="1"/>
    </xf>
    <xf numFmtId="0" fontId="42" fillId="0" borderId="18" xfId="0" applyFont="1" applyBorder="1" applyAlignment="1">
      <alignment horizontal="left" vertical="center" wrapText="1"/>
    </xf>
    <xf numFmtId="0" fontId="3" fillId="0" borderId="18" xfId="0" applyFont="1" applyBorder="1" applyAlignment="1" applyProtection="1">
      <alignment vertical="center"/>
      <protection hidden="1"/>
    </xf>
    <xf numFmtId="0" fontId="42" fillId="0" borderId="18" xfId="0" applyFont="1" applyBorder="1" applyAlignment="1" applyProtection="1">
      <alignment horizontal="right" vertical="center"/>
      <protection hidden="1"/>
    </xf>
    <xf numFmtId="0" fontId="42" fillId="0" borderId="37" xfId="0" applyFont="1" applyBorder="1" applyAlignment="1" applyProtection="1">
      <alignment horizontal="right" vertical="center" wrapText="1"/>
      <protection hidden="1"/>
    </xf>
    <xf numFmtId="0" fontId="42" fillId="0" borderId="3" xfId="0" applyFont="1" applyBorder="1" applyAlignment="1" applyProtection="1">
      <alignment horizontal="right" vertical="center" wrapText="1"/>
      <protection hidden="1"/>
    </xf>
    <xf numFmtId="0" fontId="42" fillId="0" borderId="11" xfId="0" applyFont="1" applyBorder="1" applyAlignment="1" applyProtection="1">
      <alignment horizontal="right" vertical="center" wrapText="1"/>
      <protection hidden="1"/>
    </xf>
    <xf numFmtId="0" fontId="3" fillId="0" borderId="37"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5" fillId="0" borderId="37" xfId="0" applyFont="1" applyBorder="1" applyAlignment="1" applyProtection="1">
      <alignment horizontal="right" vertical="center"/>
      <protection hidden="1"/>
    </xf>
    <xf numFmtId="0" fontId="5" fillId="0" borderId="3" xfId="0" applyFont="1" applyBorder="1" applyAlignment="1" applyProtection="1">
      <alignment horizontal="right" vertical="center"/>
      <protection hidden="1"/>
    </xf>
    <xf numFmtId="0" fontId="5" fillId="0" borderId="11" xfId="0" applyFont="1" applyBorder="1" applyAlignment="1" applyProtection="1">
      <alignment horizontal="right" vertical="center"/>
      <protection hidden="1"/>
    </xf>
    <xf numFmtId="0" fontId="42" fillId="0" borderId="0" xfId="0" applyFont="1" applyAlignment="1" applyProtection="1">
      <alignment horizontal="center" vertical="center" wrapText="1"/>
      <protection hidden="1"/>
    </xf>
    <xf numFmtId="0" fontId="3"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44" fillId="6" borderId="39" xfId="0" applyFont="1" applyFill="1" applyBorder="1" applyAlignment="1" applyProtection="1">
      <alignment horizontal="center" vertical="center"/>
      <protection hidden="1"/>
    </xf>
    <xf numFmtId="0" fontId="5" fillId="0" borderId="18" xfId="0" applyFont="1" applyBorder="1" applyAlignment="1" applyProtection="1">
      <alignment horizontal="right" vertical="center"/>
      <protection hidden="1"/>
    </xf>
    <xf numFmtId="0" fontId="5" fillId="0" borderId="37" xfId="0" applyFont="1" applyBorder="1" applyAlignment="1">
      <alignment horizontal="left" vertical="center" wrapText="1"/>
    </xf>
    <xf numFmtId="0" fontId="5" fillId="0" borderId="11" xfId="0" applyFont="1" applyBorder="1" applyAlignment="1">
      <alignment horizontal="left" vertical="center" wrapText="1"/>
    </xf>
    <xf numFmtId="0" fontId="5" fillId="0" borderId="18" xfId="0" applyFont="1" applyBorder="1" applyAlignment="1">
      <alignment horizontal="left" vertical="center" wrapText="1"/>
    </xf>
    <xf numFmtId="0" fontId="3" fillId="0" borderId="37"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8" xfId="0" applyFont="1" applyBorder="1" applyAlignment="1">
      <alignment horizontal="justify" vertical="center" wrapText="1"/>
    </xf>
    <xf numFmtId="0" fontId="45" fillId="0" borderId="18" xfId="0" applyFont="1" applyBorder="1" applyAlignment="1" applyProtection="1">
      <alignment horizontal="justify" vertical="center" wrapText="1"/>
      <protection hidden="1"/>
    </xf>
    <xf numFmtId="0" fontId="3" fillId="0" borderId="18" xfId="0" applyFont="1" applyBorder="1" applyAlignment="1" applyProtection="1">
      <alignment horizontal="justify" vertical="center" wrapText="1"/>
      <protection hidden="1"/>
    </xf>
    <xf numFmtId="0" fontId="3" fillId="0" borderId="18" xfId="0" applyFont="1" applyBorder="1" applyAlignment="1" applyProtection="1">
      <alignment horizontal="left" vertical="center" wrapText="1"/>
      <protection hidden="1"/>
    </xf>
    <xf numFmtId="0" fontId="5" fillId="0" borderId="18" xfId="0" applyFont="1" applyBorder="1" applyAlignment="1">
      <alignment horizontal="center" vertical="center" wrapText="1"/>
    </xf>
    <xf numFmtId="0" fontId="3" fillId="0" borderId="18" xfId="0" applyFont="1" applyBorder="1" applyAlignment="1">
      <alignment vertical="center"/>
    </xf>
    <xf numFmtId="0" fontId="3" fillId="0" borderId="12" xfId="0" applyFont="1" applyBorder="1" applyAlignment="1">
      <alignment vertical="center"/>
    </xf>
    <xf numFmtId="0" fontId="5" fillId="0" borderId="14" xfId="0" applyFont="1" applyBorder="1" applyAlignment="1">
      <alignment horizontal="center" vertical="center" wrapText="1"/>
    </xf>
    <xf numFmtId="0" fontId="2" fillId="0" borderId="0" xfId="40" quotePrefix="1" applyFont="1" applyAlignment="1">
      <alignment horizontal="center" vertical="center"/>
    </xf>
    <xf numFmtId="0" fontId="6" fillId="0" borderId="53" xfId="36" applyBorder="1" applyAlignment="1">
      <alignment horizontal="left" vertical="center" indent="2"/>
    </xf>
    <xf numFmtId="0" fontId="6" fillId="0" borderId="44" xfId="36" applyBorder="1" applyAlignment="1">
      <alignment horizontal="left" vertical="center" indent="2"/>
    </xf>
    <xf numFmtId="0" fontId="6" fillId="2" borderId="44" xfId="36" applyFill="1" applyBorder="1" applyAlignment="1" applyProtection="1">
      <alignment horizontal="left" vertical="center"/>
      <protection locked="0"/>
    </xf>
    <xf numFmtId="0" fontId="6" fillId="0" borderId="52" xfId="36" applyBorder="1" applyAlignment="1">
      <alignment horizontal="left" vertical="center" indent="2"/>
    </xf>
    <xf numFmtId="0" fontId="6" fillId="0" borderId="0" xfId="36" applyAlignment="1">
      <alignment horizontal="left" vertical="center" indent="2"/>
    </xf>
    <xf numFmtId="0" fontId="6" fillId="0" borderId="52" xfId="36" applyBorder="1" applyAlignment="1">
      <alignment horizontal="justify" vertical="center" wrapText="1"/>
    </xf>
    <xf numFmtId="0" fontId="6" fillId="0" borderId="0" xfId="40" applyFont="1" applyAlignment="1">
      <alignment horizontal="justify" vertical="top"/>
    </xf>
    <xf numFmtId="173" fontId="7" fillId="0" borderId="0" xfId="40" applyNumberFormat="1" applyFont="1" applyAlignment="1">
      <alignment horizontal="left" vertical="center" indent="1"/>
    </xf>
    <xf numFmtId="0" fontId="6" fillId="0" borderId="0" xfId="40" applyFont="1" applyAlignment="1">
      <alignment horizontal="left" vertical="top" wrapText="1"/>
    </xf>
    <xf numFmtId="0" fontId="6" fillId="0" borderId="0" xfId="40" applyFont="1" applyAlignment="1">
      <alignment horizontal="center" vertical="top"/>
    </xf>
    <xf numFmtId="0" fontId="7" fillId="0" borderId="0" xfId="40" applyFont="1" applyAlignment="1">
      <alignment horizontal="justify" vertical="center"/>
    </xf>
    <xf numFmtId="0" fontId="6" fillId="0" borderId="0" xfId="40" applyFont="1" applyAlignment="1">
      <alignment horizontal="justify" vertical="center"/>
    </xf>
    <xf numFmtId="0" fontId="7" fillId="0" borderId="0" xfId="40" applyFont="1" applyAlignment="1">
      <alignment horizontal="center" vertical="center"/>
    </xf>
    <xf numFmtId="0" fontId="6" fillId="2" borderId="0" xfId="40" applyFont="1" applyFill="1" applyAlignment="1" applyProtection="1">
      <alignment horizontal="left" vertical="center"/>
      <protection locked="0"/>
    </xf>
    <xf numFmtId="173" fontId="6" fillId="0" borderId="0" xfId="40" applyNumberFormat="1" applyFont="1" applyAlignment="1">
      <alignment horizontal="left" vertical="center"/>
    </xf>
    <xf numFmtId="0" fontId="7" fillId="0" borderId="0" xfId="40" applyFont="1" applyAlignment="1">
      <alignment horizontal="justify" vertical="top"/>
    </xf>
  </cellXfs>
  <cellStyles count="54">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Comma 3"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3" xfId="26" xr:uid="{00000000-0005-0000-0000-00001A000000}"/>
    <cellStyle name="Normal 2" xfId="27" xr:uid="{00000000-0005-0000-0000-00001B000000}"/>
    <cellStyle name="Normal 2 2" xfId="28" xr:uid="{00000000-0005-0000-0000-00001C000000}"/>
    <cellStyle name="Normal 2 3" xfId="29" xr:uid="{00000000-0005-0000-0000-00001D000000}"/>
    <cellStyle name="Normal 2_20 Price Schedule VOL III Rev-2" xfId="30" xr:uid="{00000000-0005-0000-0000-00001E000000}"/>
    <cellStyle name="Normal 3" xfId="31" xr:uid="{00000000-0005-0000-0000-00001F000000}"/>
    <cellStyle name="Normal 3 2" xfId="32" xr:uid="{00000000-0005-0000-0000-000020000000}"/>
    <cellStyle name="Normal 3 3" xfId="33" xr:uid="{00000000-0005-0000-0000-000021000000}"/>
    <cellStyle name="Normal 3_First Envelope - R2" xfId="34" xr:uid="{00000000-0005-0000-0000-000022000000}"/>
    <cellStyle name="Normal 4" xfId="35" xr:uid="{00000000-0005-0000-0000-000023000000}"/>
    <cellStyle name="Normal 4 2" xfId="36" xr:uid="{00000000-0005-0000-0000-000024000000}"/>
    <cellStyle name="Normal 5" xfId="37" xr:uid="{00000000-0005-0000-0000-000025000000}"/>
    <cellStyle name="Normal 7" xfId="38" xr:uid="{00000000-0005-0000-0000-000026000000}"/>
    <cellStyle name="Normal 8" xfId="39" xr:uid="{00000000-0005-0000-0000-000027000000}"/>
    <cellStyle name="Normal_Annexures TW 04 2" xfId="40" xr:uid="{00000000-0005-0000-0000-000028000000}"/>
    <cellStyle name="Normal_Attach 3(JV)" xfId="41" xr:uid="{00000000-0005-0000-0000-000029000000}"/>
    <cellStyle name="Normal_Attacments TW 04_SE-Vol-III" xfId="42" xr:uid="{00000000-0005-0000-0000-00002A000000}"/>
    <cellStyle name="Normal_Entertainment Form 2" xfId="43" xr:uid="{00000000-0005-0000-0000-00002B000000}"/>
    <cellStyle name="Normal_Price_Schedules for Insulator Package Rev-01" xfId="44" xr:uid="{00000000-0005-0000-0000-00002C000000}"/>
    <cellStyle name="Normal_PRICE-SCHE Bihar-Rev-2-corrections" xfId="45" xr:uid="{00000000-0005-0000-0000-00002D000000}"/>
    <cellStyle name="Normal_PRICE-SCHE Bihar-Rev-2-corrections_Annexures TW 04" xfId="46" xr:uid="{00000000-0005-0000-0000-00002E000000}"/>
    <cellStyle name="Normal_SE-Vol-III" xfId="47" xr:uid="{00000000-0005-0000-0000-00002F000000}"/>
    <cellStyle name="Normal_Sheet1 2" xfId="48" xr:uid="{00000000-0005-0000-0000-000030000000}"/>
    <cellStyle name="Percent" xfId="53" builtinId="5"/>
    <cellStyle name="Percent 2" xfId="49" xr:uid="{00000000-0005-0000-0000-000032000000}"/>
    <cellStyle name="Popis" xfId="50" xr:uid="{00000000-0005-0000-0000-000033000000}"/>
    <cellStyle name="Sledovaný hypertextový odkaz" xfId="51" xr:uid="{00000000-0005-0000-0000-000034000000}"/>
    <cellStyle name="Standard_BS14" xfId="52" xr:uid="{00000000-0005-0000-0000-000035000000}"/>
  </cellStyles>
  <dxfs count="7">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5003" name="Group 857">
          <a:extLst>
            <a:ext uri="{FF2B5EF4-FFF2-40B4-BE49-F238E27FC236}">
              <a16:creationId xmlns:a16="http://schemas.microsoft.com/office/drawing/2014/main" id="{00000000-0008-0000-0100-00004BE80100}"/>
            </a:ext>
          </a:extLst>
        </xdr:cNvPr>
        <xdr:cNvGrpSpPr>
          <a:grpSpLocks/>
        </xdr:cNvGrpSpPr>
      </xdr:nvGrpSpPr>
      <xdr:grpSpPr bwMode="auto">
        <a:xfrm>
          <a:off x="7248525" y="47625"/>
          <a:ext cx="1104900" cy="828675"/>
          <a:chOff x="761" y="5"/>
          <a:chExt cx="116" cy="86"/>
        </a:xfrm>
      </xdr:grpSpPr>
      <xdr:sp macro="" textlink="">
        <xdr:nvSpPr>
          <xdr:cNvPr id="12500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4CE8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6027" name="Group 1">
          <a:hlinkClick xmlns:r="http://schemas.openxmlformats.org/officeDocument/2006/relationships" r:id="rId1" tooltip="Click for Next Attachment"/>
          <a:extLst>
            <a:ext uri="{FF2B5EF4-FFF2-40B4-BE49-F238E27FC236}">
              <a16:creationId xmlns:a16="http://schemas.microsoft.com/office/drawing/2014/main" id="{00000000-0008-0000-0200-00004BEC0100}"/>
            </a:ext>
          </a:extLst>
        </xdr:cNvPr>
        <xdr:cNvGrpSpPr>
          <a:grpSpLocks/>
        </xdr:cNvGrpSpPr>
      </xdr:nvGrpSpPr>
      <xdr:grpSpPr bwMode="auto">
        <a:xfrm>
          <a:off x="6686550" y="209550"/>
          <a:ext cx="1323975" cy="695325"/>
          <a:chOff x="738" y="5"/>
          <a:chExt cx="116" cy="73"/>
        </a:xfrm>
      </xdr:grpSpPr>
      <xdr:sp macro="" textlink="">
        <xdr:nvSpPr>
          <xdr:cNvPr id="126028" name="AutoShape 2">
            <a:extLst>
              <a:ext uri="{FF2B5EF4-FFF2-40B4-BE49-F238E27FC236}">
                <a16:creationId xmlns:a16="http://schemas.microsoft.com/office/drawing/2014/main" id="{00000000-0008-0000-0200-00004CE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20packages/Works/RHQ%20&amp;%20Sites/2020-21/WC-2466%20AMC%20II%20at%20Kurnool%20SS/pendrive%20CS1/ann/dhramjagrah/tri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8.0.84\cnm\Site%20packages\Works\RHQ%20&amp;%20Sites\Price%20Schedule%20review\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13" Type="http://schemas.openxmlformats.org/officeDocument/2006/relationships/printerSettings" Target="../printerSettings/printerSettings25.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6"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5" Type="http://schemas.openxmlformats.org/officeDocument/2006/relationships/printerSettings" Target="../printerSettings/printerSettings2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 Id="rId14"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5.bin"/><Relationship Id="rId13" Type="http://schemas.openxmlformats.org/officeDocument/2006/relationships/printerSettings" Target="../printerSettings/printerSettings40.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12" Type="http://schemas.openxmlformats.org/officeDocument/2006/relationships/printerSettings" Target="../printerSettings/printerSettings39.bin"/><Relationship Id="rId2" Type="http://schemas.openxmlformats.org/officeDocument/2006/relationships/printerSettings" Target="../printerSettings/printerSettings29.bin"/><Relationship Id="rId16" Type="http://schemas.openxmlformats.org/officeDocument/2006/relationships/drawing" Target="../drawings/drawing2.xml"/><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11" Type="http://schemas.openxmlformats.org/officeDocument/2006/relationships/printerSettings" Target="../printerSettings/printerSettings38.bin"/><Relationship Id="rId5" Type="http://schemas.openxmlformats.org/officeDocument/2006/relationships/printerSettings" Target="../printerSettings/printerSettings32.bin"/><Relationship Id="rId15" Type="http://schemas.openxmlformats.org/officeDocument/2006/relationships/printerSettings" Target="../printerSettings/printerSettings42.bin"/><Relationship Id="rId10" Type="http://schemas.openxmlformats.org/officeDocument/2006/relationships/printerSettings" Target="../printerSettings/printerSettings37.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 Id="rId14" Type="http://schemas.openxmlformats.org/officeDocument/2006/relationships/printerSettings" Target="../printerSettings/printerSettings4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I21"/>
  <sheetViews>
    <sheetView topLeftCell="B1" zoomScaleNormal="100" zoomScaleSheetLayoutView="100" workbookViewId="0">
      <selection activeCell="D9" sqref="D9"/>
    </sheetView>
  </sheetViews>
  <sheetFormatPr defaultColWidth="9.140625" defaultRowHeight="16.5"/>
  <cols>
    <col min="1" max="1" width="9.140625" style="84" hidden="1" customWidth="1"/>
    <col min="2" max="2" width="38" style="112" customWidth="1"/>
    <col min="3" max="3" width="10.28515625" style="112" customWidth="1"/>
    <col min="4" max="4" width="44.85546875" style="112" customWidth="1"/>
    <col min="5" max="5" width="0" style="84" hidden="1" customWidth="1"/>
    <col min="6" max="9" width="9.140625" style="84" hidden="1" customWidth="1"/>
    <col min="10" max="19" width="9.140625" style="84" customWidth="1"/>
    <col min="20" max="20" width="7.140625" style="84" customWidth="1"/>
    <col min="21" max="21" width="4.28515625" style="84" customWidth="1"/>
    <col min="22" max="16384" width="9.140625" style="84"/>
  </cols>
  <sheetData>
    <row r="1" spans="2:5" ht="36" customHeight="1">
      <c r="B1" s="265" t="s">
        <v>336</v>
      </c>
      <c r="C1" s="265"/>
      <c r="D1" s="265"/>
      <c r="E1" s="124"/>
    </row>
    <row r="2" spans="2:5" ht="32.25" customHeight="1">
      <c r="B2" s="265" t="s">
        <v>337</v>
      </c>
      <c r="C2" s="265"/>
      <c r="D2" s="265"/>
      <c r="E2" s="123"/>
    </row>
    <row r="3" spans="2:5" ht="20.25" customHeight="1">
      <c r="B3" s="266" t="s">
        <v>0</v>
      </c>
      <c r="C3" s="266"/>
      <c r="D3" s="266"/>
    </row>
    <row r="4" spans="2:5" ht="17.25" thickBot="1">
      <c r="B4" s="85"/>
      <c r="C4" s="85"/>
      <c r="D4" s="86"/>
    </row>
    <row r="5" spans="2:5" ht="32.25" customHeight="1">
      <c r="B5" s="87" t="s">
        <v>1</v>
      </c>
      <c r="C5" s="88"/>
      <c r="D5" s="113" t="s">
        <v>2</v>
      </c>
    </row>
    <row r="6" spans="2:5" ht="36" hidden="1" customHeight="1">
      <c r="B6" s="89"/>
      <c r="C6" s="90"/>
      <c r="D6" s="119"/>
    </row>
    <row r="7" spans="2:5" ht="31.5" hidden="1" customHeight="1">
      <c r="B7" s="91" t="str">
        <f>IF(D5= "Joint Venture Bid", "Total Nos. of  Partners in the JV [excluding the Lead Partner]", "")</f>
        <v/>
      </c>
      <c r="C7" s="92"/>
      <c r="D7" s="120" t="s">
        <v>3</v>
      </c>
    </row>
    <row r="8" spans="2:5" ht="16.5" hidden="1" customHeight="1">
      <c r="B8" s="93"/>
      <c r="C8" s="94"/>
      <c r="D8" s="121"/>
    </row>
    <row r="9" spans="2:5" ht="25.5" customHeight="1">
      <c r="B9" s="95" t="str">
        <f>IF(G5=3, "Name of the Lead Partner", "Name of the Bidder")</f>
        <v>Name of the Bidder</v>
      </c>
      <c r="C9" s="96"/>
      <c r="D9" s="113"/>
      <c r="E9" s="84" t="b">
        <f>ISBLANK(D9)</f>
        <v>1</v>
      </c>
    </row>
    <row r="10" spans="2:5" ht="27.75" customHeight="1">
      <c r="B10" s="97" t="s">
        <v>4</v>
      </c>
      <c r="C10" s="98"/>
      <c r="D10" s="114"/>
      <c r="E10" s="84" t="b">
        <f>ISBLANK(D10)</f>
        <v>1</v>
      </c>
    </row>
    <row r="11" spans="2:5" ht="25.5" customHeight="1">
      <c r="B11" s="99"/>
      <c r="C11" s="100"/>
      <c r="D11" s="114"/>
      <c r="E11" s="84" t="b">
        <f>ISBLANK(D11)</f>
        <v>1</v>
      </c>
    </row>
    <row r="12" spans="2:5" ht="26.25" customHeight="1">
      <c r="B12" s="101"/>
      <c r="C12" s="102"/>
      <c r="D12" s="115"/>
    </row>
    <row r="13" spans="2:5" ht="18.75" customHeight="1">
      <c r="B13" s="103"/>
      <c r="C13" s="86"/>
      <c r="D13" s="104"/>
    </row>
    <row r="14" spans="2:5" ht="25.5" customHeight="1">
      <c r="B14" s="105" t="s">
        <v>5</v>
      </c>
      <c r="C14" s="106"/>
      <c r="D14" s="116"/>
      <c r="E14" s="84" t="b">
        <f>ISBLANK(D14)</f>
        <v>1</v>
      </c>
    </row>
    <row r="15" spans="2:5" ht="23.25" customHeight="1">
      <c r="B15" s="105" t="s">
        <v>6</v>
      </c>
      <c r="C15" s="106"/>
      <c r="D15" s="115"/>
      <c r="E15" s="84" t="b">
        <f>ISBLANK(D15)</f>
        <v>1</v>
      </c>
    </row>
    <row r="16" spans="2:5" ht="25.5" customHeight="1">
      <c r="B16" s="105" t="s">
        <v>7</v>
      </c>
      <c r="C16" s="106"/>
      <c r="D16" s="116"/>
      <c r="E16" s="84" t="b">
        <f>ISBLANK(D16)</f>
        <v>1</v>
      </c>
    </row>
    <row r="17" spans="2:6" ht="23.25" customHeight="1">
      <c r="B17" s="105" t="s">
        <v>8</v>
      </c>
      <c r="C17" s="106"/>
      <c r="D17" s="117"/>
      <c r="E17" s="84" t="b">
        <f>ISBLANK(D17)</f>
        <v>1</v>
      </c>
    </row>
    <row r="18" spans="2:6" ht="19.5" customHeight="1">
      <c r="B18" s="107"/>
      <c r="C18" s="108"/>
      <c r="D18" s="109"/>
      <c r="F18" s="161"/>
    </row>
    <row r="19" spans="2:6" ht="21.75" customHeight="1">
      <c r="B19" s="105" t="s">
        <v>9</v>
      </c>
      <c r="C19" s="106"/>
      <c r="D19" s="122"/>
      <c r="E19" s="84" t="b">
        <f>ISBLANK(D19)</f>
        <v>1</v>
      </c>
    </row>
    <row r="20" spans="2:6" ht="22.5" customHeight="1" thickBot="1">
      <c r="B20" s="110" t="s">
        <v>10</v>
      </c>
      <c r="C20" s="111"/>
      <c r="D20" s="118"/>
      <c r="E20" s="84" t="b">
        <f>ISBLANK(D20)</f>
        <v>1</v>
      </c>
      <c r="F20" s="161" t="str">
        <f>IF(COUNTIF(E11:E20,"TRUE"),"False","Sheet OK")</f>
        <v>False</v>
      </c>
    </row>
    <row r="21" spans="2:6" ht="28.5">
      <c r="D21" s="162" t="str">
        <f>IF(F20="False","ENTER DETAILS","Sheet OK")</f>
        <v>ENTER DETAILS</v>
      </c>
    </row>
  </sheetData>
  <sheetProtection algorithmName="SHA-512" hashValue="Zr/P4oCqnpPzaypyJ8Si65zAvSUb79hi35cFwlXKM/8u6Nl2gMKhQwlWVSlLvqT7NnCReylUklWX55bT1lu1Gw==" saltValue="/t9D0WJUlaTkVIiHL2ee2Q==" spinCount="100000" sheet="1" formatColumns="0" formatRows="0" selectLockedCells="1"/>
  <customSheetViews>
    <customSheetView guid="{6F637C86-117D-4792-B5D4-37E20B1C50B5}" hiddenRows="1" hiddenColumns="1" topLeftCell="B1">
      <selection activeCell="D11" sqref="D11"/>
      <pageMargins left="0" right="0" top="0" bottom="0" header="0" footer="0"/>
      <pageSetup scale="105" orientation="portrait" r:id="rId1"/>
      <headerFooter alignWithMargins="0"/>
    </customSheetView>
    <customSheetView guid="{DF819C10-7533-4A2E-B278-90B3B38A4AE6}" hiddenRows="1" hiddenColumns="1" topLeftCell="B18">
      <selection activeCell="D30" sqref="D30"/>
      <pageMargins left="0" right="0" top="0" bottom="0" header="0" footer="0"/>
      <pageSetup scale="105" orientation="portrait" r:id="rId2"/>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3"/>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4"/>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5"/>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6"/>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7"/>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8"/>
      <headerFooter alignWithMargins="0"/>
    </customSheetView>
    <customSheetView guid="{9CE94B9F-4902-4B08-AE4E-74E93D8E789E}" hiddenRows="1" hiddenColumns="1" topLeftCell="B45">
      <selection activeCell="D30" sqref="D30"/>
      <pageMargins left="0" right="0" top="0" bottom="0" header="0" footer="0"/>
      <pageSetup scale="105" orientation="portrait" r:id="rId9"/>
      <headerFooter alignWithMargins="0"/>
    </customSheetView>
    <customSheetView guid="{A60C0BDD-7FB1-4EBA-A0E1-529280DA1A28}" hiddenRows="1" hiddenColumns="1" topLeftCell="B1">
      <selection activeCell="D11" sqref="D11"/>
      <pageMargins left="0" right="0" top="0" bottom="0" header="0" footer="0"/>
      <pageSetup scale="105" orientation="portrait" r:id="rId10"/>
      <headerFooter alignWithMargins="0"/>
    </customSheetView>
    <customSheetView guid="{27F75044-6024-4403-9A39-D72B9CCD332B}" showPageBreaks="1" printArea="1" hiddenRows="1" hiddenColumns="1" topLeftCell="B1">
      <selection activeCell="D5" sqref="D5"/>
      <pageMargins left="0" right="0" top="0" bottom="0" header="0" footer="0"/>
      <pageSetup scale="105" orientation="portrait" r:id="rId11"/>
      <headerFooter alignWithMargins="0"/>
    </customSheetView>
  </customSheetViews>
  <mergeCells count="3">
    <mergeCell ref="B1:D1"/>
    <mergeCell ref="B2:D2"/>
    <mergeCell ref="B3:D3"/>
  </mergeCells>
  <phoneticPr fontId="27" type="noConversion"/>
  <conditionalFormatting sqref="D7">
    <cfRule type="expression" dxfId="6" priority="15" stopIfTrue="1">
      <formula>$B$7="Total Nos. of  Partners in the JV [excluding the Lead Partner]"</formula>
    </cfRule>
  </conditionalFormatting>
  <conditionalFormatting sqref="D8">
    <cfRule type="expression" dxfId="5" priority="16" stopIfTrue="1">
      <formula>$V$7=0</formula>
    </cfRule>
  </conditionalFormatting>
  <conditionalFormatting sqref="D21">
    <cfRule type="containsText" dxfId="4" priority="1" stopIfTrue="1" operator="containsText" text="DETAILS">
      <formula>NOT(ISERROR(SEARCH("DETAILS",D21)))</formula>
    </cfRule>
    <cfRule type="containsText" dxfId="3" priority="2" stopIfTrue="1" operator="containsText" text="Invalid">
      <formula>NOT(ISERROR(SEARCH("Invalid",D21)))</formula>
    </cfRule>
    <cfRule type="colorScale" priority="3">
      <colorScale>
        <cfvo type="min"/>
        <cfvo type="max"/>
        <color rgb="FF92D050"/>
        <color rgb="FF92D050"/>
      </colorScale>
    </cfRule>
  </conditionalFormatting>
  <dataValidations count="3">
    <dataValidation type="list" allowBlank="1" showInputMessage="1" showErrorMessage="1" sqref="D7 D5" xr:uid="{00000000-0002-0000-0000-000000000000}">
      <formula1>#REF!</formula1>
    </dataValidation>
    <dataValidation type="whole" allowBlank="1" showInputMessage="1" showErrorMessage="1" sqref="D15" xr:uid="{00000000-0002-0000-0000-000002000000}">
      <formula1>5000000000</formula1>
      <formula2>10000000000</formula2>
    </dataValidation>
    <dataValidation type="date" allowBlank="1" showInputMessage="1" showErrorMessage="1" error="Enter date in dd-mmm-yy format. Example 01-oct-10" sqref="D19" xr:uid="{00000000-0002-0000-0000-000003000000}">
      <formula1>#REF!</formula1>
      <formula2>W16</formula2>
    </dataValidation>
  </dataValidations>
  <pageMargins left="0.86" right="0.32" top="0.71" bottom="0.31" header="0.54" footer="0.19"/>
  <pageSetup scale="105" orientation="portrait" r:id="rId12"/>
  <headerFooter alignWithMargins="0"/>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69" t="e">
        <f>#REF!</f>
        <v>#REF!</v>
      </c>
      <c r="B3" s="269"/>
      <c r="C3" s="269"/>
      <c r="D3" s="269"/>
      <c r="E3" s="269"/>
      <c r="F3" s="54"/>
      <c r="G3" s="54"/>
      <c r="H3" s="54"/>
    </row>
    <row r="4" spans="1:9" ht="20.100000000000001" customHeight="1">
      <c r="A4" s="72"/>
      <c r="H4" s="22"/>
      <c r="I4" s="23"/>
    </row>
    <row r="5" spans="1:9" ht="20.100000000000001" customHeight="1">
      <c r="A5" s="270" t="s">
        <v>12</v>
      </c>
      <c r="B5" s="270"/>
      <c r="C5" s="270"/>
      <c r="D5" s="270"/>
      <c r="E5" s="270"/>
      <c r="F5" s="24"/>
      <c r="H5" s="22"/>
      <c r="I5" s="23"/>
    </row>
    <row r="6" spans="1:9" ht="20.100000000000001" customHeight="1">
      <c r="A6" s="76"/>
      <c r="H6" s="22"/>
      <c r="I6" s="23"/>
    </row>
    <row r="7" spans="1:9" ht="20.100000000000001" customHeight="1">
      <c r="A7" s="63" t="s">
        <v>13</v>
      </c>
      <c r="E7" s="65" t="s">
        <v>13</v>
      </c>
      <c r="H7" s="22"/>
      <c r="I7" s="23"/>
    </row>
    <row r="8" spans="1:9" ht="36" customHeight="1">
      <c r="A8" s="271" t="e">
        <f>#REF!</f>
        <v>#REF!</v>
      </c>
      <c r="B8" s="271"/>
      <c r="C8" s="271"/>
      <c r="D8" s="271"/>
      <c r="E8" s="66" t="e">
        <f>#REF!</f>
        <v>#REF!</v>
      </c>
      <c r="H8" s="22"/>
      <c r="I8" s="23"/>
    </row>
    <row r="9" spans="1:9">
      <c r="A9" s="77" t="s">
        <v>14</v>
      </c>
      <c r="B9" s="272" t="e">
        <f>#REF!</f>
        <v>#REF!</v>
      </c>
      <c r="C9" s="272"/>
      <c r="D9" s="272"/>
      <c r="E9" s="66" t="e">
        <f>#REF!</f>
        <v>#REF!</v>
      </c>
      <c r="H9" s="22"/>
      <c r="I9" s="23"/>
    </row>
    <row r="10" spans="1:9">
      <c r="A10" s="77" t="s">
        <v>15</v>
      </c>
      <c r="B10" s="267" t="e">
        <f>#REF!</f>
        <v>#REF!</v>
      </c>
      <c r="C10" s="267"/>
      <c r="D10" s="267"/>
      <c r="E10" s="66" t="e">
        <f>#REF!</f>
        <v>#REF!</v>
      </c>
      <c r="H10" s="22"/>
      <c r="I10" s="23"/>
    </row>
    <row r="11" spans="1:9">
      <c r="B11" s="267" t="e">
        <f>#REF!</f>
        <v>#REF!</v>
      </c>
      <c r="C11" s="267"/>
      <c r="D11" s="267"/>
      <c r="E11" s="66" t="e">
        <f>#REF!</f>
        <v>#REF!</v>
      </c>
    </row>
    <row r="12" spans="1:9">
      <c r="A12" s="76"/>
      <c r="B12" s="267" t="e">
        <f>#REF!</f>
        <v>#REF!</v>
      </c>
      <c r="C12" s="267"/>
      <c r="D12" s="267"/>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68" t="s">
        <v>17</v>
      </c>
      <c r="B16" s="268"/>
      <c r="C16" s="268"/>
      <c r="D16" s="268"/>
      <c r="E16" s="268"/>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Bidder'!D19</f>
        <v>0</v>
      </c>
      <c r="C24" s="82"/>
      <c r="D24" s="69" t="s">
        <v>19</v>
      </c>
      <c r="E24" s="83">
        <f>'Name of Bidder'!D16</f>
        <v>0</v>
      </c>
    </row>
    <row r="25" spans="1:5" ht="33" customHeight="1">
      <c r="A25" s="68" t="s">
        <v>20</v>
      </c>
      <c r="B25" s="83">
        <f>'Name of Bidder'!D20</f>
        <v>0</v>
      </c>
      <c r="C25" s="82"/>
      <c r="D25" s="69" t="s">
        <v>21</v>
      </c>
      <c r="E25" s="83">
        <f>'Name of Bidder'!D17</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6F637C86-117D-4792-B5D4-37E20B1C50B5}"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3"/>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4"/>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5"/>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6"/>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7"/>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8"/>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9"/>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0"/>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1"/>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2"/>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3"/>
      <headerFooter alignWithMargins="0">
        <oddFooter>&amp;R&amp;"Book Antiqua,Bold"&amp;8 Page &amp;P of &amp;N</oddFooter>
      </headerFooter>
    </customSheetView>
    <customSheetView guid="{27F75044-6024-4403-9A39-D72B9CCD332B}" showGridLines="0" zeroValues="0" state="hidden" topLeftCell="A10">
      <selection activeCell="F15" sqref="F15"/>
      <pageMargins left="0" right="0" top="0" bottom="0" header="0" footer="0"/>
      <pageSetup scale="97" orientation="portrait" r:id="rId14"/>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3" type="noConversion"/>
  <pageMargins left="0.59" right="0.49" top="0.57999999999999996" bottom="0.6" header="0.34" footer="0.35"/>
  <pageSetup scale="97" orientation="portrait" r:id="rId15"/>
  <headerFooter alignWithMargins="0">
    <oddFooter>&amp;R&amp;"Book Antiqua,Bold"&amp;8 Page &amp;P of &amp;N</oddFooter>
  </headerFooter>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277" t="s">
        <v>22</v>
      </c>
      <c r="B1" s="278"/>
      <c r="C1" s="278"/>
      <c r="D1" s="278"/>
      <c r="E1" s="278"/>
      <c r="F1" s="278"/>
      <c r="G1" s="278"/>
      <c r="H1" s="278"/>
      <c r="I1" s="279"/>
    </row>
    <row r="2" spans="1:9" ht="31.5" customHeight="1">
      <c r="A2" s="18" t="s">
        <v>23</v>
      </c>
      <c r="B2" s="273" t="s">
        <v>24</v>
      </c>
      <c r="C2" s="273"/>
      <c r="D2" s="273"/>
      <c r="E2" s="273"/>
      <c r="F2" s="273"/>
      <c r="G2" s="273"/>
      <c r="H2" s="273"/>
      <c r="I2" s="274"/>
    </row>
    <row r="3" spans="1:9" ht="36" customHeight="1">
      <c r="A3" s="18" t="s">
        <v>25</v>
      </c>
      <c r="B3" s="273" t="s">
        <v>26</v>
      </c>
      <c r="C3" s="273"/>
      <c r="D3" s="273"/>
      <c r="E3" s="273"/>
      <c r="F3" s="273"/>
      <c r="G3" s="273"/>
      <c r="H3" s="273"/>
      <c r="I3" s="274"/>
    </row>
    <row r="4" spans="1:9" ht="36" customHeight="1">
      <c r="A4" s="18" t="s">
        <v>27</v>
      </c>
      <c r="B4" s="273" t="s">
        <v>28</v>
      </c>
      <c r="C4" s="273"/>
      <c r="D4" s="273"/>
      <c r="E4" s="273"/>
      <c r="F4" s="273"/>
      <c r="G4" s="273"/>
      <c r="H4" s="273"/>
      <c r="I4" s="274"/>
    </row>
    <row r="5" spans="1:9" ht="36" customHeight="1">
      <c r="A5" s="18" t="s">
        <v>29</v>
      </c>
      <c r="B5" s="273" t="s">
        <v>30</v>
      </c>
      <c r="C5" s="273"/>
      <c r="D5" s="273"/>
      <c r="E5" s="273"/>
      <c r="F5" s="273"/>
      <c r="G5" s="273"/>
      <c r="H5" s="273"/>
      <c r="I5" s="274"/>
    </row>
    <row r="6" spans="1:9" ht="19.5" customHeight="1">
      <c r="A6" s="19" t="s">
        <v>31</v>
      </c>
      <c r="B6" s="275" t="s">
        <v>32</v>
      </c>
      <c r="C6" s="275"/>
      <c r="D6" s="275"/>
      <c r="E6" s="275"/>
      <c r="F6" s="275"/>
      <c r="G6" s="275"/>
      <c r="H6" s="275"/>
      <c r="I6" s="276"/>
    </row>
    <row r="7" spans="1:9" ht="15.75">
      <c r="A7" s="8"/>
      <c r="C7" s="8"/>
      <c r="D7" s="8"/>
      <c r="E7" s="8"/>
      <c r="F7" s="8"/>
      <c r="G7" s="8"/>
      <c r="H7" s="8"/>
      <c r="I7" s="8"/>
    </row>
    <row r="30" spans="1:11" ht="15">
      <c r="K30" s="58">
        <f>'Name of Bidder'!D9</f>
        <v>0</v>
      </c>
    </row>
    <row r="31" spans="1:11">
      <c r="A31" s="1"/>
      <c r="B31" s="1"/>
      <c r="C31" s="1"/>
      <c r="D31" s="1"/>
      <c r="E31" s="1"/>
      <c r="F31" s="1"/>
      <c r="G31" s="1"/>
      <c r="H31" s="1"/>
      <c r="I31" s="1"/>
      <c r="J31" s="1"/>
      <c r="K31" s="55">
        <f>'Name of Bidder'!D10</f>
        <v>0</v>
      </c>
    </row>
    <row r="32" spans="1:11">
      <c r="A32" s="1"/>
      <c r="B32" s="1"/>
      <c r="C32" s="1"/>
      <c r="D32" s="1"/>
      <c r="E32" s="1"/>
      <c r="F32" s="1"/>
      <c r="G32" s="1"/>
      <c r="H32" s="1"/>
      <c r="I32" s="1"/>
      <c r="J32" s="1"/>
      <c r="K32" s="55">
        <f>'Name of Bidder'!D11</f>
        <v>0</v>
      </c>
    </row>
    <row r="33" spans="1:16">
      <c r="A33" s="1"/>
      <c r="B33" s="1"/>
      <c r="C33" s="1"/>
      <c r="D33" s="1"/>
      <c r="E33" s="1"/>
      <c r="F33" s="1"/>
      <c r="G33" s="1"/>
      <c r="H33" s="1"/>
      <c r="I33" s="1"/>
      <c r="J33" s="1"/>
      <c r="K33" s="55">
        <f>'Name of Bidder'!D12</f>
        <v>0</v>
      </c>
    </row>
    <row r="34" spans="1:16">
      <c r="A34" s="1"/>
      <c r="B34" s="1"/>
      <c r="C34" s="1"/>
      <c r="D34" s="1"/>
      <c r="E34" s="1"/>
      <c r="F34" s="1"/>
      <c r="G34" s="1"/>
      <c r="H34" s="1"/>
      <c r="I34" s="1"/>
      <c r="J34" s="1"/>
    </row>
    <row r="35" spans="1:16" ht="18.75">
      <c r="A35" s="296" t="s">
        <v>33</v>
      </c>
      <c r="B35" s="296"/>
      <c r="C35" s="296"/>
      <c r="D35" s="296"/>
      <c r="E35" s="296"/>
      <c r="F35" s="296"/>
      <c r="G35" s="296"/>
      <c r="H35" s="296"/>
      <c r="I35" s="296"/>
      <c r="J35" s="1"/>
    </row>
    <row r="36" spans="1:16" ht="15.75">
      <c r="A36" s="289" t="s">
        <v>34</v>
      </c>
      <c r="B36" s="289"/>
      <c r="C36" s="289"/>
      <c r="D36" s="289"/>
      <c r="E36" s="289"/>
      <c r="F36" s="289"/>
      <c r="G36" s="289"/>
      <c r="H36" s="289"/>
      <c r="I36" s="289"/>
      <c r="J36" s="1"/>
      <c r="K36" s="58" t="e">
        <f>'Name of Bidder'!#REF!</f>
        <v>#REF!</v>
      </c>
      <c r="O36" s="55" t="e">
        <f>'Name of Bidder'!#REF!</f>
        <v>#REF!</v>
      </c>
    </row>
    <row r="37" spans="1:16" ht="18.75">
      <c r="A37" s="290" t="s">
        <v>35</v>
      </c>
      <c r="B37" s="290"/>
      <c r="C37" s="290"/>
      <c r="D37" s="290"/>
      <c r="E37" s="290"/>
      <c r="F37" s="290"/>
      <c r="G37" s="290"/>
      <c r="H37" s="290"/>
      <c r="I37" s="290"/>
      <c r="J37" s="1"/>
      <c r="K37" s="58" t="e">
        <f>'Name of Bidder'!#REF!</f>
        <v>#REF!</v>
      </c>
      <c r="O37" s="55" t="e">
        <f>'Name of Bidder'!#REF!</f>
        <v>#REF!</v>
      </c>
    </row>
    <row r="38" spans="1:16" ht="36" customHeight="1">
      <c r="A38" s="291" t="s">
        <v>36</v>
      </c>
      <c r="B38" s="291"/>
      <c r="C38" s="291"/>
      <c r="D38" s="291"/>
      <c r="E38" s="291"/>
      <c r="F38" s="291"/>
      <c r="G38" s="291"/>
      <c r="H38" s="291"/>
      <c r="I38" s="291"/>
      <c r="J38" s="1"/>
      <c r="K38" s="58" t="e">
        <f>'Name of Bidder'!#REF!</f>
        <v>#REF!</v>
      </c>
      <c r="O38" s="55" t="e">
        <f>'Name of Bidder'!#REF!</f>
        <v>#REF!</v>
      </c>
    </row>
    <row r="39" spans="1:16" ht="18.75">
      <c r="A39" s="290" t="s">
        <v>37</v>
      </c>
      <c r="B39" s="290"/>
      <c r="C39" s="290"/>
      <c r="D39" s="290"/>
      <c r="E39" s="290"/>
      <c r="F39" s="290"/>
      <c r="G39" s="290"/>
      <c r="H39" s="290"/>
      <c r="I39" s="290"/>
      <c r="J39" s="1"/>
      <c r="K39" s="58" t="e">
        <f>'Name of Bidder'!#REF!</f>
        <v>#REF!</v>
      </c>
      <c r="O39" s="55" t="e">
        <f>'Name of Bidder'!#REF!</f>
        <v>#REF!</v>
      </c>
    </row>
    <row r="40" spans="1:16" ht="15.75">
      <c r="A40" s="289" t="s">
        <v>38</v>
      </c>
      <c r="B40" s="289"/>
      <c r="C40" s="289"/>
      <c r="D40" s="289"/>
      <c r="E40" s="289"/>
      <c r="F40" s="289"/>
      <c r="G40" s="289"/>
      <c r="H40" s="289"/>
      <c r="I40" s="289"/>
      <c r="J40" s="1"/>
    </row>
    <row r="41" spans="1:16" ht="18.75" customHeight="1">
      <c r="A41" s="295">
        <f>'Name of Bidder'!D9</f>
        <v>0</v>
      </c>
      <c r="B41" s="295"/>
      <c r="C41" s="295"/>
      <c r="D41" s="295"/>
      <c r="E41" s="295"/>
      <c r="F41" s="295"/>
      <c r="G41" s="295"/>
      <c r="H41" s="295"/>
      <c r="I41" s="295"/>
      <c r="J41" s="1"/>
      <c r="K41" s="59" t="e">
        <f>'Name of Bidder'!#REF!</f>
        <v>#REF!</v>
      </c>
      <c r="M41" s="55" t="s">
        <v>39</v>
      </c>
      <c r="P41" s="55" t="s">
        <v>40</v>
      </c>
    </row>
    <row r="42" spans="1:16" ht="15.75" hidden="1">
      <c r="A42" s="289" t="e">
        <f>IF(#REF! = "Individual Firm", " ", " and ")</f>
        <v>#REF!</v>
      </c>
      <c r="B42" s="289"/>
      <c r="C42" s="289"/>
      <c r="D42" s="289"/>
      <c r="E42" s="289"/>
      <c r="F42" s="289"/>
      <c r="G42" s="289"/>
      <c r="H42" s="289"/>
      <c r="I42" s="289"/>
      <c r="J42" s="1"/>
    </row>
    <row r="43" spans="1:16" ht="15.75" hidden="1">
      <c r="A43" s="289" t="e">
        <f xml:space="preserve"> IF(#REF!= "Individual Firm", "",#REF!)</f>
        <v>#REF!</v>
      </c>
      <c r="B43" s="289"/>
      <c r="C43" s="289"/>
      <c r="D43" s="289"/>
      <c r="E43" s="289"/>
      <c r="F43" s="289"/>
      <c r="G43" s="289"/>
      <c r="H43" s="289"/>
      <c r="I43" s="289"/>
      <c r="J43" s="1"/>
    </row>
    <row r="44" spans="1:16" ht="39.950000000000003" hidden="1" customHeight="1">
      <c r="A44" s="291" t="e">
        <f>IF(#REF!= "Sole Bidder", "", "having its Registered Office at "&amp;IF(#REF!=1,#REF!&amp;" "&amp;#REF!&amp;" "&amp;#REF!,IF(#REF!=2,#REF!&amp;" &amp; "&amp;#REF!&amp;" "&amp;#REF!&amp;" and " &amp;#REF!&amp;" &amp; "&amp;#REF!&amp;" "&amp;#REF! &amp;IF(#REF!=2," respectively",""))))</f>
        <v>#REF!</v>
      </c>
      <c r="B44" s="291"/>
      <c r="C44" s="291"/>
      <c r="D44" s="291"/>
      <c r="E44" s="291"/>
      <c r="F44" s="291"/>
      <c r="G44" s="291"/>
      <c r="H44" s="291"/>
      <c r="I44" s="291"/>
      <c r="J44" s="1"/>
    </row>
    <row r="45" spans="1:16" ht="15.75">
      <c r="A45" s="289" t="s">
        <v>41</v>
      </c>
      <c r="B45" s="289"/>
      <c r="C45" s="289"/>
      <c r="D45" s="289"/>
      <c r="E45" s="289"/>
      <c r="F45" s="289"/>
      <c r="G45" s="289"/>
      <c r="H45" s="289"/>
      <c r="I45" s="289"/>
      <c r="J45" s="1"/>
    </row>
    <row r="46" spans="1:16" ht="18.75">
      <c r="A46" s="290" t="s">
        <v>42</v>
      </c>
      <c r="B46" s="290"/>
      <c r="C46" s="290"/>
      <c r="D46" s="290"/>
      <c r="E46" s="290"/>
      <c r="F46" s="290"/>
      <c r="G46" s="290"/>
      <c r="H46" s="290"/>
      <c r="I46" s="290"/>
      <c r="J46" s="1"/>
    </row>
    <row r="47" spans="1:16" ht="18.75">
      <c r="A47" s="290" t="s">
        <v>43</v>
      </c>
      <c r="B47" s="290"/>
      <c r="C47" s="290"/>
      <c r="D47" s="290"/>
      <c r="E47" s="290"/>
      <c r="F47" s="290"/>
      <c r="G47" s="290"/>
      <c r="H47" s="290"/>
      <c r="I47" s="290"/>
      <c r="J47" s="1"/>
    </row>
    <row r="48" spans="1:16" ht="69" customHeight="1">
      <c r="A48" s="293" t="e">
        <f>"POWERGRID intends to award, under laid-down organisational procedures, contract(s) for " &amp;#REF!</f>
        <v>#REF!</v>
      </c>
      <c r="B48" s="293"/>
      <c r="C48" s="293"/>
      <c r="D48" s="293"/>
      <c r="E48" s="293"/>
      <c r="F48" s="293"/>
      <c r="G48" s="293"/>
      <c r="H48" s="293"/>
      <c r="I48" s="293"/>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280" t="s">
        <v>44</v>
      </c>
      <c r="B51" s="280"/>
      <c r="C51" s="280"/>
      <c r="D51" s="280"/>
      <c r="E51" s="287" t="s">
        <v>44</v>
      </c>
      <c r="F51" s="287"/>
      <c r="G51" s="287"/>
      <c r="H51" s="287"/>
      <c r="I51" s="287"/>
      <c r="J51" s="1"/>
    </row>
    <row r="52" spans="1:10" ht="33" customHeight="1">
      <c r="A52" s="285" t="s">
        <v>45</v>
      </c>
      <c r="B52" s="285"/>
      <c r="C52" s="285"/>
      <c r="D52" s="285"/>
      <c r="E52" s="286" t="s">
        <v>46</v>
      </c>
      <c r="F52" s="286"/>
      <c r="G52" s="286"/>
      <c r="H52" s="286"/>
      <c r="I52" s="286"/>
      <c r="J52" s="1"/>
    </row>
    <row r="53" spans="1:10" ht="22.5" customHeight="1">
      <c r="A53" s="56" t="s">
        <v>12</v>
      </c>
      <c r="B53" s="5"/>
      <c r="C53" s="5"/>
      <c r="D53" s="5"/>
      <c r="E53" s="5"/>
      <c r="F53" s="5"/>
      <c r="G53" s="5"/>
      <c r="H53" s="5"/>
      <c r="I53" s="57" t="s">
        <v>47</v>
      </c>
      <c r="J53" s="1"/>
    </row>
    <row r="54" spans="1:10" ht="100.5" customHeight="1">
      <c r="A54" s="294" t="e">
        <f>#REF! &amp; " Package and Specification Number " &amp;#REF! &amp; " POWERGRID values full compliance with all relevant laws and regulations, and the principles of economical use of resources, and of fairness and transparency in its relations with its Bidders/ Contractors."</f>
        <v>#REF!</v>
      </c>
      <c r="B54" s="294"/>
      <c r="C54" s="294"/>
      <c r="D54" s="294"/>
      <c r="E54" s="294"/>
      <c r="F54" s="294"/>
      <c r="G54" s="294"/>
      <c r="H54" s="294"/>
      <c r="I54" s="294"/>
    </row>
    <row r="55" spans="1:10" ht="8.1" customHeight="1">
      <c r="A55" s="7"/>
      <c r="B55" s="8"/>
      <c r="C55" s="8"/>
      <c r="D55" s="8"/>
      <c r="E55" s="8"/>
      <c r="F55" s="8"/>
      <c r="G55" s="8"/>
      <c r="H55" s="8"/>
      <c r="I55" s="8"/>
    </row>
    <row r="56" spans="1:10" ht="35.25" customHeight="1">
      <c r="A56" s="281" t="s">
        <v>48</v>
      </c>
      <c r="B56" s="281"/>
      <c r="C56" s="281"/>
      <c r="D56" s="281"/>
      <c r="E56" s="281"/>
      <c r="F56" s="281"/>
      <c r="G56" s="281"/>
      <c r="H56" s="281"/>
      <c r="I56" s="281"/>
    </row>
    <row r="57" spans="1:10" ht="8.1" customHeight="1">
      <c r="A57" s="9"/>
      <c r="B57" s="8"/>
      <c r="C57" s="8"/>
      <c r="D57" s="8"/>
      <c r="E57" s="8"/>
      <c r="F57" s="8"/>
      <c r="G57" s="8"/>
      <c r="H57" s="8"/>
      <c r="I57" s="8"/>
    </row>
    <row r="58" spans="1:10" ht="15.75">
      <c r="A58" s="292" t="s">
        <v>49</v>
      </c>
      <c r="B58" s="292"/>
      <c r="C58" s="292"/>
      <c r="D58" s="292"/>
      <c r="E58" s="292"/>
      <c r="F58" s="292"/>
      <c r="G58" s="292"/>
      <c r="H58" s="292"/>
      <c r="I58" s="292"/>
    </row>
    <row r="59" spans="1:10" ht="8.1" customHeight="1">
      <c r="A59" s="9"/>
      <c r="B59" s="8"/>
      <c r="C59" s="8"/>
      <c r="D59" s="8"/>
      <c r="E59" s="8"/>
      <c r="F59" s="8"/>
      <c r="G59" s="8"/>
      <c r="H59" s="8"/>
      <c r="I59" s="8"/>
    </row>
    <row r="60" spans="1:10" ht="16.5">
      <c r="A60" s="288" t="s">
        <v>50</v>
      </c>
      <c r="B60" s="288"/>
      <c r="C60" s="288"/>
      <c r="D60" s="288"/>
      <c r="E60" s="288"/>
      <c r="F60" s="288"/>
      <c r="G60" s="288"/>
      <c r="H60" s="288"/>
      <c r="I60" s="288"/>
    </row>
    <row r="61" spans="1:10" ht="8.1" customHeight="1">
      <c r="A61" s="10"/>
      <c r="B61" s="8"/>
      <c r="C61" s="8"/>
      <c r="D61" s="8"/>
      <c r="E61" s="8"/>
      <c r="F61" s="8"/>
      <c r="G61" s="8"/>
      <c r="H61" s="8"/>
      <c r="I61" s="8"/>
    </row>
    <row r="62" spans="1:10" ht="37.5" customHeight="1">
      <c r="A62" s="11" t="s">
        <v>51</v>
      </c>
      <c r="B62" s="280" t="s">
        <v>52</v>
      </c>
      <c r="C62" s="280"/>
      <c r="D62" s="280"/>
      <c r="E62" s="280"/>
      <c r="F62" s="280"/>
      <c r="G62" s="280"/>
      <c r="H62" s="280"/>
      <c r="I62" s="280"/>
    </row>
    <row r="63" spans="1:10" ht="8.1" customHeight="1">
      <c r="A63" s="9"/>
      <c r="B63" s="8"/>
      <c r="C63" s="8"/>
      <c r="D63" s="8"/>
      <c r="E63" s="8"/>
      <c r="F63" s="8"/>
      <c r="G63" s="8"/>
      <c r="H63" s="8"/>
      <c r="I63" s="8"/>
    </row>
    <row r="64" spans="1:10" ht="79.5" customHeight="1">
      <c r="A64" s="8"/>
      <c r="B64" s="11" t="s">
        <v>53</v>
      </c>
      <c r="C64" s="280" t="s">
        <v>54</v>
      </c>
      <c r="D64" s="280"/>
      <c r="E64" s="280"/>
      <c r="F64" s="280"/>
      <c r="G64" s="280"/>
      <c r="H64" s="280"/>
      <c r="I64" s="280"/>
    </row>
    <row r="65" spans="1:10" ht="8.1" customHeight="1">
      <c r="A65" s="8"/>
      <c r="B65" s="11"/>
      <c r="C65" s="4"/>
      <c r="D65" s="4"/>
      <c r="E65" s="4"/>
      <c r="F65" s="4"/>
      <c r="G65" s="4"/>
      <c r="H65" s="4"/>
      <c r="I65" s="4"/>
    </row>
    <row r="66" spans="1:10" ht="109.5" customHeight="1">
      <c r="A66" s="8"/>
      <c r="B66" s="11" t="s">
        <v>55</v>
      </c>
      <c r="C66" s="280" t="s">
        <v>56</v>
      </c>
      <c r="D66" s="280"/>
      <c r="E66" s="280"/>
      <c r="F66" s="280"/>
      <c r="G66" s="280"/>
      <c r="H66" s="280"/>
      <c r="I66" s="280"/>
    </row>
    <row r="67" spans="1:10" ht="8.1" customHeight="1">
      <c r="A67" s="8"/>
      <c r="B67" s="11"/>
      <c r="C67" s="73"/>
      <c r="D67" s="4"/>
      <c r="E67" s="4"/>
      <c r="F67" s="4"/>
      <c r="G67" s="4"/>
      <c r="H67" s="4"/>
      <c r="I67" s="4"/>
    </row>
    <row r="68" spans="1:10" ht="50.25" customHeight="1">
      <c r="A68" s="8"/>
      <c r="B68" s="11" t="s">
        <v>57</v>
      </c>
      <c r="C68" s="280" t="s">
        <v>58</v>
      </c>
      <c r="D68" s="280"/>
      <c r="E68" s="280"/>
      <c r="F68" s="280"/>
      <c r="G68" s="280"/>
      <c r="H68" s="280"/>
      <c r="I68" s="280"/>
    </row>
    <row r="69" spans="1:10" ht="15.75">
      <c r="A69" s="9"/>
      <c r="B69" s="8"/>
      <c r="C69" s="8"/>
      <c r="D69" s="8"/>
      <c r="E69" s="8"/>
      <c r="F69" s="8"/>
      <c r="G69" s="8"/>
      <c r="H69" s="8"/>
      <c r="I69" s="8"/>
    </row>
    <row r="70" spans="1:10" ht="87" customHeight="1">
      <c r="A70" s="11" t="s">
        <v>59</v>
      </c>
      <c r="B70" s="280" t="s">
        <v>60</v>
      </c>
      <c r="C70" s="280"/>
      <c r="D70" s="280"/>
      <c r="E70" s="280"/>
      <c r="F70" s="280"/>
      <c r="G70" s="280"/>
      <c r="H70" s="280"/>
      <c r="I70" s="280"/>
    </row>
    <row r="71" spans="1:10" ht="8.1" customHeight="1">
      <c r="A71" s="10"/>
      <c r="B71" s="8"/>
      <c r="C71" s="8"/>
      <c r="D71" s="8"/>
      <c r="E71" s="8"/>
      <c r="F71" s="8"/>
      <c r="G71" s="8"/>
      <c r="H71" s="8"/>
      <c r="I71" s="8"/>
    </row>
    <row r="72" spans="1:10" ht="16.5">
      <c r="A72" s="288" t="s">
        <v>61</v>
      </c>
      <c r="B72" s="288"/>
      <c r="C72" s="288"/>
      <c r="D72" s="288"/>
      <c r="E72" s="288"/>
      <c r="F72" s="288"/>
      <c r="G72" s="288"/>
      <c r="H72" s="288"/>
      <c r="I72" s="288"/>
    </row>
    <row r="73" spans="1:10" ht="16.5">
      <c r="A73" s="10"/>
      <c r="B73" s="8"/>
      <c r="C73" s="8"/>
      <c r="D73" s="8"/>
      <c r="E73" s="8"/>
      <c r="F73" s="8"/>
      <c r="G73" s="8"/>
      <c r="H73" s="8"/>
      <c r="I73" s="8"/>
    </row>
    <row r="74" spans="1:10" ht="49.5" customHeight="1">
      <c r="A74" s="11" t="s">
        <v>51</v>
      </c>
      <c r="B74" s="280" t="s">
        <v>62</v>
      </c>
      <c r="C74" s="280"/>
      <c r="D74" s="280"/>
      <c r="E74" s="280"/>
      <c r="F74" s="280"/>
      <c r="G74" s="280"/>
      <c r="H74" s="280"/>
      <c r="I74" s="280"/>
    </row>
    <row r="75" spans="1:10" ht="45" customHeight="1">
      <c r="A75" s="4"/>
      <c r="B75" s="5"/>
      <c r="C75" s="5"/>
      <c r="D75" s="5"/>
      <c r="E75" s="5"/>
      <c r="F75" s="4"/>
      <c r="G75" s="5"/>
      <c r="H75" s="5"/>
      <c r="I75" s="5"/>
      <c r="J75" s="1"/>
    </row>
    <row r="76" spans="1:10" ht="21" customHeight="1">
      <c r="A76" s="280" t="s">
        <v>44</v>
      </c>
      <c r="B76" s="280"/>
      <c r="C76" s="280"/>
      <c r="D76" s="280"/>
      <c r="E76" s="287" t="s">
        <v>44</v>
      </c>
      <c r="F76" s="287"/>
      <c r="G76" s="287"/>
      <c r="H76" s="287"/>
      <c r="I76" s="287"/>
      <c r="J76" s="1"/>
    </row>
    <row r="77" spans="1:10" ht="33" customHeight="1">
      <c r="A77" s="285" t="s">
        <v>45</v>
      </c>
      <c r="B77" s="285"/>
      <c r="C77" s="285"/>
      <c r="D77" s="285"/>
      <c r="E77" s="286" t="s">
        <v>46</v>
      </c>
      <c r="F77" s="286"/>
      <c r="G77" s="286"/>
      <c r="H77" s="286"/>
      <c r="I77" s="286"/>
      <c r="J77" s="1"/>
    </row>
    <row r="78" spans="1:10" ht="20.25" customHeight="1">
      <c r="A78" s="56" t="s">
        <v>12</v>
      </c>
      <c r="B78" s="5"/>
      <c r="C78" s="5"/>
      <c r="D78" s="5"/>
      <c r="E78" s="5"/>
      <c r="F78" s="5"/>
      <c r="G78" s="5"/>
      <c r="H78" s="5"/>
      <c r="I78" s="57" t="s">
        <v>63</v>
      </c>
      <c r="J78" s="1"/>
    </row>
    <row r="79" spans="1:10" ht="36" customHeight="1">
      <c r="A79" s="284" t="s">
        <v>64</v>
      </c>
      <c r="B79" s="284"/>
      <c r="C79" s="284"/>
      <c r="D79" s="284"/>
      <c r="E79" s="284"/>
      <c r="F79" s="284"/>
      <c r="G79" s="284"/>
      <c r="H79" s="284"/>
      <c r="I79" s="284"/>
      <c r="J79" s="1"/>
    </row>
    <row r="80" spans="1:10" ht="125.25" customHeight="1">
      <c r="A80" s="8"/>
      <c r="B80" s="11" t="s">
        <v>65</v>
      </c>
      <c r="C80" s="280" t="s">
        <v>66</v>
      </c>
      <c r="D80" s="280"/>
      <c r="E80" s="280"/>
      <c r="F80" s="280"/>
      <c r="G80" s="280"/>
      <c r="H80" s="280"/>
      <c r="I80" s="280"/>
    </row>
    <row r="81" spans="1:10" ht="9.9499999999999993" customHeight="1">
      <c r="A81" s="8"/>
      <c r="B81" s="12"/>
      <c r="C81" s="9"/>
      <c r="D81" s="9"/>
      <c r="E81" s="9"/>
      <c r="F81" s="9"/>
      <c r="G81" s="9"/>
      <c r="H81" s="9"/>
      <c r="I81" s="9"/>
    </row>
    <row r="82" spans="1:10" ht="112.5" customHeight="1">
      <c r="A82" s="8"/>
      <c r="B82" s="11" t="s">
        <v>55</v>
      </c>
      <c r="C82" s="280" t="s">
        <v>67</v>
      </c>
      <c r="D82" s="280"/>
      <c r="E82" s="280"/>
      <c r="F82" s="280"/>
      <c r="G82" s="280"/>
      <c r="H82" s="280"/>
      <c r="I82" s="280"/>
    </row>
    <row r="83" spans="1:10" ht="9.9499999999999993" customHeight="1">
      <c r="A83" s="8"/>
      <c r="B83" s="11"/>
      <c r="C83" s="13"/>
      <c r="D83" s="13"/>
      <c r="E83" s="13"/>
      <c r="F83" s="13"/>
      <c r="G83" s="13"/>
      <c r="H83" s="13"/>
      <c r="I83" s="13"/>
    </row>
    <row r="84" spans="1:10" ht="134.25" customHeight="1">
      <c r="A84" s="8"/>
      <c r="B84" s="11" t="s">
        <v>57</v>
      </c>
      <c r="C84" s="280" t="s">
        <v>68</v>
      </c>
      <c r="D84" s="280"/>
      <c r="E84" s="280"/>
      <c r="F84" s="280"/>
      <c r="G84" s="280"/>
      <c r="H84" s="280"/>
      <c r="I84" s="280"/>
    </row>
    <row r="85" spans="1:10" ht="9.9499999999999993" customHeight="1">
      <c r="A85" s="8"/>
      <c r="B85" s="11"/>
      <c r="C85" s="13"/>
      <c r="D85" s="13"/>
      <c r="E85" s="13"/>
      <c r="F85" s="13"/>
      <c r="G85" s="13"/>
      <c r="H85" s="13"/>
      <c r="I85" s="13"/>
    </row>
    <row r="86" spans="1:10" ht="94.5" customHeight="1">
      <c r="A86" s="8"/>
      <c r="B86" s="11" t="s">
        <v>69</v>
      </c>
      <c r="C86" s="280" t="s">
        <v>70</v>
      </c>
      <c r="D86" s="280"/>
      <c r="E86" s="280"/>
      <c r="F86" s="280"/>
      <c r="G86" s="280"/>
      <c r="H86" s="280"/>
      <c r="I86" s="280"/>
    </row>
    <row r="87" spans="1:10" ht="9.9499999999999993" customHeight="1">
      <c r="A87" s="8"/>
      <c r="B87" s="11"/>
      <c r="C87" s="13"/>
      <c r="D87" s="13"/>
      <c r="E87" s="13"/>
      <c r="F87" s="13"/>
      <c r="G87" s="13"/>
      <c r="H87" s="13"/>
      <c r="I87" s="13"/>
    </row>
    <row r="88" spans="1:10" ht="81.75" customHeight="1">
      <c r="A88" s="8"/>
      <c r="B88" s="11" t="s">
        <v>71</v>
      </c>
      <c r="C88" s="280" t="s">
        <v>72</v>
      </c>
      <c r="D88" s="280"/>
      <c r="E88" s="280"/>
      <c r="F88" s="280"/>
      <c r="G88" s="280"/>
      <c r="H88" s="280"/>
      <c r="I88" s="280"/>
    </row>
    <row r="89" spans="1:10" ht="9.9499999999999993" customHeight="1">
      <c r="A89" s="8"/>
      <c r="B89" s="11"/>
      <c r="C89" s="13"/>
      <c r="D89" s="13"/>
      <c r="E89" s="13"/>
      <c r="F89" s="13"/>
      <c r="G89" s="13"/>
      <c r="H89" s="13"/>
      <c r="I89" s="13"/>
    </row>
    <row r="90" spans="1:10" ht="72" customHeight="1">
      <c r="A90" s="8"/>
      <c r="B90" s="11" t="s">
        <v>73</v>
      </c>
      <c r="C90" s="280" t="s">
        <v>74</v>
      </c>
      <c r="D90" s="280"/>
      <c r="E90" s="280"/>
      <c r="F90" s="280"/>
      <c r="G90" s="280"/>
      <c r="H90" s="280"/>
      <c r="I90" s="280"/>
    </row>
    <row r="91" spans="1:10" ht="8.1" customHeight="1">
      <c r="A91" s="8"/>
      <c r="B91" s="13"/>
      <c r="C91" s="13"/>
      <c r="D91" s="13"/>
      <c r="E91" s="13"/>
      <c r="F91" s="13"/>
      <c r="G91" s="13"/>
      <c r="H91" s="13"/>
      <c r="I91" s="13"/>
    </row>
    <row r="92" spans="1:10" ht="53.25" customHeight="1">
      <c r="A92" s="11" t="s">
        <v>59</v>
      </c>
      <c r="B92" s="280" t="s">
        <v>75</v>
      </c>
      <c r="C92" s="280"/>
      <c r="D92" s="280"/>
      <c r="E92" s="280"/>
      <c r="F92" s="280"/>
      <c r="G92" s="280"/>
      <c r="H92" s="280"/>
      <c r="I92" s="280"/>
    </row>
    <row r="93" spans="1:10" ht="62.25" customHeight="1">
      <c r="A93" s="4"/>
      <c r="B93" s="5"/>
      <c r="C93" s="5"/>
      <c r="D93" s="5"/>
      <c r="E93" s="5"/>
      <c r="F93" s="4"/>
      <c r="G93" s="5"/>
      <c r="H93" s="5"/>
      <c r="I93" s="5"/>
      <c r="J93" s="1"/>
    </row>
    <row r="94" spans="1:10" ht="21" customHeight="1">
      <c r="A94" s="280" t="s">
        <v>44</v>
      </c>
      <c r="B94" s="280"/>
      <c r="C94" s="280"/>
      <c r="D94" s="280"/>
      <c r="E94" s="287" t="s">
        <v>44</v>
      </c>
      <c r="F94" s="287"/>
      <c r="G94" s="287"/>
      <c r="H94" s="287"/>
      <c r="I94" s="287"/>
      <c r="J94" s="1"/>
    </row>
    <row r="95" spans="1:10" ht="33" customHeight="1">
      <c r="A95" s="285" t="s">
        <v>45</v>
      </c>
      <c r="B95" s="285"/>
      <c r="C95" s="285"/>
      <c r="D95" s="285"/>
      <c r="E95" s="286" t="s">
        <v>46</v>
      </c>
      <c r="F95" s="286"/>
      <c r="G95" s="286"/>
      <c r="H95" s="286"/>
      <c r="I95" s="286"/>
      <c r="J95" s="1"/>
    </row>
    <row r="96" spans="1:10" ht="20.25" customHeight="1">
      <c r="A96" s="56" t="s">
        <v>12</v>
      </c>
      <c r="B96" s="5"/>
      <c r="C96" s="5"/>
      <c r="D96" s="5"/>
      <c r="E96" s="5"/>
      <c r="F96" s="5"/>
      <c r="G96" s="5"/>
      <c r="H96" s="5"/>
      <c r="I96" s="57" t="s">
        <v>76</v>
      </c>
      <c r="J96" s="1"/>
    </row>
    <row r="97" spans="1:10" ht="27.75" customHeight="1">
      <c r="A97" s="288" t="s">
        <v>77</v>
      </c>
      <c r="B97" s="288"/>
      <c r="C97" s="288"/>
      <c r="D97" s="288"/>
      <c r="E97" s="288"/>
      <c r="F97" s="288"/>
      <c r="G97" s="288"/>
      <c r="H97" s="288"/>
      <c r="I97" s="288"/>
    </row>
    <row r="98" spans="1:10" ht="21.75" customHeight="1">
      <c r="A98" s="9"/>
      <c r="B98" s="280"/>
      <c r="C98" s="280"/>
      <c r="D98" s="280"/>
      <c r="E98" s="280"/>
      <c r="F98" s="280"/>
      <c r="G98" s="280"/>
      <c r="H98" s="280"/>
      <c r="I98" s="280"/>
    </row>
    <row r="99" spans="1:10" ht="85.5" customHeight="1">
      <c r="A99" s="11" t="s">
        <v>51</v>
      </c>
      <c r="B99" s="280" t="s">
        <v>78</v>
      </c>
      <c r="C99" s="280"/>
      <c r="D99" s="280"/>
      <c r="E99" s="280"/>
      <c r="F99" s="280"/>
      <c r="G99" s="280"/>
      <c r="H99" s="280"/>
      <c r="I99" s="280"/>
    </row>
    <row r="100" spans="1:10" ht="15.75">
      <c r="A100" s="56"/>
      <c r="B100" s="5"/>
      <c r="C100" s="5"/>
      <c r="D100" s="5"/>
      <c r="E100" s="5"/>
      <c r="F100" s="5"/>
      <c r="G100" s="5"/>
      <c r="H100" s="5"/>
      <c r="I100" s="57"/>
      <c r="J100" s="1"/>
    </row>
    <row r="101" spans="1:10" ht="165.75" customHeight="1">
      <c r="A101" s="11" t="s">
        <v>59</v>
      </c>
      <c r="B101" s="280" t="s">
        <v>79</v>
      </c>
      <c r="C101" s="280"/>
      <c r="D101" s="280"/>
      <c r="E101" s="280"/>
      <c r="F101" s="280"/>
      <c r="G101" s="280"/>
      <c r="H101" s="280"/>
      <c r="I101" s="280"/>
    </row>
    <row r="102" spans="1:10" ht="18" customHeight="1">
      <c r="A102" s="11"/>
      <c r="B102" s="9"/>
      <c r="C102" s="9"/>
      <c r="D102" s="9"/>
      <c r="E102" s="9"/>
      <c r="F102" s="9"/>
      <c r="G102" s="9"/>
      <c r="H102" s="9"/>
      <c r="I102" s="9"/>
    </row>
    <row r="103" spans="1:10" ht="62.25" customHeight="1">
      <c r="A103" s="11" t="s">
        <v>80</v>
      </c>
      <c r="B103" s="280" t="s">
        <v>81</v>
      </c>
      <c r="C103" s="280"/>
      <c r="D103" s="280"/>
      <c r="E103" s="280"/>
      <c r="F103" s="280"/>
      <c r="G103" s="280"/>
      <c r="H103" s="280"/>
      <c r="I103" s="280"/>
    </row>
    <row r="104" spans="1:10" ht="15" customHeight="1">
      <c r="A104" s="9"/>
      <c r="B104" s="8"/>
      <c r="C104" s="8"/>
      <c r="D104" s="8"/>
      <c r="E104" s="8"/>
      <c r="F104" s="8"/>
      <c r="G104" s="8"/>
      <c r="H104" s="8"/>
      <c r="I104" s="8"/>
    </row>
    <row r="105" spans="1:10" ht="29.25" customHeight="1">
      <c r="A105" s="288" t="s">
        <v>82</v>
      </c>
      <c r="B105" s="288"/>
      <c r="C105" s="288"/>
      <c r="D105" s="288"/>
      <c r="E105" s="288"/>
      <c r="F105" s="288"/>
      <c r="G105" s="288"/>
      <c r="H105" s="288"/>
      <c r="I105" s="288"/>
    </row>
    <row r="106" spans="1:10" ht="29.25" customHeight="1">
      <c r="A106" s="10"/>
      <c r="B106" s="8"/>
      <c r="C106" s="8"/>
      <c r="D106" s="8"/>
      <c r="E106" s="8"/>
      <c r="F106" s="8"/>
      <c r="G106" s="8"/>
      <c r="H106" s="8"/>
      <c r="I106" s="8"/>
    </row>
    <row r="107" spans="1:10" ht="54.75" customHeight="1">
      <c r="A107" s="11" t="s">
        <v>51</v>
      </c>
      <c r="B107" s="281" t="s">
        <v>83</v>
      </c>
      <c r="C107" s="281"/>
      <c r="D107" s="281"/>
      <c r="E107" s="281"/>
      <c r="F107" s="281"/>
      <c r="G107" s="281"/>
      <c r="H107" s="281"/>
      <c r="I107" s="281"/>
    </row>
    <row r="108" spans="1:10" ht="15" customHeight="1">
      <c r="A108" s="11"/>
      <c r="B108" s="8"/>
      <c r="C108" s="8"/>
      <c r="D108" s="8"/>
      <c r="E108" s="8"/>
      <c r="F108" s="8"/>
      <c r="G108" s="8"/>
      <c r="H108" s="8"/>
      <c r="I108" s="8"/>
    </row>
    <row r="109" spans="1:10" ht="66.75" customHeight="1">
      <c r="A109" s="11" t="s">
        <v>59</v>
      </c>
      <c r="B109" s="281" t="s">
        <v>84</v>
      </c>
      <c r="C109" s="281"/>
      <c r="D109" s="281"/>
      <c r="E109" s="281"/>
      <c r="F109" s="281"/>
      <c r="G109" s="281"/>
      <c r="H109" s="281"/>
      <c r="I109" s="281"/>
    </row>
    <row r="110" spans="1:10" ht="15" customHeight="1">
      <c r="A110" s="9"/>
      <c r="B110" s="8"/>
      <c r="C110" s="8"/>
      <c r="D110" s="8"/>
      <c r="E110" s="8"/>
      <c r="F110" s="8"/>
      <c r="G110" s="8"/>
      <c r="H110" s="8"/>
      <c r="I110" s="8"/>
    </row>
    <row r="111" spans="1:10" ht="25.5" customHeight="1">
      <c r="A111" s="288" t="s">
        <v>85</v>
      </c>
      <c r="B111" s="288"/>
      <c r="C111" s="288"/>
      <c r="D111" s="288"/>
      <c r="E111" s="288"/>
      <c r="F111" s="288"/>
      <c r="G111" s="288"/>
      <c r="H111" s="288"/>
      <c r="I111" s="288"/>
    </row>
    <row r="112" spans="1:10" ht="22.5" customHeight="1">
      <c r="A112" s="10"/>
      <c r="B112" s="8"/>
      <c r="C112" s="8"/>
      <c r="D112" s="8"/>
      <c r="E112" s="8"/>
      <c r="F112" s="8"/>
      <c r="G112" s="8"/>
      <c r="H112" s="8"/>
      <c r="I112" s="8"/>
    </row>
    <row r="113" spans="1:10" ht="58.5" customHeight="1">
      <c r="A113" s="11" t="s">
        <v>51</v>
      </c>
      <c r="B113" s="281" t="s">
        <v>86</v>
      </c>
      <c r="C113" s="281"/>
      <c r="D113" s="281"/>
      <c r="E113" s="281"/>
      <c r="F113" s="281"/>
      <c r="G113" s="281"/>
      <c r="H113" s="281"/>
      <c r="I113" s="281"/>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280" t="s">
        <v>44</v>
      </c>
      <c r="B116" s="280"/>
      <c r="C116" s="280"/>
      <c r="D116" s="280"/>
      <c r="E116" s="287" t="s">
        <v>44</v>
      </c>
      <c r="F116" s="287"/>
      <c r="G116" s="287"/>
      <c r="H116" s="287"/>
      <c r="I116" s="287"/>
      <c r="J116" s="1"/>
    </row>
    <row r="117" spans="1:10" ht="33" customHeight="1">
      <c r="A117" s="285" t="s">
        <v>45</v>
      </c>
      <c r="B117" s="285"/>
      <c r="C117" s="285"/>
      <c r="D117" s="285"/>
      <c r="E117" s="286" t="s">
        <v>46</v>
      </c>
      <c r="F117" s="286"/>
      <c r="G117" s="286"/>
      <c r="H117" s="286"/>
      <c r="I117" s="286"/>
      <c r="J117" s="1"/>
    </row>
    <row r="118" spans="1:10" ht="19.5" customHeight="1">
      <c r="A118" s="56" t="s">
        <v>12</v>
      </c>
      <c r="B118" s="5"/>
      <c r="C118" s="5"/>
      <c r="D118" s="5"/>
      <c r="E118" s="5"/>
      <c r="F118" s="5"/>
      <c r="G118" s="5"/>
      <c r="H118" s="5"/>
      <c r="I118" s="57" t="s">
        <v>87</v>
      </c>
    </row>
    <row r="119" spans="1:10" ht="60.75" customHeight="1">
      <c r="A119" s="11" t="s">
        <v>59</v>
      </c>
      <c r="B119" s="281" t="s">
        <v>88</v>
      </c>
      <c r="C119" s="281"/>
      <c r="D119" s="281"/>
      <c r="E119" s="281"/>
      <c r="F119" s="281"/>
      <c r="G119" s="281"/>
      <c r="H119" s="281"/>
      <c r="I119" s="281"/>
    </row>
    <row r="120" spans="1:10" ht="15.95" customHeight="1">
      <c r="A120" s="9"/>
      <c r="B120" s="8"/>
      <c r="C120" s="8"/>
      <c r="D120" s="8"/>
      <c r="E120" s="8"/>
      <c r="F120" s="8"/>
      <c r="G120" s="8"/>
      <c r="H120" s="8"/>
      <c r="I120" s="8"/>
    </row>
    <row r="121" spans="1:10" ht="26.25" customHeight="1">
      <c r="A121" s="288" t="s">
        <v>89</v>
      </c>
      <c r="B121" s="288"/>
      <c r="C121" s="288"/>
      <c r="D121" s="288"/>
      <c r="E121" s="288"/>
      <c r="F121" s="288"/>
      <c r="G121" s="288"/>
      <c r="H121" s="288"/>
      <c r="I121" s="288"/>
    </row>
    <row r="122" spans="1:10" ht="24.75" customHeight="1">
      <c r="A122" s="9"/>
      <c r="B122" s="8"/>
      <c r="C122" s="8"/>
      <c r="D122" s="8"/>
      <c r="E122" s="8"/>
      <c r="F122" s="8"/>
      <c r="G122" s="8"/>
      <c r="H122" s="8"/>
      <c r="I122" s="8"/>
    </row>
    <row r="123" spans="1:10" ht="39.75" customHeight="1">
      <c r="A123" s="11" t="s">
        <v>51</v>
      </c>
      <c r="B123" s="281" t="s">
        <v>90</v>
      </c>
      <c r="C123" s="281"/>
      <c r="D123" s="281"/>
      <c r="E123" s="281"/>
      <c r="F123" s="281"/>
      <c r="G123" s="281"/>
      <c r="H123" s="281"/>
      <c r="I123" s="281"/>
    </row>
    <row r="124" spans="1:10" ht="25.5" customHeight="1">
      <c r="A124" s="8"/>
      <c r="B124" s="8"/>
      <c r="C124" s="8"/>
      <c r="D124" s="8"/>
      <c r="E124" s="8"/>
      <c r="F124" s="8"/>
      <c r="G124" s="8"/>
      <c r="H124" s="8"/>
      <c r="I124" s="8"/>
      <c r="J124" s="1"/>
    </row>
    <row r="125" spans="1:10" ht="43.5" customHeight="1">
      <c r="A125" s="11" t="s">
        <v>59</v>
      </c>
      <c r="B125" s="281" t="s">
        <v>91</v>
      </c>
      <c r="C125" s="281"/>
      <c r="D125" s="281"/>
      <c r="E125" s="281"/>
      <c r="F125" s="281"/>
      <c r="G125" s="281"/>
      <c r="H125" s="281"/>
      <c r="I125" s="281"/>
    </row>
    <row r="126" spans="1:10" ht="21.75" customHeight="1">
      <c r="A126" s="10"/>
      <c r="B126" s="8"/>
      <c r="C126" s="8"/>
      <c r="D126" s="8"/>
      <c r="E126" s="8"/>
      <c r="F126" s="8"/>
      <c r="G126" s="8"/>
      <c r="H126" s="8"/>
      <c r="I126" s="8"/>
    </row>
    <row r="127" spans="1:10" ht="25.5" customHeight="1">
      <c r="A127" s="288" t="s">
        <v>92</v>
      </c>
      <c r="B127" s="288"/>
      <c r="C127" s="288"/>
      <c r="D127" s="288"/>
      <c r="E127" s="288"/>
      <c r="F127" s="288"/>
      <c r="G127" s="288"/>
      <c r="H127" s="288"/>
      <c r="I127" s="288"/>
    </row>
    <row r="128" spans="1:10" ht="23.25" customHeight="1">
      <c r="A128" s="9"/>
      <c r="B128" s="8"/>
      <c r="C128" s="8"/>
      <c r="D128" s="8"/>
      <c r="E128" s="8"/>
      <c r="F128" s="8"/>
      <c r="G128" s="8"/>
      <c r="H128" s="8"/>
      <c r="I128" s="8"/>
    </row>
    <row r="129" spans="1:10" ht="88.5" customHeight="1">
      <c r="A129" s="281" t="s">
        <v>93</v>
      </c>
      <c r="B129" s="281"/>
      <c r="C129" s="281"/>
      <c r="D129" s="281"/>
      <c r="E129" s="281"/>
      <c r="F129" s="281"/>
      <c r="G129" s="281"/>
      <c r="H129" s="281"/>
      <c r="I129" s="281"/>
    </row>
    <row r="130" spans="1:10" ht="26.25" customHeight="1">
      <c r="A130" s="8"/>
      <c r="B130" s="8"/>
      <c r="C130" s="8"/>
      <c r="D130" s="8"/>
      <c r="E130" s="8"/>
      <c r="F130" s="8"/>
      <c r="G130" s="8"/>
      <c r="H130" s="8"/>
      <c r="I130" s="8"/>
    </row>
    <row r="131" spans="1:10" ht="21.75" customHeight="1">
      <c r="A131" s="288" t="s">
        <v>94</v>
      </c>
      <c r="B131" s="288"/>
      <c r="C131" s="288"/>
      <c r="D131" s="288"/>
      <c r="E131" s="288"/>
      <c r="F131" s="288"/>
      <c r="G131" s="288"/>
      <c r="H131" s="288"/>
      <c r="I131" s="288"/>
    </row>
    <row r="132" spans="1:10" ht="25.5" customHeight="1">
      <c r="A132" s="10"/>
      <c r="B132" s="8"/>
      <c r="C132" s="8"/>
      <c r="D132" s="8"/>
      <c r="E132" s="8"/>
      <c r="F132" s="8"/>
      <c r="G132" s="8"/>
      <c r="H132" s="8"/>
      <c r="I132" s="8"/>
    </row>
    <row r="133" spans="1:10" ht="69" customHeight="1">
      <c r="A133" s="11" t="s">
        <v>51</v>
      </c>
      <c r="B133" s="281" t="s">
        <v>95</v>
      </c>
      <c r="C133" s="281"/>
      <c r="D133" s="281"/>
      <c r="E133" s="281"/>
      <c r="F133" s="281"/>
      <c r="G133" s="281"/>
      <c r="H133" s="281"/>
      <c r="I133" s="281"/>
    </row>
    <row r="134" spans="1:10" ht="21" customHeight="1">
      <c r="A134" s="11"/>
      <c r="B134" s="281"/>
      <c r="C134" s="281"/>
      <c r="D134" s="281"/>
      <c r="E134" s="281"/>
      <c r="F134" s="281"/>
      <c r="G134" s="281"/>
      <c r="H134" s="281"/>
      <c r="I134" s="281"/>
    </row>
    <row r="135" spans="1:10" ht="191.25" customHeight="1">
      <c r="A135" s="11" t="s">
        <v>59</v>
      </c>
      <c r="B135" s="281" t="s">
        <v>96</v>
      </c>
      <c r="C135" s="281"/>
      <c r="D135" s="281"/>
      <c r="E135" s="281"/>
      <c r="F135" s="281"/>
      <c r="G135" s="281"/>
      <c r="H135" s="281"/>
      <c r="I135" s="281"/>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280" t="s">
        <v>44</v>
      </c>
      <c r="B138" s="280"/>
      <c r="C138" s="280"/>
      <c r="D138" s="280"/>
      <c r="E138" s="287" t="s">
        <v>44</v>
      </c>
      <c r="F138" s="287"/>
      <c r="G138" s="287"/>
      <c r="H138" s="287"/>
      <c r="I138" s="287"/>
      <c r="J138" s="1"/>
    </row>
    <row r="139" spans="1:10" ht="37.5" customHeight="1">
      <c r="A139" s="285" t="s">
        <v>45</v>
      </c>
      <c r="B139" s="285"/>
      <c r="C139" s="285"/>
      <c r="D139" s="285"/>
      <c r="E139" s="286" t="s">
        <v>46</v>
      </c>
      <c r="F139" s="286"/>
      <c r="G139" s="286"/>
      <c r="H139" s="286"/>
      <c r="I139" s="286"/>
      <c r="J139" s="1"/>
    </row>
    <row r="140" spans="1:10" ht="20.25" customHeight="1">
      <c r="A140" s="56" t="s">
        <v>12</v>
      </c>
      <c r="B140" s="5"/>
      <c r="C140" s="5"/>
      <c r="D140" s="5"/>
      <c r="E140" s="5"/>
      <c r="F140" s="5"/>
      <c r="G140" s="5"/>
      <c r="H140" s="5"/>
      <c r="I140" s="57" t="s">
        <v>97</v>
      </c>
      <c r="J140" s="1"/>
    </row>
    <row r="141" spans="1:10" ht="70.5" customHeight="1">
      <c r="A141" s="11" t="s">
        <v>80</v>
      </c>
      <c r="B141" s="281" t="s">
        <v>98</v>
      </c>
      <c r="C141" s="281"/>
      <c r="D141" s="281"/>
      <c r="E141" s="281"/>
      <c r="F141" s="281"/>
      <c r="G141" s="281"/>
      <c r="H141" s="281"/>
      <c r="I141" s="281"/>
    </row>
    <row r="142" spans="1:10" ht="31.5" customHeight="1">
      <c r="A142" s="11"/>
      <c r="B142" s="281"/>
      <c r="C142" s="281"/>
      <c r="D142" s="281"/>
      <c r="E142" s="281"/>
      <c r="F142" s="281"/>
      <c r="G142" s="281"/>
      <c r="H142" s="281"/>
      <c r="I142" s="281"/>
    </row>
    <row r="143" spans="1:10" ht="141.75" customHeight="1">
      <c r="A143" s="11" t="s">
        <v>99</v>
      </c>
      <c r="B143" s="281" t="s">
        <v>100</v>
      </c>
      <c r="C143" s="281"/>
      <c r="D143" s="281"/>
      <c r="E143" s="281"/>
      <c r="F143" s="281"/>
      <c r="G143" s="281"/>
      <c r="H143" s="281"/>
      <c r="I143" s="281"/>
    </row>
    <row r="144" spans="1:10" ht="22.5" customHeight="1">
      <c r="A144" s="9"/>
      <c r="B144" s="281"/>
      <c r="C144" s="281"/>
      <c r="D144" s="281"/>
      <c r="E144" s="281"/>
      <c r="F144" s="281"/>
      <c r="G144" s="281"/>
      <c r="H144" s="281"/>
      <c r="I144" s="281"/>
    </row>
    <row r="145" spans="1:10" ht="74.25" customHeight="1">
      <c r="A145" s="11" t="s">
        <v>101</v>
      </c>
      <c r="B145" s="281" t="s">
        <v>102</v>
      </c>
      <c r="C145" s="281"/>
      <c r="D145" s="281"/>
      <c r="E145" s="281"/>
      <c r="F145" s="281"/>
      <c r="G145" s="281"/>
      <c r="H145" s="281"/>
      <c r="I145" s="281"/>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281" t="s">
        <v>104</v>
      </c>
      <c r="C148" s="281"/>
      <c r="D148" s="281"/>
      <c r="E148" s="281"/>
      <c r="F148" s="281"/>
      <c r="G148" s="281"/>
      <c r="H148" s="281"/>
      <c r="I148" s="281"/>
    </row>
    <row r="149" spans="1:10" ht="15.95" customHeight="1">
      <c r="A149" s="11"/>
      <c r="B149" s="281"/>
      <c r="C149" s="281"/>
      <c r="D149" s="281"/>
      <c r="E149" s="281"/>
      <c r="F149" s="281"/>
      <c r="G149" s="281"/>
      <c r="H149" s="281"/>
      <c r="I149" s="281"/>
    </row>
    <row r="150" spans="1:10" ht="90" customHeight="1">
      <c r="A150" s="11" t="s">
        <v>105</v>
      </c>
      <c r="B150" s="281" t="s">
        <v>106</v>
      </c>
      <c r="C150" s="281"/>
      <c r="D150" s="281"/>
      <c r="E150" s="281"/>
      <c r="F150" s="281"/>
      <c r="G150" s="281"/>
      <c r="H150" s="281"/>
      <c r="I150" s="281"/>
    </row>
    <row r="151" spans="1:10" ht="15.95" customHeight="1">
      <c r="A151" s="11"/>
      <c r="B151" s="8"/>
      <c r="C151" s="8"/>
      <c r="D151" s="8"/>
      <c r="E151" s="8"/>
      <c r="F151" s="8"/>
      <c r="G151" s="8"/>
      <c r="H151" s="8"/>
      <c r="I151" s="8"/>
    </row>
    <row r="152" spans="1:10" ht="111.75" customHeight="1">
      <c r="A152" s="11" t="s">
        <v>107</v>
      </c>
      <c r="B152" s="281" t="s">
        <v>108</v>
      </c>
      <c r="C152" s="281"/>
      <c r="D152" s="281"/>
      <c r="E152" s="281"/>
      <c r="F152" s="281"/>
      <c r="G152" s="281"/>
      <c r="H152" s="281"/>
      <c r="I152" s="281"/>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280" t="s">
        <v>44</v>
      </c>
      <c r="B155" s="280"/>
      <c r="C155" s="280"/>
      <c r="D155" s="280"/>
      <c r="E155" s="287" t="s">
        <v>44</v>
      </c>
      <c r="F155" s="287"/>
      <c r="G155" s="287"/>
      <c r="H155" s="287"/>
      <c r="I155" s="287"/>
      <c r="J155" s="1"/>
    </row>
    <row r="156" spans="1:10" ht="33" customHeight="1">
      <c r="A156" s="285" t="s">
        <v>45</v>
      </c>
      <c r="B156" s="285"/>
      <c r="C156" s="285"/>
      <c r="D156" s="285"/>
      <c r="E156" s="286" t="s">
        <v>46</v>
      </c>
      <c r="F156" s="286"/>
      <c r="G156" s="286"/>
      <c r="H156" s="286"/>
      <c r="I156" s="286"/>
      <c r="J156" s="1"/>
    </row>
    <row r="157" spans="1:10" ht="27" customHeight="1">
      <c r="A157" s="56" t="s">
        <v>12</v>
      </c>
      <c r="B157" s="5"/>
      <c r="C157" s="5"/>
      <c r="D157" s="5"/>
      <c r="E157" s="5"/>
      <c r="F157" s="5"/>
      <c r="G157" s="5"/>
      <c r="H157" s="5"/>
      <c r="I157" s="57" t="s">
        <v>109</v>
      </c>
      <c r="J157" s="1"/>
    </row>
    <row r="158" spans="1:10" ht="21" customHeight="1">
      <c r="A158" s="11" t="s">
        <v>110</v>
      </c>
      <c r="B158" s="281" t="s">
        <v>111</v>
      </c>
      <c r="C158" s="281"/>
      <c r="D158" s="281"/>
      <c r="E158" s="281"/>
      <c r="F158" s="281"/>
      <c r="G158" s="281"/>
      <c r="H158" s="281"/>
      <c r="I158" s="281"/>
    </row>
    <row r="159" spans="1:10" ht="30" customHeight="1">
      <c r="A159" s="11"/>
      <c r="B159" s="8"/>
      <c r="C159" s="8"/>
      <c r="D159" s="8"/>
      <c r="E159" s="8"/>
      <c r="F159" s="8"/>
      <c r="G159" s="8"/>
      <c r="H159" s="8"/>
      <c r="I159" s="8"/>
    </row>
    <row r="160" spans="1:10" ht="74.25" customHeight="1">
      <c r="A160" s="11" t="s">
        <v>112</v>
      </c>
      <c r="B160" s="281" t="s">
        <v>113</v>
      </c>
      <c r="C160" s="281"/>
      <c r="D160" s="281"/>
      <c r="E160" s="281"/>
      <c r="F160" s="281"/>
      <c r="G160" s="281"/>
      <c r="H160" s="281"/>
      <c r="I160" s="281"/>
    </row>
    <row r="161" spans="1:10" ht="13.5" customHeight="1">
      <c r="A161" s="9"/>
      <c r="B161" s="8"/>
      <c r="C161" s="8"/>
      <c r="D161" s="8"/>
      <c r="E161" s="8"/>
      <c r="F161" s="8"/>
      <c r="G161" s="8"/>
      <c r="H161" s="8"/>
      <c r="I161" s="8"/>
    </row>
    <row r="162" spans="1:10" ht="16.5">
      <c r="A162" s="288" t="s">
        <v>114</v>
      </c>
      <c r="B162" s="288"/>
      <c r="C162" s="288"/>
      <c r="D162" s="288"/>
      <c r="E162" s="288"/>
      <c r="F162" s="288"/>
      <c r="G162" s="288"/>
      <c r="H162" s="288"/>
      <c r="I162" s="288"/>
    </row>
    <row r="163" spans="1:10" ht="30" customHeight="1">
      <c r="A163" s="9"/>
      <c r="B163" s="8"/>
      <c r="C163" s="8"/>
      <c r="D163" s="8"/>
      <c r="E163" s="8"/>
      <c r="F163" s="8"/>
      <c r="G163" s="8"/>
      <c r="H163" s="8"/>
      <c r="I163" s="8"/>
    </row>
    <row r="164" spans="1:10" ht="60" customHeight="1">
      <c r="A164" s="281" t="s">
        <v>115</v>
      </c>
      <c r="B164" s="281"/>
      <c r="C164" s="281"/>
      <c r="D164" s="281"/>
      <c r="E164" s="281"/>
      <c r="F164" s="281"/>
      <c r="G164" s="281"/>
      <c r="H164" s="281"/>
      <c r="I164" s="281"/>
    </row>
    <row r="165" spans="1:10" ht="11.25" customHeight="1">
      <c r="A165" s="10"/>
      <c r="B165" s="8"/>
      <c r="C165" s="8"/>
      <c r="D165" s="8"/>
      <c r="E165" s="8"/>
      <c r="F165" s="8"/>
      <c r="G165" s="8"/>
      <c r="H165" s="8"/>
      <c r="I165" s="8"/>
    </row>
    <row r="166" spans="1:10" ht="27.75" customHeight="1">
      <c r="A166" s="288" t="s">
        <v>116</v>
      </c>
      <c r="B166" s="288"/>
      <c r="C166" s="288"/>
      <c r="D166" s="288"/>
      <c r="E166" s="288"/>
      <c r="F166" s="288"/>
      <c r="G166" s="288"/>
      <c r="H166" s="288"/>
      <c r="I166" s="288"/>
    </row>
    <row r="167" spans="1:10" ht="12.75" customHeight="1">
      <c r="A167" s="9"/>
      <c r="B167" s="8"/>
      <c r="C167" s="8"/>
      <c r="D167" s="8"/>
      <c r="E167" s="8"/>
      <c r="F167" s="8"/>
      <c r="G167" s="8"/>
      <c r="H167" s="8"/>
      <c r="I167" s="8"/>
    </row>
    <row r="168" spans="1:10" ht="74.25" customHeight="1">
      <c r="A168" s="11" t="s">
        <v>51</v>
      </c>
      <c r="B168" s="281" t="s">
        <v>117</v>
      </c>
      <c r="C168" s="281"/>
      <c r="D168" s="281"/>
      <c r="E168" s="281"/>
      <c r="F168" s="281"/>
      <c r="G168" s="281"/>
      <c r="H168" s="281"/>
      <c r="I168" s="281"/>
    </row>
    <row r="169" spans="1:10" ht="23.25" customHeight="1">
      <c r="A169" s="12"/>
      <c r="B169" s="8"/>
      <c r="C169" s="8"/>
      <c r="D169" s="8"/>
      <c r="E169" s="8"/>
      <c r="F169" s="8"/>
      <c r="G169" s="8"/>
      <c r="H169" s="8"/>
      <c r="I169" s="8"/>
    </row>
    <row r="170" spans="1:10" ht="36" customHeight="1">
      <c r="A170" s="11" t="s">
        <v>59</v>
      </c>
      <c r="B170" s="281" t="s">
        <v>118</v>
      </c>
      <c r="C170" s="281"/>
      <c r="D170" s="281"/>
      <c r="E170" s="281"/>
      <c r="F170" s="281"/>
      <c r="G170" s="281"/>
      <c r="H170" s="281"/>
      <c r="I170" s="281"/>
    </row>
    <row r="171" spans="1:10" ht="21" customHeight="1">
      <c r="J171" s="1"/>
    </row>
    <row r="172" spans="1:10">
      <c r="J172" s="1"/>
    </row>
    <row r="173" spans="1:10" ht="52.5" customHeight="1">
      <c r="A173" s="11" t="s">
        <v>80</v>
      </c>
      <c r="B173" s="281" t="s">
        <v>119</v>
      </c>
      <c r="C173" s="281"/>
      <c r="D173" s="281"/>
      <c r="E173" s="281"/>
      <c r="F173" s="281"/>
      <c r="G173" s="281"/>
      <c r="H173" s="281"/>
      <c r="I173" s="281"/>
    </row>
    <row r="174" spans="1:10" ht="20.25" customHeight="1">
      <c r="A174" s="11"/>
      <c r="B174" s="8"/>
      <c r="C174" s="8"/>
      <c r="D174" s="8"/>
      <c r="E174" s="8"/>
      <c r="F174" s="8"/>
      <c r="G174" s="8"/>
      <c r="H174" s="8"/>
      <c r="I174" s="8"/>
    </row>
    <row r="175" spans="1:10" ht="40.5" customHeight="1">
      <c r="A175" s="11" t="s">
        <v>99</v>
      </c>
      <c r="B175" s="281" t="s">
        <v>120</v>
      </c>
      <c r="C175" s="281"/>
      <c r="D175" s="281"/>
      <c r="E175" s="281"/>
      <c r="F175" s="281"/>
      <c r="G175" s="281"/>
      <c r="H175" s="281"/>
      <c r="I175" s="281"/>
    </row>
    <row r="176" spans="1:10" ht="21.75" customHeight="1">
      <c r="A176" s="11"/>
      <c r="B176" s="8"/>
      <c r="C176" s="8"/>
      <c r="D176" s="8"/>
      <c r="E176" s="8"/>
      <c r="F176" s="8"/>
      <c r="G176" s="8"/>
      <c r="H176" s="8"/>
      <c r="I176" s="8"/>
    </row>
    <row r="177" spans="1:10" ht="88.5" customHeight="1">
      <c r="A177" s="11" t="s">
        <v>101</v>
      </c>
      <c r="B177" s="281" t="s">
        <v>121</v>
      </c>
      <c r="C177" s="281"/>
      <c r="D177" s="281"/>
      <c r="E177" s="281"/>
      <c r="F177" s="281"/>
      <c r="G177" s="281"/>
      <c r="H177" s="281"/>
      <c r="I177" s="281"/>
    </row>
    <row r="178" spans="1:10" ht="18" customHeight="1">
      <c r="A178" s="11"/>
      <c r="B178" s="8"/>
      <c r="C178" s="8"/>
      <c r="D178" s="8"/>
      <c r="E178" s="8"/>
      <c r="F178" s="8"/>
      <c r="G178" s="8"/>
      <c r="H178" s="8"/>
      <c r="I178" s="8"/>
    </row>
    <row r="179" spans="1:10" ht="63" customHeight="1">
      <c r="A179" s="11" t="s">
        <v>122</v>
      </c>
      <c r="B179" s="281" t="s">
        <v>123</v>
      </c>
      <c r="C179" s="281"/>
      <c r="D179" s="281"/>
      <c r="E179" s="281"/>
      <c r="F179" s="281"/>
      <c r="G179" s="281"/>
      <c r="H179" s="281"/>
      <c r="I179" s="281"/>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280" t="s">
        <v>44</v>
      </c>
      <c r="B182" s="280"/>
      <c r="C182" s="280"/>
      <c r="D182" s="280"/>
      <c r="E182" s="287" t="s">
        <v>44</v>
      </c>
      <c r="F182" s="287"/>
      <c r="G182" s="287"/>
      <c r="H182" s="287"/>
      <c r="I182" s="287"/>
      <c r="J182" s="1"/>
    </row>
    <row r="183" spans="1:10" ht="33" customHeight="1">
      <c r="A183" s="285" t="s">
        <v>45</v>
      </c>
      <c r="B183" s="285"/>
      <c r="C183" s="285"/>
      <c r="D183" s="285"/>
      <c r="E183" s="286" t="s">
        <v>46</v>
      </c>
      <c r="F183" s="286"/>
      <c r="G183" s="286"/>
      <c r="H183" s="286"/>
      <c r="I183" s="286"/>
      <c r="J183" s="1"/>
    </row>
    <row r="184" spans="1:10" ht="22.5" customHeight="1">
      <c r="A184" s="56" t="s">
        <v>12</v>
      </c>
      <c r="B184" s="5"/>
      <c r="C184" s="5"/>
      <c r="D184" s="5"/>
      <c r="E184" s="5"/>
      <c r="F184" s="5"/>
      <c r="G184" s="5"/>
      <c r="H184" s="5"/>
      <c r="I184" s="57" t="s">
        <v>124</v>
      </c>
      <c r="J184" s="1"/>
    </row>
    <row r="185" spans="1:10" ht="53.25" customHeight="1">
      <c r="A185" s="11" t="s">
        <v>103</v>
      </c>
      <c r="B185" s="281" t="s">
        <v>125</v>
      </c>
      <c r="C185" s="281"/>
      <c r="D185" s="281"/>
      <c r="E185" s="281"/>
      <c r="F185" s="281"/>
      <c r="G185" s="281"/>
      <c r="H185" s="281"/>
      <c r="I185" s="281"/>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282" t="s">
        <v>45</v>
      </c>
      <c r="C189" s="282"/>
      <c r="D189" s="282"/>
      <c r="E189" s="282"/>
      <c r="F189" s="283" t="s">
        <v>46</v>
      </c>
      <c r="G189" s="282"/>
      <c r="H189" s="282"/>
      <c r="I189" s="282"/>
    </row>
    <row r="190" spans="1:10" ht="21.95" customHeight="1">
      <c r="A190" s="8"/>
      <c r="B190" s="15"/>
      <c r="C190" s="9"/>
      <c r="D190" s="9"/>
      <c r="E190" s="9"/>
      <c r="F190" s="16"/>
      <c r="G190" s="16"/>
      <c r="H190" s="16"/>
      <c r="I190" s="16"/>
    </row>
    <row r="191" spans="1:10" ht="21.95" customHeight="1">
      <c r="A191" s="8"/>
      <c r="B191" s="280" t="s">
        <v>127</v>
      </c>
      <c r="C191" s="280"/>
      <c r="D191" s="280"/>
      <c r="E191" s="280"/>
      <c r="F191" s="280" t="s">
        <v>127</v>
      </c>
      <c r="G191" s="280"/>
      <c r="H191" s="280"/>
      <c r="I191" s="280"/>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284" t="str">
        <f>"Name : "&amp;'Name of Bidder'!D16</f>
        <v xml:space="preserve">Name : </v>
      </c>
      <c r="G194" s="284"/>
      <c r="H194" s="284"/>
      <c r="I194" s="284"/>
    </row>
    <row r="195" spans="1:9" ht="21.95" customHeight="1">
      <c r="A195" s="8"/>
      <c r="B195" s="5" t="s">
        <v>21</v>
      </c>
      <c r="C195" s="17"/>
      <c r="D195" s="5"/>
      <c r="E195" s="5"/>
      <c r="F195" s="5" t="str">
        <f>"Designation : "&amp;'Name of Bidder'!D17</f>
        <v xml:space="preserve">Designation : </v>
      </c>
      <c r="G195" s="14"/>
      <c r="H195" s="14"/>
      <c r="I195" s="14"/>
    </row>
    <row r="196" spans="1:9" ht="21.95" customHeight="1">
      <c r="A196" s="8"/>
      <c r="B196" s="14"/>
      <c r="C196" s="9"/>
      <c r="D196" s="9"/>
      <c r="E196" s="9"/>
      <c r="F196" s="14"/>
      <c r="G196" s="9"/>
      <c r="H196" s="9"/>
      <c r="I196" s="9"/>
    </row>
    <row r="197" spans="1:9" ht="21.95" customHeight="1">
      <c r="A197" s="8"/>
      <c r="B197" s="280" t="s">
        <v>129</v>
      </c>
      <c r="C197" s="280"/>
      <c r="D197" s="280"/>
      <c r="E197" s="280"/>
      <c r="F197" s="280" t="s">
        <v>129</v>
      </c>
      <c r="G197" s="280"/>
      <c r="H197" s="280"/>
      <c r="I197" s="280"/>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280" t="s">
        <v>130</v>
      </c>
      <c r="C201" s="280"/>
      <c r="D201" s="280"/>
      <c r="E201" s="280"/>
      <c r="F201" s="280" t="s">
        <v>130</v>
      </c>
      <c r="G201" s="280"/>
      <c r="H201" s="280"/>
      <c r="I201" s="280"/>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3"/>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4"/>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5"/>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6"/>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7"/>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8"/>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9"/>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0"/>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1"/>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2"/>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3"/>
      <headerFooter alignWithMargins="0"/>
    </customSheetView>
    <customSheetView guid="{27F75044-6024-4403-9A39-D72B9CCD332B}"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4"/>
      <headerFooter alignWithMargins="0"/>
    </customSheetView>
  </customSheetViews>
  <mergeCells count="117">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B143:I143"/>
    <mergeCell ref="A131:I131"/>
    <mergeCell ref="B133:I133"/>
    <mergeCell ref="B134:I134"/>
    <mergeCell ref="B135:I135"/>
    <mergeCell ref="A139:D139"/>
    <mergeCell ref="B141:I141"/>
    <mergeCell ref="E139:I139"/>
    <mergeCell ref="A138:D138"/>
    <mergeCell ref="B142:I142"/>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s>
  <phoneticPr fontId="23" type="noConversion"/>
  <printOptions horizontalCentered="1"/>
  <pageMargins left="0.59" right="0.42" top="0.52" bottom="0.32" header="0.27" footer="0.21"/>
  <pageSetup paperSize="9" scale="87" orientation="portrait" r:id="rId15"/>
  <headerFooter alignWithMargins="0"/>
  <rowBreaks count="7" manualBreakCount="7">
    <brk id="53" max="8" man="1"/>
    <brk id="78" max="8" man="1"/>
    <brk id="96" max="8" man="1"/>
    <brk id="118" max="8" man="1"/>
    <brk id="140" max="8" man="1"/>
    <brk id="157" max="8" man="1"/>
    <brk id="184" max="8" man="1"/>
  </rowBreak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01">
        <v>155885</v>
      </c>
      <c r="B3" s="302"/>
      <c r="C3" s="32"/>
      <c r="D3" s="33"/>
      <c r="E3" s="32"/>
      <c r="F3" s="301">
        <v>4960</v>
      </c>
      <c r="G3" s="302"/>
      <c r="H3" s="32"/>
      <c r="I3" s="33"/>
      <c r="K3" s="301">
        <v>10352</v>
      </c>
      <c r="L3" s="302"/>
      <c r="M3" s="32"/>
      <c r="N3" s="33"/>
      <c r="P3" s="301">
        <v>691647</v>
      </c>
      <c r="Q3" s="302"/>
      <c r="R3" s="32"/>
      <c r="S3" s="33"/>
      <c r="U3" s="31" t="s">
        <v>133</v>
      </c>
    </row>
    <row r="4" spans="1:27" hidden="1">
      <c r="A4" s="308"/>
      <c r="B4" s="309"/>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03" t="str">
        <f>IF(OR((A3&gt;9999999999),(A3&lt;0)),"Invalid Entry - More than 1000 crore OR -ve value",IF(A3=0, "",+CONCATENATE(U2,B13,D13,B12,D12,B11,D11,B10,D10,B9,D9,B8," Only")))</f>
        <v>USD One Lac Fifty Five Thousand Eight Hundred Eighty Five Only</v>
      </c>
      <c r="B6" s="304"/>
      <c r="C6" s="304"/>
      <c r="D6" s="305"/>
      <c r="E6" s="37"/>
      <c r="F6" s="303" t="str">
        <f>IF(OR((F3&gt;9999999999),(F3&lt;0)),"Invalid Entry - More than 1000 crore OR -ve value",IF(F3=0, "",+CONCATENATE(U3, G13,I13,G12,I12,G11,I11,G10,I10,G9,I9,G8," Only")))</f>
        <v>EURO Four Thousand Nine Hundred Sixty Only</v>
      </c>
      <c r="G6" s="304"/>
      <c r="H6" s="304"/>
      <c r="I6" s="305"/>
      <c r="J6" s="37"/>
      <c r="K6" s="303" t="str">
        <f>IF(OR((K3&gt;9999999999),(K3&lt;0)),"Invalid Entry - More than 1000 crore OR -ve value",IF(K3=0, "",+CONCATENATE(U4, L13,N13,L12,N12,L11,N11,L10,N10,L9,N9,L8," Only")))</f>
        <v>RMB Ten Thousand Three Hundred Fifty Two Only</v>
      </c>
      <c r="L6" s="304"/>
      <c r="M6" s="304"/>
      <c r="N6" s="305"/>
      <c r="P6" s="303" t="str">
        <f>IF(OR((P3&gt;9999999999),(P3&lt;0)),"Invalid Entry - More than 1000 crore OR -ve value",IF(P3=0, "",+CONCATENATE(U5, Q13,S13,Q12,S12,Q11,S11,Q10,S10,Q9,S9,Q8," Only")))</f>
        <v>INR Six Lac Ninety One Thousand Six Hundred Forty Seven Only</v>
      </c>
      <c r="Q6" s="304"/>
      <c r="R6" s="304"/>
      <c r="S6" s="305"/>
      <c r="U6" s="297" t="str">
        <f>VLOOKUP(1,T30:Y45,6,FALSE)</f>
        <v>USD 155885/- + EURO 4960/- + RMB 10352/- + INR 691647/-</v>
      </c>
      <c r="V6" s="297"/>
      <c r="W6" s="297"/>
      <c r="X6" s="297"/>
      <c r="Y6" s="297"/>
      <c r="Z6" s="297"/>
      <c r="AA6" s="297"/>
    </row>
    <row r="7" spans="1:27" ht="70.5" hidden="1" customHeight="1" thickBot="1">
      <c r="A7" s="34"/>
      <c r="B7" s="35"/>
      <c r="C7" s="35"/>
      <c r="D7" s="36"/>
      <c r="E7" s="35"/>
      <c r="F7" s="34"/>
      <c r="G7" s="35"/>
      <c r="H7" s="35"/>
      <c r="I7" s="36"/>
      <c r="K7" s="34"/>
      <c r="L7" s="35"/>
      <c r="M7" s="35"/>
      <c r="N7" s="36"/>
      <c r="P7" s="34"/>
      <c r="Q7" s="35"/>
      <c r="R7" s="35"/>
      <c r="S7" s="36"/>
      <c r="U7" s="298" t="str">
        <f>VLOOKUP(1,T10:Y25,6,FALSE)</f>
        <v>USD One Lac Fifty Five Thousand Eight Hundred Eighty Five Only plus EURO Four Thousand Nine Hundred Sixty Only plus RMB Ten Thousand Three Hundred Fifty Two Only plus INR Six Lac Ninety One Thousand Six Hundred Forty Seven Only</v>
      </c>
      <c r="V7" s="299"/>
      <c r="W7" s="299"/>
      <c r="X7" s="299"/>
      <c r="Y7" s="299"/>
      <c r="Z7" s="299"/>
      <c r="AA7" s="300"/>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06" t="e">
        <f>#REF!</f>
        <v>#REF!</v>
      </c>
      <c r="B124" s="307"/>
      <c r="C124" s="32"/>
      <c r="D124" s="33"/>
    </row>
    <row r="125" spans="1:19">
      <c r="A125" s="308"/>
      <c r="B125" s="309"/>
      <c r="C125" s="32"/>
      <c r="D125" s="33"/>
    </row>
    <row r="126" spans="1:19">
      <c r="A126" s="34"/>
      <c r="B126" s="35"/>
      <c r="C126" s="35"/>
      <c r="D126" s="36"/>
    </row>
    <row r="127" spans="1:19" ht="69" customHeight="1">
      <c r="A127" s="303" t="e">
        <f>IF(OR((A124&gt;9999999999),(A124&lt;0)),"Invalid Entry - More than 1000 crore OR -ve value",IF(A124=0, "",+CONCATENATE(A122," ", U123,B134,D134,B133,D133,B132,D132,B131,D131,B130,D130,B129," Only")))</f>
        <v>#REF!</v>
      </c>
      <c r="B127" s="304"/>
      <c r="C127" s="304"/>
      <c r="D127" s="305"/>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6F637C86-117D-4792-B5D4-37E20B1C50B5}"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4"/>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7"/>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27F75044-6024-4403-9A39-D72B9CCD332B}"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s>
  <mergeCells count="14">
    <mergeCell ref="A124:B124"/>
    <mergeCell ref="A125:B125"/>
    <mergeCell ref="A127:D127"/>
    <mergeCell ref="A3:B3"/>
    <mergeCell ref="A6:D6"/>
    <mergeCell ref="A4:B4"/>
    <mergeCell ref="U6:AA6"/>
    <mergeCell ref="U7:AA7"/>
    <mergeCell ref="F3:G3"/>
    <mergeCell ref="K3:L3"/>
    <mergeCell ref="F6:I6"/>
    <mergeCell ref="K6:N6"/>
    <mergeCell ref="P6:S6"/>
    <mergeCell ref="P3:Q3"/>
  </mergeCells>
  <phoneticPr fontId="23" type="noConversion"/>
  <pageMargins left="0.75" right="0.75" top="1" bottom="1" header="0.5" footer="0.5"/>
  <pageSetup orientation="portrait" r:id="rId1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8"/>
  <sheetViews>
    <sheetView view="pageBreakPreview" zoomScale="90" zoomScaleNormal="90" zoomScaleSheetLayoutView="90" workbookViewId="0">
      <pane ySplit="6" topLeftCell="A50" activePane="bottomLeft" state="frozen"/>
      <selection pane="bottomLeft" activeCell="N61" sqref="N61"/>
    </sheetView>
  </sheetViews>
  <sheetFormatPr defaultRowHeight="15.75"/>
  <cols>
    <col min="1" max="1" width="2.42578125" style="181" customWidth="1"/>
    <col min="2" max="2" width="5" style="196" customWidth="1"/>
    <col min="3" max="3" width="11.7109375" style="196" customWidth="1"/>
    <col min="4" max="4" width="12" style="197" customWidth="1"/>
    <col min="5" max="5" width="14.42578125" style="181" customWidth="1"/>
    <col min="6" max="6" width="17" style="197" customWidth="1"/>
    <col min="7" max="7" width="12" style="197" customWidth="1"/>
    <col min="8" max="8" width="17.85546875" style="181" customWidth="1"/>
    <col min="9" max="9" width="51.85546875" style="181" customWidth="1"/>
    <col min="10" max="10" width="10.5703125" style="181" customWidth="1"/>
    <col min="11" max="11" width="13" style="181" customWidth="1"/>
    <col min="12" max="12" width="15.7109375" style="181" customWidth="1"/>
    <col min="13" max="13" width="19.85546875" style="181" customWidth="1"/>
    <col min="14" max="14" width="18.5703125" style="181" customWidth="1"/>
    <col min="15" max="15" width="17.140625" style="181" customWidth="1"/>
    <col min="16" max="16" width="12.5703125" style="181" customWidth="1"/>
    <col min="17" max="16384" width="9.140625" style="181"/>
  </cols>
  <sheetData>
    <row r="1" spans="1:15" ht="16.5">
      <c r="B1" s="310" t="str">
        <f>'Name of Bidder'!B1:D1</f>
        <v xml:space="preserve">Construction of Omni Shed for TLM at 400kV Nellore Sub Station </v>
      </c>
      <c r="C1" s="310"/>
      <c r="D1" s="310"/>
      <c r="E1" s="310"/>
      <c r="F1" s="310"/>
      <c r="G1" s="310"/>
      <c r="H1" s="310"/>
      <c r="I1" s="310"/>
      <c r="J1" s="310"/>
      <c r="K1" s="310"/>
    </row>
    <row r="2" spans="1:15" ht="16.5">
      <c r="B2" s="310" t="str">
        <f>'Name of Bidder'!B2:D2</f>
        <v>Specification No: SR-I/C&amp;M/WC-4306/2025/RFx- 5002004789 
 (SR1/NT/W-CIVIL/DOM/B00/25/12844)</v>
      </c>
      <c r="C2" s="310"/>
      <c r="D2" s="310"/>
      <c r="E2" s="310"/>
      <c r="F2" s="310"/>
      <c r="G2" s="310"/>
      <c r="H2" s="310"/>
      <c r="I2" s="310"/>
      <c r="J2" s="310"/>
      <c r="K2" s="310"/>
    </row>
    <row r="3" spans="1:15" ht="16.5">
      <c r="B3" s="310" t="s">
        <v>241</v>
      </c>
      <c r="C3" s="310"/>
      <c r="D3" s="310"/>
      <c r="E3" s="310"/>
      <c r="F3" s="310"/>
      <c r="G3" s="310"/>
      <c r="H3" s="310"/>
      <c r="I3" s="310"/>
      <c r="J3" s="310"/>
      <c r="K3" s="310"/>
    </row>
    <row r="4" spans="1:15" s="182" customFormat="1" ht="16.5">
      <c r="A4" s="319" t="s">
        <v>339</v>
      </c>
      <c r="B4" s="320"/>
      <c r="C4" s="321"/>
      <c r="D4" s="313">
        <f>'Name of Bidder'!D9</f>
        <v>0</v>
      </c>
      <c r="E4" s="313"/>
      <c r="F4" s="313"/>
      <c r="G4" s="313"/>
      <c r="H4" s="313"/>
      <c r="I4" s="313"/>
      <c r="J4" s="313"/>
      <c r="K4" s="313"/>
      <c r="L4" s="314" t="s">
        <v>338</v>
      </c>
      <c r="M4" s="314"/>
    </row>
    <row r="5" spans="1:15" ht="115.5">
      <c r="B5" s="168" t="s">
        <v>248</v>
      </c>
      <c r="C5" s="168" t="s">
        <v>249</v>
      </c>
      <c r="D5" s="168" t="s">
        <v>250</v>
      </c>
      <c r="E5" s="169" t="s">
        <v>251</v>
      </c>
      <c r="F5" s="169" t="s">
        <v>252</v>
      </c>
      <c r="G5" s="169" t="s">
        <v>253</v>
      </c>
      <c r="H5" s="169" t="s">
        <v>254</v>
      </c>
      <c r="I5" s="168" t="s">
        <v>255</v>
      </c>
      <c r="J5" s="168" t="s">
        <v>256</v>
      </c>
      <c r="K5" s="168" t="s">
        <v>257</v>
      </c>
      <c r="L5" s="168" t="s">
        <v>258</v>
      </c>
      <c r="M5" s="168" t="s">
        <v>437</v>
      </c>
      <c r="N5" s="168" t="s">
        <v>259</v>
      </c>
      <c r="O5" s="168" t="s">
        <v>260</v>
      </c>
    </row>
    <row r="6" spans="1:15" ht="15.75" customHeight="1">
      <c r="B6" s="177">
        <v>1</v>
      </c>
      <c r="C6" s="177">
        <v>2</v>
      </c>
      <c r="D6" s="177">
        <v>3</v>
      </c>
      <c r="E6" s="177">
        <v>4</v>
      </c>
      <c r="F6" s="169">
        <v>5</v>
      </c>
      <c r="G6" s="169">
        <v>6</v>
      </c>
      <c r="H6" s="169">
        <v>7</v>
      </c>
      <c r="I6" s="169">
        <v>8</v>
      </c>
      <c r="J6" s="184">
        <v>9</v>
      </c>
      <c r="K6" s="184">
        <v>10</v>
      </c>
      <c r="L6" s="184">
        <v>11</v>
      </c>
      <c r="M6" s="232"/>
      <c r="N6" s="184" t="s">
        <v>430</v>
      </c>
      <c r="O6" s="185" t="s">
        <v>431</v>
      </c>
    </row>
    <row r="7" spans="1:15" ht="16.5">
      <c r="B7" s="177" t="s">
        <v>341</v>
      </c>
      <c r="C7" s="177"/>
      <c r="D7" s="177"/>
      <c r="E7" s="177"/>
      <c r="F7" s="169"/>
      <c r="G7" s="169"/>
      <c r="H7" s="169"/>
      <c r="I7" s="230" t="s">
        <v>340</v>
      </c>
      <c r="J7" s="184"/>
      <c r="K7" s="184"/>
      <c r="L7" s="184"/>
      <c r="M7" s="184"/>
      <c r="N7" s="184"/>
      <c r="O7" s="185"/>
    </row>
    <row r="8" spans="1:15" ht="63">
      <c r="B8" s="177">
        <v>1</v>
      </c>
      <c r="C8" s="186" t="s">
        <v>342</v>
      </c>
      <c r="D8" s="177"/>
      <c r="E8" s="177"/>
      <c r="F8" s="178"/>
      <c r="G8" s="179">
        <v>0.18</v>
      </c>
      <c r="H8" s="180"/>
      <c r="I8" s="187" t="s">
        <v>377</v>
      </c>
      <c r="J8" s="186" t="s">
        <v>334</v>
      </c>
      <c r="K8" s="186">
        <v>289</v>
      </c>
      <c r="L8" s="188">
        <v>217.55</v>
      </c>
      <c r="M8" s="195">
        <f t="shared" ref="M8:M44" si="0">ROUND(L8/1.18,2)</f>
        <v>184.36</v>
      </c>
      <c r="N8" s="195">
        <f t="shared" ref="N8:N44" si="1">ROUND(M8*K8,2)</f>
        <v>53280.04</v>
      </c>
      <c r="O8" s="226">
        <f>ROUND(N8*18%,2)</f>
        <v>9590.41</v>
      </c>
    </row>
    <row r="9" spans="1:15" ht="141.75">
      <c r="B9" s="177">
        <v>2</v>
      </c>
      <c r="C9" s="186" t="s">
        <v>261</v>
      </c>
      <c r="D9" s="177"/>
      <c r="E9" s="177"/>
      <c r="F9" s="178"/>
      <c r="G9" s="179">
        <v>0.18</v>
      </c>
      <c r="H9" s="180"/>
      <c r="I9" s="187" t="s">
        <v>378</v>
      </c>
      <c r="J9" s="186" t="s">
        <v>334</v>
      </c>
      <c r="K9" s="186">
        <v>289</v>
      </c>
      <c r="L9" s="188">
        <v>260.3</v>
      </c>
      <c r="M9" s="195">
        <f t="shared" si="0"/>
        <v>220.59</v>
      </c>
      <c r="N9" s="195">
        <f t="shared" si="1"/>
        <v>63750.51</v>
      </c>
      <c r="O9" s="226">
        <f t="shared" ref="O9:O44" si="2">ROUND(N9*18%,2)</f>
        <v>11475.09</v>
      </c>
    </row>
    <row r="10" spans="1:15" ht="63">
      <c r="B10" s="177">
        <v>3</v>
      </c>
      <c r="C10" s="186" t="s">
        <v>343</v>
      </c>
      <c r="D10" s="177"/>
      <c r="E10" s="177"/>
      <c r="F10" s="178"/>
      <c r="G10" s="179">
        <v>0.18</v>
      </c>
      <c r="H10" s="180"/>
      <c r="I10" s="189" t="s">
        <v>379</v>
      </c>
      <c r="J10" s="186" t="s">
        <v>334</v>
      </c>
      <c r="K10" s="186">
        <v>127</v>
      </c>
      <c r="L10" s="188">
        <v>126.8</v>
      </c>
      <c r="M10" s="195">
        <f t="shared" si="0"/>
        <v>107.46</v>
      </c>
      <c r="N10" s="195">
        <f t="shared" si="1"/>
        <v>13647.42</v>
      </c>
      <c r="O10" s="226">
        <f t="shared" si="2"/>
        <v>2456.54</v>
      </c>
    </row>
    <row r="11" spans="1:15" ht="110.25">
      <c r="B11" s="177">
        <v>4</v>
      </c>
      <c r="C11" s="186" t="s">
        <v>344</v>
      </c>
      <c r="D11" s="177"/>
      <c r="E11" s="177"/>
      <c r="F11" s="178"/>
      <c r="G11" s="179">
        <v>0.18</v>
      </c>
      <c r="H11" s="180"/>
      <c r="I11" s="189" t="s">
        <v>380</v>
      </c>
      <c r="J11" s="186" t="s">
        <v>334</v>
      </c>
      <c r="K11" s="186">
        <v>232</v>
      </c>
      <c r="L11" s="190">
        <v>964.25</v>
      </c>
      <c r="M11" s="195">
        <f t="shared" si="0"/>
        <v>817.16</v>
      </c>
      <c r="N11" s="195">
        <f t="shared" si="1"/>
        <v>189581.12</v>
      </c>
      <c r="O11" s="226">
        <f t="shared" si="2"/>
        <v>34124.6</v>
      </c>
    </row>
    <row r="12" spans="1:15" ht="47.25">
      <c r="B12" s="177">
        <v>5</v>
      </c>
      <c r="C12" s="186">
        <v>2.27</v>
      </c>
      <c r="D12" s="177"/>
      <c r="E12" s="177"/>
      <c r="F12" s="178"/>
      <c r="G12" s="179">
        <v>0.18</v>
      </c>
      <c r="H12" s="180"/>
      <c r="I12" s="191" t="s">
        <v>381</v>
      </c>
      <c r="J12" s="186" t="s">
        <v>334</v>
      </c>
      <c r="K12" s="186">
        <v>54</v>
      </c>
      <c r="L12" s="209">
        <v>2123.75</v>
      </c>
      <c r="M12" s="195">
        <f t="shared" si="0"/>
        <v>1799.79</v>
      </c>
      <c r="N12" s="195">
        <f t="shared" si="1"/>
        <v>97188.66</v>
      </c>
      <c r="O12" s="226">
        <f t="shared" si="2"/>
        <v>17493.96</v>
      </c>
    </row>
    <row r="13" spans="1:15" ht="110.25">
      <c r="B13" s="177">
        <v>6</v>
      </c>
      <c r="C13" s="186" t="s">
        <v>345</v>
      </c>
      <c r="D13" s="177"/>
      <c r="E13" s="177"/>
      <c r="F13" s="178"/>
      <c r="G13" s="179">
        <v>0.18</v>
      </c>
      <c r="H13" s="180"/>
      <c r="I13" s="191" t="s">
        <v>382</v>
      </c>
      <c r="J13" s="186" t="s">
        <v>334</v>
      </c>
      <c r="K13" s="186">
        <v>21</v>
      </c>
      <c r="L13" s="209">
        <v>6812</v>
      </c>
      <c r="M13" s="195">
        <f t="shared" si="0"/>
        <v>5772.88</v>
      </c>
      <c r="N13" s="195">
        <f t="shared" si="1"/>
        <v>121230.48</v>
      </c>
      <c r="O13" s="226">
        <f t="shared" si="2"/>
        <v>21821.49</v>
      </c>
    </row>
    <row r="14" spans="1:15" ht="78.75">
      <c r="B14" s="177">
        <v>7</v>
      </c>
      <c r="C14" s="186">
        <v>4.1100000000000003</v>
      </c>
      <c r="D14" s="177"/>
      <c r="E14" s="177"/>
      <c r="F14" s="178"/>
      <c r="G14" s="179">
        <v>0.18</v>
      </c>
      <c r="H14" s="180"/>
      <c r="I14" s="191" t="s">
        <v>383</v>
      </c>
      <c r="J14" s="186" t="s">
        <v>262</v>
      </c>
      <c r="K14" s="186">
        <v>12</v>
      </c>
      <c r="L14" s="188">
        <v>495.75</v>
      </c>
      <c r="M14" s="195">
        <f t="shared" si="0"/>
        <v>420.13</v>
      </c>
      <c r="N14" s="195">
        <f t="shared" si="1"/>
        <v>5041.5600000000004</v>
      </c>
      <c r="O14" s="226">
        <f t="shared" si="2"/>
        <v>907.48</v>
      </c>
    </row>
    <row r="15" spans="1:15" ht="63">
      <c r="B15" s="177">
        <v>8</v>
      </c>
      <c r="C15" s="186">
        <v>4.12</v>
      </c>
      <c r="D15" s="177"/>
      <c r="E15" s="177"/>
      <c r="F15" s="178"/>
      <c r="G15" s="179">
        <v>0.18</v>
      </c>
      <c r="H15" s="180"/>
      <c r="I15" s="191" t="s">
        <v>384</v>
      </c>
      <c r="J15" s="186" t="s">
        <v>414</v>
      </c>
      <c r="K15" s="186">
        <v>4</v>
      </c>
      <c r="L15" s="188">
        <v>18.149999999999999</v>
      </c>
      <c r="M15" s="195">
        <f t="shared" si="0"/>
        <v>15.38</v>
      </c>
      <c r="N15" s="195">
        <f t="shared" si="1"/>
        <v>61.52</v>
      </c>
      <c r="O15" s="226">
        <f>ROUND(N15*18%,2)</f>
        <v>11.07</v>
      </c>
    </row>
    <row r="16" spans="1:15" ht="94.5">
      <c r="B16" s="177">
        <v>9</v>
      </c>
      <c r="C16" s="186">
        <v>4.13</v>
      </c>
      <c r="D16" s="177"/>
      <c r="E16" s="177"/>
      <c r="F16" s="178"/>
      <c r="G16" s="179">
        <v>0.18</v>
      </c>
      <c r="H16" s="180"/>
      <c r="I16" s="191" t="s">
        <v>385</v>
      </c>
      <c r="J16" s="186" t="s">
        <v>262</v>
      </c>
      <c r="K16" s="186">
        <v>12</v>
      </c>
      <c r="L16" s="188">
        <v>146.15</v>
      </c>
      <c r="M16" s="195">
        <f t="shared" si="0"/>
        <v>123.86</v>
      </c>
      <c r="N16" s="195">
        <f t="shared" si="1"/>
        <v>1486.32</v>
      </c>
      <c r="O16" s="226">
        <f>ROUND(N16*18%,2)</f>
        <v>267.54000000000002</v>
      </c>
    </row>
    <row r="17" spans="2:15" ht="157.5">
      <c r="B17" s="177">
        <v>10</v>
      </c>
      <c r="C17" s="186">
        <v>4.17</v>
      </c>
      <c r="D17" s="177"/>
      <c r="E17" s="177"/>
      <c r="F17" s="178"/>
      <c r="G17" s="179">
        <v>0.18</v>
      </c>
      <c r="H17" s="180"/>
      <c r="I17" s="191" t="s">
        <v>386</v>
      </c>
      <c r="J17" s="186" t="s">
        <v>262</v>
      </c>
      <c r="K17" s="186">
        <v>40</v>
      </c>
      <c r="L17" s="188">
        <v>749.3</v>
      </c>
      <c r="M17" s="195">
        <f t="shared" si="0"/>
        <v>635</v>
      </c>
      <c r="N17" s="195">
        <f t="shared" si="1"/>
        <v>25400</v>
      </c>
      <c r="O17" s="226">
        <f t="shared" ref="O17:O41" si="3">ROUND(N17*18%,2)</f>
        <v>4572</v>
      </c>
    </row>
    <row r="18" spans="2:15" ht="126">
      <c r="B18" s="177">
        <v>11</v>
      </c>
      <c r="C18" s="186" t="s">
        <v>346</v>
      </c>
      <c r="D18" s="177"/>
      <c r="E18" s="177"/>
      <c r="F18" s="178"/>
      <c r="G18" s="179">
        <v>0.18</v>
      </c>
      <c r="H18" s="180"/>
      <c r="I18" s="191" t="s">
        <v>387</v>
      </c>
      <c r="J18" s="186" t="s">
        <v>334</v>
      </c>
      <c r="K18" s="186">
        <v>43</v>
      </c>
      <c r="L18" s="188">
        <v>9045.75</v>
      </c>
      <c r="M18" s="195">
        <f t="shared" si="0"/>
        <v>7665.89</v>
      </c>
      <c r="N18" s="195">
        <f t="shared" si="1"/>
        <v>329633.27</v>
      </c>
      <c r="O18" s="226">
        <f t="shared" si="3"/>
        <v>59333.99</v>
      </c>
    </row>
    <row r="19" spans="2:15" ht="157.5">
      <c r="B19" s="177">
        <v>12</v>
      </c>
      <c r="C19" s="192" t="s">
        <v>347</v>
      </c>
      <c r="D19" s="177"/>
      <c r="E19" s="177"/>
      <c r="F19" s="178"/>
      <c r="G19" s="179">
        <v>0.18</v>
      </c>
      <c r="H19" s="180"/>
      <c r="I19" s="191" t="s">
        <v>388</v>
      </c>
      <c r="J19" s="186" t="s">
        <v>334</v>
      </c>
      <c r="K19" s="186">
        <v>5</v>
      </c>
      <c r="L19" s="188">
        <v>10852.95</v>
      </c>
      <c r="M19" s="195">
        <f t="shared" si="0"/>
        <v>9197.42</v>
      </c>
      <c r="N19" s="195">
        <f t="shared" si="1"/>
        <v>45987.1</v>
      </c>
      <c r="O19" s="226">
        <f t="shared" si="3"/>
        <v>8277.68</v>
      </c>
    </row>
    <row r="20" spans="2:15" ht="157.5">
      <c r="B20" s="177">
        <v>13</v>
      </c>
      <c r="C20" s="186">
        <v>5.3</v>
      </c>
      <c r="D20" s="177"/>
      <c r="E20" s="177"/>
      <c r="F20" s="178"/>
      <c r="G20" s="179">
        <v>0.18</v>
      </c>
      <c r="H20" s="180"/>
      <c r="I20" s="191" t="s">
        <v>389</v>
      </c>
      <c r="J20" s="186" t="s">
        <v>334</v>
      </c>
      <c r="K20" s="186">
        <v>40</v>
      </c>
      <c r="L20" s="188">
        <v>11505.5</v>
      </c>
      <c r="M20" s="195">
        <f t="shared" si="0"/>
        <v>9750.42</v>
      </c>
      <c r="N20" s="195">
        <f t="shared" si="1"/>
        <v>390016.8</v>
      </c>
      <c r="O20" s="226">
        <f t="shared" si="3"/>
        <v>70203.02</v>
      </c>
    </row>
    <row r="21" spans="2:15" ht="63">
      <c r="B21" s="177">
        <v>14</v>
      </c>
      <c r="C21" s="186" t="s">
        <v>348</v>
      </c>
      <c r="D21" s="177"/>
      <c r="E21" s="177"/>
      <c r="F21" s="178"/>
      <c r="G21" s="179">
        <v>0.18</v>
      </c>
      <c r="H21" s="180"/>
      <c r="I21" s="191" t="s">
        <v>390</v>
      </c>
      <c r="J21" s="186" t="s">
        <v>262</v>
      </c>
      <c r="K21" s="186">
        <v>52</v>
      </c>
      <c r="L21" s="188">
        <v>392.15</v>
      </c>
      <c r="M21" s="195">
        <f t="shared" si="0"/>
        <v>332.33</v>
      </c>
      <c r="N21" s="195">
        <f t="shared" si="1"/>
        <v>17281.16</v>
      </c>
      <c r="O21" s="226">
        <f t="shared" si="3"/>
        <v>3110.61</v>
      </c>
    </row>
    <row r="22" spans="2:15" ht="63">
      <c r="B22" s="177">
        <v>15</v>
      </c>
      <c r="C22" s="186" t="s">
        <v>349</v>
      </c>
      <c r="D22" s="177"/>
      <c r="E22" s="177"/>
      <c r="F22" s="178"/>
      <c r="G22" s="179">
        <v>0.18</v>
      </c>
      <c r="H22" s="180"/>
      <c r="I22" s="191" t="s">
        <v>391</v>
      </c>
      <c r="J22" s="186" t="s">
        <v>262</v>
      </c>
      <c r="K22" s="186">
        <v>152</v>
      </c>
      <c r="L22" s="188">
        <v>927.25</v>
      </c>
      <c r="M22" s="195">
        <f t="shared" si="0"/>
        <v>785.81</v>
      </c>
      <c r="N22" s="195">
        <f t="shared" si="1"/>
        <v>119443.12</v>
      </c>
      <c r="O22" s="226">
        <f t="shared" si="3"/>
        <v>21499.759999999998</v>
      </c>
    </row>
    <row r="23" spans="2:15" ht="63">
      <c r="B23" s="177">
        <v>16</v>
      </c>
      <c r="C23" s="186" t="s">
        <v>350</v>
      </c>
      <c r="D23" s="177"/>
      <c r="E23" s="177"/>
      <c r="F23" s="178"/>
      <c r="G23" s="179">
        <v>0.18</v>
      </c>
      <c r="H23" s="180"/>
      <c r="I23" s="191" t="s">
        <v>392</v>
      </c>
      <c r="J23" s="186" t="s">
        <v>262</v>
      </c>
      <c r="K23" s="186">
        <v>191</v>
      </c>
      <c r="L23" s="188">
        <v>736.4</v>
      </c>
      <c r="M23" s="195">
        <f t="shared" si="0"/>
        <v>624.07000000000005</v>
      </c>
      <c r="N23" s="195">
        <f t="shared" si="1"/>
        <v>119197.37</v>
      </c>
      <c r="O23" s="226">
        <f t="shared" si="3"/>
        <v>21455.53</v>
      </c>
    </row>
    <row r="24" spans="2:15" ht="47.25">
      <c r="B24" s="177">
        <v>17</v>
      </c>
      <c r="C24" s="186" t="s">
        <v>351</v>
      </c>
      <c r="D24" s="177"/>
      <c r="E24" s="177"/>
      <c r="F24" s="178"/>
      <c r="G24" s="179">
        <v>0.18</v>
      </c>
      <c r="H24" s="180"/>
      <c r="I24" s="191" t="s">
        <v>393</v>
      </c>
      <c r="J24" s="186" t="s">
        <v>262</v>
      </c>
      <c r="K24" s="186">
        <v>56</v>
      </c>
      <c r="L24" s="188">
        <v>961.3</v>
      </c>
      <c r="M24" s="195">
        <f t="shared" si="0"/>
        <v>814.66</v>
      </c>
      <c r="N24" s="195">
        <f t="shared" si="1"/>
        <v>45620.959999999999</v>
      </c>
      <c r="O24" s="226">
        <f t="shared" si="3"/>
        <v>8211.77</v>
      </c>
    </row>
    <row r="25" spans="2:15" ht="47.25">
      <c r="B25" s="177">
        <v>18</v>
      </c>
      <c r="C25" s="186" t="s">
        <v>352</v>
      </c>
      <c r="D25" s="177"/>
      <c r="E25" s="177"/>
      <c r="F25" s="178"/>
      <c r="G25" s="179">
        <v>0.18</v>
      </c>
      <c r="H25" s="180"/>
      <c r="I25" s="191" t="s">
        <v>394</v>
      </c>
      <c r="J25" s="186" t="s">
        <v>262</v>
      </c>
      <c r="K25" s="186">
        <v>23</v>
      </c>
      <c r="L25" s="188">
        <v>951.1</v>
      </c>
      <c r="M25" s="195">
        <f t="shared" si="0"/>
        <v>806.02</v>
      </c>
      <c r="N25" s="195">
        <f t="shared" si="1"/>
        <v>18538.46</v>
      </c>
      <c r="O25" s="226">
        <f t="shared" si="3"/>
        <v>3336.92</v>
      </c>
    </row>
    <row r="26" spans="2:15" ht="94.5">
      <c r="B26" s="177">
        <v>19</v>
      </c>
      <c r="C26" s="186" t="s">
        <v>353</v>
      </c>
      <c r="D26" s="177"/>
      <c r="E26" s="177"/>
      <c r="F26" s="178"/>
      <c r="G26" s="179">
        <v>0.18</v>
      </c>
      <c r="H26" s="180"/>
      <c r="I26" s="191" t="s">
        <v>395</v>
      </c>
      <c r="J26" s="186" t="s">
        <v>335</v>
      </c>
      <c r="K26" s="186">
        <v>5203</v>
      </c>
      <c r="L26" s="193">
        <v>107.85</v>
      </c>
      <c r="M26" s="227">
        <f t="shared" si="0"/>
        <v>91.4</v>
      </c>
      <c r="N26" s="227">
        <f t="shared" si="1"/>
        <v>475554.2</v>
      </c>
      <c r="O26" s="226">
        <f t="shared" si="3"/>
        <v>85599.76</v>
      </c>
    </row>
    <row r="27" spans="2:15" ht="94.5">
      <c r="B27" s="177">
        <v>20</v>
      </c>
      <c r="C27" s="186" t="s">
        <v>354</v>
      </c>
      <c r="D27" s="177"/>
      <c r="E27" s="177"/>
      <c r="F27" s="178"/>
      <c r="G27" s="179">
        <v>0.18</v>
      </c>
      <c r="H27" s="180"/>
      <c r="I27" s="191" t="s">
        <v>396</v>
      </c>
      <c r="J27" s="186" t="s">
        <v>334</v>
      </c>
      <c r="K27" s="186">
        <v>82</v>
      </c>
      <c r="L27" s="194">
        <v>9105.9500000000007</v>
      </c>
      <c r="M27" s="227">
        <f t="shared" si="0"/>
        <v>7716.91</v>
      </c>
      <c r="N27" s="227">
        <f t="shared" si="1"/>
        <v>632786.62</v>
      </c>
      <c r="O27" s="226">
        <f t="shared" si="3"/>
        <v>113901.59</v>
      </c>
    </row>
    <row r="28" spans="2:15" ht="78.75">
      <c r="B28" s="177">
        <v>21</v>
      </c>
      <c r="C28" s="186" t="s">
        <v>355</v>
      </c>
      <c r="D28" s="177"/>
      <c r="E28" s="177"/>
      <c r="F28" s="178"/>
      <c r="G28" s="179">
        <v>0.18</v>
      </c>
      <c r="H28" s="180"/>
      <c r="I28" s="191" t="s">
        <v>397</v>
      </c>
      <c r="J28" s="186" t="s">
        <v>263</v>
      </c>
      <c r="K28" s="186">
        <v>26</v>
      </c>
      <c r="L28" s="193">
        <v>1123.8</v>
      </c>
      <c r="M28" s="227">
        <f t="shared" si="0"/>
        <v>952.37</v>
      </c>
      <c r="N28" s="227">
        <f t="shared" si="1"/>
        <v>24761.62</v>
      </c>
      <c r="O28" s="226">
        <f t="shared" ref="O28" si="4">ROUND(N28*18%,2)</f>
        <v>4457.09</v>
      </c>
    </row>
    <row r="29" spans="2:15" ht="47.25">
      <c r="B29" s="177">
        <v>22</v>
      </c>
      <c r="C29" s="186">
        <v>6.15</v>
      </c>
      <c r="D29" s="177"/>
      <c r="E29" s="177"/>
      <c r="F29" s="178"/>
      <c r="G29" s="179">
        <v>0.18</v>
      </c>
      <c r="H29" s="180"/>
      <c r="I29" s="191" t="s">
        <v>398</v>
      </c>
      <c r="J29" s="186" t="s">
        <v>263</v>
      </c>
      <c r="K29" s="186">
        <v>26</v>
      </c>
      <c r="L29" s="188">
        <v>104.8</v>
      </c>
      <c r="M29" s="195">
        <f t="shared" si="0"/>
        <v>88.81</v>
      </c>
      <c r="N29" s="195">
        <f t="shared" si="1"/>
        <v>2309.06</v>
      </c>
      <c r="O29" s="226">
        <f>ROUND(N29*18%,2)</f>
        <v>415.63</v>
      </c>
    </row>
    <row r="30" spans="2:15" ht="63">
      <c r="B30" s="177">
        <v>23</v>
      </c>
      <c r="C30" s="186">
        <v>13.11</v>
      </c>
      <c r="D30" s="177"/>
      <c r="E30" s="177"/>
      <c r="F30" s="178"/>
      <c r="G30" s="179">
        <v>0.18</v>
      </c>
      <c r="H30" s="180"/>
      <c r="I30" s="191" t="s">
        <v>399</v>
      </c>
      <c r="J30" s="186" t="s">
        <v>262</v>
      </c>
      <c r="K30" s="186">
        <v>327</v>
      </c>
      <c r="L30" s="188">
        <v>518.54999999999995</v>
      </c>
      <c r="M30" s="195">
        <f t="shared" si="0"/>
        <v>439.45</v>
      </c>
      <c r="N30" s="195">
        <f t="shared" si="1"/>
        <v>143700.15</v>
      </c>
      <c r="O30" s="226">
        <f>ROUND(N30*18%,2)</f>
        <v>25866.03</v>
      </c>
    </row>
    <row r="31" spans="2:15" ht="31.5">
      <c r="B31" s="177">
        <v>24</v>
      </c>
      <c r="C31" s="186" t="s">
        <v>356</v>
      </c>
      <c r="D31" s="177"/>
      <c r="E31" s="177"/>
      <c r="F31" s="178"/>
      <c r="G31" s="179">
        <v>0.18</v>
      </c>
      <c r="H31" s="180"/>
      <c r="I31" s="191" t="s">
        <v>400</v>
      </c>
      <c r="J31" s="186" t="s">
        <v>262</v>
      </c>
      <c r="K31" s="186">
        <v>495</v>
      </c>
      <c r="L31" s="188">
        <v>333.35</v>
      </c>
      <c r="M31" s="195">
        <f t="shared" si="0"/>
        <v>282.5</v>
      </c>
      <c r="N31" s="195">
        <f t="shared" si="1"/>
        <v>139837.5</v>
      </c>
      <c r="O31" s="226">
        <f t="shared" ref="O31:O40" si="5">ROUND(N31*18%,2)</f>
        <v>25170.75</v>
      </c>
    </row>
    <row r="32" spans="2:15" ht="31.5">
      <c r="B32" s="177">
        <v>25</v>
      </c>
      <c r="C32" s="186" t="s">
        <v>357</v>
      </c>
      <c r="D32" s="177"/>
      <c r="E32" s="177"/>
      <c r="F32" s="178"/>
      <c r="G32" s="179">
        <v>0.18</v>
      </c>
      <c r="H32" s="180"/>
      <c r="I32" s="191" t="s">
        <v>401</v>
      </c>
      <c r="J32" s="186" t="s">
        <v>262</v>
      </c>
      <c r="K32" s="186">
        <v>343</v>
      </c>
      <c r="L32" s="188">
        <v>300.45</v>
      </c>
      <c r="M32" s="195">
        <f t="shared" si="0"/>
        <v>254.62</v>
      </c>
      <c r="N32" s="195">
        <f t="shared" si="1"/>
        <v>87334.66</v>
      </c>
      <c r="O32" s="226">
        <f t="shared" si="5"/>
        <v>15720.24</v>
      </c>
    </row>
    <row r="33" spans="2:15" ht="78.75">
      <c r="B33" s="177">
        <v>26</v>
      </c>
      <c r="C33" s="192">
        <v>10.1</v>
      </c>
      <c r="D33" s="177"/>
      <c r="E33" s="177"/>
      <c r="F33" s="178"/>
      <c r="G33" s="179">
        <v>0.18</v>
      </c>
      <c r="H33" s="180"/>
      <c r="I33" s="191" t="s">
        <v>402</v>
      </c>
      <c r="J33" s="186" t="s">
        <v>335</v>
      </c>
      <c r="K33" s="186">
        <v>112</v>
      </c>
      <c r="L33" s="188">
        <v>117.35</v>
      </c>
      <c r="M33" s="195">
        <f t="shared" si="0"/>
        <v>99.45</v>
      </c>
      <c r="N33" s="195">
        <f t="shared" si="1"/>
        <v>11138.4</v>
      </c>
      <c r="O33" s="226">
        <f t="shared" si="5"/>
        <v>2004.91</v>
      </c>
    </row>
    <row r="34" spans="2:15" ht="110.25">
      <c r="B34" s="177">
        <v>27</v>
      </c>
      <c r="C34" s="186" t="s">
        <v>358</v>
      </c>
      <c r="D34" s="177"/>
      <c r="E34" s="177"/>
      <c r="F34" s="178"/>
      <c r="G34" s="179">
        <v>0.18</v>
      </c>
      <c r="H34" s="180"/>
      <c r="I34" s="191" t="s">
        <v>403</v>
      </c>
      <c r="J34" s="186" t="s">
        <v>335</v>
      </c>
      <c r="K34" s="186">
        <v>2305</v>
      </c>
      <c r="L34" s="188">
        <v>194.4</v>
      </c>
      <c r="M34" s="195">
        <f t="shared" si="0"/>
        <v>164.75</v>
      </c>
      <c r="N34" s="195">
        <f t="shared" si="1"/>
        <v>379748.75</v>
      </c>
      <c r="O34" s="226">
        <f t="shared" si="5"/>
        <v>68354.78</v>
      </c>
    </row>
    <row r="35" spans="2:15" ht="283.5">
      <c r="B35" s="177">
        <v>28</v>
      </c>
      <c r="C35" s="186" t="s">
        <v>359</v>
      </c>
      <c r="D35" s="177"/>
      <c r="E35" s="177"/>
      <c r="F35" s="178"/>
      <c r="G35" s="179">
        <v>0.18</v>
      </c>
      <c r="H35" s="180"/>
      <c r="I35" s="191" t="s">
        <v>404</v>
      </c>
      <c r="J35" s="186" t="s">
        <v>262</v>
      </c>
      <c r="K35" s="186">
        <v>233</v>
      </c>
      <c r="L35" s="188">
        <v>738.65</v>
      </c>
      <c r="M35" s="195">
        <f t="shared" si="0"/>
        <v>625.97</v>
      </c>
      <c r="N35" s="195">
        <f t="shared" si="1"/>
        <v>145851.01</v>
      </c>
      <c r="O35" s="226">
        <f t="shared" si="5"/>
        <v>26253.18</v>
      </c>
    </row>
    <row r="36" spans="2:15" ht="220.5">
      <c r="B36" s="177">
        <v>29</v>
      </c>
      <c r="C36" s="186" t="s">
        <v>360</v>
      </c>
      <c r="D36" s="177"/>
      <c r="E36" s="177"/>
      <c r="F36" s="178"/>
      <c r="G36" s="179">
        <v>0.18</v>
      </c>
      <c r="H36" s="180"/>
      <c r="I36" s="191" t="s">
        <v>405</v>
      </c>
      <c r="J36" s="186" t="s">
        <v>262</v>
      </c>
      <c r="K36" s="186">
        <v>7</v>
      </c>
      <c r="L36" s="188">
        <v>3307.05</v>
      </c>
      <c r="M36" s="195">
        <f t="shared" si="0"/>
        <v>2802.58</v>
      </c>
      <c r="N36" s="195">
        <f t="shared" si="1"/>
        <v>19618.060000000001</v>
      </c>
      <c r="O36" s="226">
        <f t="shared" si="5"/>
        <v>3531.25</v>
      </c>
    </row>
    <row r="37" spans="2:15" ht="31.5">
      <c r="B37" s="177">
        <v>30</v>
      </c>
      <c r="C37" s="186">
        <v>10.7</v>
      </c>
      <c r="D37" s="177"/>
      <c r="E37" s="177"/>
      <c r="F37" s="178"/>
      <c r="G37" s="179">
        <v>0.18</v>
      </c>
      <c r="H37" s="180"/>
      <c r="I37" s="191" t="s">
        <v>406</v>
      </c>
      <c r="J37" s="186" t="s">
        <v>415</v>
      </c>
      <c r="K37" s="186">
        <v>2</v>
      </c>
      <c r="L37" s="188">
        <v>492.35</v>
      </c>
      <c r="M37" s="195">
        <f t="shared" si="0"/>
        <v>417.25</v>
      </c>
      <c r="N37" s="195">
        <f t="shared" si="1"/>
        <v>834.5</v>
      </c>
      <c r="O37" s="226">
        <f t="shared" si="5"/>
        <v>150.21</v>
      </c>
    </row>
    <row r="38" spans="2:15" ht="110.25">
      <c r="B38" s="177">
        <v>31</v>
      </c>
      <c r="C38" s="186" t="s">
        <v>361</v>
      </c>
      <c r="D38" s="177"/>
      <c r="E38" s="177"/>
      <c r="F38" s="178"/>
      <c r="G38" s="179">
        <v>0.18</v>
      </c>
      <c r="H38" s="180"/>
      <c r="I38" s="191" t="s">
        <v>407</v>
      </c>
      <c r="J38" s="186" t="s">
        <v>262</v>
      </c>
      <c r="K38" s="186">
        <v>13</v>
      </c>
      <c r="L38" s="188">
        <v>5563.75</v>
      </c>
      <c r="M38" s="195">
        <f t="shared" si="0"/>
        <v>4715.04</v>
      </c>
      <c r="N38" s="195">
        <f t="shared" si="1"/>
        <v>61295.519999999997</v>
      </c>
      <c r="O38" s="226">
        <f t="shared" si="5"/>
        <v>11033.19</v>
      </c>
    </row>
    <row r="39" spans="2:15" ht="267.75">
      <c r="B39" s="177">
        <v>32</v>
      </c>
      <c r="C39" s="186" t="s">
        <v>362</v>
      </c>
      <c r="D39" s="177"/>
      <c r="E39" s="177"/>
      <c r="F39" s="178"/>
      <c r="G39" s="179">
        <v>0.18</v>
      </c>
      <c r="H39" s="180"/>
      <c r="I39" s="191" t="s">
        <v>408</v>
      </c>
      <c r="J39" s="186" t="s">
        <v>335</v>
      </c>
      <c r="K39" s="186">
        <v>30</v>
      </c>
      <c r="L39" s="188">
        <v>131.05000000000001</v>
      </c>
      <c r="M39" s="195">
        <f t="shared" si="0"/>
        <v>111.06</v>
      </c>
      <c r="N39" s="195">
        <f t="shared" si="1"/>
        <v>3331.8</v>
      </c>
      <c r="O39" s="226">
        <f t="shared" si="5"/>
        <v>599.72</v>
      </c>
    </row>
    <row r="40" spans="2:15" ht="78.75">
      <c r="B40" s="177">
        <v>33</v>
      </c>
      <c r="C40" s="186" t="s">
        <v>363</v>
      </c>
      <c r="D40" s="177"/>
      <c r="E40" s="177"/>
      <c r="F40" s="178"/>
      <c r="G40" s="179">
        <v>0.18</v>
      </c>
      <c r="H40" s="180"/>
      <c r="I40" s="191" t="s">
        <v>409</v>
      </c>
      <c r="J40" s="186" t="s">
        <v>335</v>
      </c>
      <c r="K40" s="186">
        <v>306</v>
      </c>
      <c r="L40" s="193">
        <v>219.1</v>
      </c>
      <c r="M40" s="227">
        <f t="shared" si="0"/>
        <v>185.68</v>
      </c>
      <c r="N40" s="227">
        <f t="shared" si="1"/>
        <v>56818.080000000002</v>
      </c>
      <c r="O40" s="226">
        <f t="shared" si="5"/>
        <v>10227.25</v>
      </c>
    </row>
    <row r="41" spans="2:15" ht="63">
      <c r="B41" s="177">
        <v>34</v>
      </c>
      <c r="C41" s="186" t="s">
        <v>364</v>
      </c>
      <c r="D41" s="177"/>
      <c r="E41" s="177"/>
      <c r="F41" s="178"/>
      <c r="G41" s="179">
        <v>0.18</v>
      </c>
      <c r="H41" s="180"/>
      <c r="I41" s="191" t="s">
        <v>410</v>
      </c>
      <c r="J41" s="186" t="s">
        <v>262</v>
      </c>
      <c r="K41" s="186">
        <v>30</v>
      </c>
      <c r="L41" s="193">
        <v>1064.6500000000001</v>
      </c>
      <c r="M41" s="227">
        <f t="shared" si="0"/>
        <v>902.25</v>
      </c>
      <c r="N41" s="227">
        <f t="shared" si="1"/>
        <v>27067.5</v>
      </c>
      <c r="O41" s="226">
        <f t="shared" si="3"/>
        <v>4872.1499999999996</v>
      </c>
    </row>
    <row r="42" spans="2:15" ht="78.75">
      <c r="B42" s="177">
        <v>35</v>
      </c>
      <c r="C42" s="186" t="s">
        <v>365</v>
      </c>
      <c r="D42" s="177"/>
      <c r="E42" s="177"/>
      <c r="F42" s="178"/>
      <c r="G42" s="179">
        <v>0.18</v>
      </c>
      <c r="H42" s="180"/>
      <c r="I42" s="191" t="s">
        <v>411</v>
      </c>
      <c r="J42" s="186" t="s">
        <v>262</v>
      </c>
      <c r="K42" s="186">
        <v>345</v>
      </c>
      <c r="L42" s="188">
        <v>160.6</v>
      </c>
      <c r="M42" s="195">
        <f t="shared" si="0"/>
        <v>136.1</v>
      </c>
      <c r="N42" s="195">
        <f t="shared" si="1"/>
        <v>46954.5</v>
      </c>
      <c r="O42" s="226">
        <f>ROUND(N42*18%,2)</f>
        <v>8451.81</v>
      </c>
    </row>
    <row r="43" spans="2:15" ht="78.75">
      <c r="B43" s="177">
        <v>36</v>
      </c>
      <c r="C43" s="186" t="s">
        <v>366</v>
      </c>
      <c r="D43" s="177"/>
      <c r="E43" s="177"/>
      <c r="F43" s="178"/>
      <c r="G43" s="179">
        <v>0.18</v>
      </c>
      <c r="H43" s="180"/>
      <c r="I43" s="191" t="s">
        <v>412</v>
      </c>
      <c r="J43" s="186" t="s">
        <v>262</v>
      </c>
      <c r="K43" s="186">
        <v>776</v>
      </c>
      <c r="L43" s="188">
        <v>185.65</v>
      </c>
      <c r="M43" s="195">
        <f t="shared" si="0"/>
        <v>157.33000000000001</v>
      </c>
      <c r="N43" s="195">
        <f t="shared" si="1"/>
        <v>122088.08</v>
      </c>
      <c r="O43" s="226">
        <f>ROUND(N43*18%,2)</f>
        <v>21975.85</v>
      </c>
    </row>
    <row r="44" spans="2:15" ht="94.5">
      <c r="B44" s="177">
        <v>37</v>
      </c>
      <c r="C44" s="186" t="s">
        <v>367</v>
      </c>
      <c r="D44" s="177"/>
      <c r="E44" s="177"/>
      <c r="F44" s="178"/>
      <c r="G44" s="179">
        <v>0.18</v>
      </c>
      <c r="H44" s="180"/>
      <c r="I44" s="191" t="s">
        <v>413</v>
      </c>
      <c r="J44" s="186" t="s">
        <v>262</v>
      </c>
      <c r="K44" s="186">
        <v>375</v>
      </c>
      <c r="L44" s="188">
        <v>226.25</v>
      </c>
      <c r="M44" s="195">
        <f t="shared" si="0"/>
        <v>191.74</v>
      </c>
      <c r="N44" s="195">
        <f t="shared" si="1"/>
        <v>71902.5</v>
      </c>
      <c r="O44" s="226">
        <f t="shared" si="2"/>
        <v>12942.45</v>
      </c>
    </row>
    <row r="45" spans="2:15">
      <c r="B45" s="177"/>
      <c r="C45" s="186"/>
      <c r="D45" s="177"/>
      <c r="E45" s="177"/>
      <c r="F45" s="177"/>
      <c r="G45" s="177"/>
      <c r="H45" s="177"/>
      <c r="I45" s="228" t="s">
        <v>368</v>
      </c>
      <c r="J45" s="186"/>
      <c r="K45" s="186"/>
      <c r="L45" s="188"/>
      <c r="M45" s="195"/>
      <c r="N45" s="195"/>
      <c r="O45" s="226"/>
    </row>
    <row r="46" spans="2:15" ht="157.5">
      <c r="B46" s="177">
        <v>38</v>
      </c>
      <c r="C46" s="186" t="s">
        <v>369</v>
      </c>
      <c r="D46" s="177"/>
      <c r="E46" s="177"/>
      <c r="F46" s="178"/>
      <c r="G46" s="179">
        <v>0.18</v>
      </c>
      <c r="H46" s="180"/>
      <c r="I46" s="191" t="s">
        <v>428</v>
      </c>
      <c r="J46" s="186" t="s">
        <v>415</v>
      </c>
      <c r="K46" s="186">
        <v>1</v>
      </c>
      <c r="L46" s="188">
        <v>7512</v>
      </c>
      <c r="M46" s="195">
        <f>ROUND(L46/1.12,2)</f>
        <v>6707.14</v>
      </c>
      <c r="N46" s="195">
        <f>ROUND(M46*K46,2)</f>
        <v>6707.14</v>
      </c>
      <c r="O46" s="226">
        <f t="shared" ref="O46:O57" si="6">ROUND(N46*18%,2)</f>
        <v>1207.29</v>
      </c>
    </row>
    <row r="47" spans="2:15" ht="94.5">
      <c r="B47" s="177">
        <v>39</v>
      </c>
      <c r="C47" s="192" t="s">
        <v>370</v>
      </c>
      <c r="D47" s="177"/>
      <c r="E47" s="177"/>
      <c r="F47" s="178"/>
      <c r="G47" s="179">
        <v>0.18</v>
      </c>
      <c r="H47" s="180"/>
      <c r="I47" s="191" t="s">
        <v>418</v>
      </c>
      <c r="J47" s="186" t="s">
        <v>415</v>
      </c>
      <c r="K47" s="186">
        <v>10</v>
      </c>
      <c r="L47" s="188">
        <v>256</v>
      </c>
      <c r="M47" s="195">
        <f>ROUND(L47/1.12,2)</f>
        <v>228.57</v>
      </c>
      <c r="N47" s="195">
        <f>ROUND(M47*K47,2)</f>
        <v>2285.6999999999998</v>
      </c>
      <c r="O47" s="226">
        <f t="shared" si="6"/>
        <v>411.43</v>
      </c>
    </row>
    <row r="48" spans="2:15" ht="94.5">
      <c r="B48" s="177">
        <v>40</v>
      </c>
      <c r="C48" s="186" t="s">
        <v>371</v>
      </c>
      <c r="D48" s="177"/>
      <c r="E48" s="177"/>
      <c r="F48" s="178"/>
      <c r="G48" s="179">
        <v>0.18</v>
      </c>
      <c r="H48" s="180"/>
      <c r="I48" s="191" t="s">
        <v>419</v>
      </c>
      <c r="J48" s="186" t="s">
        <v>415</v>
      </c>
      <c r="K48" s="186">
        <v>1</v>
      </c>
      <c r="L48" s="188">
        <v>1007</v>
      </c>
      <c r="M48" s="195">
        <f>ROUND(L48/1.12,2)</f>
        <v>899.11</v>
      </c>
      <c r="N48" s="195">
        <f>ROUND(M48*K48,2)</f>
        <v>899.11</v>
      </c>
      <c r="O48" s="226">
        <f t="shared" si="6"/>
        <v>161.84</v>
      </c>
    </row>
    <row r="49" spans="2:16" ht="94.5">
      <c r="B49" s="177">
        <v>41</v>
      </c>
      <c r="C49" s="186" t="s">
        <v>372</v>
      </c>
      <c r="D49" s="177"/>
      <c r="E49" s="177"/>
      <c r="F49" s="178"/>
      <c r="G49" s="179">
        <v>0.18</v>
      </c>
      <c r="H49" s="180"/>
      <c r="I49" s="191" t="s">
        <v>420</v>
      </c>
      <c r="J49" s="186" t="s">
        <v>415</v>
      </c>
      <c r="K49" s="186">
        <v>1</v>
      </c>
      <c r="L49" s="188">
        <v>2722</v>
      </c>
      <c r="M49" s="195">
        <f>ROUND(L49/1.12,2)</f>
        <v>2430.36</v>
      </c>
      <c r="N49" s="195">
        <f>ROUND(M49*K49,2)</f>
        <v>2430.36</v>
      </c>
      <c r="O49" s="226">
        <f t="shared" si="6"/>
        <v>437.46</v>
      </c>
    </row>
    <row r="50" spans="2:16" ht="126">
      <c r="B50" s="177"/>
      <c r="C50" s="229">
        <v>1.1000000000000001</v>
      </c>
      <c r="D50" s="177"/>
      <c r="E50" s="177"/>
      <c r="F50" s="178"/>
      <c r="G50" s="179"/>
      <c r="H50" s="180"/>
      <c r="I50" s="191" t="s">
        <v>429</v>
      </c>
      <c r="J50" s="186"/>
      <c r="K50" s="186"/>
      <c r="L50" s="188"/>
      <c r="M50" s="195"/>
      <c r="N50" s="195"/>
      <c r="O50" s="226"/>
    </row>
    <row r="51" spans="2:16">
      <c r="B51" s="177">
        <v>42</v>
      </c>
      <c r="C51" s="186" t="s">
        <v>373</v>
      </c>
      <c r="D51" s="177"/>
      <c r="E51" s="177"/>
      <c r="F51" s="178"/>
      <c r="G51" s="179">
        <v>0.18</v>
      </c>
      <c r="H51" s="180"/>
      <c r="I51" s="191" t="s">
        <v>421</v>
      </c>
      <c r="J51" s="186" t="s">
        <v>416</v>
      </c>
      <c r="K51" s="186">
        <v>6</v>
      </c>
      <c r="L51" s="188">
        <v>1015</v>
      </c>
      <c r="M51" s="195">
        <f t="shared" ref="M51:M57" si="7">ROUND(L51/1.12,2)</f>
        <v>906.25</v>
      </c>
      <c r="N51" s="195">
        <f t="shared" ref="N51:N57" si="8">ROUND(M51*K51,2)</f>
        <v>5437.5</v>
      </c>
      <c r="O51" s="226">
        <f t="shared" si="6"/>
        <v>978.75</v>
      </c>
    </row>
    <row r="52" spans="2:16">
      <c r="B52" s="177">
        <v>43</v>
      </c>
      <c r="C52" s="186" t="s">
        <v>374</v>
      </c>
      <c r="D52" s="177"/>
      <c r="E52" s="177"/>
      <c r="F52" s="178"/>
      <c r="G52" s="179">
        <v>0.18</v>
      </c>
      <c r="H52" s="180"/>
      <c r="I52" s="191" t="s">
        <v>422</v>
      </c>
      <c r="J52" s="186" t="s">
        <v>416</v>
      </c>
      <c r="K52" s="186">
        <v>9</v>
      </c>
      <c r="L52" s="188">
        <v>1182</v>
      </c>
      <c r="M52" s="195">
        <f t="shared" si="7"/>
        <v>1055.3599999999999</v>
      </c>
      <c r="N52" s="195">
        <f t="shared" si="8"/>
        <v>9498.24</v>
      </c>
      <c r="O52" s="226">
        <f t="shared" si="6"/>
        <v>1709.68</v>
      </c>
    </row>
    <row r="53" spans="2:16">
      <c r="B53" s="177">
        <v>44</v>
      </c>
      <c r="C53" s="186" t="s">
        <v>375</v>
      </c>
      <c r="D53" s="177"/>
      <c r="E53" s="177"/>
      <c r="F53" s="178"/>
      <c r="G53" s="179">
        <v>0.18</v>
      </c>
      <c r="H53" s="180"/>
      <c r="I53" s="191" t="s">
        <v>423</v>
      </c>
      <c r="J53" s="186" t="s">
        <v>416</v>
      </c>
      <c r="K53" s="186">
        <v>9</v>
      </c>
      <c r="L53" s="188">
        <v>1467</v>
      </c>
      <c r="M53" s="195">
        <f t="shared" si="7"/>
        <v>1309.82</v>
      </c>
      <c r="N53" s="195">
        <f t="shared" si="8"/>
        <v>11788.38</v>
      </c>
      <c r="O53" s="226">
        <f t="shared" si="6"/>
        <v>2121.91</v>
      </c>
    </row>
    <row r="54" spans="2:16" ht="94.5">
      <c r="B54" s="177">
        <v>45</v>
      </c>
      <c r="C54" s="186">
        <v>1.1200000000000001</v>
      </c>
      <c r="D54" s="177"/>
      <c r="E54" s="177"/>
      <c r="F54" s="178"/>
      <c r="G54" s="179">
        <v>0.18</v>
      </c>
      <c r="H54" s="180"/>
      <c r="I54" s="191" t="s">
        <v>424</v>
      </c>
      <c r="J54" s="186" t="s">
        <v>417</v>
      </c>
      <c r="K54" s="186">
        <v>240</v>
      </c>
      <c r="L54" s="188">
        <v>334</v>
      </c>
      <c r="M54" s="195">
        <f t="shared" si="7"/>
        <v>298.20999999999998</v>
      </c>
      <c r="N54" s="195">
        <f t="shared" si="8"/>
        <v>71570.399999999994</v>
      </c>
      <c r="O54" s="226">
        <f t="shared" si="6"/>
        <v>12882.67</v>
      </c>
    </row>
    <row r="55" spans="2:16" ht="78.75">
      <c r="B55" s="177">
        <v>46</v>
      </c>
      <c r="C55" s="186" t="s">
        <v>376</v>
      </c>
      <c r="D55" s="177"/>
      <c r="E55" s="177"/>
      <c r="F55" s="178"/>
      <c r="G55" s="179">
        <v>0.18</v>
      </c>
      <c r="H55" s="180"/>
      <c r="I55" s="191" t="s">
        <v>425</v>
      </c>
      <c r="J55" s="186" t="s">
        <v>415</v>
      </c>
      <c r="K55" s="186">
        <v>32</v>
      </c>
      <c r="L55" s="193">
        <v>103</v>
      </c>
      <c r="M55" s="195">
        <f t="shared" si="7"/>
        <v>91.96</v>
      </c>
      <c r="N55" s="195">
        <f t="shared" si="8"/>
        <v>2942.72</v>
      </c>
      <c r="O55" s="226">
        <f t="shared" si="6"/>
        <v>529.69000000000005</v>
      </c>
    </row>
    <row r="56" spans="2:16" ht="47.25">
      <c r="B56" s="177">
        <v>47</v>
      </c>
      <c r="C56" s="186">
        <v>1.33</v>
      </c>
      <c r="D56" s="177"/>
      <c r="E56" s="177"/>
      <c r="F56" s="178"/>
      <c r="G56" s="179">
        <v>0.18</v>
      </c>
      <c r="H56" s="180"/>
      <c r="I56" s="191" t="s">
        <v>426</v>
      </c>
      <c r="J56" s="186" t="s">
        <v>415</v>
      </c>
      <c r="K56" s="186">
        <v>26</v>
      </c>
      <c r="L56" s="194">
        <v>87</v>
      </c>
      <c r="M56" s="195">
        <f t="shared" si="7"/>
        <v>77.680000000000007</v>
      </c>
      <c r="N56" s="195">
        <f t="shared" si="8"/>
        <v>2019.68</v>
      </c>
      <c r="O56" s="226">
        <f t="shared" si="6"/>
        <v>363.54</v>
      </c>
    </row>
    <row r="57" spans="2:16" ht="126">
      <c r="B57" s="177">
        <v>48</v>
      </c>
      <c r="C57" s="186">
        <v>2.1800000000000002</v>
      </c>
      <c r="D57" s="177"/>
      <c r="E57" s="177"/>
      <c r="F57" s="178"/>
      <c r="G57" s="179">
        <v>0.18</v>
      </c>
      <c r="H57" s="180"/>
      <c r="I57" s="191" t="s">
        <v>427</v>
      </c>
      <c r="J57" s="186" t="s">
        <v>415</v>
      </c>
      <c r="K57" s="186">
        <v>6</v>
      </c>
      <c r="L57" s="188">
        <v>1621</v>
      </c>
      <c r="M57" s="195">
        <f t="shared" si="7"/>
        <v>1447.32</v>
      </c>
      <c r="N57" s="195">
        <f t="shared" si="8"/>
        <v>8683.92</v>
      </c>
      <c r="O57" s="226">
        <f t="shared" si="6"/>
        <v>1563.11</v>
      </c>
    </row>
    <row r="59" spans="2:16">
      <c r="P59" s="198"/>
    </row>
    <row r="60" spans="2:16" ht="16.5">
      <c r="D60" s="196"/>
      <c r="E60" s="199"/>
      <c r="F60" s="196"/>
      <c r="G60" s="196"/>
      <c r="H60" s="199"/>
      <c r="I60" s="322" t="s">
        <v>264</v>
      </c>
      <c r="J60" s="323"/>
      <c r="K60" s="323"/>
      <c r="L60" s="323"/>
      <c r="M60" s="324"/>
      <c r="N60" s="205">
        <f>SUM(N8:N57)</f>
        <v>4233581.53</v>
      </c>
      <c r="O60" s="205">
        <f>SUM(O5:O57)</f>
        <v>762044.67000000016</v>
      </c>
    </row>
    <row r="61" spans="2:16" ht="45" customHeight="1">
      <c r="D61" s="196"/>
      <c r="E61" s="199"/>
      <c r="F61" s="196"/>
      <c r="G61" s="196"/>
      <c r="H61" s="201"/>
      <c r="I61" s="316" t="s">
        <v>265</v>
      </c>
      <c r="J61" s="317"/>
      <c r="K61" s="317"/>
      <c r="L61" s="317"/>
      <c r="M61" s="318"/>
      <c r="N61" s="202"/>
      <c r="O61" s="203"/>
    </row>
    <row r="62" spans="2:16" ht="16.5">
      <c r="D62" s="196"/>
      <c r="E62" s="199"/>
      <c r="F62" s="196"/>
      <c r="G62" s="196"/>
      <c r="H62" s="199"/>
      <c r="I62" s="315" t="s">
        <v>266</v>
      </c>
      <c r="J62" s="315"/>
      <c r="K62" s="315"/>
      <c r="L62" s="315"/>
      <c r="M62" s="315"/>
      <c r="N62" s="200">
        <f>N60*N61</f>
        <v>0</v>
      </c>
      <c r="O62" s="204">
        <f>ROUND(N62*18%,2)</f>
        <v>0</v>
      </c>
    </row>
    <row r="63" spans="2:16" ht="16.5">
      <c r="D63" s="196"/>
      <c r="E63" s="199"/>
      <c r="F63" s="196"/>
      <c r="G63" s="196"/>
      <c r="H63" s="199"/>
      <c r="I63" s="315" t="s">
        <v>267</v>
      </c>
      <c r="J63" s="315"/>
      <c r="K63" s="315"/>
      <c r="L63" s="315"/>
      <c r="M63" s="315"/>
      <c r="N63" s="205">
        <f>N60+N62</f>
        <v>4233581.53</v>
      </c>
      <c r="O63" s="183"/>
    </row>
    <row r="64" spans="2:16" ht="16.5">
      <c r="D64" s="196"/>
      <c r="E64" s="199"/>
      <c r="F64" s="196"/>
      <c r="G64" s="196"/>
      <c r="H64" s="199"/>
      <c r="I64" s="312" t="s">
        <v>268</v>
      </c>
      <c r="J64" s="312"/>
      <c r="K64" s="312"/>
      <c r="L64" s="312"/>
      <c r="M64" s="312"/>
      <c r="N64" s="206"/>
      <c r="O64" s="205">
        <f>O62+O60</f>
        <v>762044.67000000016</v>
      </c>
    </row>
    <row r="65" spans="1:15" ht="35.25" customHeight="1">
      <c r="A65" s="311" t="str">
        <f>IF(N61="","As the %variation w.r.t total DSR Amount cell left Blank the bid is considered as Non-responsive","Sheet OK")</f>
        <v>As the %variation w.r.t total DSR Amount cell left Blank the bid is considered as Non-responsive</v>
      </c>
      <c r="B65" s="311"/>
      <c r="C65" s="311"/>
      <c r="D65" s="311"/>
      <c r="E65" s="311"/>
      <c r="F65" s="311"/>
      <c r="G65" s="311"/>
      <c r="H65" s="311"/>
      <c r="I65" s="311"/>
      <c r="J65" s="311"/>
      <c r="K65" s="311"/>
      <c r="L65" s="311"/>
      <c r="M65" s="311"/>
      <c r="N65" s="311"/>
      <c r="O65" s="311"/>
    </row>
    <row r="66" spans="1:15">
      <c r="B66" s="181"/>
      <c r="C66" s="181"/>
      <c r="D66" s="196"/>
      <c r="E66" s="199"/>
      <c r="F66" s="196"/>
      <c r="G66" s="196"/>
      <c r="H66" s="199"/>
      <c r="I66" s="199"/>
      <c r="J66" s="199"/>
      <c r="K66" s="199"/>
      <c r="L66" s="199"/>
      <c r="M66" s="199"/>
    </row>
    <row r="67" spans="1:15">
      <c r="B67" s="181"/>
      <c r="C67" s="181"/>
      <c r="D67" s="196"/>
      <c r="E67" s="199"/>
      <c r="F67" s="196"/>
      <c r="G67" s="196"/>
      <c r="H67" s="199"/>
      <c r="I67" s="199"/>
      <c r="J67" s="199"/>
      <c r="K67" s="199"/>
      <c r="L67" s="199"/>
      <c r="M67" s="199"/>
    </row>
    <row r="68" spans="1:15" ht="27.75" customHeight="1">
      <c r="B68" s="181"/>
      <c r="C68" s="181"/>
      <c r="D68" s="196"/>
      <c r="E68" s="199"/>
      <c r="F68" s="196"/>
      <c r="G68" s="196"/>
      <c r="H68" s="199"/>
      <c r="I68" s="199"/>
      <c r="J68" s="199"/>
      <c r="K68" s="199"/>
      <c r="L68" s="199"/>
      <c r="M68" s="199"/>
      <c r="O68" s="207"/>
    </row>
    <row r="69" spans="1:15" ht="16.5">
      <c r="B69" s="181"/>
      <c r="C69" s="181"/>
      <c r="D69" s="196"/>
      <c r="E69" s="199"/>
      <c r="F69" s="196"/>
      <c r="G69" s="196"/>
      <c r="H69" s="199"/>
      <c r="I69" s="199"/>
      <c r="J69" s="199"/>
      <c r="K69" s="199"/>
      <c r="L69" s="199"/>
      <c r="M69" s="199"/>
      <c r="O69" s="208"/>
    </row>
    <row r="70" spans="1:15">
      <c r="B70" s="181"/>
      <c r="C70" s="181"/>
      <c r="D70" s="196"/>
      <c r="E70" s="199"/>
      <c r="F70" s="196"/>
      <c r="G70" s="196"/>
      <c r="H70" s="199"/>
      <c r="I70" s="199"/>
      <c r="J70" s="199"/>
      <c r="K70" s="199"/>
      <c r="L70" s="199"/>
      <c r="M70" s="199"/>
    </row>
    <row r="71" spans="1:15">
      <c r="B71" s="181"/>
      <c r="C71" s="181"/>
      <c r="D71" s="196"/>
      <c r="E71" s="199"/>
      <c r="F71" s="196"/>
      <c r="G71" s="196"/>
      <c r="H71" s="199"/>
      <c r="I71" s="199"/>
      <c r="J71" s="199"/>
      <c r="K71" s="199"/>
      <c r="L71" s="199"/>
      <c r="M71" s="199"/>
    </row>
    <row r="72" spans="1:15">
      <c r="B72" s="181"/>
      <c r="C72" s="181"/>
      <c r="D72" s="196"/>
      <c r="E72" s="199"/>
      <c r="F72" s="196"/>
      <c r="G72" s="196"/>
      <c r="H72" s="199"/>
      <c r="I72" s="199"/>
      <c r="J72" s="199"/>
      <c r="K72" s="199"/>
      <c r="L72" s="199"/>
      <c r="M72" s="199"/>
    </row>
    <row r="73" spans="1:15">
      <c r="B73" s="181"/>
      <c r="C73" s="181"/>
      <c r="D73" s="196"/>
      <c r="E73" s="199"/>
      <c r="F73" s="196"/>
      <c r="G73" s="196"/>
      <c r="H73" s="199"/>
      <c r="I73" s="199"/>
      <c r="J73" s="199"/>
      <c r="K73" s="199"/>
      <c r="L73" s="199"/>
      <c r="M73" s="199"/>
      <c r="N73" s="207"/>
    </row>
    <row r="74" spans="1:15">
      <c r="B74" s="181"/>
      <c r="C74" s="181"/>
      <c r="D74" s="196"/>
      <c r="E74" s="199"/>
      <c r="F74" s="196"/>
      <c r="G74" s="196"/>
      <c r="H74" s="199"/>
      <c r="I74" s="199"/>
      <c r="J74" s="199"/>
      <c r="K74" s="199"/>
      <c r="L74" s="199"/>
      <c r="M74" s="199"/>
    </row>
    <row r="75" spans="1:15">
      <c r="B75" s="181"/>
      <c r="C75" s="181"/>
      <c r="D75" s="196"/>
      <c r="E75" s="199"/>
      <c r="F75" s="196"/>
      <c r="G75" s="196"/>
      <c r="H75" s="199"/>
      <c r="I75" s="199"/>
      <c r="J75" s="199"/>
      <c r="K75" s="199"/>
      <c r="L75" s="199"/>
      <c r="M75" s="199"/>
    </row>
    <row r="76" spans="1:15">
      <c r="B76" s="181"/>
      <c r="C76" s="181"/>
      <c r="D76" s="196"/>
      <c r="E76" s="199"/>
      <c r="F76" s="196"/>
      <c r="G76" s="196"/>
      <c r="H76" s="199"/>
      <c r="I76" s="199"/>
      <c r="J76" s="199"/>
      <c r="K76" s="199"/>
      <c r="L76" s="199"/>
      <c r="M76" s="199"/>
    </row>
    <row r="77" spans="1:15">
      <c r="B77" s="181"/>
      <c r="C77" s="181"/>
      <c r="D77" s="196"/>
      <c r="E77" s="199"/>
      <c r="F77" s="196"/>
      <c r="G77" s="196"/>
      <c r="H77" s="199"/>
      <c r="I77" s="199"/>
      <c r="J77" s="199"/>
      <c r="K77" s="199"/>
      <c r="L77" s="199"/>
      <c r="M77" s="199"/>
    </row>
    <row r="78" spans="1:15">
      <c r="B78" s="181"/>
      <c r="C78" s="181"/>
      <c r="D78" s="196"/>
      <c r="E78" s="199"/>
      <c r="F78" s="196"/>
      <c r="G78" s="196"/>
      <c r="H78" s="199"/>
      <c r="I78" s="199"/>
      <c r="J78" s="199"/>
      <c r="K78" s="199"/>
      <c r="L78" s="199"/>
      <c r="M78" s="199"/>
    </row>
    <row r="79" spans="1:15">
      <c r="B79" s="181"/>
      <c r="C79" s="181"/>
      <c r="D79" s="196"/>
      <c r="E79" s="199"/>
      <c r="F79" s="196"/>
      <c r="G79" s="196"/>
      <c r="H79" s="199"/>
      <c r="I79" s="199"/>
      <c r="J79" s="199"/>
      <c r="K79" s="199"/>
      <c r="L79" s="199"/>
      <c r="M79" s="199"/>
    </row>
    <row r="80" spans="1:15">
      <c r="B80" s="181"/>
      <c r="C80" s="181"/>
      <c r="D80" s="196"/>
      <c r="E80" s="199"/>
      <c r="F80" s="196"/>
      <c r="G80" s="196"/>
      <c r="H80" s="199"/>
      <c r="I80" s="199"/>
      <c r="J80" s="199"/>
      <c r="K80" s="199"/>
      <c r="L80" s="199"/>
      <c r="M80" s="199"/>
    </row>
    <row r="81" spans="2:13">
      <c r="B81" s="181"/>
      <c r="C81" s="181"/>
      <c r="D81" s="196"/>
      <c r="E81" s="199"/>
      <c r="F81" s="196"/>
      <c r="G81" s="196"/>
      <c r="H81" s="199"/>
      <c r="I81" s="199"/>
      <c r="J81" s="199"/>
      <c r="K81" s="199"/>
      <c r="L81" s="199"/>
      <c r="M81" s="199"/>
    </row>
    <row r="82" spans="2:13">
      <c r="B82" s="181"/>
      <c r="C82" s="181"/>
      <c r="D82" s="196"/>
      <c r="E82" s="199"/>
      <c r="F82" s="196"/>
      <c r="G82" s="196"/>
      <c r="H82" s="199"/>
      <c r="I82" s="199"/>
      <c r="J82" s="199"/>
      <c r="K82" s="199"/>
      <c r="L82" s="199"/>
      <c r="M82" s="199"/>
    </row>
    <row r="83" spans="2:13">
      <c r="B83" s="181"/>
      <c r="C83" s="181"/>
      <c r="D83" s="196"/>
      <c r="E83" s="199"/>
      <c r="F83" s="196"/>
      <c r="G83" s="196"/>
      <c r="H83" s="199"/>
      <c r="I83" s="199"/>
      <c r="J83" s="199"/>
      <c r="K83" s="199"/>
      <c r="L83" s="199"/>
      <c r="M83" s="199"/>
    </row>
    <row r="84" spans="2:13">
      <c r="B84" s="181"/>
      <c r="C84" s="181"/>
      <c r="D84" s="196"/>
      <c r="E84" s="199"/>
      <c r="F84" s="196"/>
      <c r="G84" s="196"/>
      <c r="H84" s="199"/>
      <c r="I84" s="199"/>
      <c r="J84" s="199"/>
      <c r="K84" s="199"/>
      <c r="L84" s="199"/>
      <c r="M84" s="199"/>
    </row>
    <row r="85" spans="2:13">
      <c r="B85" s="181"/>
      <c r="C85" s="181"/>
      <c r="D85" s="196"/>
      <c r="E85" s="199"/>
      <c r="F85" s="196"/>
      <c r="G85" s="196"/>
      <c r="H85" s="199"/>
      <c r="I85" s="199"/>
      <c r="J85" s="199"/>
      <c r="K85" s="199"/>
      <c r="L85" s="199"/>
      <c r="M85" s="199"/>
    </row>
    <row r="86" spans="2:13">
      <c r="B86" s="181"/>
      <c r="C86" s="181"/>
      <c r="D86" s="196"/>
      <c r="E86" s="199"/>
      <c r="F86" s="196"/>
      <c r="G86" s="196"/>
      <c r="H86" s="199"/>
      <c r="I86" s="199"/>
      <c r="J86" s="199"/>
      <c r="K86" s="199"/>
      <c r="L86" s="199"/>
      <c r="M86" s="199"/>
    </row>
    <row r="87" spans="2:13">
      <c r="B87" s="181"/>
      <c r="C87" s="181"/>
      <c r="D87" s="196"/>
      <c r="E87" s="199"/>
      <c r="F87" s="196"/>
      <c r="G87" s="196"/>
      <c r="H87" s="199"/>
      <c r="I87" s="199"/>
      <c r="J87" s="199"/>
      <c r="K87" s="199"/>
      <c r="L87" s="199"/>
      <c r="M87" s="199"/>
    </row>
    <row r="88" spans="2:13">
      <c r="B88" s="181"/>
      <c r="C88" s="181"/>
      <c r="D88" s="196"/>
      <c r="E88" s="199"/>
      <c r="F88" s="196"/>
      <c r="G88" s="196"/>
      <c r="H88" s="199"/>
      <c r="I88" s="199"/>
      <c r="J88" s="199"/>
      <c r="K88" s="199"/>
      <c r="L88" s="199"/>
      <c r="M88" s="199"/>
    </row>
    <row r="89" spans="2:13">
      <c r="B89" s="181"/>
      <c r="C89" s="181"/>
      <c r="D89" s="196"/>
      <c r="E89" s="199"/>
      <c r="F89" s="196"/>
      <c r="G89" s="196"/>
      <c r="H89" s="199"/>
      <c r="I89" s="199"/>
      <c r="J89" s="199"/>
      <c r="K89" s="199"/>
      <c r="L89" s="199"/>
      <c r="M89" s="199"/>
    </row>
    <row r="90" spans="2:13">
      <c r="B90" s="181"/>
      <c r="C90" s="181"/>
      <c r="D90" s="196"/>
      <c r="E90" s="199"/>
      <c r="F90" s="196"/>
      <c r="G90" s="196"/>
      <c r="H90" s="199"/>
      <c r="I90" s="199"/>
      <c r="J90" s="199"/>
      <c r="K90" s="199"/>
      <c r="L90" s="199"/>
      <c r="M90" s="199"/>
    </row>
    <row r="91" spans="2:13">
      <c r="B91" s="181"/>
      <c r="C91" s="181"/>
      <c r="D91" s="196"/>
      <c r="E91" s="199"/>
      <c r="F91" s="196"/>
      <c r="G91" s="196"/>
      <c r="H91" s="199"/>
      <c r="I91" s="199"/>
      <c r="J91" s="199"/>
      <c r="K91" s="199"/>
      <c r="L91" s="199"/>
      <c r="M91" s="199"/>
    </row>
    <row r="92" spans="2:13">
      <c r="B92" s="181"/>
      <c r="C92" s="181"/>
      <c r="D92" s="196"/>
      <c r="E92" s="199"/>
      <c r="F92" s="196"/>
      <c r="G92" s="196"/>
      <c r="H92" s="199"/>
      <c r="I92" s="199"/>
      <c r="J92" s="199"/>
      <c r="K92" s="199"/>
      <c r="L92" s="199"/>
      <c r="M92" s="199"/>
    </row>
    <row r="93" spans="2:13">
      <c r="B93" s="181"/>
      <c r="C93" s="181"/>
      <c r="D93" s="196"/>
      <c r="E93" s="199"/>
      <c r="F93" s="196"/>
      <c r="G93" s="196"/>
      <c r="H93" s="199"/>
      <c r="I93" s="199"/>
      <c r="J93" s="199"/>
      <c r="K93" s="199"/>
      <c r="L93" s="199"/>
      <c r="M93" s="199"/>
    </row>
    <row r="94" spans="2:13">
      <c r="B94" s="181"/>
      <c r="C94" s="181"/>
      <c r="D94" s="196"/>
      <c r="E94" s="199"/>
      <c r="F94" s="196"/>
      <c r="G94" s="196"/>
      <c r="H94" s="199"/>
      <c r="I94" s="199"/>
      <c r="J94" s="199"/>
      <c r="K94" s="199"/>
      <c r="L94" s="199"/>
      <c r="M94" s="199"/>
    </row>
    <row r="95" spans="2:13">
      <c r="B95" s="181"/>
      <c r="C95" s="181"/>
      <c r="D95" s="196"/>
      <c r="E95" s="199"/>
      <c r="F95" s="196"/>
      <c r="G95" s="196"/>
      <c r="H95" s="199"/>
      <c r="I95" s="199"/>
      <c r="J95" s="199"/>
      <c r="K95" s="199"/>
      <c r="L95" s="199"/>
      <c r="M95" s="199"/>
    </row>
    <row r="96" spans="2:13">
      <c r="B96" s="181"/>
      <c r="C96" s="181"/>
      <c r="D96" s="196"/>
      <c r="E96" s="199"/>
      <c r="F96" s="196"/>
      <c r="G96" s="196"/>
      <c r="H96" s="199"/>
      <c r="I96" s="199"/>
      <c r="J96" s="199"/>
      <c r="K96" s="199"/>
      <c r="L96" s="199"/>
      <c r="M96" s="199"/>
    </row>
    <row r="97" spans="2:13">
      <c r="B97" s="181"/>
      <c r="C97" s="181"/>
      <c r="D97" s="196"/>
      <c r="E97" s="199"/>
      <c r="F97" s="196"/>
      <c r="G97" s="196"/>
      <c r="H97" s="199"/>
      <c r="I97" s="199"/>
      <c r="J97" s="199"/>
      <c r="K97" s="199"/>
      <c r="L97" s="199"/>
      <c r="M97" s="199"/>
    </row>
    <row r="98" spans="2:13">
      <c r="B98" s="181"/>
      <c r="C98" s="181"/>
      <c r="D98" s="196"/>
      <c r="E98" s="199"/>
      <c r="F98" s="196"/>
      <c r="G98" s="196"/>
      <c r="H98" s="199"/>
      <c r="I98" s="199"/>
      <c r="J98" s="199"/>
      <c r="K98" s="199"/>
      <c r="L98" s="199"/>
      <c r="M98" s="199"/>
    </row>
  </sheetData>
  <sheetProtection algorithmName="SHA-512" hashValue="CM7DIHl/IXRHLJqJdE/Sed/aed67L8xLK9t6cFDNkEUlxv4AFLYxhPrgBd3FnblXaIVWwZET8WmnOVCTDiqJdQ==" saltValue="iB23WZgNyfChPgeLPgnY4g==" spinCount="100000" sheet="1" objects="1" scenarios="1"/>
  <customSheetViews>
    <customSheetView guid="{27F75044-6024-4403-9A39-D72B9CCD332B}" showPageBreaks="1" fitToPage="1" printArea="1" view="pageBreakPreview">
      <pane ySplit="11" topLeftCell="A16" activePane="bottomLeft" state="frozen"/>
      <selection pane="bottomLeft" activeCell="I19" sqref="I19:N19"/>
      <pageMargins left="0" right="0" top="0" bottom="0" header="0" footer="0"/>
      <pageSetup paperSize="9" scale="65" fitToHeight="4" orientation="landscape" r:id="rId1"/>
      <headerFooter>
        <oddFooter>Page &amp;P of &amp;N</oddFooter>
      </headerFooter>
    </customSheetView>
  </customSheetViews>
  <mergeCells count="12">
    <mergeCell ref="B3:K3"/>
    <mergeCell ref="B1:K1"/>
    <mergeCell ref="B2:K2"/>
    <mergeCell ref="A65:O65"/>
    <mergeCell ref="I64:M64"/>
    <mergeCell ref="D4:K4"/>
    <mergeCell ref="L4:M4"/>
    <mergeCell ref="I62:M62"/>
    <mergeCell ref="I63:M63"/>
    <mergeCell ref="I61:M61"/>
    <mergeCell ref="A4:C4"/>
    <mergeCell ref="I60:M60"/>
  </mergeCells>
  <dataValidations count="1">
    <dataValidation type="decimal" operator="lessThan" allowBlank="1" showInputMessage="1" showErrorMessage="1" prompt="Please Enter Percentage. If left Balnk, the bid shall be considered as Non-responsive." sqref="N61" xr:uid="{00000000-0002-0000-0400-000000000000}">
      <formula1>1</formula1>
    </dataValidation>
  </dataValidations>
  <pageMargins left="0.2" right="0.2" top="0.5" bottom="0.5" header="0.3" footer="0.3"/>
  <pageSetup paperSize="9" scale="20" fitToHeight="4" orientation="landscape" r:id="rId2"/>
  <headerFooter>
    <oddFooter>Page &amp;P of &amp;N</oddFooter>
  </headerFooter>
  <rowBreaks count="1" manualBreakCount="1">
    <brk id="34"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Q20"/>
  <sheetViews>
    <sheetView view="pageBreakPreview" zoomScale="80" zoomScaleNormal="80" zoomScaleSheetLayoutView="80" workbookViewId="0">
      <pane ySplit="9" topLeftCell="A10" activePane="bottomLeft" state="frozen"/>
      <selection pane="bottomLeft" activeCell="J11" sqref="J11:J15"/>
    </sheetView>
  </sheetViews>
  <sheetFormatPr defaultRowHeight="15.75"/>
  <cols>
    <col min="1" max="1" width="5.85546875" style="75" customWidth="1"/>
    <col min="2" max="2" width="11.28515625" style="75" customWidth="1"/>
    <col min="3" max="3" width="12.7109375" style="75" customWidth="1"/>
    <col min="4" max="4" width="16.5703125" style="75" customWidth="1"/>
    <col min="5" max="5" width="10.85546875" style="75" customWidth="1"/>
    <col min="6" max="6" width="15" style="75" customWidth="1"/>
    <col min="7" max="7" width="67.5703125" style="75" customWidth="1"/>
    <col min="8" max="8" width="7.7109375" style="75" customWidth="1"/>
    <col min="9" max="9" width="14" style="75" customWidth="1"/>
    <col min="10" max="10" width="21.42578125" style="75" customWidth="1"/>
    <col min="11" max="11" width="24.42578125" style="75" customWidth="1"/>
    <col min="12" max="12" width="24.85546875" style="75" customWidth="1"/>
    <col min="13" max="13" width="25.28515625" style="75" customWidth="1"/>
    <col min="14" max="14" width="9.28515625" style="75" hidden="1" customWidth="1"/>
    <col min="15" max="15" width="7.42578125" style="75" hidden="1" customWidth="1"/>
    <col min="16" max="16" width="9.140625" style="75" customWidth="1"/>
    <col min="17" max="17" width="16.5703125" style="75" customWidth="1"/>
    <col min="18" max="31" width="9.140625" style="75" customWidth="1"/>
    <col min="32" max="16384" width="9.140625" style="75"/>
  </cols>
  <sheetData>
    <row r="1" spans="1:17" s="212" customFormat="1" ht="16.5" customHeight="1">
      <c r="A1" s="325" t="str">
        <f>'Name of Bidder'!B1</f>
        <v xml:space="preserve">Construction of Omni Shed for TLM at 400kV Nellore Sub Station </v>
      </c>
      <c r="B1" s="325"/>
      <c r="C1" s="325"/>
      <c r="D1" s="325"/>
      <c r="E1" s="325"/>
      <c r="F1" s="325"/>
      <c r="G1" s="325"/>
      <c r="H1" s="325"/>
      <c r="I1" s="325"/>
      <c r="J1" s="325"/>
      <c r="K1" s="325"/>
      <c r="L1" s="325"/>
      <c r="M1" s="175"/>
    </row>
    <row r="2" spans="1:17" s="212" customFormat="1" ht="16.5" customHeight="1">
      <c r="A2" s="325" t="s">
        <v>269</v>
      </c>
      <c r="B2" s="325"/>
      <c r="C2" s="325"/>
      <c r="D2" s="325"/>
      <c r="E2" s="325"/>
      <c r="F2" s="325"/>
      <c r="G2" s="325"/>
      <c r="H2" s="325"/>
      <c r="I2" s="325"/>
      <c r="J2" s="325"/>
      <c r="K2" s="325"/>
      <c r="L2" s="325"/>
      <c r="M2" s="175"/>
    </row>
    <row r="3" spans="1:17">
      <c r="A3" s="75" t="s">
        <v>270</v>
      </c>
      <c r="D3" s="326">
        <f>'Name of Bidder'!D9</f>
        <v>0</v>
      </c>
      <c r="E3" s="326"/>
      <c r="F3" s="326"/>
      <c r="G3" s="326"/>
      <c r="H3" s="326"/>
      <c r="I3" s="326"/>
      <c r="J3" s="327" t="s">
        <v>243</v>
      </c>
      <c r="K3" s="327"/>
      <c r="L3" s="327"/>
    </row>
    <row r="4" spans="1:17">
      <c r="A4" s="326" t="s">
        <v>15</v>
      </c>
      <c r="B4" s="326"/>
      <c r="C4" s="326"/>
      <c r="D4" s="326">
        <f>'Name of Bidder'!D10</f>
        <v>0</v>
      </c>
      <c r="E4" s="326"/>
      <c r="F4" s="326"/>
      <c r="G4" s="326"/>
      <c r="H4" s="326"/>
      <c r="I4" s="326"/>
      <c r="J4" s="327" t="s">
        <v>244</v>
      </c>
      <c r="K4" s="327"/>
      <c r="L4" s="327"/>
    </row>
    <row r="5" spans="1:17">
      <c r="D5" s="326">
        <f>'Name of Bidder'!D11</f>
        <v>0</v>
      </c>
      <c r="E5" s="326"/>
      <c r="F5" s="326"/>
      <c r="G5" s="326"/>
      <c r="H5" s="326"/>
      <c r="I5" s="326"/>
      <c r="J5" s="327" t="s">
        <v>245</v>
      </c>
      <c r="K5" s="327"/>
      <c r="L5" s="327"/>
    </row>
    <row r="6" spans="1:17">
      <c r="D6" s="326">
        <f>'Name of Bidder'!D12</f>
        <v>0</v>
      </c>
      <c r="E6" s="326"/>
      <c r="F6" s="326"/>
      <c r="G6" s="326"/>
      <c r="H6" s="326"/>
      <c r="I6" s="326"/>
      <c r="J6" s="75" t="s">
        <v>246</v>
      </c>
    </row>
    <row r="7" spans="1:17">
      <c r="E7" s="326"/>
      <c r="F7" s="326"/>
      <c r="G7" s="326"/>
      <c r="H7" s="326"/>
      <c r="I7" s="326"/>
      <c r="J7" s="75" t="s">
        <v>247</v>
      </c>
    </row>
    <row r="8" spans="1:17" ht="148.5">
      <c r="A8" s="168" t="s">
        <v>248</v>
      </c>
      <c r="B8" s="168" t="s">
        <v>271</v>
      </c>
      <c r="C8" s="168" t="s">
        <v>272</v>
      </c>
      <c r="D8" s="169" t="s">
        <v>273</v>
      </c>
      <c r="E8" s="169" t="s">
        <v>253</v>
      </c>
      <c r="F8" s="169" t="s">
        <v>274</v>
      </c>
      <c r="G8" s="168" t="s">
        <v>275</v>
      </c>
      <c r="H8" s="168" t="s">
        <v>256</v>
      </c>
      <c r="I8" s="168" t="s">
        <v>257</v>
      </c>
      <c r="J8" s="168" t="s">
        <v>276</v>
      </c>
      <c r="K8" s="168" t="s">
        <v>277</v>
      </c>
      <c r="L8" s="168" t="s">
        <v>278</v>
      </c>
      <c r="M8" s="168" t="s">
        <v>279</v>
      </c>
      <c r="P8" s="213">
        <f>COUNTIF(J11:J11,"")</f>
        <v>1</v>
      </c>
    </row>
    <row r="9" spans="1:17" ht="16.5">
      <c r="A9" s="164">
        <v>1</v>
      </c>
      <c r="B9" s="164"/>
      <c r="C9" s="164">
        <v>2</v>
      </c>
      <c r="D9" s="164">
        <v>3</v>
      </c>
      <c r="E9" s="170">
        <v>4</v>
      </c>
      <c r="F9" s="171">
        <v>5</v>
      </c>
      <c r="G9" s="166">
        <v>6</v>
      </c>
      <c r="H9" s="166">
        <v>7</v>
      </c>
      <c r="I9" s="166">
        <v>8</v>
      </c>
      <c r="J9" s="166">
        <v>9</v>
      </c>
      <c r="K9" s="166" t="s">
        <v>280</v>
      </c>
      <c r="L9" s="166" t="s">
        <v>281</v>
      </c>
      <c r="M9" s="166"/>
      <c r="P9" s="213">
        <f>COUNTIF(I11:I11,"&gt;0")</f>
        <v>1</v>
      </c>
    </row>
    <row r="10" spans="1:17" ht="16.5">
      <c r="A10" s="164"/>
      <c r="B10" s="163"/>
      <c r="C10" s="164"/>
      <c r="D10" s="164"/>
      <c r="E10" s="171"/>
      <c r="F10" s="171"/>
      <c r="G10" s="176" t="s">
        <v>282</v>
      </c>
      <c r="H10" s="166"/>
      <c r="I10" s="166"/>
      <c r="J10" s="166"/>
      <c r="K10" s="166"/>
      <c r="L10" s="166"/>
      <c r="M10" s="166"/>
      <c r="P10" s="213"/>
    </row>
    <row r="11" spans="1:17" ht="81.75" customHeight="1">
      <c r="A11" s="214">
        <v>1</v>
      </c>
      <c r="B11" s="163"/>
      <c r="C11" s="214"/>
      <c r="D11" s="165"/>
      <c r="E11" s="174">
        <v>0.18</v>
      </c>
      <c r="F11" s="173"/>
      <c r="G11" s="215" t="s">
        <v>432</v>
      </c>
      <c r="H11" s="216" t="s">
        <v>263</v>
      </c>
      <c r="I11" s="231">
        <v>9</v>
      </c>
      <c r="J11" s="224"/>
      <c r="K11" s="221">
        <f>J11*I11</f>
        <v>0</v>
      </c>
      <c r="L11" s="222">
        <f>K11*E11</f>
        <v>0</v>
      </c>
      <c r="M11" s="217"/>
    </row>
    <row r="12" spans="1:17" ht="27" customHeight="1">
      <c r="A12" s="214">
        <v>2</v>
      </c>
      <c r="B12" s="163"/>
      <c r="C12" s="214"/>
      <c r="D12" s="165"/>
      <c r="E12" s="174">
        <v>0.18</v>
      </c>
      <c r="F12" s="173"/>
      <c r="G12" s="215" t="s">
        <v>433</v>
      </c>
      <c r="H12" s="216" t="s">
        <v>415</v>
      </c>
      <c r="I12" s="231">
        <v>6</v>
      </c>
      <c r="J12" s="224"/>
      <c r="K12" s="221">
        <f t="shared" ref="K12" si="0">J12*I12</f>
        <v>0</v>
      </c>
      <c r="L12" s="222">
        <f>K12*E12</f>
        <v>0</v>
      </c>
      <c r="M12" s="217"/>
    </row>
    <row r="13" spans="1:17" ht="27" customHeight="1">
      <c r="A13" s="214">
        <v>3</v>
      </c>
      <c r="B13" s="163"/>
      <c r="C13" s="214"/>
      <c r="D13" s="165"/>
      <c r="E13" s="174">
        <v>0.18</v>
      </c>
      <c r="F13" s="173"/>
      <c r="G13" s="215" t="s">
        <v>434</v>
      </c>
      <c r="H13" s="216" t="s">
        <v>415</v>
      </c>
      <c r="I13" s="231">
        <v>6</v>
      </c>
      <c r="J13" s="224"/>
      <c r="K13" s="221">
        <f>J13*I13</f>
        <v>0</v>
      </c>
      <c r="L13" s="222">
        <f>K13*E13</f>
        <v>0</v>
      </c>
      <c r="M13" s="217"/>
    </row>
    <row r="14" spans="1:17" ht="27" customHeight="1">
      <c r="A14" s="214">
        <v>4</v>
      </c>
      <c r="B14" s="163"/>
      <c r="C14" s="214"/>
      <c r="D14" s="165"/>
      <c r="E14" s="174">
        <v>0.18</v>
      </c>
      <c r="F14" s="173"/>
      <c r="G14" s="210" t="s">
        <v>435</v>
      </c>
      <c r="H14" s="218" t="s">
        <v>415</v>
      </c>
      <c r="I14" s="218">
        <v>2</v>
      </c>
      <c r="J14" s="224"/>
      <c r="K14" s="221">
        <f>J14*I14</f>
        <v>0</v>
      </c>
      <c r="L14" s="222">
        <f>K14*E14</f>
        <v>0</v>
      </c>
      <c r="M14" s="217"/>
    </row>
    <row r="15" spans="1:17" ht="27" customHeight="1">
      <c r="A15" s="214">
        <v>5</v>
      </c>
      <c r="B15" s="163"/>
      <c r="C15" s="214"/>
      <c r="D15" s="165"/>
      <c r="E15" s="174">
        <v>0.18</v>
      </c>
      <c r="F15" s="173"/>
      <c r="G15" s="211" t="s">
        <v>436</v>
      </c>
      <c r="H15" s="218" t="s">
        <v>415</v>
      </c>
      <c r="I15" s="218">
        <v>12</v>
      </c>
      <c r="J15" s="224"/>
      <c r="K15" s="221">
        <f>J15*I15</f>
        <v>0</v>
      </c>
      <c r="L15" s="222">
        <f>K15*E15</f>
        <v>0</v>
      </c>
      <c r="M15" s="217"/>
    </row>
    <row r="16" spans="1:17" ht="51" customHeight="1">
      <c r="A16" s="167"/>
      <c r="B16" s="167"/>
      <c r="C16" s="167"/>
      <c r="D16" s="167"/>
      <c r="E16" s="174"/>
      <c r="F16" s="167"/>
      <c r="G16" s="329" t="s">
        <v>283</v>
      </c>
      <c r="H16" s="329"/>
      <c r="I16" s="329"/>
      <c r="J16" s="329"/>
      <c r="K16" s="223" t="str">
        <f>IF(P9=P8,"", SUM(K11:K15))</f>
        <v/>
      </c>
      <c r="L16" s="223" t="str">
        <f>IF(P9=P8,"", SUM(L11:L15))</f>
        <v/>
      </c>
      <c r="M16" s="172"/>
      <c r="N16" s="219" t="str">
        <f>IF(COUNTIF(N6:N9,"TRUE"),"False","Sheet OK")</f>
        <v>Sheet OK</v>
      </c>
      <c r="Q16" s="75" t="e">
        <f>K16*1.18</f>
        <v>#VALUE!</v>
      </c>
    </row>
    <row r="17" spans="1:17" ht="39" customHeight="1">
      <c r="A17" s="328" t="str">
        <f>IF(K16="","As all the line items are Left Blank the bid is considered as Non-responsive","Sheet OK")</f>
        <v>As all the line items are Left Blank the bid is considered as Non-responsive</v>
      </c>
      <c r="B17" s="328"/>
      <c r="C17" s="328"/>
      <c r="D17" s="328"/>
      <c r="E17" s="328"/>
      <c r="F17" s="328"/>
      <c r="G17" s="328"/>
      <c r="H17" s="328"/>
      <c r="I17" s="328"/>
      <c r="J17" s="328"/>
      <c r="K17" s="328"/>
      <c r="L17" s="328"/>
      <c r="M17" s="328"/>
      <c r="Q17" s="220" t="e">
        <f>K16+L16</f>
        <v>#VALUE!</v>
      </c>
    </row>
    <row r="19" spans="1:17">
      <c r="N19" s="219" t="str">
        <f>IF(COUNTIF(N11:N18,"TRUE"),"False","Sheet OK")</f>
        <v>Sheet OK</v>
      </c>
      <c r="O19" s="219"/>
    </row>
    <row r="20" spans="1:17">
      <c r="K20" s="220"/>
    </row>
  </sheetData>
  <sheetProtection algorithmName="SHA-512" hashValue="catSjwyjka0xxhOpimMlQwrmIL8FJveGoBwTTTcTkPd5ThrqKX/57NOa49TgI1EQDGvsHwJQkUmUdMHm78wyYA==" saltValue="wfiUI3wNwBEoKb36N18qog==" spinCount="100000" sheet="1" selectLockedCells="1"/>
  <customSheetViews>
    <customSheetView guid="{27F75044-6024-4403-9A39-D72B9CCD332B}" scale="115" showPageBreaks="1" fitToPage="1" printArea="1" hiddenColumns="1" view="pageBreakPreview">
      <pane ySplit="9" topLeftCell="A10" activePane="bottomLeft" state="frozen"/>
      <selection pane="bottomLeft" activeCell="D10" sqref="D10"/>
      <pageMargins left="0" right="0" top="0" bottom="0" header="0" footer="0"/>
      <pageSetup paperSize="9" scale="57" fitToHeight="2" orientation="landscape" r:id="rId1"/>
      <headerFooter>
        <oddFooter>Page &amp;P of &amp;N</oddFooter>
      </headerFooter>
    </customSheetView>
  </customSheetViews>
  <mergeCells count="13">
    <mergeCell ref="A17:M17"/>
    <mergeCell ref="D5:I5"/>
    <mergeCell ref="J5:L5"/>
    <mergeCell ref="D6:I6"/>
    <mergeCell ref="E7:I7"/>
    <mergeCell ref="G16:J16"/>
    <mergeCell ref="A1:L1"/>
    <mergeCell ref="A2:L2"/>
    <mergeCell ref="D3:I3"/>
    <mergeCell ref="J3:L3"/>
    <mergeCell ref="A4:C4"/>
    <mergeCell ref="D4:I4"/>
    <mergeCell ref="J4:L4"/>
  </mergeCells>
  <conditionalFormatting sqref="A17:M17">
    <cfRule type="containsText" dxfId="2" priority="3" stopIfTrue="1" operator="containsText" text="sheet">
      <formula>NOT(ISERROR(SEARCH("sheet",A17)))</formula>
    </cfRule>
    <cfRule type="containsText" dxfId="1" priority="4" stopIfTrue="1" operator="containsText" text="Non-responsive">
      <formula>NOT(ISERROR(SEARCH("Non-responsive",A17)))</formula>
    </cfRule>
  </conditionalFormatting>
  <conditionalFormatting sqref="M11:M15">
    <cfRule type="containsText" dxfId="0" priority="2" operator="containsText" text="included">
      <formula>NOT(ISERROR(SEARCH("included",M11)))</formula>
    </cfRule>
  </conditionalFormatting>
  <dataValidations count="1">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1:J15" xr:uid="{00000000-0002-0000-0500-000000000000}">
      <formula1>0</formula1>
    </dataValidation>
  </dataValidations>
  <pageMargins left="0.7" right="0.7" top="0.75" bottom="0.75" header="0.3" footer="0.3"/>
  <pageSetup paperSize="9" scale="29" fitToHeight="2" orientation="landscape" r:id="rId2"/>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7"/>
  <sheetViews>
    <sheetView view="pageBreakPreview" zoomScaleNormal="100" zoomScaleSheetLayoutView="100" workbookViewId="0">
      <selection activeCell="B17" sqref="B17:C17"/>
    </sheetView>
  </sheetViews>
  <sheetFormatPr defaultRowHeight="13.5"/>
  <cols>
    <col min="1" max="1" width="9.140625" style="233"/>
    <col min="2" max="2" width="66.140625" style="233" customWidth="1"/>
    <col min="3" max="3" width="16.42578125" style="233" customWidth="1"/>
    <col min="4" max="4" width="19" style="236" customWidth="1"/>
    <col min="5" max="5" width="9.140625" style="233"/>
    <col min="6" max="6" width="17.140625" style="233" customWidth="1"/>
    <col min="7" max="7" width="9.140625" style="233"/>
    <col min="8" max="8" width="12.42578125" style="233" bestFit="1" customWidth="1"/>
    <col min="9" max="16384" width="9.140625" style="233"/>
  </cols>
  <sheetData>
    <row r="1" spans="1:5" ht="27.75" customHeight="1">
      <c r="A1" s="341" t="str">
        <f>'Name of Bidder'!B1</f>
        <v xml:space="preserve">Construction of Omni Shed for TLM at 400kV Nellore Sub Station </v>
      </c>
      <c r="B1" s="341"/>
      <c r="C1" s="341"/>
      <c r="D1" s="341"/>
    </row>
    <row r="2" spans="1:5" ht="15.75">
      <c r="A2" s="341" t="str">
        <f>'Name of Bidder'!B2</f>
        <v>Specification No: SR-I/C&amp;M/WC-4306/2025/RFx- 5002004789 
 (SR1/NT/W-CIVIL/DOM/B00/25/12844)</v>
      </c>
      <c r="B2" s="341"/>
      <c r="C2" s="341"/>
      <c r="D2" s="341"/>
    </row>
    <row r="3" spans="1:5" ht="16.5">
      <c r="A3" s="342" t="s">
        <v>284</v>
      </c>
      <c r="B3" s="342"/>
      <c r="C3" s="342"/>
      <c r="D3" s="342"/>
    </row>
    <row r="4" spans="1:5" ht="15.75">
      <c r="A4" s="343" t="s">
        <v>242</v>
      </c>
      <c r="B4" s="343"/>
      <c r="C4" s="344" t="s">
        <v>243</v>
      </c>
      <c r="D4" s="344"/>
    </row>
    <row r="5" spans="1:5" ht="15.75">
      <c r="A5" s="237" t="s">
        <v>14</v>
      </c>
      <c r="B5" s="238">
        <f>'Schedule-I'!D4</f>
        <v>0</v>
      </c>
      <c r="C5" s="239" t="s">
        <v>244</v>
      </c>
      <c r="D5" s="240"/>
    </row>
    <row r="6" spans="1:5" ht="16.5">
      <c r="A6" s="237" t="s">
        <v>15</v>
      </c>
      <c r="B6" s="238" t="e">
        <f>'Schedule-I'!#REF!</f>
        <v>#REF!</v>
      </c>
      <c r="C6" s="241" t="s">
        <v>245</v>
      </c>
      <c r="D6" s="241"/>
      <c r="E6" s="67"/>
    </row>
    <row r="7" spans="1:5" ht="16.5">
      <c r="A7" s="242"/>
      <c r="B7" s="238" t="e">
        <f>'Schedule-I'!#REF!</f>
        <v>#REF!</v>
      </c>
      <c r="C7" s="243" t="s">
        <v>246</v>
      </c>
      <c r="D7" s="244"/>
      <c r="E7" s="62"/>
    </row>
    <row r="8" spans="1:5" ht="16.5">
      <c r="A8" s="242"/>
      <c r="B8" s="238" t="e">
        <f>'Schedule-I'!#REF!</f>
        <v>#REF!</v>
      </c>
      <c r="C8" s="245" t="s">
        <v>247</v>
      </c>
      <c r="D8" s="244"/>
      <c r="E8" s="62"/>
    </row>
    <row r="9" spans="1:5" ht="33">
      <c r="A9" s="234" t="s">
        <v>248</v>
      </c>
      <c r="B9" s="342" t="s">
        <v>285</v>
      </c>
      <c r="C9" s="345"/>
      <c r="D9" s="246" t="s">
        <v>286</v>
      </c>
    </row>
    <row r="10" spans="1:5" ht="16.5">
      <c r="A10" s="247">
        <v>1.1000000000000001</v>
      </c>
      <c r="B10" s="338" t="s">
        <v>287</v>
      </c>
      <c r="C10" s="338"/>
      <c r="D10" s="248"/>
    </row>
    <row r="11" spans="1:5" ht="15.75">
      <c r="A11" s="247"/>
      <c r="B11" s="339" t="s">
        <v>438</v>
      </c>
      <c r="C11" s="340"/>
      <c r="D11" s="225" t="str">
        <f>IF('Schedule-I'!N61="","Not Quoted",'Schedule-I'!N63)</f>
        <v>Not Quoted</v>
      </c>
    </row>
    <row r="12" spans="1:5" ht="16.5">
      <c r="A12" s="247">
        <v>1.2</v>
      </c>
      <c r="B12" s="338" t="s">
        <v>288</v>
      </c>
      <c r="C12" s="338"/>
      <c r="D12" s="225"/>
    </row>
    <row r="13" spans="1:5" ht="15.75">
      <c r="A13" s="247"/>
      <c r="B13" s="339" t="s">
        <v>439</v>
      </c>
      <c r="C13" s="340"/>
      <c r="D13" s="225" t="str">
        <f>'Schedule-II'!K16</f>
        <v/>
      </c>
    </row>
    <row r="14" spans="1:5" ht="16.5">
      <c r="A14" s="247">
        <v>1.3</v>
      </c>
      <c r="B14" s="338" t="s">
        <v>289</v>
      </c>
      <c r="C14" s="338"/>
      <c r="D14" s="225"/>
    </row>
    <row r="15" spans="1:5" ht="15.75">
      <c r="A15" s="247"/>
      <c r="B15" s="335" t="s">
        <v>290</v>
      </c>
      <c r="C15" s="335"/>
      <c r="D15" s="225" t="str">
        <f>IF('Schedule-I'!N61="","Not quoted",'Schedule-I'!O64)</f>
        <v>Not quoted</v>
      </c>
    </row>
    <row r="16" spans="1:5" ht="15.75">
      <c r="A16" s="247"/>
      <c r="B16" s="335" t="s">
        <v>291</v>
      </c>
      <c r="C16" s="335"/>
      <c r="D16" s="225" t="str">
        <f>IF('Schedule-II'!K16="","Not Quoted",'Schedule-II'!L16)</f>
        <v>Not Quoted</v>
      </c>
    </row>
    <row r="17" spans="1:8" ht="15.75">
      <c r="A17" s="247"/>
      <c r="B17" s="336"/>
      <c r="C17" s="337"/>
      <c r="D17" s="225"/>
    </row>
    <row r="18" spans="1:8" ht="16.5">
      <c r="A18" s="247">
        <v>1</v>
      </c>
      <c r="B18" s="330" t="s">
        <v>292</v>
      </c>
      <c r="C18" s="331"/>
      <c r="D18" s="249" t="str">
        <f>IF(OR(D11="Not Quoted",D13="Not Quoted"),"Non Responsive",D11+D13)</f>
        <v>Non Responsive</v>
      </c>
    </row>
    <row r="19" spans="1:8" ht="16.5">
      <c r="A19" s="247"/>
      <c r="B19" s="330"/>
      <c r="C19" s="331"/>
      <c r="D19" s="250"/>
    </row>
    <row r="20" spans="1:8" ht="16.5">
      <c r="A20" s="247"/>
      <c r="B20" s="332"/>
      <c r="C20" s="332"/>
      <c r="D20" s="250"/>
    </row>
    <row r="21" spans="1:8" ht="16.5">
      <c r="A21" s="247">
        <v>2</v>
      </c>
      <c r="B21" s="332" t="s">
        <v>293</v>
      </c>
      <c r="C21" s="332"/>
      <c r="D21" s="251" t="str">
        <f>IF(D18="Non Responsive","Non Responsive", SUM(D15:D16))</f>
        <v>Non Responsive</v>
      </c>
      <c r="F21" s="235"/>
    </row>
    <row r="22" spans="1:8" ht="16.5">
      <c r="A22" s="247"/>
      <c r="B22" s="333"/>
      <c r="C22" s="334"/>
      <c r="D22" s="252"/>
    </row>
    <row r="23" spans="1:8" ht="16.5">
      <c r="A23" s="247">
        <v>3</v>
      </c>
      <c r="B23" s="332" t="s">
        <v>294</v>
      </c>
      <c r="C23" s="332"/>
      <c r="D23" s="251" t="str">
        <f>IF(D18="Non Responsive","Non Responsive", SUM(D18:D21))</f>
        <v>Non Responsive</v>
      </c>
      <c r="H23" s="235"/>
    </row>
    <row r="24" spans="1:8" ht="15.75">
      <c r="A24" s="253"/>
      <c r="B24" s="254"/>
      <c r="C24" s="254"/>
      <c r="D24" s="255"/>
    </row>
    <row r="25" spans="1:8" ht="15.75">
      <c r="A25" s="256"/>
      <c r="B25" s="182"/>
      <c r="C25" s="182"/>
      <c r="D25" s="257"/>
    </row>
    <row r="26" spans="1:8" ht="15.75">
      <c r="A26" s="258" t="s">
        <v>295</v>
      </c>
      <c r="B26" s="259">
        <f>'Name of Bidder'!D19</f>
        <v>0</v>
      </c>
      <c r="C26" s="260" t="s">
        <v>296</v>
      </c>
      <c r="D26" s="257">
        <f>'Name of Bidder'!D16</f>
        <v>0</v>
      </c>
    </row>
    <row r="27" spans="1:8" ht="15.75">
      <c r="A27" s="261" t="s">
        <v>297</v>
      </c>
      <c r="B27" s="262">
        <f>'Name of Bidder'!D20</f>
        <v>0</v>
      </c>
      <c r="C27" s="263" t="s">
        <v>298</v>
      </c>
      <c r="D27" s="264">
        <f>'Name of Bidder'!D17</f>
        <v>0</v>
      </c>
    </row>
  </sheetData>
  <sheetProtection algorithmName="SHA-512" hashValue="tAVNMC3Qc7t0q3G+4nzvG/pT6Z5RPX4P4tN5+ldoiILbxKvZ/CyGfqe8gm63a7jGEgF6sXqLwTNuoCUbDfyxlg==" saltValue="VsnO1ti8qRVMgo+Urz0d2w==" spinCount="100000" sheet="1" objects="1" scenarios="1"/>
  <customSheetViews>
    <customSheetView guid="{27F75044-6024-4403-9A39-D72B9CCD332B}" showPageBreaks="1" fitToPage="1" printArea="1" view="pageBreakPreview">
      <selection activeCell="B41" sqref="B41"/>
      <pageMargins left="0" right="0" top="0" bottom="0" header="0" footer="0"/>
      <pageSetup paperSize="9" scale="88" orientation="portrait" r:id="rId1"/>
    </customSheetView>
  </customSheetViews>
  <mergeCells count="20">
    <mergeCell ref="A1:D1"/>
    <mergeCell ref="A3:D3"/>
    <mergeCell ref="A4:B4"/>
    <mergeCell ref="C4:D4"/>
    <mergeCell ref="B9:C9"/>
    <mergeCell ref="A2:D2"/>
    <mergeCell ref="B16:C16"/>
    <mergeCell ref="B17:C17"/>
    <mergeCell ref="B18:C18"/>
    <mergeCell ref="B10:C10"/>
    <mergeCell ref="B11:C11"/>
    <mergeCell ref="B12:C12"/>
    <mergeCell ref="B13:C13"/>
    <mergeCell ref="B14:C14"/>
    <mergeCell ref="B15:C15"/>
    <mergeCell ref="B19:C19"/>
    <mergeCell ref="B20:C20"/>
    <mergeCell ref="B21:C21"/>
    <mergeCell ref="B22:C22"/>
    <mergeCell ref="B23:C23"/>
  </mergeCells>
  <pageMargins left="0.7" right="0.7" top="0.75" bottom="0.75" header="0.3" footer="0.3"/>
  <pageSetup paperSize="9" scale="88"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3"/>
  <sheetViews>
    <sheetView tabSelected="1" view="pageBreakPreview" topLeftCell="A35" zoomScaleNormal="100" zoomScaleSheetLayoutView="100" workbookViewId="0">
      <selection activeCell="Q41" sqref="Q41"/>
    </sheetView>
  </sheetViews>
  <sheetFormatPr defaultRowHeight="12.75"/>
  <cols>
    <col min="1" max="2" width="10.7109375" style="128" customWidth="1"/>
    <col min="3" max="3" width="14.7109375" style="128" customWidth="1"/>
    <col min="4" max="4" width="20.7109375" style="128" customWidth="1"/>
    <col min="5" max="5" width="12.7109375" style="128" customWidth="1"/>
    <col min="6" max="6" width="34.140625" style="128" customWidth="1"/>
    <col min="7" max="25" width="9.140625" style="128"/>
    <col min="26" max="26" width="12.5703125" style="128" customWidth="1"/>
    <col min="27" max="27" width="9.140625" style="128"/>
    <col min="28" max="28" width="16.140625" style="128" bestFit="1" customWidth="1"/>
    <col min="29" max="16384" width="9.140625" style="128"/>
  </cols>
  <sheetData>
    <row r="1" spans="1:6" ht="17.25">
      <c r="A1" s="125" t="str">
        <f>'Schedule-III-Summary'!A2:D2</f>
        <v>Specification No: SR-I/C&amp;M/WC-4306/2025/RFx- 5002004789 
 (SR1/NT/W-CIVIL/DOM/B00/25/12844)</v>
      </c>
      <c r="B1" s="125"/>
      <c r="C1" s="126"/>
      <c r="D1" s="126"/>
      <c r="E1" s="126"/>
      <c r="F1" s="127" t="s">
        <v>299</v>
      </c>
    </row>
    <row r="2" spans="1:6" ht="16.5">
      <c r="A2" s="129"/>
      <c r="B2" s="129"/>
      <c r="C2" s="129"/>
      <c r="D2" s="129"/>
      <c r="E2" s="129"/>
      <c r="F2" s="129"/>
    </row>
    <row r="3" spans="1:6" ht="15">
      <c r="A3" s="359" t="s">
        <v>300</v>
      </c>
      <c r="B3" s="359"/>
      <c r="C3" s="359"/>
      <c r="D3" s="359"/>
      <c r="E3" s="359"/>
      <c r="F3" s="359"/>
    </row>
    <row r="4" spans="1:6" ht="15">
      <c r="A4" s="130"/>
      <c r="B4" s="130"/>
      <c r="C4" s="130"/>
      <c r="D4" s="130"/>
      <c r="E4" s="130"/>
      <c r="F4" s="130"/>
    </row>
    <row r="5" spans="1:6" ht="16.5">
      <c r="A5" s="131" t="s">
        <v>301</v>
      </c>
      <c r="B5" s="131"/>
      <c r="C5" s="360"/>
      <c r="D5" s="360"/>
      <c r="E5" s="360"/>
      <c r="F5" s="360"/>
    </row>
    <row r="6" spans="1:6" ht="16.5">
      <c r="A6" s="131" t="s">
        <v>18</v>
      </c>
      <c r="B6" s="361">
        <f>'Name of Bidder'!D19</f>
        <v>0</v>
      </c>
      <c r="C6" s="361"/>
      <c r="D6" s="129"/>
      <c r="E6" s="129"/>
      <c r="F6" s="129"/>
    </row>
    <row r="7" spans="1:6" ht="16.5">
      <c r="A7" s="131"/>
      <c r="B7" s="132"/>
      <c r="C7" s="132"/>
      <c r="D7" s="129"/>
      <c r="E7" s="129"/>
      <c r="F7" s="129"/>
    </row>
    <row r="8" spans="1:6" ht="16.5">
      <c r="A8" s="133" t="s">
        <v>243</v>
      </c>
      <c r="B8" s="134"/>
      <c r="C8" s="129"/>
      <c r="D8" s="129"/>
      <c r="E8" s="129"/>
      <c r="F8" s="135"/>
    </row>
    <row r="9" spans="1:6" ht="16.5">
      <c r="A9" s="136" t="s">
        <v>244</v>
      </c>
      <c r="B9" s="136"/>
      <c r="C9" s="129"/>
      <c r="D9" s="129"/>
      <c r="E9" s="129"/>
      <c r="F9" s="135"/>
    </row>
    <row r="10" spans="1:6" ht="16.5">
      <c r="A10" s="136" t="s">
        <v>245</v>
      </c>
      <c r="B10" s="136"/>
      <c r="C10" s="129"/>
      <c r="D10" s="129"/>
      <c r="E10" s="129"/>
      <c r="F10" s="135"/>
    </row>
    <row r="11" spans="1:6" ht="16.5">
      <c r="A11" s="136" t="s">
        <v>302</v>
      </c>
      <c r="B11" s="136"/>
      <c r="C11" s="129"/>
      <c r="D11" s="129"/>
      <c r="E11" s="129"/>
      <c r="F11" s="135"/>
    </row>
    <row r="12" spans="1:6" ht="16.5">
      <c r="A12" s="136"/>
      <c r="B12" s="136"/>
      <c r="C12" s="129"/>
      <c r="D12" s="129"/>
      <c r="E12" s="129"/>
      <c r="F12" s="135"/>
    </row>
    <row r="13" spans="1:6" ht="16.5">
      <c r="A13" s="136"/>
      <c r="B13" s="136"/>
      <c r="C13" s="129"/>
      <c r="D13" s="129"/>
      <c r="E13" s="129"/>
      <c r="F13" s="135"/>
    </row>
    <row r="14" spans="1:6" ht="16.5">
      <c r="A14" s="131"/>
      <c r="B14" s="131"/>
      <c r="C14" s="129"/>
      <c r="D14" s="129"/>
      <c r="E14" s="129"/>
      <c r="F14" s="135"/>
    </row>
    <row r="15" spans="1:6" ht="33.75" customHeight="1">
      <c r="A15" s="137" t="s">
        <v>303</v>
      </c>
      <c r="B15" s="138"/>
      <c r="C15" s="362" t="str">
        <f>'Name of Bidder'!B1</f>
        <v xml:space="preserve">Construction of Omni Shed for TLM at 400kV Nellore Sub Station </v>
      </c>
      <c r="D15" s="362"/>
      <c r="E15" s="362"/>
      <c r="F15" s="362"/>
    </row>
    <row r="16" spans="1:6" ht="45.75" customHeight="1">
      <c r="A16" s="129" t="s">
        <v>304</v>
      </c>
      <c r="B16" s="129"/>
      <c r="C16" s="135"/>
      <c r="D16" s="135"/>
      <c r="E16" s="135"/>
      <c r="F16" s="135"/>
    </row>
    <row r="17" spans="1:28" ht="113.25" customHeight="1">
      <c r="A17" s="138">
        <v>1</v>
      </c>
      <c r="B17" s="353"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 Responsive /- only or such other sums as may be determined in accordance with the terms and conditions of the Bidding Documents.</v>
      </c>
      <c r="C17" s="353"/>
      <c r="D17" s="353"/>
      <c r="E17" s="353"/>
      <c r="F17" s="353"/>
      <c r="Z17" s="140" t="s">
        <v>305</v>
      </c>
      <c r="AA17" s="141" t="s">
        <v>306</v>
      </c>
      <c r="AB17" s="142" t="str">
        <f>'Schedule-III-Summary'!D23</f>
        <v>Non Responsive</v>
      </c>
    </row>
    <row r="18" spans="1:28" ht="42" customHeight="1">
      <c r="A18" s="129"/>
      <c r="B18" s="358" t="s">
        <v>307</v>
      </c>
      <c r="C18" s="358"/>
      <c r="D18" s="358"/>
      <c r="E18" s="358"/>
      <c r="F18" s="358"/>
    </row>
    <row r="19" spans="1:28" ht="16.5">
      <c r="A19" s="143">
        <v>2</v>
      </c>
      <c r="B19" s="357" t="s">
        <v>308</v>
      </c>
      <c r="C19" s="357"/>
      <c r="D19" s="357"/>
      <c r="E19" s="357"/>
      <c r="F19" s="357"/>
    </row>
    <row r="20" spans="1:28" ht="33.75" customHeight="1">
      <c r="A20" s="138">
        <v>2.1</v>
      </c>
      <c r="B20" s="353" t="s">
        <v>309</v>
      </c>
      <c r="C20" s="353"/>
      <c r="D20" s="353"/>
      <c r="E20" s="353"/>
      <c r="F20" s="353"/>
    </row>
    <row r="21" spans="1:28" ht="16.5">
      <c r="A21" s="138"/>
      <c r="B21" s="139" t="s">
        <v>310</v>
      </c>
      <c r="C21" s="355" t="s">
        <v>440</v>
      </c>
      <c r="D21" s="355"/>
      <c r="E21" s="355"/>
      <c r="F21" s="355"/>
    </row>
    <row r="22" spans="1:28" ht="16.5">
      <c r="A22" s="138"/>
      <c r="B22" s="139" t="s">
        <v>311</v>
      </c>
      <c r="C22" s="355" t="s">
        <v>312</v>
      </c>
      <c r="D22" s="355"/>
      <c r="E22" s="355"/>
      <c r="F22" s="355"/>
    </row>
    <row r="23" spans="1:28" ht="16.5" customHeight="1">
      <c r="A23" s="138"/>
      <c r="B23" s="139" t="s">
        <v>313</v>
      </c>
      <c r="C23" s="355" t="s">
        <v>314</v>
      </c>
      <c r="D23" s="355"/>
      <c r="E23" s="355"/>
      <c r="F23" s="355"/>
    </row>
    <row r="24" spans="1:28" ht="16.5">
      <c r="A24" s="129"/>
      <c r="B24" s="356"/>
      <c r="C24" s="356"/>
      <c r="D24" s="137"/>
      <c r="E24" s="137"/>
      <c r="F24" s="137"/>
    </row>
    <row r="25" spans="1:28" ht="87.75" customHeight="1">
      <c r="A25" s="144">
        <v>2.2000000000000002</v>
      </c>
      <c r="B25" s="353" t="s">
        <v>315</v>
      </c>
      <c r="C25" s="353"/>
      <c r="D25" s="353"/>
      <c r="E25" s="353"/>
      <c r="F25" s="353"/>
    </row>
    <row r="26" spans="1:28" ht="51" customHeight="1">
      <c r="A26" s="144">
        <v>2.2999999999999998</v>
      </c>
      <c r="B26" s="353" t="s">
        <v>316</v>
      </c>
      <c r="C26" s="353"/>
      <c r="D26" s="353"/>
      <c r="E26" s="353"/>
      <c r="F26" s="353"/>
    </row>
    <row r="27" spans="1:28" ht="148.5" customHeight="1">
      <c r="A27" s="144">
        <v>2.4</v>
      </c>
      <c r="B27" s="353" t="s">
        <v>317</v>
      </c>
      <c r="C27" s="353"/>
      <c r="D27" s="353"/>
      <c r="E27" s="353"/>
      <c r="F27" s="353"/>
    </row>
    <row r="28" spans="1:28" ht="97.5" customHeight="1">
      <c r="A28" s="138">
        <v>3</v>
      </c>
      <c r="B28" s="353" t="s">
        <v>318</v>
      </c>
      <c r="C28" s="353"/>
      <c r="D28" s="353"/>
      <c r="E28" s="353"/>
      <c r="F28" s="353"/>
    </row>
    <row r="29" spans="1:28" ht="62.25" customHeight="1">
      <c r="A29" s="144">
        <v>3.1</v>
      </c>
      <c r="B29" s="355" t="s">
        <v>319</v>
      </c>
      <c r="C29" s="355"/>
      <c r="D29" s="355"/>
      <c r="E29" s="355"/>
      <c r="F29" s="355"/>
    </row>
    <row r="30" spans="1:28" ht="57" customHeight="1">
      <c r="A30" s="144">
        <v>3.2</v>
      </c>
      <c r="B30" s="353" t="s">
        <v>320</v>
      </c>
      <c r="C30" s="353"/>
      <c r="D30" s="353"/>
      <c r="E30" s="353"/>
      <c r="F30" s="353"/>
    </row>
    <row r="31" spans="1:28" ht="62.25" customHeight="1">
      <c r="A31" s="144">
        <v>3.3</v>
      </c>
      <c r="B31" s="353" t="s">
        <v>321</v>
      </c>
      <c r="C31" s="353"/>
      <c r="D31" s="353"/>
      <c r="E31" s="353"/>
      <c r="F31" s="353"/>
    </row>
    <row r="32" spans="1:28" ht="79.5" customHeight="1">
      <c r="A32" s="138">
        <v>4</v>
      </c>
      <c r="B32" s="353" t="s">
        <v>322</v>
      </c>
      <c r="C32" s="353"/>
      <c r="D32" s="353"/>
      <c r="E32" s="353"/>
      <c r="F32" s="353"/>
    </row>
    <row r="33" spans="1:6" ht="89.25" customHeight="1">
      <c r="A33" s="138">
        <v>5</v>
      </c>
      <c r="B33" s="353" t="s">
        <v>323</v>
      </c>
      <c r="C33" s="353"/>
      <c r="D33" s="353"/>
      <c r="E33" s="353"/>
      <c r="F33" s="353"/>
    </row>
    <row r="34" spans="1:6" ht="16.5">
      <c r="A34" s="129"/>
      <c r="B34" s="145" t="str">
        <f>IF(ISERROR("Dated this " &amp; AG6 &amp; LOOKUP(AG6,AE1:AE27,AF1:AF27) &amp; " day of " &amp; AG8 &amp; " " &amp;AG9), "", "Dated this " &amp; AG6 &amp; LOOKUP(AG6,AE1:AE27,AF1:AF27) &amp; " day of " &amp; AG8 &amp; " " &amp;AG9)</f>
        <v/>
      </c>
      <c r="C34" s="145"/>
      <c r="D34" s="145"/>
      <c r="E34" s="146"/>
      <c r="F34" s="146"/>
    </row>
    <row r="35" spans="1:6" ht="16.5">
      <c r="A35" s="129"/>
      <c r="B35" s="145" t="s">
        <v>324</v>
      </c>
      <c r="C35" s="147"/>
      <c r="D35" s="148"/>
      <c r="E35" s="148"/>
      <c r="F35" s="148"/>
    </row>
    <row r="36" spans="1:6" ht="16.5">
      <c r="A36" s="129"/>
      <c r="B36" s="149"/>
      <c r="C36" s="148"/>
      <c r="D36" s="148"/>
      <c r="E36" s="145"/>
      <c r="F36" s="150" t="s">
        <v>325</v>
      </c>
    </row>
    <row r="37" spans="1:6" ht="16.5">
      <c r="A37" s="129"/>
      <c r="B37" s="149"/>
      <c r="C37" s="148"/>
      <c r="D37" s="145"/>
      <c r="E37" s="145"/>
      <c r="F37" s="150" t="str">
        <f>"For and on behalf of " &amp; 'Schedule-I'!D4</f>
        <v>For and on behalf of 0</v>
      </c>
    </row>
    <row r="38" spans="1:6" ht="16.5">
      <c r="A38" s="151"/>
      <c r="B38" s="151"/>
      <c r="C38" s="152"/>
      <c r="D38" s="151"/>
      <c r="E38" s="153"/>
      <c r="F38" s="131"/>
    </row>
    <row r="39" spans="1:6" ht="16.5">
      <c r="A39" s="154" t="s">
        <v>326</v>
      </c>
      <c r="B39" s="354">
        <f>'Name of Bidder'!D19</f>
        <v>0</v>
      </c>
      <c r="C39" s="354"/>
      <c r="D39" s="151"/>
      <c r="E39" s="153" t="s">
        <v>19</v>
      </c>
      <c r="F39" s="155">
        <f>'Name of Bidder'!D16</f>
        <v>0</v>
      </c>
    </row>
    <row r="40" spans="1:6" ht="16.5">
      <c r="A40" s="154" t="s">
        <v>297</v>
      </c>
      <c r="B40" s="155">
        <f>'Name of Bidder'!D20</f>
        <v>0</v>
      </c>
      <c r="C40" s="156"/>
      <c r="D40" s="151"/>
      <c r="E40" s="153" t="s">
        <v>21</v>
      </c>
      <c r="F40" s="155">
        <f>'Name of Bidder'!D17</f>
        <v>0</v>
      </c>
    </row>
    <row r="41" spans="1:6" ht="16.5">
      <c r="A41" s="129"/>
      <c r="B41" s="129"/>
      <c r="C41" s="129"/>
      <c r="D41" s="151"/>
      <c r="E41" s="153"/>
      <c r="F41" s="129"/>
    </row>
    <row r="42" spans="1:6" ht="16.5">
      <c r="A42" s="157" t="s">
        <v>327</v>
      </c>
      <c r="B42" s="158"/>
      <c r="C42" s="159"/>
      <c r="D42" s="145"/>
      <c r="E42" s="150"/>
      <c r="F42" s="145"/>
    </row>
    <row r="43" spans="1:6" ht="16.5">
      <c r="A43" s="350" t="s">
        <v>328</v>
      </c>
      <c r="B43" s="350"/>
      <c r="C43" s="350"/>
      <c r="D43" s="349"/>
      <c r="E43" s="349"/>
      <c r="F43" s="349"/>
    </row>
    <row r="44" spans="1:6" ht="16.5">
      <c r="A44" s="351"/>
      <c r="B44" s="351"/>
      <c r="C44" s="351"/>
      <c r="D44" s="160"/>
      <c r="E44" s="160"/>
      <c r="F44" s="160"/>
    </row>
    <row r="45" spans="1:6" ht="16.5">
      <c r="A45" s="347"/>
      <c r="B45" s="347"/>
      <c r="C45" s="347"/>
      <c r="D45" s="160"/>
      <c r="E45" s="160"/>
      <c r="F45" s="160"/>
    </row>
    <row r="46" spans="1:6" ht="16.5">
      <c r="A46" s="348" t="s">
        <v>329</v>
      </c>
      <c r="B46" s="348"/>
      <c r="C46" s="348"/>
      <c r="D46" s="349"/>
      <c r="E46" s="349"/>
      <c r="F46" s="349"/>
    </row>
    <row r="47" spans="1:6" ht="16.5">
      <c r="A47" s="348" t="s">
        <v>330</v>
      </c>
      <c r="B47" s="348"/>
      <c r="C47" s="348"/>
      <c r="D47" s="349"/>
      <c r="E47" s="349"/>
      <c r="F47" s="349"/>
    </row>
    <row r="48" spans="1:6" ht="16.5">
      <c r="A48" s="348" t="s">
        <v>331</v>
      </c>
      <c r="B48" s="348"/>
      <c r="C48" s="348"/>
      <c r="D48" s="349"/>
      <c r="E48" s="349"/>
      <c r="F48" s="349"/>
    </row>
    <row r="49" spans="1:6" ht="16.5">
      <c r="A49" s="350" t="s">
        <v>332</v>
      </c>
      <c r="B49" s="350"/>
      <c r="C49" s="350"/>
      <c r="D49" s="349"/>
      <c r="E49" s="349"/>
      <c r="F49" s="349"/>
    </row>
    <row r="50" spans="1:6" ht="16.5">
      <c r="A50" s="351"/>
      <c r="B50" s="351"/>
      <c r="C50" s="351"/>
      <c r="D50" s="160"/>
      <c r="E50" s="160"/>
      <c r="F50" s="160"/>
    </row>
    <row r="51" spans="1:6" ht="16.5">
      <c r="A51" s="347"/>
      <c r="B51" s="347"/>
      <c r="C51" s="347"/>
      <c r="D51" s="160"/>
      <c r="E51" s="160"/>
      <c r="F51" s="160"/>
    </row>
    <row r="52" spans="1:6" ht="37.5" customHeight="1">
      <c r="A52" s="352"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52"/>
      <c r="C52" s="352"/>
      <c r="D52" s="352"/>
      <c r="E52" s="352"/>
      <c r="F52" s="352"/>
    </row>
    <row r="53" spans="1:6" ht="18.75">
      <c r="A53" s="346" t="s">
        <v>333</v>
      </c>
      <c r="B53" s="346"/>
      <c r="C53" s="346"/>
      <c r="D53" s="346"/>
      <c r="E53" s="346"/>
      <c r="F53" s="346"/>
    </row>
  </sheetData>
  <sheetProtection algorithmName="SHA-512" hashValue="/+wFnXmEDXHdrtHuu3Tlyz4Bz6tP+SUrtwKv1qE4WlpUNDQwYkadK+O3W6Px3MDl4MSRmGSWSQqNv3m9F5pAmQ==" saltValue="YsUGvcHXlOmCdItO0U3TQg==" spinCount="100000" sheet="1" objects="1" scenarios="1"/>
  <customSheetViews>
    <customSheetView guid="{27F75044-6024-4403-9A39-D72B9CCD332B}">
      <selection activeCell="H11" sqref="H11"/>
      <pageMargins left="0" right="0" top="0" bottom="0" header="0" footer="0"/>
      <pageSetup paperSize="9" scale="94" orientation="portrait" r:id="rId1"/>
      <headerFooter>
        <oddFooter>Page &amp;P of &amp;N</oddFooter>
      </headerFooter>
    </customSheetView>
  </customSheetViews>
  <mergeCells count="38">
    <mergeCell ref="B18:F18"/>
    <mergeCell ref="A3:F3"/>
    <mergeCell ref="C5:F5"/>
    <mergeCell ref="B6:C6"/>
    <mergeCell ref="C15:F15"/>
    <mergeCell ref="B17:F17"/>
    <mergeCell ref="B24:C24"/>
    <mergeCell ref="B25:F25"/>
    <mergeCell ref="B26:F26"/>
    <mergeCell ref="B27:F27"/>
    <mergeCell ref="B19:F19"/>
    <mergeCell ref="B20:F20"/>
    <mergeCell ref="C21:F21"/>
    <mergeCell ref="C22:F22"/>
    <mergeCell ref="C23:F23"/>
    <mergeCell ref="B28:F28"/>
    <mergeCell ref="B29:F29"/>
    <mergeCell ref="B30:F30"/>
    <mergeCell ref="B31:F31"/>
    <mergeCell ref="B32:F32"/>
    <mergeCell ref="B33:F33"/>
    <mergeCell ref="B39:C39"/>
    <mergeCell ref="A43:C43"/>
    <mergeCell ref="D43:F43"/>
    <mergeCell ref="A44:C44"/>
    <mergeCell ref="A53:F53"/>
    <mergeCell ref="A45:C45"/>
    <mergeCell ref="A46:C46"/>
    <mergeCell ref="D46:F46"/>
    <mergeCell ref="A47:C47"/>
    <mergeCell ref="D47:F47"/>
    <mergeCell ref="A48:C48"/>
    <mergeCell ref="D48:F48"/>
    <mergeCell ref="A49:C49"/>
    <mergeCell ref="D49:F49"/>
    <mergeCell ref="A50:C50"/>
    <mergeCell ref="A51:C51"/>
    <mergeCell ref="A52:F52"/>
  </mergeCells>
  <pageMargins left="0.7" right="0.7" top="0.75" bottom="0.75" header="0.3" footer="0.3"/>
  <pageSetup paperSize="9" scale="94" orientation="portrait" r:id="rId2"/>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CB3736-54B0-4ACC-B41C-9DDEE43A6094}">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2.xml><?xml version="1.0" encoding="utf-8"?>
<ds:datastoreItem xmlns:ds="http://schemas.openxmlformats.org/officeDocument/2006/customXml" ds:itemID="{70822B33-2C88-48D1-8957-19F81077B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3BE058-4A64-4F3C-9B07-536B27EC3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'Schedule-III-Summary'!Print_Area</vt:lpstr>
      <vt:lpstr>'Schedule-I'!Print_Titles</vt:lpstr>
      <vt:lpstr>'Schedule-II'!Print_Titles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Chandra Sekhar Nagipogu {नागिपोगु चन्द्र शेखर}</cp:lastModifiedBy>
  <cp:revision/>
  <dcterms:created xsi:type="dcterms:W3CDTF">2010-09-27T08:09:01Z</dcterms:created>
  <dcterms:modified xsi:type="dcterms:W3CDTF">2025-10-06T12:27:08Z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MSIP_Label_67de828d-f69d-40d4-9531-ce724429a5c7_Enabled">
    <vt:lpwstr>true</vt:lpwstr>
  </property>
  <property fmtid="{D5CDD505-2E9C-101B-9397-08002B2CF9AE}" pid="8" name="MSIP_Label_67de828d-f69d-40d4-9531-ce724429a5c7_SetDate">
    <vt:lpwstr>2025-09-13T10:58:10Z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6d9785c0-c4ce-42d4-b1cb-9a49ea9d5ffb</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