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checkCompatibility="1" defaultThemeVersion="166925"/>
  <mc:AlternateContent xmlns:mc="http://schemas.openxmlformats.org/markup-compatibility/2006">
    <mc:Choice Requires="x15">
      <x15ac:absPath xmlns:x15ac="http://schemas.microsoft.com/office/spreadsheetml/2010/11/ac" url="Z:\77_SLDC cum REMC -Laddakh\03_Bidding Document\"/>
    </mc:Choice>
  </mc:AlternateContent>
  <xr:revisionPtr revIDLastSave="0" documentId="13_ncr:1_{64FA205E-88D1-4C5A-8D7A-DB67577FF0B2}" xr6:coauthVersionLast="47" xr6:coauthVersionMax="47" xr10:uidLastSave="{00000000-0000-0000-0000-000000000000}"/>
  <workbookProtection workbookAlgorithmName="SHA-512" workbookHashValue="phTWmjLFV+4pXwxD1lZYZXD5kLgWOuQdNYBu5K59AYe7cYYuPt2MTkYdlBrfwu2LjUAWv08kZ7UcAxmvAxGIiw==" workbookSaltValue="ZZsjPLe+Vg5Qwry9pOPuCA==" workbookSpinCount="100000" lockStructure="1"/>
  <bookViews>
    <workbookView xWindow="-120" yWindow="-120" windowWidth="29040" windowHeight="15720" tabRatio="916" firstSheet="1" activeTab="16" xr2:uid="{00000000-000D-0000-FFFF-FFFF00000000}"/>
  </bookViews>
  <sheets>
    <sheet name="Basic" sheetId="1" state="hidden" r:id="rId1"/>
    <sheet name="Cover" sheetId="2" r:id="rId2"/>
    <sheet name="Instructions" sheetId="3" r:id="rId3"/>
    <sheet name="Names of Bidder" sheetId="4" r:id="rId4"/>
    <sheet name="Sch-1" sheetId="5" r:id="rId5"/>
    <sheet name="Sch-2" sheetId="6" r:id="rId6"/>
    <sheet name="Sch-3 " sheetId="7" r:id="rId7"/>
    <sheet name="Sch-4a" sheetId="8" r:id="rId8"/>
    <sheet name="Sch-4b" sheetId="9" r:id="rId9"/>
    <sheet name="Sch-5 Dis" sheetId="10" state="hidden" r:id="rId10"/>
    <sheet name="Sch-4c" sheetId="12" r:id="rId11"/>
    <sheet name="Sch-5" sheetId="11" r:id="rId12"/>
    <sheet name="Sch-6" sheetId="13" r:id="rId13"/>
    <sheet name="Sch-6 After Discount" sheetId="14" r:id="rId14"/>
    <sheet name="Sch-7" sheetId="15" r:id="rId15"/>
    <sheet name="Discount" sheetId="16" r:id="rId16"/>
    <sheet name="Bid Form 2nd Envelope" sheetId="17" r:id="rId17"/>
  </sheets>
  <externalReferences>
    <externalReference r:id="rId18"/>
  </externalReferences>
  <definedNames>
    <definedName name="\A" localSheetId="10">#REF!</definedName>
    <definedName name="\A">#REF!</definedName>
    <definedName name="\B" localSheetId="10">#REF!</definedName>
    <definedName name="\B">#REF!</definedName>
    <definedName name="\C" localSheetId="10">#REF!</definedName>
    <definedName name="\C">#REF!</definedName>
    <definedName name="\M" localSheetId="10">#REF!</definedName>
    <definedName name="\M">#REF!</definedName>
    <definedName name="\N" localSheetId="10">#REF!</definedName>
    <definedName name="\N">#REF!</definedName>
    <definedName name="\P" localSheetId="10">#REF!</definedName>
    <definedName name="\P">#REF!</definedName>
    <definedName name="\R" localSheetId="10">#REF!</definedName>
    <definedName name="\R">#REF!</definedName>
    <definedName name="\U" localSheetId="10">#REF!</definedName>
    <definedName name="\U">#REF!</definedName>
    <definedName name="\V" localSheetId="10">#REF!</definedName>
    <definedName name="\V">#REF!</definedName>
    <definedName name="_xlnm._FilterDatabase" localSheetId="4" hidden="1">'Sch-1'!$A$16:$O$251</definedName>
    <definedName name="_xlnm._FilterDatabase" localSheetId="5" hidden="1">'Sch-2'!$G$252:$J$253</definedName>
    <definedName name="_xlnm._FilterDatabase" localSheetId="6" hidden="1">'Sch-3 '!$A$16:$Q$230</definedName>
    <definedName name="_xlnm._FilterDatabase" localSheetId="8" hidden="1">'Sch-4b'!$A$17:$AD$17</definedName>
    <definedName name="_xlnm._FilterDatabase" localSheetId="10" hidden="1">'Sch-4c'!$A$17:$AD$17</definedName>
    <definedName name="ab" localSheetId="10">#REF!</definedName>
    <definedName name="ab">#REF!</definedName>
    <definedName name="logo1">"Picture 7"</definedName>
    <definedName name="_xlnm.Print_Area" localSheetId="16">'Bid Form 2nd Envelope'!$A$1:$F$62</definedName>
    <definedName name="_xlnm.Print_Area" localSheetId="1">Cover!$A$1:$F$15</definedName>
    <definedName name="_xlnm.Print_Area" localSheetId="15">Discount!$A$2:$G$45</definedName>
    <definedName name="_xlnm.Print_Area" localSheetId="2">Instructions!$A$1:$C$50</definedName>
    <definedName name="_xlnm.Print_Area" localSheetId="3">'Names of Bidder'!$A$1:$F$33</definedName>
    <definedName name="_xlnm.Print_Area" localSheetId="4">'Sch-1'!$A$1:$O$263</definedName>
    <definedName name="_xlnm.Print_Area" localSheetId="5">'Sch-2'!$A$1:$K$262</definedName>
    <definedName name="_xlnm.Print_Area" localSheetId="6">'Sch-3 '!$A$1:$Q$239</definedName>
    <definedName name="_xlnm.Print_Area" localSheetId="7">'Sch-4a'!$A$1:$Q$33</definedName>
    <definedName name="_xlnm.Print_Area" localSheetId="8">'Sch-4b'!$A$1:$Q$48</definedName>
    <definedName name="_xlnm.Print_Area" localSheetId="10">'Sch-4c'!$A$1:$Q$40</definedName>
    <definedName name="_xlnm.Print_Area" localSheetId="11">'Sch-5'!$A$1:$E$26</definedName>
    <definedName name="_xlnm.Print_Area" localSheetId="9">'Sch-5 Dis'!$A$1:$E$26</definedName>
    <definedName name="_xlnm.Print_Area" localSheetId="12">'Sch-6'!$A$1:$D$37</definedName>
    <definedName name="_xlnm.Print_Area" localSheetId="13">'Sch-6 After Discount'!$A$1:$D$37</definedName>
    <definedName name="_xlnm.Print_Area" localSheetId="14">'Sch-7'!$A$1:$N$27</definedName>
    <definedName name="_xlnm.Print_Titles" localSheetId="4">'Sch-1'!$15:$17</definedName>
    <definedName name="_xlnm.Print_Titles" localSheetId="5">'Sch-2'!$15:$17</definedName>
    <definedName name="_xlnm.Print_Titles" localSheetId="6">'Sch-3 '!$13:$17</definedName>
    <definedName name="_xlnm.Print_Titles" localSheetId="11">'Sch-5'!$3:$13</definedName>
    <definedName name="_xlnm.Print_Titles" localSheetId="9">'Sch-5 Dis'!$3:$13</definedName>
    <definedName name="_xlnm.Print_Titles" localSheetId="12">'Sch-6'!$3:$13</definedName>
    <definedName name="_xlnm.Print_Titles" localSheetId="13">'Sch-6 After Discount'!$3:$13</definedName>
    <definedName name="_xlnm.Print_Titles" localSheetId="14">'Sch-7'!$14:$14</definedName>
    <definedName name="_xlnm.Recorder" localSheetId="10">#REF!</definedName>
    <definedName name="_xlnm.Recorder">#REF!</definedName>
    <definedName name="TEST" localSheetId="10">#REF!</definedName>
    <definedName name="TEST">#REF!</definedName>
    <definedName name="Z_01ACF2E1_8E61_4459_ABC1_B6C183DEED61_.wvu.PrintArea" localSheetId="16" hidden="1">'Bid Form 2nd Envelope'!$A$1:$F$63</definedName>
    <definedName name="Z_01ACF2E1_8E61_4459_ABC1_B6C183DEED61_.wvu.PrintArea" localSheetId="3" hidden="1">'Names of Bidder'!$A$1:$D$31</definedName>
    <definedName name="Z_01ACF2E1_8E61_4459_ABC1_B6C183DEED61_.wvu.PrintArea" localSheetId="4" hidden="1">'Sch-1'!$A$1:$O$264</definedName>
    <definedName name="Z_01ACF2E1_8E61_4459_ABC1_B6C183DEED61_.wvu.PrintArea" localSheetId="5" hidden="1">'Sch-2'!$A$1:$J$252</definedName>
    <definedName name="Z_01ACF2E1_8E61_4459_ABC1_B6C183DEED61_.wvu.PrintArea" localSheetId="6" hidden="1">'Sch-3 '!$A$1:$P$231</definedName>
    <definedName name="Z_01ACF2E1_8E61_4459_ABC1_B6C183DEED61_.wvu.PrintArea" localSheetId="7" hidden="1">'Sch-4a'!$A$1:$Q$33</definedName>
    <definedName name="Z_01ACF2E1_8E61_4459_ABC1_B6C183DEED61_.wvu.PrintArea" localSheetId="8" hidden="1">'Sch-4b'!$A$1:$Q$48</definedName>
    <definedName name="Z_01ACF2E1_8E61_4459_ABC1_B6C183DEED61_.wvu.PrintArea" localSheetId="10" hidden="1">'Sch-4c'!$A$1:$Q$40</definedName>
    <definedName name="Z_01ACF2E1_8E61_4459_ABC1_B6C183DEED61_.wvu.PrintArea" localSheetId="11" hidden="1">'Sch-5'!$A$1:$E$27</definedName>
    <definedName name="Z_01ACF2E1_8E61_4459_ABC1_B6C183DEED61_.wvu.PrintArea" localSheetId="9" hidden="1">'Sch-5 Dis'!$A$1:$E$27</definedName>
    <definedName name="Z_01ACF2E1_8E61_4459_ABC1_B6C183DEED61_.wvu.PrintArea" localSheetId="12" hidden="1">'Sch-6'!$A$1:$D$39</definedName>
    <definedName name="Z_01ACF2E1_8E61_4459_ABC1_B6C183DEED61_.wvu.PrintArea" localSheetId="13" hidden="1">'Sch-6 After Discount'!$A$1:$D$39</definedName>
    <definedName name="Z_01ACF2E1_8E61_4459_ABC1_B6C183DEED61_.wvu.PrintArea" localSheetId="14" hidden="1">'Sch-7'!$A$1:$M$27</definedName>
    <definedName name="Z_01ACF2E1_8E61_4459_ABC1_B6C183DEED61_.wvu.PrintTitles" localSheetId="4" hidden="1">'Sch-1'!$15:$17</definedName>
    <definedName name="Z_01ACF2E1_8E61_4459_ABC1_B6C183DEED61_.wvu.PrintTitles" localSheetId="5" hidden="1">'Sch-2'!$15:$17</definedName>
    <definedName name="Z_01ACF2E1_8E61_4459_ABC1_B6C183DEED61_.wvu.PrintTitles" localSheetId="6" hidden="1">'Sch-3 '!$13:$17</definedName>
    <definedName name="Z_01ACF2E1_8E61_4459_ABC1_B6C183DEED61_.wvu.PrintTitles" localSheetId="11" hidden="1">'Sch-5'!$3:$13</definedName>
    <definedName name="Z_01ACF2E1_8E61_4459_ABC1_B6C183DEED61_.wvu.PrintTitles" localSheetId="9" hidden="1">'Sch-5 Dis'!$3:$13</definedName>
    <definedName name="Z_01ACF2E1_8E61_4459_ABC1_B6C183DEED61_.wvu.PrintTitles" localSheetId="12" hidden="1">'Sch-6'!$3:$13</definedName>
    <definedName name="Z_01ACF2E1_8E61_4459_ABC1_B6C183DEED61_.wvu.PrintTitles" localSheetId="13" hidden="1">'Sch-6 After Discount'!$3:$13</definedName>
    <definedName name="Z_01ACF2E1_8E61_4459_ABC1_B6C183DEED61_.wvu.PrintTitles" localSheetId="14" hidden="1">'Sch-7'!$14:$14</definedName>
    <definedName name="Z_0E784DF4_DCB0_4594_B697_9BB3E5A34D91_.wvu.Cols" localSheetId="16" hidden="1">'Bid Form 2nd Envelope'!$Y:$AN</definedName>
    <definedName name="Z_0E784DF4_DCB0_4594_B697_9BB3E5A34D91_.wvu.Cols" localSheetId="15" hidden="1">Discount!$H:$K</definedName>
    <definedName name="Z_0E784DF4_DCB0_4594_B697_9BB3E5A34D91_.wvu.Cols" localSheetId="4" hidden="1">'Sch-1'!$Q:$S</definedName>
    <definedName name="Z_0E784DF4_DCB0_4594_B697_9BB3E5A34D91_.wvu.Cols" localSheetId="6" hidden="1">'Sch-3 '!$R:$S,'Sch-3 '!$AK:$AP</definedName>
    <definedName name="Z_0E784DF4_DCB0_4594_B697_9BB3E5A34D91_.wvu.Cols" localSheetId="7" hidden="1">'Sch-4a'!$R:$S</definedName>
    <definedName name="Z_0E784DF4_DCB0_4594_B697_9BB3E5A34D91_.wvu.Cols" localSheetId="8" hidden="1">'Sch-4b'!$R:$S</definedName>
    <definedName name="Z_0E784DF4_DCB0_4594_B697_9BB3E5A34D91_.wvu.Cols" localSheetId="10" hidden="1">'Sch-4c'!$R:$S</definedName>
    <definedName name="Z_0E784DF4_DCB0_4594_B697_9BB3E5A34D91_.wvu.Cols" localSheetId="11" hidden="1">'Sch-5'!$I:$P</definedName>
    <definedName name="Z_0E784DF4_DCB0_4594_B697_9BB3E5A34D91_.wvu.Cols" localSheetId="14" hidden="1">'Sch-7'!$P:$R,'Sch-7'!$AG:$AM</definedName>
    <definedName name="Z_0E784DF4_DCB0_4594_B697_9BB3E5A34D91_.wvu.FilterData" localSheetId="4" hidden="1">'Sch-1'!$A$252:$AZ$255</definedName>
    <definedName name="Z_0E784DF4_DCB0_4594_B697_9BB3E5A34D91_.wvu.FilterData" localSheetId="5" hidden="1">'Sch-2'!$G$252:$J$253</definedName>
    <definedName name="Z_0E784DF4_DCB0_4594_B697_9BB3E5A34D91_.wvu.FilterData" localSheetId="6" hidden="1">'Sch-3 '!$A$231:$BB$232</definedName>
    <definedName name="Z_0E784DF4_DCB0_4594_B697_9BB3E5A34D91_.wvu.PrintArea" localSheetId="16" hidden="1">'Bid Form 2nd Envelope'!$A$1:$F$63</definedName>
    <definedName name="Z_0E784DF4_DCB0_4594_B697_9BB3E5A34D91_.wvu.PrintArea" localSheetId="1" hidden="1">Cover!$A$1:$H$15</definedName>
    <definedName name="Z_0E784DF4_DCB0_4594_B697_9BB3E5A34D91_.wvu.PrintArea" localSheetId="15" hidden="1">Discount!$A$2:$G$45</definedName>
    <definedName name="Z_0E784DF4_DCB0_4594_B697_9BB3E5A34D91_.wvu.PrintArea" localSheetId="2" hidden="1">Instructions!$A$1:$C$50</definedName>
    <definedName name="Z_0E784DF4_DCB0_4594_B697_9BB3E5A34D91_.wvu.PrintArea" localSheetId="3" hidden="1">'Names of Bidder'!$A$1:$F$33</definedName>
    <definedName name="Z_0E784DF4_DCB0_4594_B697_9BB3E5A34D91_.wvu.PrintArea" localSheetId="4" hidden="1">'Sch-1'!$A$1:$O$263</definedName>
    <definedName name="Z_0E784DF4_DCB0_4594_B697_9BB3E5A34D91_.wvu.PrintArea" localSheetId="5" hidden="1">'Sch-2'!$A$1:$J$262</definedName>
    <definedName name="Z_0E784DF4_DCB0_4594_B697_9BB3E5A34D91_.wvu.PrintArea" localSheetId="6" hidden="1">'Sch-3 '!$A$1:$Q$239</definedName>
    <definedName name="Z_0E784DF4_DCB0_4594_B697_9BB3E5A34D91_.wvu.PrintArea" localSheetId="7" hidden="1">'Sch-4a'!$A$1:$Q$33</definedName>
    <definedName name="Z_0E784DF4_DCB0_4594_B697_9BB3E5A34D91_.wvu.PrintArea" localSheetId="8" hidden="1">'Sch-4b'!$A$1:$Q$48</definedName>
    <definedName name="Z_0E784DF4_DCB0_4594_B697_9BB3E5A34D91_.wvu.PrintArea" localSheetId="10" hidden="1">'Sch-4c'!$A$1:$Q$40</definedName>
    <definedName name="Z_0E784DF4_DCB0_4594_B697_9BB3E5A34D91_.wvu.PrintArea" localSheetId="11" hidden="1">'Sch-5'!$A$1:$E$26</definedName>
    <definedName name="Z_0E784DF4_DCB0_4594_B697_9BB3E5A34D91_.wvu.PrintArea" localSheetId="9" hidden="1">'Sch-5 Dis'!$A$1:$E$26</definedName>
    <definedName name="Z_0E784DF4_DCB0_4594_B697_9BB3E5A34D91_.wvu.PrintArea" localSheetId="12" hidden="1">'Sch-6'!$A$1:$D$37</definedName>
    <definedName name="Z_0E784DF4_DCB0_4594_B697_9BB3E5A34D91_.wvu.PrintArea" localSheetId="13" hidden="1">'Sch-6 After Discount'!$A$1:$D$37</definedName>
    <definedName name="Z_0E784DF4_DCB0_4594_B697_9BB3E5A34D91_.wvu.PrintArea" localSheetId="14" hidden="1">'Sch-7'!$A$1:$N$27</definedName>
    <definedName name="Z_0E784DF4_DCB0_4594_B697_9BB3E5A34D91_.wvu.PrintTitles" localSheetId="4" hidden="1">'Sch-1'!$15:$17</definedName>
    <definedName name="Z_0E784DF4_DCB0_4594_B697_9BB3E5A34D91_.wvu.PrintTitles" localSheetId="5" hidden="1">'Sch-2'!$15:$17</definedName>
    <definedName name="Z_0E784DF4_DCB0_4594_B697_9BB3E5A34D91_.wvu.PrintTitles" localSheetId="6" hidden="1">'Sch-3 '!$13:$17</definedName>
    <definedName name="Z_0E784DF4_DCB0_4594_B697_9BB3E5A34D91_.wvu.PrintTitles" localSheetId="11" hidden="1">'Sch-5'!$3:$13</definedName>
    <definedName name="Z_0E784DF4_DCB0_4594_B697_9BB3E5A34D91_.wvu.PrintTitles" localSheetId="9" hidden="1">'Sch-5 Dis'!$3:$13</definedName>
    <definedName name="Z_0E784DF4_DCB0_4594_B697_9BB3E5A34D91_.wvu.PrintTitles" localSheetId="12" hidden="1">'Sch-6'!$3:$13</definedName>
    <definedName name="Z_0E784DF4_DCB0_4594_B697_9BB3E5A34D91_.wvu.PrintTitles" localSheetId="13" hidden="1">'Sch-6 After Discount'!$3:$13</definedName>
    <definedName name="Z_0E784DF4_DCB0_4594_B697_9BB3E5A34D91_.wvu.PrintTitles" localSheetId="14" hidden="1">'Sch-7'!$14:$14</definedName>
    <definedName name="Z_0E784DF4_DCB0_4594_B697_9BB3E5A34D91_.wvu.Rows" localSheetId="1" hidden="1">Cover!$7:$7</definedName>
    <definedName name="Z_0E784DF4_DCB0_4594_B697_9BB3E5A34D91_.wvu.Rows" localSheetId="15" hidden="1">Discount!$34:$36</definedName>
    <definedName name="Z_0E784DF4_DCB0_4594_B697_9BB3E5A34D91_.wvu.Rows" localSheetId="3" hidden="1">'Names of Bidder'!$13:$23</definedName>
    <definedName name="Z_0E784DF4_DCB0_4594_B697_9BB3E5A34D91_.wvu.Rows" localSheetId="5" hidden="1">'Sch-2'!#REF!</definedName>
    <definedName name="Z_0E784DF4_DCB0_4594_B697_9BB3E5A34D91_.wvu.Rows" localSheetId="14" hidden="1">'Sch-7'!$17:$18,'Sch-7'!$100:$218</definedName>
    <definedName name="Z_12CD1B5E_A60A_4336_BE5B_8500E8354FE1_.wvu.Cols" localSheetId="16" hidden="1">'Bid Form 2nd Envelope'!$Y:$AN</definedName>
    <definedName name="Z_12CD1B5E_A60A_4336_BE5B_8500E8354FE1_.wvu.Cols" localSheetId="15" hidden="1">Discount!$H:$K</definedName>
    <definedName name="Z_12CD1B5E_A60A_4336_BE5B_8500E8354FE1_.wvu.Cols" localSheetId="3" hidden="1">'Names of Bidder'!$J:$Z</definedName>
    <definedName name="Z_12CD1B5E_A60A_4336_BE5B_8500E8354FE1_.wvu.Cols" localSheetId="4" hidden="1">'Sch-1'!$P:$Z,'Sch-1'!$AD:$AH</definedName>
    <definedName name="Z_12CD1B5E_A60A_4336_BE5B_8500E8354FE1_.wvu.Cols" localSheetId="5" hidden="1">'Sch-2'!$K:$N</definedName>
    <definedName name="Z_12CD1B5E_A60A_4336_BE5B_8500E8354FE1_.wvu.Cols" localSheetId="6" hidden="1">'Sch-3 '!$R:$V,'Sch-3 '!$AK:$AP</definedName>
    <definedName name="Z_12CD1B5E_A60A_4336_BE5B_8500E8354FE1_.wvu.Cols" localSheetId="7" hidden="1">'Sch-4a'!$R:$W</definedName>
    <definedName name="Z_12CD1B5E_A60A_4336_BE5B_8500E8354FE1_.wvu.Cols" localSheetId="8" hidden="1">'Sch-4b'!$R:$T</definedName>
    <definedName name="Z_12CD1B5E_A60A_4336_BE5B_8500E8354FE1_.wvu.Cols" localSheetId="10" hidden="1">'Sch-4c'!$R:$T</definedName>
    <definedName name="Z_12CD1B5E_A60A_4336_BE5B_8500E8354FE1_.wvu.Cols" localSheetId="11" hidden="1">'Sch-5'!$I:$P</definedName>
    <definedName name="Z_12CD1B5E_A60A_4336_BE5B_8500E8354FE1_.wvu.Cols" localSheetId="14" hidden="1">'Sch-7'!$P:$R,'Sch-7'!$AG:$AM</definedName>
    <definedName name="Z_12CD1B5E_A60A_4336_BE5B_8500E8354FE1_.wvu.FilterData" localSheetId="4" hidden="1">'Sch-1'!$A$252:$AZ$255</definedName>
    <definedName name="Z_12CD1B5E_A60A_4336_BE5B_8500E8354FE1_.wvu.FilterData" localSheetId="5" hidden="1">'Sch-2'!$G$252:$J$253</definedName>
    <definedName name="Z_12CD1B5E_A60A_4336_BE5B_8500E8354FE1_.wvu.FilterData" localSheetId="6" hidden="1">'Sch-3 '!$A$231:$BB$232</definedName>
    <definedName name="Z_12CD1B5E_A60A_4336_BE5B_8500E8354FE1_.wvu.PrintArea" localSheetId="16" hidden="1">'Bid Form 2nd Envelope'!$A$1:$F$62</definedName>
    <definedName name="Z_12CD1B5E_A60A_4336_BE5B_8500E8354FE1_.wvu.PrintArea" localSheetId="1" hidden="1">Cover!$A$1:$F$15</definedName>
    <definedName name="Z_12CD1B5E_A60A_4336_BE5B_8500E8354FE1_.wvu.PrintArea" localSheetId="15" hidden="1">Discount!$A$2:$G$45</definedName>
    <definedName name="Z_12CD1B5E_A60A_4336_BE5B_8500E8354FE1_.wvu.PrintArea" localSheetId="2" hidden="1">Instructions!$A$1:$C$50</definedName>
    <definedName name="Z_12CD1B5E_A60A_4336_BE5B_8500E8354FE1_.wvu.PrintArea" localSheetId="3" hidden="1">'Names of Bidder'!$A$1:$F$33</definedName>
    <definedName name="Z_12CD1B5E_A60A_4336_BE5B_8500E8354FE1_.wvu.PrintArea" localSheetId="4" hidden="1">'Sch-1'!$A$1:$O$263</definedName>
    <definedName name="Z_12CD1B5E_A60A_4336_BE5B_8500E8354FE1_.wvu.PrintArea" localSheetId="5" hidden="1">'Sch-2'!$A$1:$K$262</definedName>
    <definedName name="Z_12CD1B5E_A60A_4336_BE5B_8500E8354FE1_.wvu.PrintArea" localSheetId="6" hidden="1">'Sch-3 '!$A$1:$Q$239</definedName>
    <definedName name="Z_12CD1B5E_A60A_4336_BE5B_8500E8354FE1_.wvu.PrintArea" localSheetId="7" hidden="1">'Sch-4a'!$A$1:$Q$33</definedName>
    <definedName name="Z_12CD1B5E_A60A_4336_BE5B_8500E8354FE1_.wvu.PrintArea" localSheetId="8" hidden="1">'Sch-4b'!$A$1:$Q$48</definedName>
    <definedName name="Z_12CD1B5E_A60A_4336_BE5B_8500E8354FE1_.wvu.PrintArea" localSheetId="10" hidden="1">'Sch-4c'!$A$1:$Q$40</definedName>
    <definedName name="Z_12CD1B5E_A60A_4336_BE5B_8500E8354FE1_.wvu.PrintArea" localSheetId="11" hidden="1">'Sch-5'!$A$1:$E$26</definedName>
    <definedName name="Z_12CD1B5E_A60A_4336_BE5B_8500E8354FE1_.wvu.PrintArea" localSheetId="9" hidden="1">'Sch-5 Dis'!$A$1:$E$26</definedName>
    <definedName name="Z_12CD1B5E_A60A_4336_BE5B_8500E8354FE1_.wvu.PrintArea" localSheetId="12" hidden="1">'Sch-6'!$A$1:$D$37</definedName>
    <definedName name="Z_12CD1B5E_A60A_4336_BE5B_8500E8354FE1_.wvu.PrintArea" localSheetId="13" hidden="1">'Sch-6 After Discount'!$A$1:$D$37</definedName>
    <definedName name="Z_12CD1B5E_A60A_4336_BE5B_8500E8354FE1_.wvu.PrintArea" localSheetId="14" hidden="1">'Sch-7'!$A$1:$N$27</definedName>
    <definedName name="Z_12CD1B5E_A60A_4336_BE5B_8500E8354FE1_.wvu.PrintTitles" localSheetId="4" hidden="1">'Sch-1'!$15:$17</definedName>
    <definedName name="Z_12CD1B5E_A60A_4336_BE5B_8500E8354FE1_.wvu.PrintTitles" localSheetId="5" hidden="1">'Sch-2'!$15:$17</definedName>
    <definedName name="Z_12CD1B5E_A60A_4336_BE5B_8500E8354FE1_.wvu.PrintTitles" localSheetId="6" hidden="1">'Sch-3 '!$13:$17</definedName>
    <definedName name="Z_12CD1B5E_A60A_4336_BE5B_8500E8354FE1_.wvu.PrintTitles" localSheetId="11" hidden="1">'Sch-5'!$3:$13</definedName>
    <definedName name="Z_12CD1B5E_A60A_4336_BE5B_8500E8354FE1_.wvu.PrintTitles" localSheetId="9" hidden="1">'Sch-5 Dis'!$3:$13</definedName>
    <definedName name="Z_12CD1B5E_A60A_4336_BE5B_8500E8354FE1_.wvu.PrintTitles" localSheetId="12" hidden="1">'Sch-6'!$3:$13</definedName>
    <definedName name="Z_12CD1B5E_A60A_4336_BE5B_8500E8354FE1_.wvu.PrintTitles" localSheetId="13" hidden="1">'Sch-6 After Discount'!$3:$13</definedName>
    <definedName name="Z_12CD1B5E_A60A_4336_BE5B_8500E8354FE1_.wvu.PrintTitles" localSheetId="14" hidden="1">'Sch-7'!$14:$14</definedName>
    <definedName name="Z_12CD1B5E_A60A_4336_BE5B_8500E8354FE1_.wvu.Rows" localSheetId="1" hidden="1">Cover!$7:$7</definedName>
    <definedName name="Z_12CD1B5E_A60A_4336_BE5B_8500E8354FE1_.wvu.Rows" localSheetId="15" hidden="1">Discount!$34:$36</definedName>
    <definedName name="Z_12CD1B5E_A60A_4336_BE5B_8500E8354FE1_.wvu.Rows" localSheetId="3" hidden="1">'Names of Bidder'!$7:$7,'Names of Bidder'!$14:$23,'Names of Bidder'!$27:$30</definedName>
    <definedName name="Z_12CD1B5E_A60A_4336_BE5B_8500E8354FE1_.wvu.Rows" localSheetId="12" hidden="1">'Sch-6'!$35:$35</definedName>
    <definedName name="Z_12CD1B5E_A60A_4336_BE5B_8500E8354FE1_.wvu.Rows" localSheetId="14" hidden="1">'Sch-7'!$17:$18,'Sch-7'!$100:$218</definedName>
    <definedName name="Z_14D7F02E_BCCA_4517_ABC7_537FF4AEB67A_.wvu.Cols" localSheetId="5" hidden="1">'Sch-2'!#REF!</definedName>
    <definedName name="Z_14D7F02E_BCCA_4517_ABC7_537FF4AEB67A_.wvu.Cols" localSheetId="6" hidden="1">'Sch-3 '!$AK:$AP</definedName>
    <definedName name="Z_14D7F02E_BCCA_4517_ABC7_537FF4AEB67A_.wvu.Cols" localSheetId="11" hidden="1">'Sch-5'!$I:$P</definedName>
    <definedName name="Z_14D7F02E_BCCA_4517_ABC7_537FF4AEB67A_.wvu.Cols" localSheetId="9" hidden="1">'Sch-5 Dis'!$I:$P</definedName>
    <definedName name="Z_14D7F02E_BCCA_4517_ABC7_537FF4AEB67A_.wvu.Cols" localSheetId="14" hidden="1">'Sch-7'!$AG:$AM</definedName>
    <definedName name="Z_14D7F02E_BCCA_4517_ABC7_537FF4AEB67A_.wvu.FilterData" localSheetId="4" hidden="1">'Sch-1'!$A$252:$O$258</definedName>
    <definedName name="Z_14D7F02E_BCCA_4517_ABC7_537FF4AEB67A_.wvu.FilterData" localSheetId="6" hidden="1">'Sch-3 '!$A$16:$P$232</definedName>
    <definedName name="Z_14D7F02E_BCCA_4517_ABC7_537FF4AEB67A_.wvu.PrintArea" localSheetId="16" hidden="1">'Bid Form 2nd Envelope'!$A$1:$F$63</definedName>
    <definedName name="Z_14D7F02E_BCCA_4517_ABC7_537FF4AEB67A_.wvu.PrintArea" localSheetId="2" hidden="1">Instructions!$A$1:$C$50</definedName>
    <definedName name="Z_14D7F02E_BCCA_4517_ABC7_537FF4AEB67A_.wvu.PrintArea" localSheetId="3" hidden="1">'Names of Bidder'!$A$1:$D$31</definedName>
    <definedName name="Z_14D7F02E_BCCA_4517_ABC7_537FF4AEB67A_.wvu.PrintArea" localSheetId="4" hidden="1">'Sch-1'!$A$1:$O$264</definedName>
    <definedName name="Z_14D7F02E_BCCA_4517_ABC7_537FF4AEB67A_.wvu.PrintArea" localSheetId="5" hidden="1">'Sch-2'!$A$1:$J$261</definedName>
    <definedName name="Z_14D7F02E_BCCA_4517_ABC7_537FF4AEB67A_.wvu.PrintArea" localSheetId="6" hidden="1">'Sch-3 '!$A$1:$P$240</definedName>
    <definedName name="Z_14D7F02E_BCCA_4517_ABC7_537FF4AEB67A_.wvu.PrintArea" localSheetId="7" hidden="1">'Sch-4a'!$A$1:$Q$33</definedName>
    <definedName name="Z_14D7F02E_BCCA_4517_ABC7_537FF4AEB67A_.wvu.PrintArea" localSheetId="8" hidden="1">'Sch-4b'!$A$1:$Q$48</definedName>
    <definedName name="Z_14D7F02E_BCCA_4517_ABC7_537FF4AEB67A_.wvu.PrintArea" localSheetId="10" hidden="1">'Sch-4c'!$A$1:$Q$40</definedName>
    <definedName name="Z_14D7F02E_BCCA_4517_ABC7_537FF4AEB67A_.wvu.PrintArea" localSheetId="11" hidden="1">'Sch-5'!$A$1:$E$26</definedName>
    <definedName name="Z_14D7F02E_BCCA_4517_ABC7_537FF4AEB67A_.wvu.PrintArea" localSheetId="9" hidden="1">'Sch-5 Dis'!$A$1:$E$26</definedName>
    <definedName name="Z_14D7F02E_BCCA_4517_ABC7_537FF4AEB67A_.wvu.PrintArea" localSheetId="12" hidden="1">'Sch-6'!$A$1:$D$38</definedName>
    <definedName name="Z_14D7F02E_BCCA_4517_ABC7_537FF4AEB67A_.wvu.PrintArea" localSheetId="13" hidden="1">'Sch-6 After Discount'!$A$1:$D$38</definedName>
    <definedName name="Z_14D7F02E_BCCA_4517_ABC7_537FF4AEB67A_.wvu.PrintArea" localSheetId="14" hidden="1">'Sch-7'!$A$1:$M$27</definedName>
    <definedName name="Z_14D7F02E_BCCA_4517_ABC7_537FF4AEB67A_.wvu.PrintTitles" localSheetId="4" hidden="1">'Sch-1'!$15:$17</definedName>
    <definedName name="Z_14D7F02E_BCCA_4517_ABC7_537FF4AEB67A_.wvu.PrintTitles" localSheetId="5" hidden="1">'Sch-2'!$15:$17</definedName>
    <definedName name="Z_14D7F02E_BCCA_4517_ABC7_537FF4AEB67A_.wvu.PrintTitles" localSheetId="6" hidden="1">'Sch-3 '!$13:$17</definedName>
    <definedName name="Z_14D7F02E_BCCA_4517_ABC7_537FF4AEB67A_.wvu.PrintTitles" localSheetId="11" hidden="1">'Sch-5'!$3:$13</definedName>
    <definedName name="Z_14D7F02E_BCCA_4517_ABC7_537FF4AEB67A_.wvu.PrintTitles" localSheetId="9" hidden="1">'Sch-5 Dis'!$3:$13</definedName>
    <definedName name="Z_14D7F02E_BCCA_4517_ABC7_537FF4AEB67A_.wvu.PrintTitles" localSheetId="12" hidden="1">'Sch-6'!$3:$13</definedName>
    <definedName name="Z_14D7F02E_BCCA_4517_ABC7_537FF4AEB67A_.wvu.PrintTitles" localSheetId="13" hidden="1">'Sch-6 After Discount'!$3:$13</definedName>
    <definedName name="Z_14D7F02E_BCCA_4517_ABC7_537FF4AEB67A_.wvu.PrintTitles" localSheetId="14" hidden="1">'Sch-7'!$14:$14</definedName>
    <definedName name="Z_14D7F02E_BCCA_4517_ABC7_537FF4AEB67A_.wvu.Rows" localSheetId="6" hidden="1">'Sch-3 '!#REF!</definedName>
    <definedName name="Z_14D7F02E_BCCA_4517_ABC7_537FF4AEB67A_.wvu.Rows" localSheetId="14" hidden="1">'Sch-7'!$100:$218</definedName>
    <definedName name="Z_223BC0FC_814D_40F0_9795_CE82A16FF3A5_.wvu.Cols" localSheetId="15" hidden="1">Discount!$H:$P</definedName>
    <definedName name="Z_223BC0FC_814D_40F0_9795_CE82A16FF3A5_.wvu.Cols" localSheetId="5" hidden="1">'Sch-2'!$K:$T</definedName>
    <definedName name="Z_223BC0FC_814D_40F0_9795_CE82A16FF3A5_.wvu.Cols" localSheetId="6" hidden="1">'Sch-3 '!$S:$AE,'Sch-3 '!$AK:$AP</definedName>
    <definedName name="Z_223BC0FC_814D_40F0_9795_CE82A16FF3A5_.wvu.Cols" localSheetId="11" hidden="1">'Sch-5'!$I:$P</definedName>
    <definedName name="Z_223BC0FC_814D_40F0_9795_CE82A16FF3A5_.wvu.Cols" localSheetId="14" hidden="1">'Sch-7'!$O:$O,'Sch-7'!$AG:$AM</definedName>
    <definedName name="Z_223BC0FC_814D_40F0_9795_CE82A16FF3A5_.wvu.FilterData" localSheetId="4" hidden="1">'Sch-1'!$A$252:$O$252</definedName>
    <definedName name="Z_223BC0FC_814D_40F0_9795_CE82A16FF3A5_.wvu.FilterData" localSheetId="5" hidden="1">'Sch-2'!$G$252:$J$253</definedName>
    <definedName name="Z_223BC0FC_814D_40F0_9795_CE82A16FF3A5_.wvu.FilterData" localSheetId="6" hidden="1">'Sch-3 '!$A$231:$P$232</definedName>
    <definedName name="Z_223BC0FC_814D_40F0_9795_CE82A16FF3A5_.wvu.PrintArea" localSheetId="16" hidden="1">'Bid Form 2nd Envelope'!$A$1:$F$63</definedName>
    <definedName name="Z_223BC0FC_814D_40F0_9795_CE82A16FF3A5_.wvu.PrintArea" localSheetId="15" hidden="1">Discount!$A$2:$G$45</definedName>
    <definedName name="Z_223BC0FC_814D_40F0_9795_CE82A16FF3A5_.wvu.PrintArea" localSheetId="2" hidden="1">Instructions!$A$1:$C$50</definedName>
    <definedName name="Z_223BC0FC_814D_40F0_9795_CE82A16FF3A5_.wvu.PrintArea" localSheetId="3" hidden="1">'Names of Bidder'!$A$1:$F$33</definedName>
    <definedName name="Z_223BC0FC_814D_40F0_9795_CE82A16FF3A5_.wvu.PrintArea" localSheetId="4" hidden="1">'Sch-1'!$A$1:$O$263</definedName>
    <definedName name="Z_223BC0FC_814D_40F0_9795_CE82A16FF3A5_.wvu.PrintArea" localSheetId="5" hidden="1">'Sch-2'!$A$1:$J$260</definedName>
    <definedName name="Z_223BC0FC_814D_40F0_9795_CE82A16FF3A5_.wvu.PrintArea" localSheetId="6" hidden="1">'Sch-3 '!$A$1:$P$239</definedName>
    <definedName name="Z_223BC0FC_814D_40F0_9795_CE82A16FF3A5_.wvu.PrintArea" localSheetId="7" hidden="1">'Sch-4a'!$A$1:$Q$33</definedName>
    <definedName name="Z_223BC0FC_814D_40F0_9795_CE82A16FF3A5_.wvu.PrintArea" localSheetId="8" hidden="1">'Sch-4b'!$A$1:$Q$48</definedName>
    <definedName name="Z_223BC0FC_814D_40F0_9795_CE82A16FF3A5_.wvu.PrintArea" localSheetId="10" hidden="1">'Sch-4c'!$A$1:$Q$40</definedName>
    <definedName name="Z_223BC0FC_814D_40F0_9795_CE82A16FF3A5_.wvu.PrintArea" localSheetId="11" hidden="1">'Sch-5'!$A$1:$E$26</definedName>
    <definedName name="Z_223BC0FC_814D_40F0_9795_CE82A16FF3A5_.wvu.PrintArea" localSheetId="9" hidden="1">'Sch-5 Dis'!$A$1:$E$26</definedName>
    <definedName name="Z_223BC0FC_814D_40F0_9795_CE82A16FF3A5_.wvu.PrintArea" localSheetId="12" hidden="1">'Sch-6'!$A$1:$D$37</definedName>
    <definedName name="Z_223BC0FC_814D_40F0_9795_CE82A16FF3A5_.wvu.PrintArea" localSheetId="13" hidden="1">'Sch-6 After Discount'!$A$1:$D$37</definedName>
    <definedName name="Z_223BC0FC_814D_40F0_9795_CE82A16FF3A5_.wvu.PrintArea" localSheetId="14" hidden="1">'Sch-7'!$A$1:$M$27</definedName>
    <definedName name="Z_223BC0FC_814D_40F0_9795_CE82A16FF3A5_.wvu.PrintTitles" localSheetId="4" hidden="1">'Sch-1'!$15:$17</definedName>
    <definedName name="Z_223BC0FC_814D_40F0_9795_CE82A16FF3A5_.wvu.PrintTitles" localSheetId="5" hidden="1">'Sch-2'!$15:$17</definedName>
    <definedName name="Z_223BC0FC_814D_40F0_9795_CE82A16FF3A5_.wvu.PrintTitles" localSheetId="6" hidden="1">'Sch-3 '!$13:$17</definedName>
    <definedName name="Z_223BC0FC_814D_40F0_9795_CE82A16FF3A5_.wvu.PrintTitles" localSheetId="11" hidden="1">'Sch-5'!$3:$13</definedName>
    <definedName name="Z_223BC0FC_814D_40F0_9795_CE82A16FF3A5_.wvu.PrintTitles" localSheetId="9" hidden="1">'Sch-5 Dis'!$3:$13</definedName>
    <definedName name="Z_223BC0FC_814D_40F0_9795_CE82A16FF3A5_.wvu.PrintTitles" localSheetId="12" hidden="1">'Sch-6'!$3:$13</definedName>
    <definedName name="Z_223BC0FC_814D_40F0_9795_CE82A16FF3A5_.wvu.PrintTitles" localSheetId="13" hidden="1">'Sch-6 After Discount'!$3:$13</definedName>
    <definedName name="Z_223BC0FC_814D_40F0_9795_CE82A16FF3A5_.wvu.PrintTitles" localSheetId="14" hidden="1">'Sch-7'!$14:$14</definedName>
    <definedName name="Z_223BC0FC_814D_40F0_9795_CE82A16FF3A5_.wvu.Rows" localSheetId="1" hidden="1">Cover!$7:$7</definedName>
    <definedName name="Z_223BC0FC_814D_40F0_9795_CE82A16FF3A5_.wvu.Rows" localSheetId="15" hidden="1">Discount!$34:$36</definedName>
    <definedName name="Z_223BC0FC_814D_40F0_9795_CE82A16FF3A5_.wvu.Rows" localSheetId="4" hidden="1">'Sch-1'!#REF!</definedName>
    <definedName name="Z_223BC0FC_814D_40F0_9795_CE82A16FF3A5_.wvu.Rows" localSheetId="5" hidden="1">'Sch-2'!#REF!</definedName>
    <definedName name="Z_223BC0FC_814D_40F0_9795_CE82A16FF3A5_.wvu.Rows" localSheetId="14" hidden="1">'Sch-7'!$24:$24,'Sch-7'!$100:$218</definedName>
    <definedName name="Z_27A45B7A_04F2_4516_B80B_5ED0825D4ED3_.wvu.Cols" localSheetId="15" hidden="1">Discount!$H:$J</definedName>
    <definedName name="Z_27A45B7A_04F2_4516_B80B_5ED0825D4ED3_.wvu.Cols" localSheetId="4" hidden="1">'Sch-1'!$T:$W</definedName>
    <definedName name="Z_27A45B7A_04F2_4516_B80B_5ED0825D4ED3_.wvu.Cols" localSheetId="5" hidden="1">'Sch-2'!$M:$M</definedName>
    <definedName name="Z_27A45B7A_04F2_4516_B80B_5ED0825D4ED3_.wvu.Cols" localSheetId="6" hidden="1">'Sch-3 '!$S:$S,'Sch-3 '!$AK:$AP</definedName>
    <definedName name="Z_27A45B7A_04F2_4516_B80B_5ED0825D4ED3_.wvu.Cols" localSheetId="11" hidden="1">'Sch-5'!$I:$P</definedName>
    <definedName name="Z_27A45B7A_04F2_4516_B80B_5ED0825D4ED3_.wvu.Cols" localSheetId="9" hidden="1">'Sch-5 Dis'!$I:$P</definedName>
    <definedName name="Z_27A45B7A_04F2_4516_B80B_5ED0825D4ED3_.wvu.Cols" localSheetId="14" hidden="1">'Sch-7'!$O:$O,'Sch-7'!$AG:$AM</definedName>
    <definedName name="Z_27A45B7A_04F2_4516_B80B_5ED0825D4ED3_.wvu.FilterData" localSheetId="4" hidden="1">'Sch-1'!$A$252:$O$252</definedName>
    <definedName name="Z_27A45B7A_04F2_4516_B80B_5ED0825D4ED3_.wvu.FilterData" localSheetId="5" hidden="1">'Sch-2'!$G$252:$J$253</definedName>
    <definedName name="Z_27A45B7A_04F2_4516_B80B_5ED0825D4ED3_.wvu.FilterData" localSheetId="6" hidden="1">'Sch-3 '!$A$231:$P$232</definedName>
    <definedName name="Z_27A45B7A_04F2_4516_B80B_5ED0825D4ED3_.wvu.PrintArea" localSheetId="16" hidden="1">'Bid Form 2nd Envelope'!$A$1:$F$63</definedName>
    <definedName name="Z_27A45B7A_04F2_4516_B80B_5ED0825D4ED3_.wvu.PrintArea" localSheetId="15" hidden="1">Discount!$A$2:$G$45</definedName>
    <definedName name="Z_27A45B7A_04F2_4516_B80B_5ED0825D4ED3_.wvu.PrintArea" localSheetId="2" hidden="1">Instructions!$A$1:$C$50</definedName>
    <definedName name="Z_27A45B7A_04F2_4516_B80B_5ED0825D4ED3_.wvu.PrintArea" localSheetId="3" hidden="1">'Names of Bidder'!$A$1:$D$31</definedName>
    <definedName name="Z_27A45B7A_04F2_4516_B80B_5ED0825D4ED3_.wvu.PrintArea" localSheetId="4" hidden="1">'Sch-1'!$A$1:$O$264</definedName>
    <definedName name="Z_27A45B7A_04F2_4516_B80B_5ED0825D4ED3_.wvu.PrintArea" localSheetId="5" hidden="1">'Sch-2'!$A$1:$J$261</definedName>
    <definedName name="Z_27A45B7A_04F2_4516_B80B_5ED0825D4ED3_.wvu.PrintArea" localSheetId="6" hidden="1">'Sch-3 '!$A$1:$P$240</definedName>
    <definedName name="Z_27A45B7A_04F2_4516_B80B_5ED0825D4ED3_.wvu.PrintArea" localSheetId="7" hidden="1">'Sch-4a'!$A$1:$Q$33</definedName>
    <definedName name="Z_27A45B7A_04F2_4516_B80B_5ED0825D4ED3_.wvu.PrintArea" localSheetId="8" hidden="1">'Sch-4b'!$A$1:$Q$48</definedName>
    <definedName name="Z_27A45B7A_04F2_4516_B80B_5ED0825D4ED3_.wvu.PrintArea" localSheetId="10" hidden="1">'Sch-4c'!$A$1:$Q$40</definedName>
    <definedName name="Z_27A45B7A_04F2_4516_B80B_5ED0825D4ED3_.wvu.PrintArea" localSheetId="11" hidden="1">'Sch-5'!$A$1:$E$26</definedName>
    <definedName name="Z_27A45B7A_04F2_4516_B80B_5ED0825D4ED3_.wvu.PrintArea" localSheetId="9" hidden="1">'Sch-5 Dis'!$A$1:$E$26</definedName>
    <definedName name="Z_27A45B7A_04F2_4516_B80B_5ED0825D4ED3_.wvu.PrintArea" localSheetId="12" hidden="1">'Sch-6'!$A$1:$D$38</definedName>
    <definedName name="Z_27A45B7A_04F2_4516_B80B_5ED0825D4ED3_.wvu.PrintArea" localSheetId="13" hidden="1">'Sch-6 After Discount'!$A$1:$D$38</definedName>
    <definedName name="Z_27A45B7A_04F2_4516_B80B_5ED0825D4ED3_.wvu.PrintArea" localSheetId="14" hidden="1">'Sch-7'!$A$1:$M$27</definedName>
    <definedName name="Z_27A45B7A_04F2_4516_B80B_5ED0825D4ED3_.wvu.PrintTitles" localSheetId="4" hidden="1">'Sch-1'!$15:$17</definedName>
    <definedName name="Z_27A45B7A_04F2_4516_B80B_5ED0825D4ED3_.wvu.PrintTitles" localSheetId="5" hidden="1">'Sch-2'!$15:$17</definedName>
    <definedName name="Z_27A45B7A_04F2_4516_B80B_5ED0825D4ED3_.wvu.PrintTitles" localSheetId="6" hidden="1">'Sch-3 '!$13:$17</definedName>
    <definedName name="Z_27A45B7A_04F2_4516_B80B_5ED0825D4ED3_.wvu.PrintTitles" localSheetId="11" hidden="1">'Sch-5'!$3:$13</definedName>
    <definedName name="Z_27A45B7A_04F2_4516_B80B_5ED0825D4ED3_.wvu.PrintTitles" localSheetId="9" hidden="1">'Sch-5 Dis'!$3:$13</definedName>
    <definedName name="Z_27A45B7A_04F2_4516_B80B_5ED0825D4ED3_.wvu.PrintTitles" localSheetId="12" hidden="1">'Sch-6'!$3:$13</definedName>
    <definedName name="Z_27A45B7A_04F2_4516_B80B_5ED0825D4ED3_.wvu.PrintTitles" localSheetId="13" hidden="1">'Sch-6 After Discount'!$3:$13</definedName>
    <definedName name="Z_27A45B7A_04F2_4516_B80B_5ED0825D4ED3_.wvu.PrintTitles" localSheetId="14" hidden="1">'Sch-7'!$14:$14</definedName>
    <definedName name="Z_27A45B7A_04F2_4516_B80B_5ED0825D4ED3_.wvu.Rows" localSheetId="1" hidden="1">Cover!$7:$7</definedName>
    <definedName name="Z_27A45B7A_04F2_4516_B80B_5ED0825D4ED3_.wvu.Rows" localSheetId="15" hidden="1">Discount!#REF!</definedName>
    <definedName name="Z_27A45B7A_04F2_4516_B80B_5ED0825D4ED3_.wvu.Rows" localSheetId="14" hidden="1">'Sch-7'!$100:$218</definedName>
    <definedName name="Z_2B5B6511_F071_4C6C_8CE7_AD89764673F9_.wvu.Cols" localSheetId="16" hidden="1">'Bid Form 2nd Envelope'!$Y:$AN</definedName>
    <definedName name="Z_2B5B6511_F071_4C6C_8CE7_AD89764673F9_.wvu.Cols" localSheetId="15" hidden="1">Discount!$H:$K</definedName>
    <definedName name="Z_2B5B6511_F071_4C6C_8CE7_AD89764673F9_.wvu.Cols" localSheetId="3" hidden="1">'Names of Bidder'!$J:$Z</definedName>
    <definedName name="Z_2B5B6511_F071_4C6C_8CE7_AD89764673F9_.wvu.Cols" localSheetId="4" hidden="1">'Sch-1'!$P:$Z,'Sch-1'!$AD:$AH</definedName>
    <definedName name="Z_2B5B6511_F071_4C6C_8CE7_AD89764673F9_.wvu.Cols" localSheetId="5" hidden="1">'Sch-2'!$K:$N</definedName>
    <definedName name="Z_2B5B6511_F071_4C6C_8CE7_AD89764673F9_.wvu.Cols" localSheetId="6" hidden="1">'Sch-3 '!$R:$V,'Sch-3 '!$AK:$AP</definedName>
    <definedName name="Z_2B5B6511_F071_4C6C_8CE7_AD89764673F9_.wvu.Cols" localSheetId="7" hidden="1">'Sch-4a'!$R:$W</definedName>
    <definedName name="Z_2B5B6511_F071_4C6C_8CE7_AD89764673F9_.wvu.Cols" localSheetId="8" hidden="1">'Sch-4b'!$R:$T</definedName>
    <definedName name="Z_2B5B6511_F071_4C6C_8CE7_AD89764673F9_.wvu.Cols" localSheetId="10" hidden="1">'Sch-4c'!$R:$T</definedName>
    <definedName name="Z_2B5B6511_F071_4C6C_8CE7_AD89764673F9_.wvu.Cols" localSheetId="11" hidden="1">'Sch-5'!$I:$P</definedName>
    <definedName name="Z_2B5B6511_F071_4C6C_8CE7_AD89764673F9_.wvu.Cols" localSheetId="14" hidden="1">'Sch-7'!$P:$R,'Sch-7'!$AG:$AM</definedName>
    <definedName name="Z_2B5B6511_F071_4C6C_8CE7_AD89764673F9_.wvu.FilterData" localSheetId="4" hidden="1">'Sch-1'!$A$252:$AZ$255</definedName>
    <definedName name="Z_2B5B6511_F071_4C6C_8CE7_AD89764673F9_.wvu.FilterData" localSheetId="5" hidden="1">'Sch-2'!$G$252:$J$253</definedName>
    <definedName name="Z_2B5B6511_F071_4C6C_8CE7_AD89764673F9_.wvu.FilterData" localSheetId="6" hidden="1">'Sch-3 '!$A$231:$BB$232</definedName>
    <definedName name="Z_2B5B6511_F071_4C6C_8CE7_AD89764673F9_.wvu.PrintArea" localSheetId="16" hidden="1">'Bid Form 2nd Envelope'!$A$1:$F$62</definedName>
    <definedName name="Z_2B5B6511_F071_4C6C_8CE7_AD89764673F9_.wvu.PrintArea" localSheetId="1" hidden="1">Cover!$A$1:$F$15</definedName>
    <definedName name="Z_2B5B6511_F071_4C6C_8CE7_AD89764673F9_.wvu.PrintArea" localSheetId="15" hidden="1">Discount!$A$2:$G$45</definedName>
    <definedName name="Z_2B5B6511_F071_4C6C_8CE7_AD89764673F9_.wvu.PrintArea" localSheetId="2" hidden="1">Instructions!$A$1:$C$50</definedName>
    <definedName name="Z_2B5B6511_F071_4C6C_8CE7_AD89764673F9_.wvu.PrintArea" localSheetId="3" hidden="1">'Names of Bidder'!$A$1:$F$33</definedName>
    <definedName name="Z_2B5B6511_F071_4C6C_8CE7_AD89764673F9_.wvu.PrintArea" localSheetId="4" hidden="1">'Sch-1'!$A$1:$O$263</definedName>
    <definedName name="Z_2B5B6511_F071_4C6C_8CE7_AD89764673F9_.wvu.PrintArea" localSheetId="5" hidden="1">'Sch-2'!$A$1:$K$262</definedName>
    <definedName name="Z_2B5B6511_F071_4C6C_8CE7_AD89764673F9_.wvu.PrintArea" localSheetId="6" hidden="1">'Sch-3 '!$A$1:$Q$239</definedName>
    <definedName name="Z_2B5B6511_F071_4C6C_8CE7_AD89764673F9_.wvu.PrintArea" localSheetId="7" hidden="1">'Sch-4a'!$A$1:$Q$33</definedName>
    <definedName name="Z_2B5B6511_F071_4C6C_8CE7_AD89764673F9_.wvu.PrintArea" localSheetId="8" hidden="1">'Sch-4b'!$A$1:$Q$48</definedName>
    <definedName name="Z_2B5B6511_F071_4C6C_8CE7_AD89764673F9_.wvu.PrintArea" localSheetId="10" hidden="1">'Sch-4c'!$A$1:$Q$40</definedName>
    <definedName name="Z_2B5B6511_F071_4C6C_8CE7_AD89764673F9_.wvu.PrintArea" localSheetId="11" hidden="1">'Sch-5'!$A$1:$E$26</definedName>
    <definedName name="Z_2B5B6511_F071_4C6C_8CE7_AD89764673F9_.wvu.PrintArea" localSheetId="9" hidden="1">'Sch-5 Dis'!$A$1:$E$26</definedName>
    <definedName name="Z_2B5B6511_F071_4C6C_8CE7_AD89764673F9_.wvu.PrintArea" localSheetId="12" hidden="1">'Sch-6'!$A$1:$D$37</definedName>
    <definedName name="Z_2B5B6511_F071_4C6C_8CE7_AD89764673F9_.wvu.PrintArea" localSheetId="13" hidden="1">'Sch-6 After Discount'!$A$1:$D$37</definedName>
    <definedName name="Z_2B5B6511_F071_4C6C_8CE7_AD89764673F9_.wvu.PrintArea" localSheetId="14" hidden="1">'Sch-7'!$A$1:$N$27</definedName>
    <definedName name="Z_2B5B6511_F071_4C6C_8CE7_AD89764673F9_.wvu.PrintTitles" localSheetId="4" hidden="1">'Sch-1'!$15:$17</definedName>
    <definedName name="Z_2B5B6511_F071_4C6C_8CE7_AD89764673F9_.wvu.PrintTitles" localSheetId="5" hidden="1">'Sch-2'!$15:$17</definedName>
    <definedName name="Z_2B5B6511_F071_4C6C_8CE7_AD89764673F9_.wvu.PrintTitles" localSheetId="6" hidden="1">'Sch-3 '!$13:$17</definedName>
    <definedName name="Z_2B5B6511_F071_4C6C_8CE7_AD89764673F9_.wvu.PrintTitles" localSheetId="11" hidden="1">'Sch-5'!$3:$13</definedName>
    <definedName name="Z_2B5B6511_F071_4C6C_8CE7_AD89764673F9_.wvu.PrintTitles" localSheetId="9" hidden="1">'Sch-5 Dis'!$3:$13</definedName>
    <definedName name="Z_2B5B6511_F071_4C6C_8CE7_AD89764673F9_.wvu.PrintTitles" localSheetId="12" hidden="1">'Sch-6'!$3:$13</definedName>
    <definedName name="Z_2B5B6511_F071_4C6C_8CE7_AD89764673F9_.wvu.PrintTitles" localSheetId="13" hidden="1">'Sch-6 After Discount'!$3:$13</definedName>
    <definedName name="Z_2B5B6511_F071_4C6C_8CE7_AD89764673F9_.wvu.PrintTitles" localSheetId="14" hidden="1">'Sch-7'!$14:$14</definedName>
    <definedName name="Z_2B5B6511_F071_4C6C_8CE7_AD89764673F9_.wvu.Rows" localSheetId="1" hidden="1">Cover!$7:$7</definedName>
    <definedName name="Z_2B5B6511_F071_4C6C_8CE7_AD89764673F9_.wvu.Rows" localSheetId="15" hidden="1">Discount!$34:$36</definedName>
    <definedName name="Z_2B5B6511_F071_4C6C_8CE7_AD89764673F9_.wvu.Rows" localSheetId="3" hidden="1">'Names of Bidder'!$7:$7,'Names of Bidder'!$14:$23,'Names of Bidder'!$27:$30</definedName>
    <definedName name="Z_2B5B6511_F071_4C6C_8CE7_AD89764673F9_.wvu.Rows" localSheetId="12" hidden="1">'Sch-6'!$35:$35</definedName>
    <definedName name="Z_2B5B6511_F071_4C6C_8CE7_AD89764673F9_.wvu.Rows" localSheetId="14" hidden="1">'Sch-7'!$17:$18,'Sch-7'!$100:$218</definedName>
    <definedName name="Z_302D9D75_0757_45DA_AFBF_614F08F1401B_.wvu.Cols" localSheetId="16" hidden="1">'Bid Form 2nd Envelope'!$G:$AL</definedName>
    <definedName name="Z_302D9D75_0757_45DA_AFBF_614F08F1401B_.wvu.Cols" localSheetId="15" hidden="1">Discount!$H:$L</definedName>
    <definedName name="Z_302D9D75_0757_45DA_AFBF_614F08F1401B_.wvu.Cols" localSheetId="3" hidden="1">'Names of Bidder'!$J:$Z</definedName>
    <definedName name="Z_302D9D75_0757_45DA_AFBF_614F08F1401B_.wvu.Cols" localSheetId="4" hidden="1">'Sch-1'!$P:$U,'Sch-1'!$AD:$AH</definedName>
    <definedName name="Z_302D9D75_0757_45DA_AFBF_614F08F1401B_.wvu.Cols" localSheetId="5" hidden="1">'Sch-2'!$K:$N</definedName>
    <definedName name="Z_302D9D75_0757_45DA_AFBF_614F08F1401B_.wvu.Cols" localSheetId="6" hidden="1">'Sch-3 '!$R:$U,'Sch-3 '!$AK:$AP</definedName>
    <definedName name="Z_302D9D75_0757_45DA_AFBF_614F08F1401B_.wvu.Cols" localSheetId="7" hidden="1">'Sch-4a'!$R:$U</definedName>
    <definedName name="Z_302D9D75_0757_45DA_AFBF_614F08F1401B_.wvu.Cols" localSheetId="8" hidden="1">'Sch-4b'!$R:$T</definedName>
    <definedName name="Z_302D9D75_0757_45DA_AFBF_614F08F1401B_.wvu.Cols" localSheetId="10" hidden="1">'Sch-4c'!$R:$T</definedName>
    <definedName name="Z_302D9D75_0757_45DA_AFBF_614F08F1401B_.wvu.Cols" localSheetId="11" hidden="1">'Sch-5'!$I:$P</definedName>
    <definedName name="Z_302D9D75_0757_45DA_AFBF_614F08F1401B_.wvu.Cols" localSheetId="14" hidden="1">'Sch-7'!$P:$R,'Sch-7'!$AG:$AM</definedName>
    <definedName name="Z_302D9D75_0757_45DA_AFBF_614F08F1401B_.wvu.FilterData" localSheetId="4" hidden="1">'Sch-1'!$A$18:$AY$251</definedName>
    <definedName name="Z_302D9D75_0757_45DA_AFBF_614F08F1401B_.wvu.FilterData" localSheetId="5" hidden="1">'Sch-2'!$G$252:$J$253</definedName>
    <definedName name="Z_302D9D75_0757_45DA_AFBF_614F08F1401B_.wvu.FilterData" localSheetId="6" hidden="1">'Sch-3 '!$A$231:$BB$232</definedName>
    <definedName name="Z_302D9D75_0757_45DA_AFBF_614F08F1401B_.wvu.PrintArea" localSheetId="16" hidden="1">'Bid Form 2nd Envelope'!$A$1:$F$62</definedName>
    <definedName name="Z_302D9D75_0757_45DA_AFBF_614F08F1401B_.wvu.PrintArea" localSheetId="1" hidden="1">Cover!$A$1:$F$15</definedName>
    <definedName name="Z_302D9D75_0757_45DA_AFBF_614F08F1401B_.wvu.PrintArea" localSheetId="15" hidden="1">Discount!$A$2:$G$45</definedName>
    <definedName name="Z_302D9D75_0757_45DA_AFBF_614F08F1401B_.wvu.PrintArea" localSheetId="2" hidden="1">Instructions!$A$1:$C$50</definedName>
    <definedName name="Z_302D9D75_0757_45DA_AFBF_614F08F1401B_.wvu.PrintArea" localSheetId="3" hidden="1">'Names of Bidder'!$A$1:$F$33</definedName>
    <definedName name="Z_302D9D75_0757_45DA_AFBF_614F08F1401B_.wvu.PrintArea" localSheetId="4" hidden="1">'Sch-1'!$A$1:$O$263</definedName>
    <definedName name="Z_302D9D75_0757_45DA_AFBF_614F08F1401B_.wvu.PrintArea" localSheetId="5" hidden="1">'Sch-2'!$A$1:$K$262</definedName>
    <definedName name="Z_302D9D75_0757_45DA_AFBF_614F08F1401B_.wvu.PrintArea" localSheetId="6" hidden="1">'Sch-3 '!$A$1:$Q$239</definedName>
    <definedName name="Z_302D9D75_0757_45DA_AFBF_614F08F1401B_.wvu.PrintArea" localSheetId="7" hidden="1">'Sch-4a'!$A$1:$Q$33</definedName>
    <definedName name="Z_302D9D75_0757_45DA_AFBF_614F08F1401B_.wvu.PrintArea" localSheetId="8" hidden="1">'Sch-4b'!$A$1:$Q$48</definedName>
    <definedName name="Z_302D9D75_0757_45DA_AFBF_614F08F1401B_.wvu.PrintArea" localSheetId="10" hidden="1">'Sch-4c'!$A$1:$Q$40</definedName>
    <definedName name="Z_302D9D75_0757_45DA_AFBF_614F08F1401B_.wvu.PrintArea" localSheetId="11" hidden="1">'Sch-5'!$A$1:$E$26</definedName>
    <definedName name="Z_302D9D75_0757_45DA_AFBF_614F08F1401B_.wvu.PrintArea" localSheetId="9" hidden="1">'Sch-5 Dis'!$A$1:$E$26</definedName>
    <definedName name="Z_302D9D75_0757_45DA_AFBF_614F08F1401B_.wvu.PrintArea" localSheetId="12" hidden="1">'Sch-6'!$A$1:$D$37</definedName>
    <definedName name="Z_302D9D75_0757_45DA_AFBF_614F08F1401B_.wvu.PrintArea" localSheetId="13" hidden="1">'Sch-6 After Discount'!$A$1:$D$37</definedName>
    <definedName name="Z_302D9D75_0757_45DA_AFBF_614F08F1401B_.wvu.PrintArea" localSheetId="14" hidden="1">'Sch-7'!$A$1:$N$27</definedName>
    <definedName name="Z_302D9D75_0757_45DA_AFBF_614F08F1401B_.wvu.PrintTitles" localSheetId="4" hidden="1">'Sch-1'!$15:$17</definedName>
    <definedName name="Z_302D9D75_0757_45DA_AFBF_614F08F1401B_.wvu.PrintTitles" localSheetId="5" hidden="1">'Sch-2'!$15:$17</definedName>
    <definedName name="Z_302D9D75_0757_45DA_AFBF_614F08F1401B_.wvu.PrintTitles" localSheetId="6" hidden="1">'Sch-3 '!$13:$17</definedName>
    <definedName name="Z_302D9D75_0757_45DA_AFBF_614F08F1401B_.wvu.PrintTitles" localSheetId="11" hidden="1">'Sch-5'!$3:$13</definedName>
    <definedName name="Z_302D9D75_0757_45DA_AFBF_614F08F1401B_.wvu.PrintTitles" localSheetId="9" hidden="1">'Sch-5 Dis'!$3:$13</definedName>
    <definedName name="Z_302D9D75_0757_45DA_AFBF_614F08F1401B_.wvu.PrintTitles" localSheetId="12" hidden="1">'Sch-6'!$3:$13</definedName>
    <definedName name="Z_302D9D75_0757_45DA_AFBF_614F08F1401B_.wvu.PrintTitles" localSheetId="13" hidden="1">'Sch-6 After Discount'!$3:$13</definedName>
    <definedName name="Z_302D9D75_0757_45DA_AFBF_614F08F1401B_.wvu.PrintTitles" localSheetId="14" hidden="1">'Sch-7'!$14:$14</definedName>
    <definedName name="Z_302D9D75_0757_45DA_AFBF_614F08F1401B_.wvu.Rows" localSheetId="1" hidden="1">Cover!$7:$7</definedName>
    <definedName name="Z_302D9D75_0757_45DA_AFBF_614F08F1401B_.wvu.Rows" localSheetId="15" hidden="1">Discount!$34:$36</definedName>
    <definedName name="Z_302D9D75_0757_45DA_AFBF_614F08F1401B_.wvu.Rows" localSheetId="3" hidden="1">'Names of Bidder'!$7:$7,'Names of Bidder'!$14:$23,'Names of Bidder'!$27:$30</definedName>
    <definedName name="Z_302D9D75_0757_45DA_AFBF_614F08F1401B_.wvu.Rows" localSheetId="12" hidden="1">'Sch-6'!$35:$35</definedName>
    <definedName name="Z_302D9D75_0757_45DA_AFBF_614F08F1401B_.wvu.Rows" localSheetId="14" hidden="1">'Sch-7'!$17:$18,'Sch-7'!$100:$218</definedName>
    <definedName name="Z_4452BE38_CCC8_48C7_BE23_59874684899B_.wvu.Cols" localSheetId="16" hidden="1">'Bid Form 2nd Envelope'!$G:$AN</definedName>
    <definedName name="Z_4452BE38_CCC8_48C7_BE23_59874684899B_.wvu.Cols" localSheetId="15" hidden="1">Discount!$H:$L</definedName>
    <definedName name="Z_4452BE38_CCC8_48C7_BE23_59874684899B_.wvu.Cols" localSheetId="3" hidden="1">'Names of Bidder'!$J:$Z</definedName>
    <definedName name="Z_4452BE38_CCC8_48C7_BE23_59874684899B_.wvu.Cols" localSheetId="4" hidden="1">'Sch-1'!$P:$U,'Sch-1'!$AD:$AH</definedName>
    <definedName name="Z_4452BE38_CCC8_48C7_BE23_59874684899B_.wvu.Cols" localSheetId="5" hidden="1">'Sch-2'!$K:$N</definedName>
    <definedName name="Z_4452BE38_CCC8_48C7_BE23_59874684899B_.wvu.Cols" localSheetId="6" hidden="1">'Sch-3 '!$R:$U,'Sch-3 '!$AK:$AP</definedName>
    <definedName name="Z_4452BE38_CCC8_48C7_BE23_59874684899B_.wvu.Cols" localSheetId="7" hidden="1">'Sch-4a'!$R:$U</definedName>
    <definedName name="Z_4452BE38_CCC8_48C7_BE23_59874684899B_.wvu.Cols" localSheetId="8" hidden="1">'Sch-4b'!$R:$T</definedName>
    <definedName name="Z_4452BE38_CCC8_48C7_BE23_59874684899B_.wvu.Cols" localSheetId="10" hidden="1">'Sch-4c'!$Q:$T</definedName>
    <definedName name="Z_4452BE38_CCC8_48C7_BE23_59874684899B_.wvu.Cols" localSheetId="11" hidden="1">'Sch-5'!$I:$P</definedName>
    <definedName name="Z_4452BE38_CCC8_48C7_BE23_59874684899B_.wvu.Cols" localSheetId="14" hidden="1">'Sch-7'!$P:$R,'Sch-7'!$AG:$AM</definedName>
    <definedName name="Z_4452BE38_CCC8_48C7_BE23_59874684899B_.wvu.FilterData" localSheetId="4" hidden="1">'Sch-1'!$A$17:$AZ$251</definedName>
    <definedName name="Z_4452BE38_CCC8_48C7_BE23_59874684899B_.wvu.FilterData" localSheetId="5" hidden="1">'Sch-2'!$G$252:$J$253</definedName>
    <definedName name="Z_4452BE38_CCC8_48C7_BE23_59874684899B_.wvu.FilterData" localSheetId="6" hidden="1">'Sch-3 '!$A$18:$BB$230</definedName>
    <definedName name="Z_4452BE38_CCC8_48C7_BE23_59874684899B_.wvu.FilterData" localSheetId="8" hidden="1">'Sch-4b'!$A$17:$AD$17</definedName>
    <definedName name="Z_4452BE38_CCC8_48C7_BE23_59874684899B_.wvu.FilterData" localSheetId="10" hidden="1">'Sch-4c'!$A$17:$AD$17</definedName>
    <definedName name="Z_4452BE38_CCC8_48C7_BE23_59874684899B_.wvu.PrintArea" localSheetId="16" hidden="1">'Bid Form 2nd Envelope'!$A$1:$F$62</definedName>
    <definedName name="Z_4452BE38_CCC8_48C7_BE23_59874684899B_.wvu.PrintArea" localSheetId="1" hidden="1">Cover!$A$1:$F$15</definedName>
    <definedName name="Z_4452BE38_CCC8_48C7_BE23_59874684899B_.wvu.PrintArea" localSheetId="15" hidden="1">Discount!$A$2:$G$45</definedName>
    <definedName name="Z_4452BE38_CCC8_48C7_BE23_59874684899B_.wvu.PrintArea" localSheetId="2" hidden="1">Instructions!$A$1:$C$50</definedName>
    <definedName name="Z_4452BE38_CCC8_48C7_BE23_59874684899B_.wvu.PrintArea" localSheetId="3" hidden="1">'Names of Bidder'!$A$1:$F$33</definedName>
    <definedName name="Z_4452BE38_CCC8_48C7_BE23_59874684899B_.wvu.PrintArea" localSheetId="4" hidden="1">'Sch-1'!$A$1:$O$263</definedName>
    <definedName name="Z_4452BE38_CCC8_48C7_BE23_59874684899B_.wvu.PrintArea" localSheetId="5" hidden="1">'Sch-2'!$A$1:$K$262</definedName>
    <definedName name="Z_4452BE38_CCC8_48C7_BE23_59874684899B_.wvu.PrintArea" localSheetId="6" hidden="1">'Sch-3 '!$A$1:$Q$239</definedName>
    <definedName name="Z_4452BE38_CCC8_48C7_BE23_59874684899B_.wvu.PrintArea" localSheetId="7" hidden="1">'Sch-4a'!$A$1:$Q$33</definedName>
    <definedName name="Z_4452BE38_CCC8_48C7_BE23_59874684899B_.wvu.PrintArea" localSheetId="8" hidden="1">'Sch-4b'!$A$1:$Q$48</definedName>
    <definedName name="Z_4452BE38_CCC8_48C7_BE23_59874684899B_.wvu.PrintArea" localSheetId="10" hidden="1">'Sch-4c'!$A$1:$Q$40</definedName>
    <definedName name="Z_4452BE38_CCC8_48C7_BE23_59874684899B_.wvu.PrintArea" localSheetId="11" hidden="1">'Sch-5'!$A$1:$E$26</definedName>
    <definedName name="Z_4452BE38_CCC8_48C7_BE23_59874684899B_.wvu.PrintArea" localSheetId="9" hidden="1">'Sch-5 Dis'!$A$1:$E$26</definedName>
    <definedName name="Z_4452BE38_CCC8_48C7_BE23_59874684899B_.wvu.PrintArea" localSheetId="12" hidden="1">'Sch-6'!$A$1:$D$37</definedName>
    <definedName name="Z_4452BE38_CCC8_48C7_BE23_59874684899B_.wvu.PrintArea" localSheetId="13" hidden="1">'Sch-6 After Discount'!$A$1:$D$37</definedName>
    <definedName name="Z_4452BE38_CCC8_48C7_BE23_59874684899B_.wvu.PrintArea" localSheetId="14" hidden="1">'Sch-7'!$A$1:$N$27</definedName>
    <definedName name="Z_4452BE38_CCC8_48C7_BE23_59874684899B_.wvu.PrintTitles" localSheetId="4" hidden="1">'Sch-1'!$15:$17</definedName>
    <definedName name="Z_4452BE38_CCC8_48C7_BE23_59874684899B_.wvu.PrintTitles" localSheetId="5" hidden="1">'Sch-2'!$15:$17</definedName>
    <definedName name="Z_4452BE38_CCC8_48C7_BE23_59874684899B_.wvu.PrintTitles" localSheetId="6" hidden="1">'Sch-3 '!$13:$17</definedName>
    <definedName name="Z_4452BE38_CCC8_48C7_BE23_59874684899B_.wvu.PrintTitles" localSheetId="11" hidden="1">'Sch-5'!$3:$13</definedName>
    <definedName name="Z_4452BE38_CCC8_48C7_BE23_59874684899B_.wvu.PrintTitles" localSheetId="9" hidden="1">'Sch-5 Dis'!$3:$13</definedName>
    <definedName name="Z_4452BE38_CCC8_48C7_BE23_59874684899B_.wvu.PrintTitles" localSheetId="12" hidden="1">'Sch-6'!$3:$13</definedName>
    <definedName name="Z_4452BE38_CCC8_48C7_BE23_59874684899B_.wvu.PrintTitles" localSheetId="13" hidden="1">'Sch-6 After Discount'!$3:$13</definedName>
    <definedName name="Z_4452BE38_CCC8_48C7_BE23_59874684899B_.wvu.PrintTitles" localSheetId="14" hidden="1">'Sch-7'!$14:$14</definedName>
    <definedName name="Z_4452BE38_CCC8_48C7_BE23_59874684899B_.wvu.Rows" localSheetId="1" hidden="1">Cover!$7:$7</definedName>
    <definedName name="Z_4452BE38_CCC8_48C7_BE23_59874684899B_.wvu.Rows" localSheetId="15" hidden="1">Discount!$34:$36</definedName>
    <definedName name="Z_4452BE38_CCC8_48C7_BE23_59874684899B_.wvu.Rows" localSheetId="3" hidden="1">'Names of Bidder'!$7:$7,'Names of Bidder'!$14:$23,'Names of Bidder'!$27:$30</definedName>
    <definedName name="Z_4452BE38_CCC8_48C7_BE23_59874684899B_.wvu.Rows" localSheetId="5" hidden="1">'Sch-2'!$254:$256</definedName>
    <definedName name="Z_4452BE38_CCC8_48C7_BE23_59874684899B_.wvu.Rows" localSheetId="12" hidden="1">'Sch-6'!$32:$32,'Sch-6'!$35:$35</definedName>
    <definedName name="Z_4452BE38_CCC8_48C7_BE23_59874684899B_.wvu.Rows" localSheetId="13" hidden="1">'Sch-6 After Discount'!$32:$32</definedName>
    <definedName name="Z_4452BE38_CCC8_48C7_BE23_59874684899B_.wvu.Rows" localSheetId="14" hidden="1">'Sch-7'!$17:$18,'Sch-7'!$100:$218</definedName>
    <definedName name="Z_49037B54_2990_41F2_A98D_615EDAEEEC02_.wvu.Cols" localSheetId="16" hidden="1">'Bid Form 2nd Envelope'!$Y:$AN</definedName>
    <definedName name="Z_49037B54_2990_41F2_A98D_615EDAEEEC02_.wvu.Cols" localSheetId="15" hidden="1">Discount!$H:$K</definedName>
    <definedName name="Z_49037B54_2990_41F2_A98D_615EDAEEEC02_.wvu.Cols" localSheetId="3" hidden="1">'Names of Bidder'!$J:$Z</definedName>
    <definedName name="Z_49037B54_2990_41F2_A98D_615EDAEEEC02_.wvu.Cols" localSheetId="4" hidden="1">'Sch-1'!$P:$Z</definedName>
    <definedName name="Z_49037B54_2990_41F2_A98D_615EDAEEEC02_.wvu.Cols" localSheetId="5" hidden="1">'Sch-2'!$K:$N</definedName>
    <definedName name="Z_49037B54_2990_41F2_A98D_615EDAEEEC02_.wvu.Cols" localSheetId="6" hidden="1">'Sch-3 '!$R:$V,'Sch-3 '!$AK:$AP</definedName>
    <definedName name="Z_49037B54_2990_41F2_A98D_615EDAEEEC02_.wvu.Cols" localSheetId="7" hidden="1">'Sch-4a'!$R:$W</definedName>
    <definedName name="Z_49037B54_2990_41F2_A98D_615EDAEEEC02_.wvu.Cols" localSheetId="8" hidden="1">'Sch-4b'!$R:$S</definedName>
    <definedName name="Z_49037B54_2990_41F2_A98D_615EDAEEEC02_.wvu.Cols" localSheetId="10" hidden="1">'Sch-4c'!$R:$S</definedName>
    <definedName name="Z_49037B54_2990_41F2_A98D_615EDAEEEC02_.wvu.Cols" localSheetId="11" hidden="1">'Sch-5'!$I:$P</definedName>
    <definedName name="Z_49037B54_2990_41F2_A98D_615EDAEEEC02_.wvu.Cols" localSheetId="14" hidden="1">'Sch-7'!$P:$R,'Sch-7'!$AG:$AM</definedName>
    <definedName name="Z_49037B54_2990_41F2_A98D_615EDAEEEC02_.wvu.FilterData" localSheetId="4" hidden="1">'Sch-1'!$A$252:$AZ$255</definedName>
    <definedName name="Z_49037B54_2990_41F2_A98D_615EDAEEEC02_.wvu.FilterData" localSheetId="5" hidden="1">'Sch-2'!$G$252:$J$253</definedName>
    <definedName name="Z_49037B54_2990_41F2_A98D_615EDAEEEC02_.wvu.FilterData" localSheetId="6" hidden="1">'Sch-3 '!$A$231:$BB$232</definedName>
    <definedName name="Z_49037B54_2990_41F2_A98D_615EDAEEEC02_.wvu.PrintArea" localSheetId="16" hidden="1">'Bid Form 2nd Envelope'!$A$1:$F$62</definedName>
    <definedName name="Z_49037B54_2990_41F2_A98D_615EDAEEEC02_.wvu.PrintArea" localSheetId="1" hidden="1">Cover!$A$1:$H$15</definedName>
    <definedName name="Z_49037B54_2990_41F2_A98D_615EDAEEEC02_.wvu.PrintArea" localSheetId="15" hidden="1">Discount!$A$2:$G$45</definedName>
    <definedName name="Z_49037B54_2990_41F2_A98D_615EDAEEEC02_.wvu.PrintArea" localSheetId="2" hidden="1">Instructions!$A$1:$C$50</definedName>
    <definedName name="Z_49037B54_2990_41F2_A98D_615EDAEEEC02_.wvu.PrintArea" localSheetId="3" hidden="1">'Names of Bidder'!$A$1:$F$33</definedName>
    <definedName name="Z_49037B54_2990_41F2_A98D_615EDAEEEC02_.wvu.PrintArea" localSheetId="4" hidden="1">'Sch-1'!$A$1:$O$263</definedName>
    <definedName name="Z_49037B54_2990_41F2_A98D_615EDAEEEC02_.wvu.PrintArea" localSheetId="5" hidden="1">'Sch-2'!$A$1:$J$262</definedName>
    <definedName name="Z_49037B54_2990_41F2_A98D_615EDAEEEC02_.wvu.PrintArea" localSheetId="6" hidden="1">'Sch-3 '!$A$1:$Q$239</definedName>
    <definedName name="Z_49037B54_2990_41F2_A98D_615EDAEEEC02_.wvu.PrintArea" localSheetId="7" hidden="1">'Sch-4a'!$A$1:$Q$33</definedName>
    <definedName name="Z_49037B54_2990_41F2_A98D_615EDAEEEC02_.wvu.PrintArea" localSheetId="8" hidden="1">'Sch-4b'!$A$1:$Q$48</definedName>
    <definedName name="Z_49037B54_2990_41F2_A98D_615EDAEEEC02_.wvu.PrintArea" localSheetId="10" hidden="1">'Sch-4c'!$A$1:$Q$40</definedName>
    <definedName name="Z_49037B54_2990_41F2_A98D_615EDAEEEC02_.wvu.PrintArea" localSheetId="11" hidden="1">'Sch-5'!$A$1:$E$26</definedName>
    <definedName name="Z_49037B54_2990_41F2_A98D_615EDAEEEC02_.wvu.PrintArea" localSheetId="9" hidden="1">'Sch-5 Dis'!$A$1:$E$26</definedName>
    <definedName name="Z_49037B54_2990_41F2_A98D_615EDAEEEC02_.wvu.PrintArea" localSheetId="12" hidden="1">'Sch-6'!$A$1:$D$37</definedName>
    <definedName name="Z_49037B54_2990_41F2_A98D_615EDAEEEC02_.wvu.PrintArea" localSheetId="13" hidden="1">'Sch-6 After Discount'!$A$1:$D$37</definedName>
    <definedName name="Z_49037B54_2990_41F2_A98D_615EDAEEEC02_.wvu.PrintArea" localSheetId="14" hidden="1">'Sch-7'!$A$1:$N$27</definedName>
    <definedName name="Z_49037B54_2990_41F2_A98D_615EDAEEEC02_.wvu.PrintTitles" localSheetId="4" hidden="1">'Sch-1'!$15:$17</definedName>
    <definedName name="Z_49037B54_2990_41F2_A98D_615EDAEEEC02_.wvu.PrintTitles" localSheetId="5" hidden="1">'Sch-2'!$15:$17</definedName>
    <definedName name="Z_49037B54_2990_41F2_A98D_615EDAEEEC02_.wvu.PrintTitles" localSheetId="6" hidden="1">'Sch-3 '!$13:$17</definedName>
    <definedName name="Z_49037B54_2990_41F2_A98D_615EDAEEEC02_.wvu.PrintTitles" localSheetId="11" hidden="1">'Sch-5'!$3:$13</definedName>
    <definedName name="Z_49037B54_2990_41F2_A98D_615EDAEEEC02_.wvu.PrintTitles" localSheetId="9" hidden="1">'Sch-5 Dis'!$3:$13</definedName>
    <definedName name="Z_49037B54_2990_41F2_A98D_615EDAEEEC02_.wvu.PrintTitles" localSheetId="12" hidden="1">'Sch-6'!$3:$13</definedName>
    <definedName name="Z_49037B54_2990_41F2_A98D_615EDAEEEC02_.wvu.PrintTitles" localSheetId="13" hidden="1">'Sch-6 After Discount'!$3:$13</definedName>
    <definedName name="Z_49037B54_2990_41F2_A98D_615EDAEEEC02_.wvu.PrintTitles" localSheetId="14" hidden="1">'Sch-7'!$14:$14</definedName>
    <definedName name="Z_49037B54_2990_41F2_A98D_615EDAEEEC02_.wvu.Rows" localSheetId="1" hidden="1">Cover!$7:$7</definedName>
    <definedName name="Z_49037B54_2990_41F2_A98D_615EDAEEEC02_.wvu.Rows" localSheetId="15" hidden="1">Discount!$34:$36</definedName>
    <definedName name="Z_49037B54_2990_41F2_A98D_615EDAEEEC02_.wvu.Rows" localSheetId="3" hidden="1">'Names of Bidder'!$27:$30</definedName>
    <definedName name="Z_49037B54_2990_41F2_A98D_615EDAEEEC02_.wvu.Rows" localSheetId="4" hidden="1">'Sch-1'!#REF!,'Sch-1'!$252:$252</definedName>
    <definedName name="Z_49037B54_2990_41F2_A98D_615EDAEEEC02_.wvu.Rows" localSheetId="5" hidden="1">'Sch-2'!#REF!</definedName>
    <definedName name="Z_49037B54_2990_41F2_A98D_615EDAEEEC02_.wvu.Rows" localSheetId="14" hidden="1">'Sch-7'!$17:$18,'Sch-7'!$100:$218</definedName>
    <definedName name="Z_498493C3_769C_4143_9114_C68CD1D40B11_.wvu.Cols" localSheetId="16" hidden="1">'Bid Form 2nd Envelope'!$Y:$AN</definedName>
    <definedName name="Z_498493C3_769C_4143_9114_C68CD1D40B11_.wvu.Cols" localSheetId="15" hidden="1">Discount!$H:$K</definedName>
    <definedName name="Z_498493C3_769C_4143_9114_C68CD1D40B11_.wvu.Cols" localSheetId="3" hidden="1">'Names of Bidder'!$J:$L</definedName>
    <definedName name="Z_498493C3_769C_4143_9114_C68CD1D40B11_.wvu.Cols" localSheetId="4" hidden="1">'Sch-1'!$Q:$S</definedName>
    <definedName name="Z_498493C3_769C_4143_9114_C68CD1D40B11_.wvu.Cols" localSheetId="6" hidden="1">'Sch-3 '!$R:$S,'Sch-3 '!$AK:$AP</definedName>
    <definedName name="Z_498493C3_769C_4143_9114_C68CD1D40B11_.wvu.Cols" localSheetId="7" hidden="1">'Sch-4a'!$R:$S</definedName>
    <definedName name="Z_498493C3_769C_4143_9114_C68CD1D40B11_.wvu.Cols" localSheetId="8" hidden="1">'Sch-4b'!$R:$S</definedName>
    <definedName name="Z_498493C3_769C_4143_9114_C68CD1D40B11_.wvu.Cols" localSheetId="10" hidden="1">'Sch-4c'!$R:$S</definedName>
    <definedName name="Z_498493C3_769C_4143_9114_C68CD1D40B11_.wvu.Cols" localSheetId="11" hidden="1">'Sch-5'!$I:$P</definedName>
    <definedName name="Z_498493C3_769C_4143_9114_C68CD1D40B11_.wvu.Cols" localSheetId="14" hidden="1">'Sch-7'!$P:$R,'Sch-7'!$AG:$AM</definedName>
    <definedName name="Z_498493C3_769C_4143_9114_C68CD1D40B11_.wvu.FilterData" localSheetId="4" hidden="1">'Sch-1'!$A$252:$AZ$255</definedName>
    <definedName name="Z_498493C3_769C_4143_9114_C68CD1D40B11_.wvu.FilterData" localSheetId="5" hidden="1">'Sch-2'!$G$252:$J$253</definedName>
    <definedName name="Z_498493C3_769C_4143_9114_C68CD1D40B11_.wvu.FilterData" localSheetId="6" hidden="1">'Sch-3 '!$A$231:$BB$232</definedName>
    <definedName name="Z_498493C3_769C_4143_9114_C68CD1D40B11_.wvu.PrintArea" localSheetId="16" hidden="1">'Bid Form 2nd Envelope'!$A$1:$F$63</definedName>
    <definedName name="Z_498493C3_769C_4143_9114_C68CD1D40B11_.wvu.PrintArea" localSheetId="1" hidden="1">Cover!$A$1:$H$15</definedName>
    <definedName name="Z_498493C3_769C_4143_9114_C68CD1D40B11_.wvu.PrintArea" localSheetId="15" hidden="1">Discount!$A$2:$G$45</definedName>
    <definedName name="Z_498493C3_769C_4143_9114_C68CD1D40B11_.wvu.PrintArea" localSheetId="2" hidden="1">Instructions!$A$1:$C$50</definedName>
    <definedName name="Z_498493C3_769C_4143_9114_C68CD1D40B11_.wvu.PrintArea" localSheetId="3" hidden="1">'Names of Bidder'!$A$1:$F$33</definedName>
    <definedName name="Z_498493C3_769C_4143_9114_C68CD1D40B11_.wvu.PrintArea" localSheetId="4" hidden="1">'Sch-1'!$A$1:$O$263</definedName>
    <definedName name="Z_498493C3_769C_4143_9114_C68CD1D40B11_.wvu.PrintArea" localSheetId="5" hidden="1">'Sch-2'!$A$1:$J$262</definedName>
    <definedName name="Z_498493C3_769C_4143_9114_C68CD1D40B11_.wvu.PrintArea" localSheetId="6" hidden="1">'Sch-3 '!$A$1:$Q$239</definedName>
    <definedName name="Z_498493C3_769C_4143_9114_C68CD1D40B11_.wvu.PrintArea" localSheetId="7" hidden="1">'Sch-4a'!$A$1:$Q$33</definedName>
    <definedName name="Z_498493C3_769C_4143_9114_C68CD1D40B11_.wvu.PrintArea" localSheetId="8" hidden="1">'Sch-4b'!$A$1:$Q$48</definedName>
    <definedName name="Z_498493C3_769C_4143_9114_C68CD1D40B11_.wvu.PrintArea" localSheetId="10" hidden="1">'Sch-4c'!$A$1:$Q$40</definedName>
    <definedName name="Z_498493C3_769C_4143_9114_C68CD1D40B11_.wvu.PrintArea" localSheetId="11" hidden="1">'Sch-5'!$A$1:$E$26</definedName>
    <definedName name="Z_498493C3_769C_4143_9114_C68CD1D40B11_.wvu.PrintArea" localSheetId="9" hidden="1">'Sch-5 Dis'!$A$1:$E$26</definedName>
    <definedName name="Z_498493C3_769C_4143_9114_C68CD1D40B11_.wvu.PrintArea" localSheetId="12" hidden="1">'Sch-6'!$A$1:$D$37</definedName>
    <definedName name="Z_498493C3_769C_4143_9114_C68CD1D40B11_.wvu.PrintArea" localSheetId="13" hidden="1">'Sch-6 After Discount'!$A$1:$D$37</definedName>
    <definedName name="Z_498493C3_769C_4143_9114_C68CD1D40B11_.wvu.PrintArea" localSheetId="14" hidden="1">'Sch-7'!$A$1:$N$27</definedName>
    <definedName name="Z_498493C3_769C_4143_9114_C68CD1D40B11_.wvu.PrintTitles" localSheetId="4" hidden="1">'Sch-1'!$15:$17</definedName>
    <definedName name="Z_498493C3_769C_4143_9114_C68CD1D40B11_.wvu.PrintTitles" localSheetId="5" hidden="1">'Sch-2'!$15:$17</definedName>
    <definedName name="Z_498493C3_769C_4143_9114_C68CD1D40B11_.wvu.PrintTitles" localSheetId="6" hidden="1">'Sch-3 '!$13:$17</definedName>
    <definedName name="Z_498493C3_769C_4143_9114_C68CD1D40B11_.wvu.PrintTitles" localSheetId="11" hidden="1">'Sch-5'!$3:$13</definedName>
    <definedName name="Z_498493C3_769C_4143_9114_C68CD1D40B11_.wvu.PrintTitles" localSheetId="9" hidden="1">'Sch-5 Dis'!$3:$13</definedName>
    <definedName name="Z_498493C3_769C_4143_9114_C68CD1D40B11_.wvu.PrintTitles" localSheetId="12" hidden="1">'Sch-6'!$3:$13</definedName>
    <definedName name="Z_498493C3_769C_4143_9114_C68CD1D40B11_.wvu.PrintTitles" localSheetId="13" hidden="1">'Sch-6 After Discount'!$3:$13</definedName>
    <definedName name="Z_498493C3_769C_4143_9114_C68CD1D40B11_.wvu.PrintTitles" localSheetId="14" hidden="1">'Sch-7'!$14:$14</definedName>
    <definedName name="Z_498493C3_769C_4143_9114_C68CD1D40B11_.wvu.Rows" localSheetId="1" hidden="1">Cover!$7:$7</definedName>
    <definedName name="Z_498493C3_769C_4143_9114_C68CD1D40B11_.wvu.Rows" localSheetId="15" hidden="1">Discount!$34:$36</definedName>
    <definedName name="Z_498493C3_769C_4143_9114_C68CD1D40B11_.wvu.Rows" localSheetId="3" hidden="1">'Names of Bidder'!$13:$23</definedName>
    <definedName name="Z_498493C3_769C_4143_9114_C68CD1D40B11_.wvu.Rows" localSheetId="5" hidden="1">'Sch-2'!#REF!</definedName>
    <definedName name="Z_498493C3_769C_4143_9114_C68CD1D40B11_.wvu.Rows" localSheetId="14" hidden="1">'Sch-7'!$17:$18,'Sch-7'!$100:$218</definedName>
    <definedName name="Z_4AA1107B_A795_4744_B566_827168772C7A_.wvu.Cols" localSheetId="15" hidden="1">Discount!$H:$O</definedName>
    <definedName name="Z_4AA1107B_A795_4744_B566_827168772C7A_.wvu.Cols" localSheetId="5" hidden="1">'Sch-2'!$M:$R</definedName>
    <definedName name="Z_4AA1107B_A795_4744_B566_827168772C7A_.wvu.Cols" localSheetId="6" hidden="1">'Sch-3 '!$S:$AE,'Sch-3 '!$AK:$AP</definedName>
    <definedName name="Z_4AA1107B_A795_4744_B566_827168772C7A_.wvu.Cols" localSheetId="11" hidden="1">'Sch-5'!$I:$P</definedName>
    <definedName name="Z_4AA1107B_A795_4744_B566_827168772C7A_.wvu.Cols" localSheetId="14" hidden="1">'Sch-7'!$O:$O,'Sch-7'!$AG:$AM</definedName>
    <definedName name="Z_4AA1107B_A795_4744_B566_827168772C7A_.wvu.FilterData" localSheetId="4" hidden="1">'Sch-1'!$A$252:$O$252</definedName>
    <definedName name="Z_4AA1107B_A795_4744_B566_827168772C7A_.wvu.FilterData" localSheetId="5" hidden="1">'Sch-2'!$G$252:$J$253</definedName>
    <definedName name="Z_4AA1107B_A795_4744_B566_827168772C7A_.wvu.FilterData" localSheetId="6" hidden="1">'Sch-3 '!$A$231:$P$232</definedName>
    <definedName name="Z_4AA1107B_A795_4744_B566_827168772C7A_.wvu.PrintArea" localSheetId="16" hidden="1">'Bid Form 2nd Envelope'!$A$1:$F$63</definedName>
    <definedName name="Z_4AA1107B_A795_4744_B566_827168772C7A_.wvu.PrintArea" localSheetId="15" hidden="1">Discount!$A$2:$G$45</definedName>
    <definedName name="Z_4AA1107B_A795_4744_B566_827168772C7A_.wvu.PrintArea" localSheetId="2" hidden="1">Instructions!$A$1:$C$50</definedName>
    <definedName name="Z_4AA1107B_A795_4744_B566_827168772C7A_.wvu.PrintArea" localSheetId="3" hidden="1">'Names of Bidder'!$A$1:$F$33</definedName>
    <definedName name="Z_4AA1107B_A795_4744_B566_827168772C7A_.wvu.PrintArea" localSheetId="4" hidden="1">'Sch-1'!$A$1:$O$263</definedName>
    <definedName name="Z_4AA1107B_A795_4744_B566_827168772C7A_.wvu.PrintArea" localSheetId="5" hidden="1">'Sch-2'!$A$1:$J$260</definedName>
    <definedName name="Z_4AA1107B_A795_4744_B566_827168772C7A_.wvu.PrintArea" localSheetId="6" hidden="1">'Sch-3 '!$A$1:$P$239</definedName>
    <definedName name="Z_4AA1107B_A795_4744_B566_827168772C7A_.wvu.PrintArea" localSheetId="7" hidden="1">'Sch-4a'!$A$1:$Q$33</definedName>
    <definedName name="Z_4AA1107B_A795_4744_B566_827168772C7A_.wvu.PrintArea" localSheetId="8" hidden="1">'Sch-4b'!$A$1:$Q$48</definedName>
    <definedName name="Z_4AA1107B_A795_4744_B566_827168772C7A_.wvu.PrintArea" localSheetId="10" hidden="1">'Sch-4c'!$A$1:$Q$40</definedName>
    <definedName name="Z_4AA1107B_A795_4744_B566_827168772C7A_.wvu.PrintArea" localSheetId="11" hidden="1">'Sch-5'!$A$1:$E$26</definedName>
    <definedName name="Z_4AA1107B_A795_4744_B566_827168772C7A_.wvu.PrintArea" localSheetId="9" hidden="1">'Sch-5 Dis'!$A$1:$E$26</definedName>
    <definedName name="Z_4AA1107B_A795_4744_B566_827168772C7A_.wvu.PrintArea" localSheetId="12" hidden="1">'Sch-6'!$A$1:$D$37</definedName>
    <definedName name="Z_4AA1107B_A795_4744_B566_827168772C7A_.wvu.PrintArea" localSheetId="13" hidden="1">'Sch-6 After Discount'!$A$1:$D$37</definedName>
    <definedName name="Z_4AA1107B_A795_4744_B566_827168772C7A_.wvu.PrintArea" localSheetId="14" hidden="1">'Sch-7'!$A$1:$M$27</definedName>
    <definedName name="Z_4AA1107B_A795_4744_B566_827168772C7A_.wvu.PrintTitles" localSheetId="4" hidden="1">'Sch-1'!$15:$17</definedName>
    <definedName name="Z_4AA1107B_A795_4744_B566_827168772C7A_.wvu.PrintTitles" localSheetId="5" hidden="1">'Sch-2'!$15:$17</definedName>
    <definedName name="Z_4AA1107B_A795_4744_B566_827168772C7A_.wvu.PrintTitles" localSheetId="6" hidden="1">'Sch-3 '!$13:$17</definedName>
    <definedName name="Z_4AA1107B_A795_4744_B566_827168772C7A_.wvu.PrintTitles" localSheetId="11" hidden="1">'Sch-5'!$3:$13</definedName>
    <definedName name="Z_4AA1107B_A795_4744_B566_827168772C7A_.wvu.PrintTitles" localSheetId="9" hidden="1">'Sch-5 Dis'!$3:$13</definedName>
    <definedName name="Z_4AA1107B_A795_4744_B566_827168772C7A_.wvu.PrintTitles" localSheetId="12" hidden="1">'Sch-6'!$3:$13</definedName>
    <definedName name="Z_4AA1107B_A795_4744_B566_827168772C7A_.wvu.PrintTitles" localSheetId="13" hidden="1">'Sch-6 After Discount'!$3:$13</definedName>
    <definedName name="Z_4AA1107B_A795_4744_B566_827168772C7A_.wvu.PrintTitles" localSheetId="14" hidden="1">'Sch-7'!$14:$14</definedName>
    <definedName name="Z_4AA1107B_A795_4744_B566_827168772C7A_.wvu.Rows" localSheetId="1" hidden="1">Cover!$7:$7</definedName>
    <definedName name="Z_4AA1107B_A795_4744_B566_827168772C7A_.wvu.Rows" localSheetId="15" hidden="1">Discount!$34:$36</definedName>
    <definedName name="Z_4AA1107B_A795_4744_B566_827168772C7A_.wvu.Rows" localSheetId="5" hidden="1">'Sch-2'!#REF!,'Sch-2'!#REF!</definedName>
    <definedName name="Z_4AA1107B_A795_4744_B566_827168772C7A_.wvu.Rows" localSheetId="14" hidden="1">'Sch-7'!$24:$24,'Sch-7'!$100:$218</definedName>
    <definedName name="Z_4F65FF32_EC61_4022_A399_2986D7B6B8B3_.wvu.Cols" localSheetId="16" hidden="1">'Bid Form 2nd Envelope'!$Z:$AJ</definedName>
    <definedName name="Z_4F65FF32_EC61_4022_A399_2986D7B6B8B3_.wvu.Cols" localSheetId="4" hidden="1">'Sch-1'!$Y:$AL</definedName>
    <definedName name="Z_4F65FF32_EC61_4022_A399_2986D7B6B8B3_.wvu.Cols" localSheetId="5" hidden="1">'Sch-2'!#REF!</definedName>
    <definedName name="Z_4F65FF32_EC61_4022_A399_2986D7B6B8B3_.wvu.Cols" localSheetId="6" hidden="1">'Sch-3 '!$AK:$AP</definedName>
    <definedName name="Z_4F65FF32_EC61_4022_A399_2986D7B6B8B3_.wvu.Cols" localSheetId="11" hidden="1">'Sch-5'!$I:$P</definedName>
    <definedName name="Z_4F65FF32_EC61_4022_A399_2986D7B6B8B3_.wvu.Cols" localSheetId="9" hidden="1">'Sch-5 Dis'!$I:$P</definedName>
    <definedName name="Z_4F65FF32_EC61_4022_A399_2986D7B6B8B3_.wvu.Cols" localSheetId="14" hidden="1">'Sch-7'!$AG:$AM</definedName>
    <definedName name="Z_4F65FF32_EC61_4022_A399_2986D7B6B8B3_.wvu.PrintArea" localSheetId="16" hidden="1">'Bid Form 2nd Envelope'!$A$1:$F$63</definedName>
    <definedName name="Z_4F65FF32_EC61_4022_A399_2986D7B6B8B3_.wvu.PrintArea" localSheetId="15" hidden="1">Discount!$A$2:$G$43</definedName>
    <definedName name="Z_4F65FF32_EC61_4022_A399_2986D7B6B8B3_.wvu.PrintArea" localSheetId="2" hidden="1">Instructions!$A$1:$C$50</definedName>
    <definedName name="Z_4F65FF32_EC61_4022_A399_2986D7B6B8B3_.wvu.PrintArea" localSheetId="3" hidden="1">'Names of Bidder'!$A$1:$D$31</definedName>
    <definedName name="Z_4F65FF32_EC61_4022_A399_2986D7B6B8B3_.wvu.PrintArea" localSheetId="4" hidden="1">'Sch-1'!$A$1:$O$264</definedName>
    <definedName name="Z_4F65FF32_EC61_4022_A399_2986D7B6B8B3_.wvu.PrintArea" localSheetId="5" hidden="1">'Sch-2'!$A$1:$J$252</definedName>
    <definedName name="Z_4F65FF32_EC61_4022_A399_2986D7B6B8B3_.wvu.PrintArea" localSheetId="6" hidden="1">'Sch-3 '!$A$1:$P$231</definedName>
    <definedName name="Z_4F65FF32_EC61_4022_A399_2986D7B6B8B3_.wvu.PrintArea" localSheetId="7" hidden="1">'Sch-4a'!$A$1:$Q$33</definedName>
    <definedName name="Z_4F65FF32_EC61_4022_A399_2986D7B6B8B3_.wvu.PrintArea" localSheetId="8" hidden="1">'Sch-4b'!$A$1:$Q$48</definedName>
    <definedName name="Z_4F65FF32_EC61_4022_A399_2986D7B6B8B3_.wvu.PrintArea" localSheetId="10" hidden="1">'Sch-4c'!$A$1:$Q$40</definedName>
    <definedName name="Z_4F65FF32_EC61_4022_A399_2986D7B6B8B3_.wvu.PrintArea" localSheetId="11" hidden="1">'Sch-5'!$A$1:$E$26</definedName>
    <definedName name="Z_4F65FF32_EC61_4022_A399_2986D7B6B8B3_.wvu.PrintArea" localSheetId="9" hidden="1">'Sch-5 Dis'!$A$1:$E$26</definedName>
    <definedName name="Z_4F65FF32_EC61_4022_A399_2986D7B6B8B3_.wvu.PrintArea" localSheetId="12" hidden="1">'Sch-6'!$A$1:$D$38</definedName>
    <definedName name="Z_4F65FF32_EC61_4022_A399_2986D7B6B8B3_.wvu.PrintArea" localSheetId="13" hidden="1">'Sch-6 After Discount'!$A$1:$D$38</definedName>
    <definedName name="Z_4F65FF32_EC61_4022_A399_2986D7B6B8B3_.wvu.PrintArea" localSheetId="14" hidden="1">'Sch-7'!$A$1:$M$27</definedName>
    <definedName name="Z_4F65FF32_EC61_4022_A399_2986D7B6B8B3_.wvu.PrintTitles" localSheetId="4" hidden="1">'Sch-1'!$15:$17</definedName>
    <definedName name="Z_4F65FF32_EC61_4022_A399_2986D7B6B8B3_.wvu.PrintTitles" localSheetId="5" hidden="1">'Sch-2'!$15:$17</definedName>
    <definedName name="Z_4F65FF32_EC61_4022_A399_2986D7B6B8B3_.wvu.PrintTitles" localSheetId="6" hidden="1">'Sch-3 '!$13:$17</definedName>
    <definedName name="Z_4F65FF32_EC61_4022_A399_2986D7B6B8B3_.wvu.PrintTitles" localSheetId="11" hidden="1">'Sch-5'!$3:$13</definedName>
    <definedName name="Z_4F65FF32_EC61_4022_A399_2986D7B6B8B3_.wvu.PrintTitles" localSheetId="9" hidden="1">'Sch-5 Dis'!$3:$13</definedName>
    <definedName name="Z_4F65FF32_EC61_4022_A399_2986D7B6B8B3_.wvu.PrintTitles" localSheetId="12" hidden="1">'Sch-6'!$3:$13</definedName>
    <definedName name="Z_4F65FF32_EC61_4022_A399_2986D7B6B8B3_.wvu.PrintTitles" localSheetId="13" hidden="1">'Sch-6 After Discount'!$3:$13</definedName>
    <definedName name="Z_4F65FF32_EC61_4022_A399_2986D7B6B8B3_.wvu.PrintTitles" localSheetId="14" hidden="1">'Sch-7'!$14:$14</definedName>
    <definedName name="Z_4F65FF32_EC61_4022_A399_2986D7B6B8B3_.wvu.Rows" localSheetId="4" hidden="1">'Sch-1'!$289:$355</definedName>
    <definedName name="Z_4F65FF32_EC61_4022_A399_2986D7B6B8B3_.wvu.Rows" localSheetId="5" hidden="1">'Sch-2'!#REF!</definedName>
    <definedName name="Z_4F65FF32_EC61_4022_A399_2986D7B6B8B3_.wvu.Rows" localSheetId="6" hidden="1">'Sch-3 '!#REF!</definedName>
    <definedName name="Z_4F65FF32_EC61_4022_A399_2986D7B6B8B3_.wvu.Rows" localSheetId="14" hidden="1">'Sch-7'!$100:$218</definedName>
    <definedName name="Z_58D82F59_8CF6_455F_B9F4_081499FDF243_.wvu.Cols" localSheetId="15" hidden="1">Discount!$H:$L</definedName>
    <definedName name="Z_58D82F59_8CF6_455F_B9F4_081499FDF243_.wvu.PrintArea" localSheetId="15" hidden="1">Discount!$A$2:$G$45</definedName>
    <definedName name="Z_58D82F59_8CF6_455F_B9F4_081499FDF243_.wvu.Rows" localSheetId="15" hidden="1">Discount!$20:$20,Discount!$28:$28</definedName>
    <definedName name="Z_696D9240_6693_44E8_B9A4_2BFADD101EE2_.wvu.Cols" localSheetId="15" hidden="1">Discount!$H:$L</definedName>
    <definedName name="Z_696D9240_6693_44E8_B9A4_2BFADD101EE2_.wvu.PrintArea" localSheetId="15" hidden="1">Discount!$A$2:$G$45</definedName>
    <definedName name="Z_696D9240_6693_44E8_B9A4_2BFADD101EE2_.wvu.Rows" localSheetId="15" hidden="1">Discount!$20:$20,Discount!$28:$28</definedName>
    <definedName name="Z_7487ED9F_BBED_4B2A_9631_22F1A430946B_.wvu.Cols" localSheetId="15" hidden="1">Discount!$H:$O</definedName>
    <definedName name="Z_7487ED9F_BBED_4B2A_9631_22F1A430946B_.wvu.Cols" localSheetId="5" hidden="1">'Sch-2'!$M:$R</definedName>
    <definedName name="Z_7487ED9F_BBED_4B2A_9631_22F1A430946B_.wvu.Cols" localSheetId="6" hidden="1">'Sch-3 '!$S:$AE,'Sch-3 '!$AK:$AP</definedName>
    <definedName name="Z_7487ED9F_BBED_4B2A_9631_22F1A430946B_.wvu.Cols" localSheetId="11" hidden="1">'Sch-5'!$I:$P</definedName>
    <definedName name="Z_7487ED9F_BBED_4B2A_9631_22F1A430946B_.wvu.Cols" localSheetId="14" hidden="1">'Sch-7'!$O:$O,'Sch-7'!$AG:$AM</definedName>
    <definedName name="Z_7487ED9F_BBED_4B2A_9631_22F1A430946B_.wvu.FilterData" localSheetId="4" hidden="1">'Sch-1'!$A$252:$O$252</definedName>
    <definedName name="Z_7487ED9F_BBED_4B2A_9631_22F1A430946B_.wvu.FilterData" localSheetId="5" hidden="1">'Sch-2'!$G$252:$J$253</definedName>
    <definedName name="Z_7487ED9F_BBED_4B2A_9631_22F1A430946B_.wvu.FilterData" localSheetId="6" hidden="1">'Sch-3 '!$A$231:$P$232</definedName>
    <definedName name="Z_7487ED9F_BBED_4B2A_9631_22F1A430946B_.wvu.PrintArea" localSheetId="16" hidden="1">'Bid Form 2nd Envelope'!$A$1:$F$63</definedName>
    <definedName name="Z_7487ED9F_BBED_4B2A_9631_22F1A430946B_.wvu.PrintArea" localSheetId="15" hidden="1">Discount!$A$2:$G$45</definedName>
    <definedName name="Z_7487ED9F_BBED_4B2A_9631_22F1A430946B_.wvu.PrintArea" localSheetId="2" hidden="1">Instructions!$A$1:$C$50</definedName>
    <definedName name="Z_7487ED9F_BBED_4B2A_9631_22F1A430946B_.wvu.PrintArea" localSheetId="3" hidden="1">'Names of Bidder'!$A$1:$F$33</definedName>
    <definedName name="Z_7487ED9F_BBED_4B2A_9631_22F1A430946B_.wvu.PrintArea" localSheetId="4" hidden="1">'Sch-1'!$A$1:$O$263</definedName>
    <definedName name="Z_7487ED9F_BBED_4B2A_9631_22F1A430946B_.wvu.PrintArea" localSheetId="5" hidden="1">'Sch-2'!$A$1:$J$260</definedName>
    <definedName name="Z_7487ED9F_BBED_4B2A_9631_22F1A430946B_.wvu.PrintArea" localSheetId="6" hidden="1">'Sch-3 '!$A$1:$P$239</definedName>
    <definedName name="Z_7487ED9F_BBED_4B2A_9631_22F1A430946B_.wvu.PrintArea" localSheetId="7" hidden="1">'Sch-4a'!$A$1:$Q$33</definedName>
    <definedName name="Z_7487ED9F_BBED_4B2A_9631_22F1A430946B_.wvu.PrintArea" localSheetId="8" hidden="1">'Sch-4b'!$A$1:$Q$48</definedName>
    <definedName name="Z_7487ED9F_BBED_4B2A_9631_22F1A430946B_.wvu.PrintArea" localSheetId="10" hidden="1">'Sch-4c'!$A$1:$Q$40</definedName>
    <definedName name="Z_7487ED9F_BBED_4B2A_9631_22F1A430946B_.wvu.PrintArea" localSheetId="11" hidden="1">'Sch-5'!$A$1:$E$26</definedName>
    <definedName name="Z_7487ED9F_BBED_4B2A_9631_22F1A430946B_.wvu.PrintArea" localSheetId="9" hidden="1">'Sch-5 Dis'!$A$1:$E$26</definedName>
    <definedName name="Z_7487ED9F_BBED_4B2A_9631_22F1A430946B_.wvu.PrintArea" localSheetId="12" hidden="1">'Sch-6'!$A$1:$D$37</definedName>
    <definedName name="Z_7487ED9F_BBED_4B2A_9631_22F1A430946B_.wvu.PrintArea" localSheetId="13" hidden="1">'Sch-6 After Discount'!$A$1:$D$37</definedName>
    <definedName name="Z_7487ED9F_BBED_4B2A_9631_22F1A430946B_.wvu.PrintArea" localSheetId="14" hidden="1">'Sch-7'!$A$1:$M$27</definedName>
    <definedName name="Z_7487ED9F_BBED_4B2A_9631_22F1A430946B_.wvu.PrintTitles" localSheetId="4" hidden="1">'Sch-1'!$15:$17</definedName>
    <definedName name="Z_7487ED9F_BBED_4B2A_9631_22F1A430946B_.wvu.PrintTitles" localSheetId="5" hidden="1">'Sch-2'!$15:$17</definedName>
    <definedName name="Z_7487ED9F_BBED_4B2A_9631_22F1A430946B_.wvu.PrintTitles" localSheetId="6" hidden="1">'Sch-3 '!$13:$17</definedName>
    <definedName name="Z_7487ED9F_BBED_4B2A_9631_22F1A430946B_.wvu.PrintTitles" localSheetId="11" hidden="1">'Sch-5'!$3:$13</definedName>
    <definedName name="Z_7487ED9F_BBED_4B2A_9631_22F1A430946B_.wvu.PrintTitles" localSheetId="9" hidden="1">'Sch-5 Dis'!$3:$13</definedName>
    <definedName name="Z_7487ED9F_BBED_4B2A_9631_22F1A430946B_.wvu.PrintTitles" localSheetId="12" hidden="1">'Sch-6'!$3:$13</definedName>
    <definedName name="Z_7487ED9F_BBED_4B2A_9631_22F1A430946B_.wvu.PrintTitles" localSheetId="13" hidden="1">'Sch-6 After Discount'!$3:$13</definedName>
    <definedName name="Z_7487ED9F_BBED_4B2A_9631_22F1A430946B_.wvu.PrintTitles" localSheetId="14" hidden="1">'Sch-7'!$14:$14</definedName>
    <definedName name="Z_7487ED9F_BBED_4B2A_9631_22F1A430946B_.wvu.Rows" localSheetId="1" hidden="1">Cover!$7:$7</definedName>
    <definedName name="Z_7487ED9F_BBED_4B2A_9631_22F1A430946B_.wvu.Rows" localSheetId="15" hidden="1">Discount!$34:$36</definedName>
    <definedName name="Z_7487ED9F_BBED_4B2A_9631_22F1A430946B_.wvu.Rows" localSheetId="5" hidden="1">'Sch-2'!#REF!,'Sch-2'!#REF!</definedName>
    <definedName name="Z_7487ED9F_BBED_4B2A_9631_22F1A430946B_.wvu.Rows" localSheetId="14" hidden="1">'Sch-7'!$24:$24,'Sch-7'!$100:$218</definedName>
    <definedName name="Z_8E2BD47E_9D90_4E85_B636_9331A76FA1A9_.wvu.Cols" localSheetId="16" hidden="1">'Bid Form 2nd Envelope'!$Y:$AN</definedName>
    <definedName name="Z_8E2BD47E_9D90_4E85_B636_9331A76FA1A9_.wvu.Cols" localSheetId="15" hidden="1">Discount!$H:$K</definedName>
    <definedName name="Z_8E2BD47E_9D90_4E85_B636_9331A76FA1A9_.wvu.Cols" localSheetId="3" hidden="1">'Names of Bidder'!$J:$Z</definedName>
    <definedName name="Z_8E2BD47E_9D90_4E85_B636_9331A76FA1A9_.wvu.Cols" localSheetId="4" hidden="1">'Sch-1'!$P:$Z,'Sch-1'!$AD:$AH</definedName>
    <definedName name="Z_8E2BD47E_9D90_4E85_B636_9331A76FA1A9_.wvu.Cols" localSheetId="5" hidden="1">'Sch-2'!$K:$N</definedName>
    <definedName name="Z_8E2BD47E_9D90_4E85_B636_9331A76FA1A9_.wvu.Cols" localSheetId="6" hidden="1">'Sch-3 '!$R:$V,'Sch-3 '!$AK:$AP</definedName>
    <definedName name="Z_8E2BD47E_9D90_4E85_B636_9331A76FA1A9_.wvu.Cols" localSheetId="7" hidden="1">'Sch-4a'!$R:$W</definedName>
    <definedName name="Z_8E2BD47E_9D90_4E85_B636_9331A76FA1A9_.wvu.Cols" localSheetId="8" hidden="1">'Sch-4b'!$R:$T</definedName>
    <definedName name="Z_8E2BD47E_9D90_4E85_B636_9331A76FA1A9_.wvu.Cols" localSheetId="10" hidden="1">'Sch-4c'!$R:$T</definedName>
    <definedName name="Z_8E2BD47E_9D90_4E85_B636_9331A76FA1A9_.wvu.Cols" localSheetId="11" hidden="1">'Sch-5'!$I:$P</definedName>
    <definedName name="Z_8E2BD47E_9D90_4E85_B636_9331A76FA1A9_.wvu.Cols" localSheetId="14" hidden="1">'Sch-7'!$P:$R,'Sch-7'!$AG:$AM</definedName>
    <definedName name="Z_8E2BD47E_9D90_4E85_B636_9331A76FA1A9_.wvu.FilterData" localSheetId="4" hidden="1">'Sch-1'!$A$252:$AZ$255</definedName>
    <definedName name="Z_8E2BD47E_9D90_4E85_B636_9331A76FA1A9_.wvu.FilterData" localSheetId="5" hidden="1">'Sch-2'!$G$252:$J$253</definedName>
    <definedName name="Z_8E2BD47E_9D90_4E85_B636_9331A76FA1A9_.wvu.FilterData" localSheetId="6" hidden="1">'Sch-3 '!$A$231:$BB$232</definedName>
    <definedName name="Z_8E2BD47E_9D90_4E85_B636_9331A76FA1A9_.wvu.PrintArea" localSheetId="16" hidden="1">'Bid Form 2nd Envelope'!$A$1:$F$62</definedName>
    <definedName name="Z_8E2BD47E_9D90_4E85_B636_9331A76FA1A9_.wvu.PrintArea" localSheetId="1" hidden="1">Cover!$A$1:$F$15</definedName>
    <definedName name="Z_8E2BD47E_9D90_4E85_B636_9331A76FA1A9_.wvu.PrintArea" localSheetId="15" hidden="1">Discount!$A$2:$G$45</definedName>
    <definedName name="Z_8E2BD47E_9D90_4E85_B636_9331A76FA1A9_.wvu.PrintArea" localSheetId="2" hidden="1">Instructions!$A$1:$C$50</definedName>
    <definedName name="Z_8E2BD47E_9D90_4E85_B636_9331A76FA1A9_.wvu.PrintArea" localSheetId="3" hidden="1">'Names of Bidder'!$A$1:$F$33</definedName>
    <definedName name="Z_8E2BD47E_9D90_4E85_B636_9331A76FA1A9_.wvu.PrintArea" localSheetId="4" hidden="1">'Sch-1'!$A$1:$O$263</definedName>
    <definedName name="Z_8E2BD47E_9D90_4E85_B636_9331A76FA1A9_.wvu.PrintArea" localSheetId="5" hidden="1">'Sch-2'!$A$1:$K$262</definedName>
    <definedName name="Z_8E2BD47E_9D90_4E85_B636_9331A76FA1A9_.wvu.PrintArea" localSheetId="6" hidden="1">'Sch-3 '!$A$1:$Q$239</definedName>
    <definedName name="Z_8E2BD47E_9D90_4E85_B636_9331A76FA1A9_.wvu.PrintArea" localSheetId="7" hidden="1">'Sch-4a'!$A$1:$Q$33</definedName>
    <definedName name="Z_8E2BD47E_9D90_4E85_B636_9331A76FA1A9_.wvu.PrintArea" localSheetId="8" hidden="1">'Sch-4b'!$A$1:$Q$48</definedName>
    <definedName name="Z_8E2BD47E_9D90_4E85_B636_9331A76FA1A9_.wvu.PrintArea" localSheetId="10" hidden="1">'Sch-4c'!$A$1:$Q$40</definedName>
    <definedName name="Z_8E2BD47E_9D90_4E85_B636_9331A76FA1A9_.wvu.PrintArea" localSheetId="11" hidden="1">'Sch-5'!$A$1:$E$26</definedName>
    <definedName name="Z_8E2BD47E_9D90_4E85_B636_9331A76FA1A9_.wvu.PrintArea" localSheetId="9" hidden="1">'Sch-5 Dis'!$A$1:$E$26</definedName>
    <definedName name="Z_8E2BD47E_9D90_4E85_B636_9331A76FA1A9_.wvu.PrintArea" localSheetId="12" hidden="1">'Sch-6'!$A$1:$D$37</definedName>
    <definedName name="Z_8E2BD47E_9D90_4E85_B636_9331A76FA1A9_.wvu.PrintArea" localSheetId="13" hidden="1">'Sch-6 After Discount'!$A$1:$D$37</definedName>
    <definedName name="Z_8E2BD47E_9D90_4E85_B636_9331A76FA1A9_.wvu.PrintArea" localSheetId="14" hidden="1">'Sch-7'!$A$1:$N$27</definedName>
    <definedName name="Z_8E2BD47E_9D90_4E85_B636_9331A76FA1A9_.wvu.PrintTitles" localSheetId="4" hidden="1">'Sch-1'!$15:$17</definedName>
    <definedName name="Z_8E2BD47E_9D90_4E85_B636_9331A76FA1A9_.wvu.PrintTitles" localSheetId="5" hidden="1">'Sch-2'!$15:$17</definedName>
    <definedName name="Z_8E2BD47E_9D90_4E85_B636_9331A76FA1A9_.wvu.PrintTitles" localSheetId="6" hidden="1">'Sch-3 '!$13:$17</definedName>
    <definedName name="Z_8E2BD47E_9D90_4E85_B636_9331A76FA1A9_.wvu.PrintTitles" localSheetId="11" hidden="1">'Sch-5'!$3:$13</definedName>
    <definedName name="Z_8E2BD47E_9D90_4E85_B636_9331A76FA1A9_.wvu.PrintTitles" localSheetId="9" hidden="1">'Sch-5 Dis'!$3:$13</definedName>
    <definedName name="Z_8E2BD47E_9D90_4E85_B636_9331A76FA1A9_.wvu.PrintTitles" localSheetId="12" hidden="1">'Sch-6'!$3:$13</definedName>
    <definedName name="Z_8E2BD47E_9D90_4E85_B636_9331A76FA1A9_.wvu.PrintTitles" localSheetId="13" hidden="1">'Sch-6 After Discount'!$3:$13</definedName>
    <definedName name="Z_8E2BD47E_9D90_4E85_B636_9331A76FA1A9_.wvu.PrintTitles" localSheetId="14" hidden="1">'Sch-7'!$14:$14</definedName>
    <definedName name="Z_8E2BD47E_9D90_4E85_B636_9331A76FA1A9_.wvu.Rows" localSheetId="1" hidden="1">Cover!$7:$7</definedName>
    <definedName name="Z_8E2BD47E_9D90_4E85_B636_9331A76FA1A9_.wvu.Rows" localSheetId="15" hidden="1">Discount!$34:$36</definedName>
    <definedName name="Z_8E2BD47E_9D90_4E85_B636_9331A76FA1A9_.wvu.Rows" localSheetId="3" hidden="1">'Names of Bidder'!$7:$7,'Names of Bidder'!$14:$23,'Names of Bidder'!$27:$30</definedName>
    <definedName name="Z_8E2BD47E_9D90_4E85_B636_9331A76FA1A9_.wvu.Rows" localSheetId="12" hidden="1">'Sch-6'!$35:$35</definedName>
    <definedName name="Z_8E2BD47E_9D90_4E85_B636_9331A76FA1A9_.wvu.Rows" localSheetId="14" hidden="1">'Sch-7'!$17:$18,'Sch-7'!$100:$218</definedName>
    <definedName name="Z_A7DBDDEF_9245_44C6_9EBF_032DB6E1C0A2_.wvu.Cols" localSheetId="15" hidden="1">Discount!$H:$O</definedName>
    <definedName name="Z_A7DBDDEF_9245_44C6_9EBF_032DB6E1C0A2_.wvu.Cols" localSheetId="4" hidden="1">'Sch-1'!$P:$P,'Sch-1'!$T:$V</definedName>
    <definedName name="Z_A7DBDDEF_9245_44C6_9EBF_032DB6E1C0A2_.wvu.Cols" localSheetId="5" hidden="1">'Sch-2'!$M:$R</definedName>
    <definedName name="Z_A7DBDDEF_9245_44C6_9EBF_032DB6E1C0A2_.wvu.Cols" localSheetId="6" hidden="1">'Sch-3 '!$S:$AE,'Sch-3 '!$AK:$AP</definedName>
    <definedName name="Z_A7DBDDEF_9245_44C6_9EBF_032DB6E1C0A2_.wvu.Cols" localSheetId="11" hidden="1">'Sch-5'!$I:$P</definedName>
    <definedName name="Z_A7DBDDEF_9245_44C6_9EBF_032DB6E1C0A2_.wvu.Cols" localSheetId="14" hidden="1">'Sch-7'!$O:$O,'Sch-7'!$AG:$AM</definedName>
    <definedName name="Z_A7DBDDEF_9245_44C6_9EBF_032DB6E1C0A2_.wvu.FilterData" localSheetId="4" hidden="1">'Sch-1'!$A$252:$O$252</definedName>
    <definedName name="Z_A7DBDDEF_9245_44C6_9EBF_032DB6E1C0A2_.wvu.FilterData" localSheetId="5" hidden="1">'Sch-2'!$G$252:$J$253</definedName>
    <definedName name="Z_A7DBDDEF_9245_44C6_9EBF_032DB6E1C0A2_.wvu.FilterData" localSheetId="6" hidden="1">'Sch-3 '!$A$231:$P$232</definedName>
    <definedName name="Z_A7DBDDEF_9245_44C6_9EBF_032DB6E1C0A2_.wvu.PrintArea" localSheetId="16" hidden="1">'Bid Form 2nd Envelope'!$A$1:$F$63</definedName>
    <definedName name="Z_A7DBDDEF_9245_44C6_9EBF_032DB6E1C0A2_.wvu.PrintArea" localSheetId="15" hidden="1">Discount!$A$2:$G$45</definedName>
    <definedName name="Z_A7DBDDEF_9245_44C6_9EBF_032DB6E1C0A2_.wvu.PrintArea" localSheetId="2" hidden="1">Instructions!$A$1:$C$50</definedName>
    <definedName name="Z_A7DBDDEF_9245_44C6_9EBF_032DB6E1C0A2_.wvu.PrintArea" localSheetId="3" hidden="1">'Names of Bidder'!$A$1:$F$33</definedName>
    <definedName name="Z_A7DBDDEF_9245_44C6_9EBF_032DB6E1C0A2_.wvu.PrintArea" localSheetId="4" hidden="1">'Sch-1'!$A$1:$O$263</definedName>
    <definedName name="Z_A7DBDDEF_9245_44C6_9EBF_032DB6E1C0A2_.wvu.PrintArea" localSheetId="5" hidden="1">'Sch-2'!$A$1:$J$260</definedName>
    <definedName name="Z_A7DBDDEF_9245_44C6_9EBF_032DB6E1C0A2_.wvu.PrintArea" localSheetId="6" hidden="1">'Sch-3 '!$A$1:$P$239</definedName>
    <definedName name="Z_A7DBDDEF_9245_44C6_9EBF_032DB6E1C0A2_.wvu.PrintArea" localSheetId="7" hidden="1">'Sch-4a'!$A$1:$Q$33</definedName>
    <definedName name="Z_A7DBDDEF_9245_44C6_9EBF_032DB6E1C0A2_.wvu.PrintArea" localSheetId="8" hidden="1">'Sch-4b'!$A$1:$Q$48</definedName>
    <definedName name="Z_A7DBDDEF_9245_44C6_9EBF_032DB6E1C0A2_.wvu.PrintArea" localSheetId="10" hidden="1">'Sch-4c'!$A$1:$Q$40</definedName>
    <definedName name="Z_A7DBDDEF_9245_44C6_9EBF_032DB6E1C0A2_.wvu.PrintArea" localSheetId="11" hidden="1">'Sch-5'!$A$1:$E$26</definedName>
    <definedName name="Z_A7DBDDEF_9245_44C6_9EBF_032DB6E1C0A2_.wvu.PrintArea" localSheetId="9" hidden="1">'Sch-5 Dis'!$A$1:$E$26</definedName>
    <definedName name="Z_A7DBDDEF_9245_44C6_9EBF_032DB6E1C0A2_.wvu.PrintArea" localSheetId="12" hidden="1">'Sch-6'!$A$1:$D$37</definedName>
    <definedName name="Z_A7DBDDEF_9245_44C6_9EBF_032DB6E1C0A2_.wvu.PrintArea" localSheetId="13" hidden="1">'Sch-6 After Discount'!$A$1:$D$37</definedName>
    <definedName name="Z_A7DBDDEF_9245_44C6_9EBF_032DB6E1C0A2_.wvu.PrintArea" localSheetId="14" hidden="1">'Sch-7'!$A$1:$M$27</definedName>
    <definedName name="Z_A7DBDDEF_9245_44C6_9EBF_032DB6E1C0A2_.wvu.PrintTitles" localSheetId="4" hidden="1">'Sch-1'!$15:$17</definedName>
    <definedName name="Z_A7DBDDEF_9245_44C6_9EBF_032DB6E1C0A2_.wvu.PrintTitles" localSheetId="5" hidden="1">'Sch-2'!$15:$17</definedName>
    <definedName name="Z_A7DBDDEF_9245_44C6_9EBF_032DB6E1C0A2_.wvu.PrintTitles" localSheetId="6" hidden="1">'Sch-3 '!$13:$17</definedName>
    <definedName name="Z_A7DBDDEF_9245_44C6_9EBF_032DB6E1C0A2_.wvu.PrintTitles" localSheetId="11" hidden="1">'Sch-5'!$3:$13</definedName>
    <definedName name="Z_A7DBDDEF_9245_44C6_9EBF_032DB6E1C0A2_.wvu.PrintTitles" localSheetId="9" hidden="1">'Sch-5 Dis'!$3:$13</definedName>
    <definedName name="Z_A7DBDDEF_9245_44C6_9EBF_032DB6E1C0A2_.wvu.PrintTitles" localSheetId="12" hidden="1">'Sch-6'!$3:$13</definedName>
    <definedName name="Z_A7DBDDEF_9245_44C6_9EBF_032DB6E1C0A2_.wvu.PrintTitles" localSheetId="13" hidden="1">'Sch-6 After Discount'!$3:$13</definedName>
    <definedName name="Z_A7DBDDEF_9245_44C6_9EBF_032DB6E1C0A2_.wvu.PrintTitles" localSheetId="14" hidden="1">'Sch-7'!$14:$14</definedName>
    <definedName name="Z_A7DBDDEF_9245_44C6_9EBF_032DB6E1C0A2_.wvu.Rows" localSheetId="1" hidden="1">Cover!$7:$7</definedName>
    <definedName name="Z_A7DBDDEF_9245_44C6_9EBF_032DB6E1C0A2_.wvu.Rows" localSheetId="15" hidden="1">Discount!$34:$36</definedName>
    <definedName name="Z_A7DBDDEF_9245_44C6_9EBF_032DB6E1C0A2_.wvu.Rows" localSheetId="4" hidden="1">'Sch-1'!#REF!,'Sch-1'!#REF!,'Sch-1'!#REF!,'Sch-1'!#REF!</definedName>
    <definedName name="Z_A7DBDDEF_9245_44C6_9EBF_032DB6E1C0A2_.wvu.Rows" localSheetId="5" hidden="1">'Sch-2'!#REF!,'Sch-2'!#REF!,'Sch-2'!#REF!,'Sch-2'!#REF!</definedName>
    <definedName name="Z_A7DBDDEF_9245_44C6_9EBF_032DB6E1C0A2_.wvu.Rows" localSheetId="6" hidden="1">'Sch-3 '!#REF!,'Sch-3 '!#REF!,'Sch-3 '!#REF!,'Sch-3 '!#REF!</definedName>
    <definedName name="Z_A7DBDDEF_9245_44C6_9EBF_032DB6E1C0A2_.wvu.Rows" localSheetId="14" hidden="1">'Sch-7'!$24:$24,'Sch-7'!$100:$218</definedName>
    <definedName name="Z_B23AD343_29DA_4CE0_BD10_47BF44F3782F_.wvu.Cols" localSheetId="15" hidden="1">Discount!$H:$O</definedName>
    <definedName name="Z_B23AD343_29DA_4CE0_BD10_47BF44F3782F_.wvu.Cols" localSheetId="4" hidden="1">'Sch-1'!$S:$AV</definedName>
    <definedName name="Z_B23AD343_29DA_4CE0_BD10_47BF44F3782F_.wvu.Cols" localSheetId="5" hidden="1">'Sch-2'!$M:$R</definedName>
    <definedName name="Z_B23AD343_29DA_4CE0_BD10_47BF44F3782F_.wvu.Cols" localSheetId="6" hidden="1">'Sch-3 '!$S:$AE,'Sch-3 '!$AK:$AP</definedName>
    <definedName name="Z_B23AD343_29DA_4CE0_BD10_47BF44F3782F_.wvu.Cols" localSheetId="11" hidden="1">'Sch-5'!$I:$P</definedName>
    <definedName name="Z_B23AD343_29DA_4CE0_BD10_47BF44F3782F_.wvu.Cols" localSheetId="14" hidden="1">'Sch-7'!$O:$O,'Sch-7'!$AG:$AM</definedName>
    <definedName name="Z_B23AD343_29DA_4CE0_BD10_47BF44F3782F_.wvu.FilterData" localSheetId="4" hidden="1">'Sch-1'!$A$252:$O$252</definedName>
    <definedName name="Z_B23AD343_29DA_4CE0_BD10_47BF44F3782F_.wvu.FilterData" localSheetId="5" hidden="1">'Sch-2'!$G$252:$J$253</definedName>
    <definedName name="Z_B23AD343_29DA_4CE0_BD10_47BF44F3782F_.wvu.FilterData" localSheetId="6" hidden="1">'Sch-3 '!$A$231:$P$232</definedName>
    <definedName name="Z_B23AD343_29DA_4CE0_BD10_47BF44F3782F_.wvu.PrintArea" localSheetId="16" hidden="1">'Bid Form 2nd Envelope'!$A$1:$F$63</definedName>
    <definedName name="Z_B23AD343_29DA_4CE0_BD10_47BF44F3782F_.wvu.PrintArea" localSheetId="15" hidden="1">Discount!$A$2:$G$45</definedName>
    <definedName name="Z_B23AD343_29DA_4CE0_BD10_47BF44F3782F_.wvu.PrintArea" localSheetId="2" hidden="1">Instructions!$A$1:$C$50</definedName>
    <definedName name="Z_B23AD343_29DA_4CE0_BD10_47BF44F3782F_.wvu.PrintArea" localSheetId="3" hidden="1">'Names of Bidder'!$A$1:$D$31</definedName>
    <definedName name="Z_B23AD343_29DA_4CE0_BD10_47BF44F3782F_.wvu.PrintArea" localSheetId="4" hidden="1">'Sch-1'!$A$1:$O$263</definedName>
    <definedName name="Z_B23AD343_29DA_4CE0_BD10_47BF44F3782F_.wvu.PrintArea" localSheetId="5" hidden="1">'Sch-2'!$A$1:$J$260</definedName>
    <definedName name="Z_B23AD343_29DA_4CE0_BD10_47BF44F3782F_.wvu.PrintArea" localSheetId="6" hidden="1">'Sch-3 '!$A$1:$P$239</definedName>
    <definedName name="Z_B23AD343_29DA_4CE0_BD10_47BF44F3782F_.wvu.PrintArea" localSheetId="7" hidden="1">'Sch-4a'!$A$1:$Q$33</definedName>
    <definedName name="Z_B23AD343_29DA_4CE0_BD10_47BF44F3782F_.wvu.PrintArea" localSheetId="8" hidden="1">'Sch-4b'!$A$1:$Q$48</definedName>
    <definedName name="Z_B23AD343_29DA_4CE0_BD10_47BF44F3782F_.wvu.PrintArea" localSheetId="10" hidden="1">'Sch-4c'!$A$1:$Q$40</definedName>
    <definedName name="Z_B23AD343_29DA_4CE0_BD10_47BF44F3782F_.wvu.PrintArea" localSheetId="11" hidden="1">'Sch-5'!$A$1:$E$26</definedName>
    <definedName name="Z_B23AD343_29DA_4CE0_BD10_47BF44F3782F_.wvu.PrintArea" localSheetId="9" hidden="1">'Sch-5 Dis'!$A$1:$E$26</definedName>
    <definedName name="Z_B23AD343_29DA_4CE0_BD10_47BF44F3782F_.wvu.PrintArea" localSheetId="12" hidden="1">'Sch-6'!$A$1:$D$38</definedName>
    <definedName name="Z_B23AD343_29DA_4CE0_BD10_47BF44F3782F_.wvu.PrintArea" localSheetId="13" hidden="1">'Sch-6 After Discount'!$A$1:$D$38</definedName>
    <definedName name="Z_B23AD343_29DA_4CE0_BD10_47BF44F3782F_.wvu.PrintArea" localSheetId="14" hidden="1">'Sch-7'!$A$1:$M$27</definedName>
    <definedName name="Z_B23AD343_29DA_4CE0_BD10_47BF44F3782F_.wvu.PrintTitles" localSheetId="4" hidden="1">'Sch-1'!$15:$17</definedName>
    <definedName name="Z_B23AD343_29DA_4CE0_BD10_47BF44F3782F_.wvu.PrintTitles" localSheetId="5" hidden="1">'Sch-2'!$15:$17</definedName>
    <definedName name="Z_B23AD343_29DA_4CE0_BD10_47BF44F3782F_.wvu.PrintTitles" localSheetId="6" hidden="1">'Sch-3 '!$13:$17</definedName>
    <definedName name="Z_B23AD343_29DA_4CE0_BD10_47BF44F3782F_.wvu.PrintTitles" localSheetId="11" hidden="1">'Sch-5'!$3:$13</definedName>
    <definedName name="Z_B23AD343_29DA_4CE0_BD10_47BF44F3782F_.wvu.PrintTitles" localSheetId="9" hidden="1">'Sch-5 Dis'!$3:$13</definedName>
    <definedName name="Z_B23AD343_29DA_4CE0_BD10_47BF44F3782F_.wvu.PrintTitles" localSheetId="12" hidden="1">'Sch-6'!$3:$13</definedName>
    <definedName name="Z_B23AD343_29DA_4CE0_BD10_47BF44F3782F_.wvu.PrintTitles" localSheetId="13" hidden="1">'Sch-6 After Discount'!$3:$13</definedName>
    <definedName name="Z_B23AD343_29DA_4CE0_BD10_47BF44F3782F_.wvu.PrintTitles" localSheetId="14" hidden="1">'Sch-7'!$14:$14</definedName>
    <definedName name="Z_B23AD343_29DA_4CE0_BD10_47BF44F3782F_.wvu.Rows" localSheetId="1" hidden="1">Cover!$7:$7</definedName>
    <definedName name="Z_B23AD343_29DA_4CE0_BD10_47BF44F3782F_.wvu.Rows" localSheetId="15" hidden="1">Discount!$34:$36</definedName>
    <definedName name="Z_B23AD343_29DA_4CE0_BD10_47BF44F3782F_.wvu.Rows" localSheetId="5" hidden="1">'Sch-2'!#REF!</definedName>
    <definedName name="Z_B23AD343_29DA_4CE0_BD10_47BF44F3782F_.wvu.Rows" localSheetId="14" hidden="1">'Sch-7'!$24:$24,'Sch-7'!$100:$218</definedName>
    <definedName name="Z_B3CE7B10_A914_4559_A6DA_AED8C22AFD6D_.wvu.Cols" localSheetId="15" hidden="1">Discount!$H:$O</definedName>
    <definedName name="Z_B3CE7B10_A914_4559_A6DA_AED8C22AFD6D_.wvu.Cols" localSheetId="4" hidden="1">'Sch-1'!$P:$AE</definedName>
    <definedName name="Z_B3CE7B10_A914_4559_A6DA_AED8C22AFD6D_.wvu.Cols" localSheetId="5" hidden="1">'Sch-2'!$M:$R</definedName>
    <definedName name="Z_B3CE7B10_A914_4559_A6DA_AED8C22AFD6D_.wvu.Cols" localSheetId="6" hidden="1">'Sch-3 '!$S:$AE,'Sch-3 '!$AK:$AP</definedName>
    <definedName name="Z_B3CE7B10_A914_4559_A6DA_AED8C22AFD6D_.wvu.Cols" localSheetId="11" hidden="1">'Sch-5'!$I:$P</definedName>
    <definedName name="Z_B3CE7B10_A914_4559_A6DA_AED8C22AFD6D_.wvu.Cols" localSheetId="14" hidden="1">'Sch-7'!$O:$O,'Sch-7'!$AG:$AM</definedName>
    <definedName name="Z_B3CE7B10_A914_4559_A6DA_AED8C22AFD6D_.wvu.FilterData" localSheetId="4" hidden="1">'Sch-1'!$A$252:$O$252</definedName>
    <definedName name="Z_B3CE7B10_A914_4559_A6DA_AED8C22AFD6D_.wvu.FilterData" localSheetId="5" hidden="1">'Sch-2'!$G$252:$J$253</definedName>
    <definedName name="Z_B3CE7B10_A914_4559_A6DA_AED8C22AFD6D_.wvu.FilterData" localSheetId="6" hidden="1">'Sch-3 '!$A$231:$P$232</definedName>
    <definedName name="Z_B3CE7B10_A914_4559_A6DA_AED8C22AFD6D_.wvu.PrintArea" localSheetId="16" hidden="1">'Bid Form 2nd Envelope'!$A$1:$F$63</definedName>
    <definedName name="Z_B3CE7B10_A914_4559_A6DA_AED8C22AFD6D_.wvu.PrintArea" localSheetId="15" hidden="1">Discount!$A$2:$G$45</definedName>
    <definedName name="Z_B3CE7B10_A914_4559_A6DA_AED8C22AFD6D_.wvu.PrintArea" localSheetId="2" hidden="1">Instructions!$A$1:$C$50</definedName>
    <definedName name="Z_B3CE7B10_A914_4559_A6DA_AED8C22AFD6D_.wvu.PrintArea" localSheetId="3" hidden="1">'Names of Bidder'!$A$1:$F$33</definedName>
    <definedName name="Z_B3CE7B10_A914_4559_A6DA_AED8C22AFD6D_.wvu.PrintArea" localSheetId="4" hidden="1">'Sch-1'!$A$1:$O$263</definedName>
    <definedName name="Z_B3CE7B10_A914_4559_A6DA_AED8C22AFD6D_.wvu.PrintArea" localSheetId="5" hidden="1">'Sch-2'!$A$1:$J$260</definedName>
    <definedName name="Z_B3CE7B10_A914_4559_A6DA_AED8C22AFD6D_.wvu.PrintArea" localSheetId="6" hidden="1">'Sch-3 '!$A$1:$P$239</definedName>
    <definedName name="Z_B3CE7B10_A914_4559_A6DA_AED8C22AFD6D_.wvu.PrintArea" localSheetId="7" hidden="1">'Sch-4a'!$A$1:$Q$33</definedName>
    <definedName name="Z_B3CE7B10_A914_4559_A6DA_AED8C22AFD6D_.wvu.PrintArea" localSheetId="8" hidden="1">'Sch-4b'!$A$1:$Q$48</definedName>
    <definedName name="Z_B3CE7B10_A914_4559_A6DA_AED8C22AFD6D_.wvu.PrintArea" localSheetId="10" hidden="1">'Sch-4c'!$A$1:$Q$40</definedName>
    <definedName name="Z_B3CE7B10_A914_4559_A6DA_AED8C22AFD6D_.wvu.PrintArea" localSheetId="11" hidden="1">'Sch-5'!$A$1:$E$26</definedName>
    <definedName name="Z_B3CE7B10_A914_4559_A6DA_AED8C22AFD6D_.wvu.PrintArea" localSheetId="9" hidden="1">'Sch-5 Dis'!$A$1:$E$26</definedName>
    <definedName name="Z_B3CE7B10_A914_4559_A6DA_AED8C22AFD6D_.wvu.PrintArea" localSheetId="12" hidden="1">'Sch-6'!$A$1:$D$37</definedName>
    <definedName name="Z_B3CE7B10_A914_4559_A6DA_AED8C22AFD6D_.wvu.PrintArea" localSheetId="13" hidden="1">'Sch-6 After Discount'!$A$1:$D$37</definedName>
    <definedName name="Z_B3CE7B10_A914_4559_A6DA_AED8C22AFD6D_.wvu.PrintArea" localSheetId="14" hidden="1">'Sch-7'!$A$1:$M$27</definedName>
    <definedName name="Z_B3CE7B10_A914_4559_A6DA_AED8C22AFD6D_.wvu.PrintTitles" localSheetId="4" hidden="1">'Sch-1'!$15:$17</definedName>
    <definedName name="Z_B3CE7B10_A914_4559_A6DA_AED8C22AFD6D_.wvu.PrintTitles" localSheetId="5" hidden="1">'Sch-2'!$15:$17</definedName>
    <definedName name="Z_B3CE7B10_A914_4559_A6DA_AED8C22AFD6D_.wvu.PrintTitles" localSheetId="6" hidden="1">'Sch-3 '!$13:$17</definedName>
    <definedName name="Z_B3CE7B10_A914_4559_A6DA_AED8C22AFD6D_.wvu.PrintTitles" localSheetId="11" hidden="1">'Sch-5'!$3:$13</definedName>
    <definedName name="Z_B3CE7B10_A914_4559_A6DA_AED8C22AFD6D_.wvu.PrintTitles" localSheetId="9" hidden="1">'Sch-5 Dis'!$3:$13</definedName>
    <definedName name="Z_B3CE7B10_A914_4559_A6DA_AED8C22AFD6D_.wvu.PrintTitles" localSheetId="12" hidden="1">'Sch-6'!$3:$13</definedName>
    <definedName name="Z_B3CE7B10_A914_4559_A6DA_AED8C22AFD6D_.wvu.PrintTitles" localSheetId="13" hidden="1">'Sch-6 After Discount'!$3:$13</definedName>
    <definedName name="Z_B3CE7B10_A914_4559_A6DA_AED8C22AFD6D_.wvu.PrintTitles" localSheetId="14" hidden="1">'Sch-7'!$14:$14</definedName>
    <definedName name="Z_B3CE7B10_A914_4559_A6DA_AED8C22AFD6D_.wvu.Rows" localSheetId="1" hidden="1">Cover!$7:$7</definedName>
    <definedName name="Z_B3CE7B10_A914_4559_A6DA_AED8C22AFD6D_.wvu.Rows" localSheetId="15" hidden="1">Discount!$34:$36</definedName>
    <definedName name="Z_B3CE7B10_A914_4559_A6DA_AED8C22AFD6D_.wvu.Rows" localSheetId="5" hidden="1">'Sch-2'!#REF!</definedName>
    <definedName name="Z_B3CE7B10_A914_4559_A6DA_AED8C22AFD6D_.wvu.Rows" localSheetId="14" hidden="1">'Sch-7'!$24:$24,'Sch-7'!$100:$218</definedName>
    <definedName name="Z_B835C05C_B615_4DCB_982D_4519616B3CD8_.wvu.Cols" localSheetId="15" hidden="1">Discount!$H:$P</definedName>
    <definedName name="Z_B835C05C_B615_4DCB_982D_4519616B3CD8_.wvu.Cols" localSheetId="4" hidden="1">'Sch-1'!$S:$V</definedName>
    <definedName name="Z_B835C05C_B615_4DCB_982D_4519616B3CD8_.wvu.Cols" localSheetId="5" hidden="1">'Sch-2'!$K:$T</definedName>
    <definedName name="Z_B835C05C_B615_4DCB_982D_4519616B3CD8_.wvu.Cols" localSheetId="6" hidden="1">'Sch-3 '!$S:$AE,'Sch-3 '!$AK:$AP</definedName>
    <definedName name="Z_B835C05C_B615_4DCB_982D_4519616B3CD8_.wvu.Cols" localSheetId="11" hidden="1">'Sch-5'!$I:$P</definedName>
    <definedName name="Z_B835C05C_B615_4DCB_982D_4519616B3CD8_.wvu.Cols" localSheetId="14" hidden="1">'Sch-7'!$O:$O,'Sch-7'!$AG:$AM</definedName>
    <definedName name="Z_B835C05C_B615_4DCB_982D_4519616B3CD8_.wvu.FilterData" localSheetId="4" hidden="1">'Sch-1'!$A$252:$AZ$255</definedName>
    <definedName name="Z_B835C05C_B615_4DCB_982D_4519616B3CD8_.wvu.FilterData" localSheetId="5" hidden="1">'Sch-2'!$G$252:$J$253</definedName>
    <definedName name="Z_B835C05C_B615_4DCB_982D_4519616B3CD8_.wvu.FilterData" localSheetId="6" hidden="1">'Sch-3 '!$A$231:$BB$232</definedName>
    <definedName name="Z_B835C05C_B615_4DCB_982D_4519616B3CD8_.wvu.PrintArea" localSheetId="16" hidden="1">'Bid Form 2nd Envelope'!$A$1:$F$63</definedName>
    <definedName name="Z_B835C05C_B615_4DCB_982D_4519616B3CD8_.wvu.PrintArea" localSheetId="15" hidden="1">Discount!$A$2:$G$45</definedName>
    <definedName name="Z_B835C05C_B615_4DCB_982D_4519616B3CD8_.wvu.PrintArea" localSheetId="2" hidden="1">Instructions!$A$1:$C$50</definedName>
    <definedName name="Z_B835C05C_B615_4DCB_982D_4519616B3CD8_.wvu.PrintArea" localSheetId="3" hidden="1">'Names of Bidder'!$A$1:$F$33</definedName>
    <definedName name="Z_B835C05C_B615_4DCB_982D_4519616B3CD8_.wvu.PrintArea" localSheetId="4" hidden="1">'Sch-1'!$A$1:$O$263</definedName>
    <definedName name="Z_B835C05C_B615_4DCB_982D_4519616B3CD8_.wvu.PrintArea" localSheetId="5" hidden="1">'Sch-2'!$A$1:$J$260</definedName>
    <definedName name="Z_B835C05C_B615_4DCB_982D_4519616B3CD8_.wvu.PrintArea" localSheetId="6" hidden="1">'Sch-3 '!$A$1:$P$239</definedName>
    <definedName name="Z_B835C05C_B615_4DCB_982D_4519616B3CD8_.wvu.PrintArea" localSheetId="7" hidden="1">'Sch-4a'!$A$1:$Q$33</definedName>
    <definedName name="Z_B835C05C_B615_4DCB_982D_4519616B3CD8_.wvu.PrintArea" localSheetId="8" hidden="1">'Sch-4b'!$A$1:$Q$48</definedName>
    <definedName name="Z_B835C05C_B615_4DCB_982D_4519616B3CD8_.wvu.PrintArea" localSheetId="10" hidden="1">'Sch-4c'!$A$1:$Q$40</definedName>
    <definedName name="Z_B835C05C_B615_4DCB_982D_4519616B3CD8_.wvu.PrintArea" localSheetId="11" hidden="1">'Sch-5'!$A$1:$E$26</definedName>
    <definedName name="Z_B835C05C_B615_4DCB_982D_4519616B3CD8_.wvu.PrintArea" localSheetId="9" hidden="1">'Sch-5 Dis'!$A$1:$E$26</definedName>
    <definedName name="Z_B835C05C_B615_4DCB_982D_4519616B3CD8_.wvu.PrintArea" localSheetId="12" hidden="1">'Sch-6'!$A$1:$D$37</definedName>
    <definedName name="Z_B835C05C_B615_4DCB_982D_4519616B3CD8_.wvu.PrintArea" localSheetId="13" hidden="1">'Sch-6 After Discount'!$A$1:$D$37</definedName>
    <definedName name="Z_B835C05C_B615_4DCB_982D_4519616B3CD8_.wvu.PrintArea" localSheetId="14" hidden="1">'Sch-7'!$A$1:$M$27</definedName>
    <definedName name="Z_B835C05C_B615_4DCB_982D_4519616B3CD8_.wvu.PrintTitles" localSheetId="4" hidden="1">'Sch-1'!$15:$17</definedName>
    <definedName name="Z_B835C05C_B615_4DCB_982D_4519616B3CD8_.wvu.PrintTitles" localSheetId="5" hidden="1">'Sch-2'!$15:$17</definedName>
    <definedName name="Z_B835C05C_B615_4DCB_982D_4519616B3CD8_.wvu.PrintTitles" localSheetId="6" hidden="1">'Sch-3 '!$13:$17</definedName>
    <definedName name="Z_B835C05C_B615_4DCB_982D_4519616B3CD8_.wvu.PrintTitles" localSheetId="11" hidden="1">'Sch-5'!$3:$13</definedName>
    <definedName name="Z_B835C05C_B615_4DCB_982D_4519616B3CD8_.wvu.PrintTitles" localSheetId="9" hidden="1">'Sch-5 Dis'!$3:$13</definedName>
    <definedName name="Z_B835C05C_B615_4DCB_982D_4519616B3CD8_.wvu.PrintTitles" localSheetId="12" hidden="1">'Sch-6'!$3:$13</definedName>
    <definedName name="Z_B835C05C_B615_4DCB_982D_4519616B3CD8_.wvu.PrintTitles" localSheetId="13" hidden="1">'Sch-6 After Discount'!$3:$13</definedName>
    <definedName name="Z_B835C05C_B615_4DCB_982D_4519616B3CD8_.wvu.PrintTitles" localSheetId="14" hidden="1">'Sch-7'!$14:$14</definedName>
    <definedName name="Z_B835C05C_B615_4DCB_982D_4519616B3CD8_.wvu.Rows" localSheetId="1" hidden="1">Cover!$7:$7</definedName>
    <definedName name="Z_B835C05C_B615_4DCB_982D_4519616B3CD8_.wvu.Rows" localSheetId="15" hidden="1">Discount!$24:$24,Discount!$32:$32,Discount!$34:$36</definedName>
    <definedName name="Z_B835C05C_B615_4DCB_982D_4519616B3CD8_.wvu.Rows" localSheetId="4" hidden="1">'Sch-1'!#REF!</definedName>
    <definedName name="Z_B835C05C_B615_4DCB_982D_4519616B3CD8_.wvu.Rows" localSheetId="6" hidden="1">'Sch-3 '!#REF!</definedName>
    <definedName name="Z_B835C05C_B615_4DCB_982D_4519616B3CD8_.wvu.Rows" localSheetId="14" hidden="1">'Sch-7'!$24:$24,'Sch-7'!#REF!,'Sch-7'!$100:$218</definedName>
    <definedName name="Z_C431BC99_7569_44AB_83F6_AB73BDED3783_.wvu.Cols" localSheetId="15" hidden="1">Discount!$H:$P</definedName>
    <definedName name="Z_C431BC99_7569_44AB_83F6_AB73BDED3783_.wvu.Cols" localSheetId="4" hidden="1">'Sch-1'!$T:$W</definedName>
    <definedName name="Z_C431BC99_7569_44AB_83F6_AB73BDED3783_.wvu.Cols" localSheetId="5" hidden="1">'Sch-2'!$K:$T</definedName>
    <definedName name="Z_C431BC99_7569_44AB_83F6_AB73BDED3783_.wvu.Cols" localSheetId="6" hidden="1">'Sch-3 '!$S:$AE,'Sch-3 '!$AK:$AP</definedName>
    <definedName name="Z_C431BC99_7569_44AB_83F6_AB73BDED3783_.wvu.Cols" localSheetId="11" hidden="1">'Sch-5'!$I:$P</definedName>
    <definedName name="Z_C431BC99_7569_44AB_83F6_AB73BDED3783_.wvu.Cols" localSheetId="14" hidden="1">'Sch-7'!$O:$O,'Sch-7'!$AG:$AM</definedName>
    <definedName name="Z_C431BC99_7569_44AB_83F6_AB73BDED3783_.wvu.FilterData" localSheetId="4" hidden="1">'Sch-1'!$A$252:$AZ$255</definedName>
    <definedName name="Z_C431BC99_7569_44AB_83F6_AB73BDED3783_.wvu.FilterData" localSheetId="5" hidden="1">'Sch-2'!$G$252:$J$253</definedName>
    <definedName name="Z_C431BC99_7569_44AB_83F6_AB73BDED3783_.wvu.FilterData" localSheetId="6" hidden="1">'Sch-3 '!$A$231:$BB$232</definedName>
    <definedName name="Z_C431BC99_7569_44AB_83F6_AB73BDED3783_.wvu.PrintArea" localSheetId="16" hidden="1">'Bid Form 2nd Envelope'!$A$1:$F$63</definedName>
    <definedName name="Z_C431BC99_7569_44AB_83F6_AB73BDED3783_.wvu.PrintArea" localSheetId="15" hidden="1">Discount!$A$2:$G$45</definedName>
    <definedName name="Z_C431BC99_7569_44AB_83F6_AB73BDED3783_.wvu.PrintArea" localSheetId="2" hidden="1">Instructions!$A$1:$C$50</definedName>
    <definedName name="Z_C431BC99_7569_44AB_83F6_AB73BDED3783_.wvu.PrintArea" localSheetId="3" hidden="1">'Names of Bidder'!$A$1:$F$33</definedName>
    <definedName name="Z_C431BC99_7569_44AB_83F6_AB73BDED3783_.wvu.PrintArea" localSheetId="4" hidden="1">'Sch-1'!$A$1:$O$263</definedName>
    <definedName name="Z_C431BC99_7569_44AB_83F6_AB73BDED3783_.wvu.PrintArea" localSheetId="5" hidden="1">'Sch-2'!$A$1:$J$260</definedName>
    <definedName name="Z_C431BC99_7569_44AB_83F6_AB73BDED3783_.wvu.PrintArea" localSheetId="6" hidden="1">'Sch-3 '!$A$1:$P$239</definedName>
    <definedName name="Z_C431BC99_7569_44AB_83F6_AB73BDED3783_.wvu.PrintArea" localSheetId="7" hidden="1">'Sch-4a'!$A$1:$Q$33</definedName>
    <definedName name="Z_C431BC99_7569_44AB_83F6_AB73BDED3783_.wvu.PrintArea" localSheetId="8" hidden="1">'Sch-4b'!$A$1:$Q$48</definedName>
    <definedName name="Z_C431BC99_7569_44AB_83F6_AB73BDED3783_.wvu.PrintArea" localSheetId="10" hidden="1">'Sch-4c'!$A$1:$Q$40</definedName>
    <definedName name="Z_C431BC99_7569_44AB_83F6_AB73BDED3783_.wvu.PrintArea" localSheetId="11" hidden="1">'Sch-5'!$A$1:$E$26</definedName>
    <definedName name="Z_C431BC99_7569_44AB_83F6_AB73BDED3783_.wvu.PrintArea" localSheetId="9" hidden="1">'Sch-5 Dis'!$A$1:$E$26</definedName>
    <definedName name="Z_C431BC99_7569_44AB_83F6_AB73BDED3783_.wvu.PrintArea" localSheetId="12" hidden="1">'Sch-6'!$A$1:$D$37</definedName>
    <definedName name="Z_C431BC99_7569_44AB_83F6_AB73BDED3783_.wvu.PrintArea" localSheetId="13" hidden="1">'Sch-6 After Discount'!$A$1:$D$37</definedName>
    <definedName name="Z_C431BC99_7569_44AB_83F6_AB73BDED3783_.wvu.PrintArea" localSheetId="14" hidden="1">'Sch-7'!$A$1:$M$27</definedName>
    <definedName name="Z_C431BC99_7569_44AB_83F6_AB73BDED3783_.wvu.PrintTitles" localSheetId="4" hidden="1">'Sch-1'!$15:$17</definedName>
    <definedName name="Z_C431BC99_7569_44AB_83F6_AB73BDED3783_.wvu.PrintTitles" localSheetId="5" hidden="1">'Sch-2'!$15:$17</definedName>
    <definedName name="Z_C431BC99_7569_44AB_83F6_AB73BDED3783_.wvu.PrintTitles" localSheetId="6" hidden="1">'Sch-3 '!$13:$17</definedName>
    <definedName name="Z_C431BC99_7569_44AB_83F6_AB73BDED3783_.wvu.PrintTitles" localSheetId="11" hidden="1">'Sch-5'!$3:$13</definedName>
    <definedName name="Z_C431BC99_7569_44AB_83F6_AB73BDED3783_.wvu.PrintTitles" localSheetId="9" hidden="1">'Sch-5 Dis'!$3:$13</definedName>
    <definedName name="Z_C431BC99_7569_44AB_83F6_AB73BDED3783_.wvu.PrintTitles" localSheetId="12" hidden="1">'Sch-6'!$3:$13</definedName>
    <definedName name="Z_C431BC99_7569_44AB_83F6_AB73BDED3783_.wvu.PrintTitles" localSheetId="13" hidden="1">'Sch-6 After Discount'!$3:$13</definedName>
    <definedName name="Z_C431BC99_7569_44AB_83F6_AB73BDED3783_.wvu.PrintTitles" localSheetId="14" hidden="1">'Sch-7'!$14:$14</definedName>
    <definedName name="Z_C431BC99_7569_44AB_83F6_AB73BDED3783_.wvu.Rows" localSheetId="1" hidden="1">Cover!$7:$7</definedName>
    <definedName name="Z_C431BC99_7569_44AB_83F6_AB73BDED3783_.wvu.Rows" localSheetId="15" hidden="1">Discount!$24:$24,Discount!$32:$32,Discount!$34:$36</definedName>
    <definedName name="Z_C431BC99_7569_44AB_83F6_AB73BDED3783_.wvu.Rows" localSheetId="4" hidden="1">'Sch-1'!#REF!</definedName>
    <definedName name="Z_C431BC99_7569_44AB_83F6_AB73BDED3783_.wvu.Rows" localSheetId="6" hidden="1">'Sch-3 '!#REF!</definedName>
    <definedName name="Z_C431BC99_7569_44AB_83F6_AB73BDED3783_.wvu.Rows" localSheetId="14" hidden="1">'Sch-7'!$24:$24,'Sch-7'!#REF!,'Sch-7'!$100:$218</definedName>
    <definedName name="Z_C6A7FFED_91EB_41DF_A944_2BFB2D792481_.wvu.Cols" localSheetId="16" hidden="1">'Bid Form 2nd Envelope'!$G:$AL</definedName>
    <definedName name="Z_C6A7FFED_91EB_41DF_A944_2BFB2D792481_.wvu.Cols" localSheetId="15" hidden="1">Discount!$H:$L</definedName>
    <definedName name="Z_C6A7FFED_91EB_41DF_A944_2BFB2D792481_.wvu.Cols" localSheetId="3" hidden="1">'Names of Bidder'!$J:$Z</definedName>
    <definedName name="Z_C6A7FFED_91EB_41DF_A944_2BFB2D792481_.wvu.Cols" localSheetId="4" hidden="1">'Sch-1'!$P:$U,'Sch-1'!$AD:$AH</definedName>
    <definedName name="Z_C6A7FFED_91EB_41DF_A944_2BFB2D792481_.wvu.Cols" localSheetId="5" hidden="1">'Sch-2'!$K:$N</definedName>
    <definedName name="Z_C6A7FFED_91EB_41DF_A944_2BFB2D792481_.wvu.Cols" localSheetId="6" hidden="1">'Sch-3 '!$R:$U,'Sch-3 '!$AK:$AP</definedName>
    <definedName name="Z_C6A7FFED_91EB_41DF_A944_2BFB2D792481_.wvu.Cols" localSheetId="7" hidden="1">'Sch-4a'!$R:$U</definedName>
    <definedName name="Z_C6A7FFED_91EB_41DF_A944_2BFB2D792481_.wvu.Cols" localSheetId="8" hidden="1">'Sch-4b'!$R:$T</definedName>
    <definedName name="Z_C6A7FFED_91EB_41DF_A944_2BFB2D792481_.wvu.Cols" localSheetId="10" hidden="1">'Sch-4c'!$R:$T</definedName>
    <definedName name="Z_C6A7FFED_91EB_41DF_A944_2BFB2D792481_.wvu.Cols" localSheetId="11" hidden="1">'Sch-5'!$I:$P</definedName>
    <definedName name="Z_C6A7FFED_91EB_41DF_A944_2BFB2D792481_.wvu.Cols" localSheetId="14" hidden="1">'Sch-7'!$P:$R,'Sch-7'!$AG:$AM</definedName>
    <definedName name="Z_C6A7FFED_91EB_41DF_A944_2BFB2D792481_.wvu.FilterData" localSheetId="4" hidden="1">'Sch-1'!$A$18:$AY$251</definedName>
    <definedName name="Z_C6A7FFED_91EB_41DF_A944_2BFB2D792481_.wvu.FilterData" localSheetId="5" hidden="1">'Sch-2'!$G$252:$J$253</definedName>
    <definedName name="Z_C6A7FFED_91EB_41DF_A944_2BFB2D792481_.wvu.FilterData" localSheetId="6" hidden="1">'Sch-3 '!$A$231:$BB$232</definedName>
    <definedName name="Z_C6A7FFED_91EB_41DF_A944_2BFB2D792481_.wvu.PrintArea" localSheetId="16" hidden="1">'Bid Form 2nd Envelope'!$A$1:$F$62</definedName>
    <definedName name="Z_C6A7FFED_91EB_41DF_A944_2BFB2D792481_.wvu.PrintArea" localSheetId="1" hidden="1">Cover!$A$1:$F$15</definedName>
    <definedName name="Z_C6A7FFED_91EB_41DF_A944_2BFB2D792481_.wvu.PrintArea" localSheetId="15" hidden="1">Discount!$A$2:$G$45</definedName>
    <definedName name="Z_C6A7FFED_91EB_41DF_A944_2BFB2D792481_.wvu.PrintArea" localSheetId="2" hidden="1">Instructions!$A$1:$C$50</definedName>
    <definedName name="Z_C6A7FFED_91EB_41DF_A944_2BFB2D792481_.wvu.PrintArea" localSheetId="3" hidden="1">'Names of Bidder'!$A$1:$F$33</definedName>
    <definedName name="Z_C6A7FFED_91EB_41DF_A944_2BFB2D792481_.wvu.PrintArea" localSheetId="4" hidden="1">'Sch-1'!$A$1:$O$263</definedName>
    <definedName name="Z_C6A7FFED_91EB_41DF_A944_2BFB2D792481_.wvu.PrintArea" localSheetId="5" hidden="1">'Sch-2'!$A$1:$K$262</definedName>
    <definedName name="Z_C6A7FFED_91EB_41DF_A944_2BFB2D792481_.wvu.PrintArea" localSheetId="6" hidden="1">'Sch-3 '!$A$1:$Q$239</definedName>
    <definedName name="Z_C6A7FFED_91EB_41DF_A944_2BFB2D792481_.wvu.PrintArea" localSheetId="7" hidden="1">'Sch-4a'!$A$1:$Q$33</definedName>
    <definedName name="Z_C6A7FFED_91EB_41DF_A944_2BFB2D792481_.wvu.PrintArea" localSheetId="8" hidden="1">'Sch-4b'!$A$1:$Q$48</definedName>
    <definedName name="Z_C6A7FFED_91EB_41DF_A944_2BFB2D792481_.wvu.PrintArea" localSheetId="10" hidden="1">'Sch-4c'!$A$1:$Q$40</definedName>
    <definedName name="Z_C6A7FFED_91EB_41DF_A944_2BFB2D792481_.wvu.PrintArea" localSheetId="11" hidden="1">'Sch-5'!$A$1:$E$26</definedName>
    <definedName name="Z_C6A7FFED_91EB_41DF_A944_2BFB2D792481_.wvu.PrintArea" localSheetId="9" hidden="1">'Sch-5 Dis'!$A$1:$E$26</definedName>
    <definedName name="Z_C6A7FFED_91EB_41DF_A944_2BFB2D792481_.wvu.PrintArea" localSheetId="12" hidden="1">'Sch-6'!$A$1:$D$37</definedName>
    <definedName name="Z_C6A7FFED_91EB_41DF_A944_2BFB2D792481_.wvu.PrintArea" localSheetId="13" hidden="1">'Sch-6 After Discount'!$A$1:$D$37</definedName>
    <definedName name="Z_C6A7FFED_91EB_41DF_A944_2BFB2D792481_.wvu.PrintArea" localSheetId="14" hidden="1">'Sch-7'!$A$1:$N$27</definedName>
    <definedName name="Z_C6A7FFED_91EB_41DF_A944_2BFB2D792481_.wvu.PrintTitles" localSheetId="4" hidden="1">'Sch-1'!$15:$17</definedName>
    <definedName name="Z_C6A7FFED_91EB_41DF_A944_2BFB2D792481_.wvu.PrintTitles" localSheetId="5" hidden="1">'Sch-2'!$15:$17</definedName>
    <definedName name="Z_C6A7FFED_91EB_41DF_A944_2BFB2D792481_.wvu.PrintTitles" localSheetId="6" hidden="1">'Sch-3 '!$13:$17</definedName>
    <definedName name="Z_C6A7FFED_91EB_41DF_A944_2BFB2D792481_.wvu.PrintTitles" localSheetId="11" hidden="1">'Sch-5'!$3:$13</definedName>
    <definedName name="Z_C6A7FFED_91EB_41DF_A944_2BFB2D792481_.wvu.PrintTitles" localSheetId="9" hidden="1">'Sch-5 Dis'!$3:$13</definedName>
    <definedName name="Z_C6A7FFED_91EB_41DF_A944_2BFB2D792481_.wvu.PrintTitles" localSheetId="12" hidden="1">'Sch-6'!$3:$13</definedName>
    <definedName name="Z_C6A7FFED_91EB_41DF_A944_2BFB2D792481_.wvu.PrintTitles" localSheetId="13" hidden="1">'Sch-6 After Discount'!$3:$13</definedName>
    <definedName name="Z_C6A7FFED_91EB_41DF_A944_2BFB2D792481_.wvu.PrintTitles" localSheetId="14" hidden="1">'Sch-7'!$14:$14</definedName>
    <definedName name="Z_C6A7FFED_91EB_41DF_A944_2BFB2D792481_.wvu.Rows" localSheetId="1" hidden="1">Cover!$7:$7</definedName>
    <definedName name="Z_C6A7FFED_91EB_41DF_A944_2BFB2D792481_.wvu.Rows" localSheetId="15" hidden="1">Discount!$34:$36</definedName>
    <definedName name="Z_C6A7FFED_91EB_41DF_A944_2BFB2D792481_.wvu.Rows" localSheetId="3" hidden="1">'Names of Bidder'!$7:$7,'Names of Bidder'!$14:$23,'Names of Bidder'!$27:$30</definedName>
    <definedName name="Z_C6A7FFED_91EB_41DF_A944_2BFB2D792481_.wvu.Rows" localSheetId="12" hidden="1">'Sch-6'!$35:$35</definedName>
    <definedName name="Z_C6A7FFED_91EB_41DF_A944_2BFB2D792481_.wvu.Rows" localSheetId="14" hidden="1">'Sch-7'!$17:$18,'Sch-7'!$100:$218</definedName>
    <definedName name="Z_CCDCC0D3_DF6E_48C7_BC25_59CC95F7F53D_.wvu.Cols" localSheetId="16" hidden="1">'Bid Form 2nd Envelope'!$G:$AN</definedName>
    <definedName name="Z_CCDCC0D3_DF6E_48C7_BC25_59CC95F7F53D_.wvu.Cols" localSheetId="15" hidden="1">Discount!$H:$L</definedName>
    <definedName name="Z_CCDCC0D3_DF6E_48C7_BC25_59CC95F7F53D_.wvu.Cols" localSheetId="3" hidden="1">'Names of Bidder'!$J:$Z</definedName>
    <definedName name="Z_CCDCC0D3_DF6E_48C7_BC25_59CC95F7F53D_.wvu.Cols" localSheetId="4" hidden="1">'Sch-1'!$P:$U,'Sch-1'!$AD:$AH</definedName>
    <definedName name="Z_CCDCC0D3_DF6E_48C7_BC25_59CC95F7F53D_.wvu.Cols" localSheetId="5" hidden="1">'Sch-2'!$K:$N</definedName>
    <definedName name="Z_CCDCC0D3_DF6E_48C7_BC25_59CC95F7F53D_.wvu.Cols" localSheetId="6" hidden="1">'Sch-3 '!$R:$U,'Sch-3 '!$AK:$AP</definedName>
    <definedName name="Z_CCDCC0D3_DF6E_48C7_BC25_59CC95F7F53D_.wvu.Cols" localSheetId="7" hidden="1">'Sch-4a'!$R:$U</definedName>
    <definedName name="Z_CCDCC0D3_DF6E_48C7_BC25_59CC95F7F53D_.wvu.Cols" localSheetId="8" hidden="1">'Sch-4b'!$R:$T</definedName>
    <definedName name="Z_CCDCC0D3_DF6E_48C7_BC25_59CC95F7F53D_.wvu.Cols" localSheetId="10" hidden="1">'Sch-4c'!$Q:$T</definedName>
    <definedName name="Z_CCDCC0D3_DF6E_48C7_BC25_59CC95F7F53D_.wvu.Cols" localSheetId="11" hidden="1">'Sch-5'!$I:$P</definedName>
    <definedName name="Z_CCDCC0D3_DF6E_48C7_BC25_59CC95F7F53D_.wvu.Cols" localSheetId="14" hidden="1">'Sch-7'!$P:$R,'Sch-7'!$AG:$AM</definedName>
    <definedName name="Z_CCDCC0D3_DF6E_48C7_BC25_59CC95F7F53D_.wvu.FilterData" localSheetId="4" hidden="1">'Sch-1'!$A$17:$AZ$251</definedName>
    <definedName name="Z_CCDCC0D3_DF6E_48C7_BC25_59CC95F7F53D_.wvu.FilterData" localSheetId="5" hidden="1">'Sch-2'!$G$252:$J$253</definedName>
    <definedName name="Z_CCDCC0D3_DF6E_48C7_BC25_59CC95F7F53D_.wvu.FilterData" localSheetId="6" hidden="1">'Sch-3 '!$A$18:$BB$230</definedName>
    <definedName name="Z_CCDCC0D3_DF6E_48C7_BC25_59CC95F7F53D_.wvu.FilterData" localSheetId="8" hidden="1">'Sch-4b'!$A$17:$AD$17</definedName>
    <definedName name="Z_CCDCC0D3_DF6E_48C7_BC25_59CC95F7F53D_.wvu.FilterData" localSheetId="10" hidden="1">'Sch-4c'!$A$17:$AD$17</definedName>
    <definedName name="Z_CCDCC0D3_DF6E_48C7_BC25_59CC95F7F53D_.wvu.PrintArea" localSheetId="16" hidden="1">'Bid Form 2nd Envelope'!$A$1:$F$62</definedName>
    <definedName name="Z_CCDCC0D3_DF6E_48C7_BC25_59CC95F7F53D_.wvu.PrintArea" localSheetId="1" hidden="1">Cover!$A$1:$F$15</definedName>
    <definedName name="Z_CCDCC0D3_DF6E_48C7_BC25_59CC95F7F53D_.wvu.PrintArea" localSheetId="15" hidden="1">Discount!$A$2:$G$45</definedName>
    <definedName name="Z_CCDCC0D3_DF6E_48C7_BC25_59CC95F7F53D_.wvu.PrintArea" localSheetId="2" hidden="1">Instructions!$A$1:$C$50</definedName>
    <definedName name="Z_CCDCC0D3_DF6E_48C7_BC25_59CC95F7F53D_.wvu.PrintArea" localSheetId="3" hidden="1">'Names of Bidder'!$A$1:$F$33</definedName>
    <definedName name="Z_CCDCC0D3_DF6E_48C7_BC25_59CC95F7F53D_.wvu.PrintArea" localSheetId="4" hidden="1">'Sch-1'!$A$1:$O$263</definedName>
    <definedName name="Z_CCDCC0D3_DF6E_48C7_BC25_59CC95F7F53D_.wvu.PrintArea" localSheetId="5" hidden="1">'Sch-2'!$A$1:$K$262</definedName>
    <definedName name="Z_CCDCC0D3_DF6E_48C7_BC25_59CC95F7F53D_.wvu.PrintArea" localSheetId="6" hidden="1">'Sch-3 '!$A$1:$Q$239</definedName>
    <definedName name="Z_CCDCC0D3_DF6E_48C7_BC25_59CC95F7F53D_.wvu.PrintArea" localSheetId="7" hidden="1">'Sch-4a'!$A$1:$Q$33</definedName>
    <definedName name="Z_CCDCC0D3_DF6E_48C7_BC25_59CC95F7F53D_.wvu.PrintArea" localSheetId="8" hidden="1">'Sch-4b'!$A$1:$Q$48</definedName>
    <definedName name="Z_CCDCC0D3_DF6E_48C7_BC25_59CC95F7F53D_.wvu.PrintArea" localSheetId="10" hidden="1">'Sch-4c'!$A$1:$Q$40</definedName>
    <definedName name="Z_CCDCC0D3_DF6E_48C7_BC25_59CC95F7F53D_.wvu.PrintArea" localSheetId="11" hidden="1">'Sch-5'!$A$1:$E$26</definedName>
    <definedName name="Z_CCDCC0D3_DF6E_48C7_BC25_59CC95F7F53D_.wvu.PrintArea" localSheetId="9" hidden="1">'Sch-5 Dis'!$A$1:$E$26</definedName>
    <definedName name="Z_CCDCC0D3_DF6E_48C7_BC25_59CC95F7F53D_.wvu.PrintArea" localSheetId="12" hidden="1">'Sch-6'!$A$1:$D$37</definedName>
    <definedName name="Z_CCDCC0D3_DF6E_48C7_BC25_59CC95F7F53D_.wvu.PrintArea" localSheetId="13" hidden="1">'Sch-6 After Discount'!$A$1:$D$37</definedName>
    <definedName name="Z_CCDCC0D3_DF6E_48C7_BC25_59CC95F7F53D_.wvu.PrintArea" localSheetId="14" hidden="1">'Sch-7'!$A$1:$N$27</definedName>
    <definedName name="Z_CCDCC0D3_DF6E_48C7_BC25_59CC95F7F53D_.wvu.PrintTitles" localSheetId="4" hidden="1">'Sch-1'!$15:$17</definedName>
    <definedName name="Z_CCDCC0D3_DF6E_48C7_BC25_59CC95F7F53D_.wvu.PrintTitles" localSheetId="5" hidden="1">'Sch-2'!$15:$17</definedName>
    <definedName name="Z_CCDCC0D3_DF6E_48C7_BC25_59CC95F7F53D_.wvu.PrintTitles" localSheetId="6" hidden="1">'Sch-3 '!$13:$17</definedName>
    <definedName name="Z_CCDCC0D3_DF6E_48C7_BC25_59CC95F7F53D_.wvu.PrintTitles" localSheetId="11" hidden="1">'Sch-5'!$3:$13</definedName>
    <definedName name="Z_CCDCC0D3_DF6E_48C7_BC25_59CC95F7F53D_.wvu.PrintTitles" localSheetId="9" hidden="1">'Sch-5 Dis'!$3:$13</definedName>
    <definedName name="Z_CCDCC0D3_DF6E_48C7_BC25_59CC95F7F53D_.wvu.PrintTitles" localSheetId="12" hidden="1">'Sch-6'!$3:$13</definedName>
    <definedName name="Z_CCDCC0D3_DF6E_48C7_BC25_59CC95F7F53D_.wvu.PrintTitles" localSheetId="13" hidden="1">'Sch-6 After Discount'!$3:$13</definedName>
    <definedName name="Z_CCDCC0D3_DF6E_48C7_BC25_59CC95F7F53D_.wvu.PrintTitles" localSheetId="14" hidden="1">'Sch-7'!$14:$14</definedName>
    <definedName name="Z_CCDCC0D3_DF6E_48C7_BC25_59CC95F7F53D_.wvu.Rows" localSheetId="1" hidden="1">Cover!$7:$7</definedName>
    <definedName name="Z_CCDCC0D3_DF6E_48C7_BC25_59CC95F7F53D_.wvu.Rows" localSheetId="15" hidden="1">Discount!$34:$36</definedName>
    <definedName name="Z_CCDCC0D3_DF6E_48C7_BC25_59CC95F7F53D_.wvu.Rows" localSheetId="3" hidden="1">'Names of Bidder'!$7:$7,'Names of Bidder'!$14:$23,'Names of Bidder'!$27:$30</definedName>
    <definedName name="Z_CCDCC0D3_DF6E_48C7_BC25_59CC95F7F53D_.wvu.Rows" localSheetId="5" hidden="1">'Sch-2'!$254:$256</definedName>
    <definedName name="Z_CCDCC0D3_DF6E_48C7_BC25_59CC95F7F53D_.wvu.Rows" localSheetId="12" hidden="1">'Sch-6'!$32:$32,'Sch-6'!$35:$35</definedName>
    <definedName name="Z_CCDCC0D3_DF6E_48C7_BC25_59CC95F7F53D_.wvu.Rows" localSheetId="13" hidden="1">'Sch-6 After Discount'!$32:$32</definedName>
    <definedName name="Z_CCDCC0D3_DF6E_48C7_BC25_59CC95F7F53D_.wvu.Rows" localSheetId="14" hidden="1">'Sch-7'!$17:$18,'Sch-7'!$100:$218</definedName>
    <definedName name="Z_D0757F9E_DF41_4B40_A5E5_F4F8FDD8D61D_.wvu.Cols" localSheetId="15" hidden="1">Discount!$H:$O</definedName>
    <definedName name="Z_D0757F9E_DF41_4B40_A5E5_F4F8FDD8D61D_.wvu.Cols" localSheetId="5" hidden="1">'Sch-2'!$M:$R</definedName>
    <definedName name="Z_D0757F9E_DF41_4B40_A5E5_F4F8FDD8D61D_.wvu.Cols" localSheetId="6" hidden="1">'Sch-3 '!$S:$AE,'Sch-3 '!$AK:$AP</definedName>
    <definedName name="Z_D0757F9E_DF41_4B40_A5E5_F4F8FDD8D61D_.wvu.Cols" localSheetId="11" hidden="1">'Sch-5'!$I:$P</definedName>
    <definedName name="Z_D0757F9E_DF41_4B40_A5E5_F4F8FDD8D61D_.wvu.Cols" localSheetId="14" hidden="1">'Sch-7'!$O:$O,'Sch-7'!$AG:$AM</definedName>
    <definedName name="Z_D0757F9E_DF41_4B40_A5E5_F4F8FDD8D61D_.wvu.FilterData" localSheetId="4" hidden="1">'Sch-1'!$A$252:$O$252</definedName>
    <definedName name="Z_D0757F9E_DF41_4B40_A5E5_F4F8FDD8D61D_.wvu.FilterData" localSheetId="5" hidden="1">'Sch-2'!$G$252:$J$253</definedName>
    <definedName name="Z_D0757F9E_DF41_4B40_A5E5_F4F8FDD8D61D_.wvu.FilterData" localSheetId="6" hidden="1">'Sch-3 '!$A$231:$P$232</definedName>
    <definedName name="Z_D0757F9E_DF41_4B40_A5E5_F4F8FDD8D61D_.wvu.PrintArea" localSheetId="16" hidden="1">'Bid Form 2nd Envelope'!$A$1:$F$63</definedName>
    <definedName name="Z_D0757F9E_DF41_4B40_A5E5_F4F8FDD8D61D_.wvu.PrintArea" localSheetId="15" hidden="1">Discount!$A$2:$G$45</definedName>
    <definedName name="Z_D0757F9E_DF41_4B40_A5E5_F4F8FDD8D61D_.wvu.PrintArea" localSheetId="2" hidden="1">Instructions!$A$1:$C$50</definedName>
    <definedName name="Z_D0757F9E_DF41_4B40_A5E5_F4F8FDD8D61D_.wvu.PrintArea" localSheetId="3" hidden="1">'Names of Bidder'!$A$1:$F$33</definedName>
    <definedName name="Z_D0757F9E_DF41_4B40_A5E5_F4F8FDD8D61D_.wvu.PrintArea" localSheetId="4" hidden="1">'Sch-1'!$A$1:$O$263</definedName>
    <definedName name="Z_D0757F9E_DF41_4B40_A5E5_F4F8FDD8D61D_.wvu.PrintArea" localSheetId="5" hidden="1">'Sch-2'!$A$1:$J$260</definedName>
    <definedName name="Z_D0757F9E_DF41_4B40_A5E5_F4F8FDD8D61D_.wvu.PrintArea" localSheetId="6" hidden="1">'Sch-3 '!$A$1:$P$239</definedName>
    <definedName name="Z_D0757F9E_DF41_4B40_A5E5_F4F8FDD8D61D_.wvu.PrintArea" localSheetId="7" hidden="1">'Sch-4a'!$A$1:$Q$33</definedName>
    <definedName name="Z_D0757F9E_DF41_4B40_A5E5_F4F8FDD8D61D_.wvu.PrintArea" localSheetId="8" hidden="1">'Sch-4b'!$A$1:$Q$48</definedName>
    <definedName name="Z_D0757F9E_DF41_4B40_A5E5_F4F8FDD8D61D_.wvu.PrintArea" localSheetId="10" hidden="1">'Sch-4c'!$A$1:$Q$40</definedName>
    <definedName name="Z_D0757F9E_DF41_4B40_A5E5_F4F8FDD8D61D_.wvu.PrintArea" localSheetId="11" hidden="1">'Sch-5'!$A$1:$E$26</definedName>
    <definedName name="Z_D0757F9E_DF41_4B40_A5E5_F4F8FDD8D61D_.wvu.PrintArea" localSheetId="9" hidden="1">'Sch-5 Dis'!$A$1:$E$26</definedName>
    <definedName name="Z_D0757F9E_DF41_4B40_A5E5_F4F8FDD8D61D_.wvu.PrintArea" localSheetId="12" hidden="1">'Sch-6'!$A$1:$D$37</definedName>
    <definedName name="Z_D0757F9E_DF41_4B40_A5E5_F4F8FDD8D61D_.wvu.PrintArea" localSheetId="13" hidden="1">'Sch-6 After Discount'!$A$1:$D$37</definedName>
    <definedName name="Z_D0757F9E_DF41_4B40_A5E5_F4F8FDD8D61D_.wvu.PrintArea" localSheetId="14" hidden="1">'Sch-7'!$A$1:$M$27</definedName>
    <definedName name="Z_D0757F9E_DF41_4B40_A5E5_F4F8FDD8D61D_.wvu.PrintTitles" localSheetId="4" hidden="1">'Sch-1'!$15:$17</definedName>
    <definedName name="Z_D0757F9E_DF41_4B40_A5E5_F4F8FDD8D61D_.wvu.PrintTitles" localSheetId="5" hidden="1">'Sch-2'!$15:$17</definedName>
    <definedName name="Z_D0757F9E_DF41_4B40_A5E5_F4F8FDD8D61D_.wvu.PrintTitles" localSheetId="6" hidden="1">'Sch-3 '!$13:$17</definedName>
    <definedName name="Z_D0757F9E_DF41_4B40_A5E5_F4F8FDD8D61D_.wvu.PrintTitles" localSheetId="11" hidden="1">'Sch-5'!$3:$13</definedName>
    <definedName name="Z_D0757F9E_DF41_4B40_A5E5_F4F8FDD8D61D_.wvu.PrintTitles" localSheetId="9" hidden="1">'Sch-5 Dis'!$3:$13</definedName>
    <definedName name="Z_D0757F9E_DF41_4B40_A5E5_F4F8FDD8D61D_.wvu.PrintTitles" localSheetId="12" hidden="1">'Sch-6'!$3:$13</definedName>
    <definedName name="Z_D0757F9E_DF41_4B40_A5E5_F4F8FDD8D61D_.wvu.PrintTitles" localSheetId="13" hidden="1">'Sch-6 After Discount'!$3:$13</definedName>
    <definedName name="Z_D0757F9E_DF41_4B40_A5E5_F4F8FDD8D61D_.wvu.PrintTitles" localSheetId="14" hidden="1">'Sch-7'!$14:$14</definedName>
    <definedName name="Z_D0757F9E_DF41_4B40_A5E5_F4F8FDD8D61D_.wvu.Rows" localSheetId="1" hidden="1">Cover!$7:$7</definedName>
    <definedName name="Z_D0757F9E_DF41_4B40_A5E5_F4F8FDD8D61D_.wvu.Rows" localSheetId="15" hidden="1">Discount!$34:$36</definedName>
    <definedName name="Z_D0757F9E_DF41_4B40_A5E5_F4F8FDD8D61D_.wvu.Rows" localSheetId="5" hidden="1">'Sch-2'!#REF!</definedName>
    <definedName name="Z_D0757F9E_DF41_4B40_A5E5_F4F8FDD8D61D_.wvu.Rows" localSheetId="14" hidden="1">'Sch-7'!$24:$24,'Sch-7'!$100:$218</definedName>
    <definedName name="Z_D53177B2_31EC_4222_B97A_A37DCFD9E45B_.wvu.Cols" localSheetId="15" hidden="1">Discount!$H:$P</definedName>
    <definedName name="Z_D53177B2_31EC_4222_B97A_A37DCFD9E45B_.wvu.Cols" localSheetId="4" hidden="1">'Sch-1'!$P:$AZ</definedName>
    <definedName name="Z_D53177B2_31EC_4222_B97A_A37DCFD9E45B_.wvu.Cols" localSheetId="5" hidden="1">'Sch-2'!$M:$R</definedName>
    <definedName name="Z_D53177B2_31EC_4222_B97A_A37DCFD9E45B_.wvu.Cols" localSheetId="6" hidden="1">'Sch-3 '!$S:$AE,'Sch-3 '!$AK:$AP</definedName>
    <definedName name="Z_D53177B2_31EC_4222_B97A_A37DCFD9E45B_.wvu.Cols" localSheetId="11" hidden="1">'Sch-5'!$I:$P</definedName>
    <definedName name="Z_D53177B2_31EC_4222_B97A_A37DCFD9E45B_.wvu.Cols" localSheetId="14" hidden="1">'Sch-7'!$O:$O,'Sch-7'!$AG:$AM</definedName>
    <definedName name="Z_D53177B2_31EC_4222_B97A_A37DCFD9E45B_.wvu.FilterData" localSheetId="4" hidden="1">'Sch-1'!$A$252:$O$252</definedName>
    <definedName name="Z_D53177B2_31EC_4222_B97A_A37DCFD9E45B_.wvu.FilterData" localSheetId="5" hidden="1">'Sch-2'!$G$252:$J$253</definedName>
    <definedName name="Z_D53177B2_31EC_4222_B97A_A37DCFD9E45B_.wvu.FilterData" localSheetId="6" hidden="1">'Sch-3 '!$A$231:$P$232</definedName>
    <definedName name="Z_D53177B2_31EC_4222_B97A_A37DCFD9E45B_.wvu.PrintArea" localSheetId="16" hidden="1">'Bid Form 2nd Envelope'!$A$1:$F$63</definedName>
    <definedName name="Z_D53177B2_31EC_4222_B97A_A37DCFD9E45B_.wvu.PrintArea" localSheetId="15" hidden="1">Discount!$A$2:$G$45</definedName>
    <definedName name="Z_D53177B2_31EC_4222_B97A_A37DCFD9E45B_.wvu.PrintArea" localSheetId="2" hidden="1">Instructions!$A$1:$C$50</definedName>
    <definedName name="Z_D53177B2_31EC_4222_B97A_A37DCFD9E45B_.wvu.PrintArea" localSheetId="3" hidden="1">'Names of Bidder'!$A$1:$F$33</definedName>
    <definedName name="Z_D53177B2_31EC_4222_B97A_A37DCFD9E45B_.wvu.PrintArea" localSheetId="4" hidden="1">'Sch-1'!$A$1:$O$263</definedName>
    <definedName name="Z_D53177B2_31EC_4222_B97A_A37DCFD9E45B_.wvu.PrintArea" localSheetId="5" hidden="1">'Sch-2'!$A$1:$J$260</definedName>
    <definedName name="Z_D53177B2_31EC_4222_B97A_A37DCFD9E45B_.wvu.PrintArea" localSheetId="6" hidden="1">'Sch-3 '!$A$1:$P$239</definedName>
    <definedName name="Z_D53177B2_31EC_4222_B97A_A37DCFD9E45B_.wvu.PrintArea" localSheetId="7" hidden="1">'Sch-4a'!$A$1:$Q$33</definedName>
    <definedName name="Z_D53177B2_31EC_4222_B97A_A37DCFD9E45B_.wvu.PrintArea" localSheetId="8" hidden="1">'Sch-4b'!$A$1:$Q$48</definedName>
    <definedName name="Z_D53177B2_31EC_4222_B97A_A37DCFD9E45B_.wvu.PrintArea" localSheetId="10" hidden="1">'Sch-4c'!$A$1:$Q$40</definedName>
    <definedName name="Z_D53177B2_31EC_4222_B97A_A37DCFD9E45B_.wvu.PrintArea" localSheetId="11" hidden="1">'Sch-5'!$A$1:$E$26</definedName>
    <definedName name="Z_D53177B2_31EC_4222_B97A_A37DCFD9E45B_.wvu.PrintArea" localSheetId="9" hidden="1">'Sch-5 Dis'!$A$1:$E$26</definedName>
    <definedName name="Z_D53177B2_31EC_4222_B97A_A37DCFD9E45B_.wvu.PrintArea" localSheetId="12" hidden="1">'Sch-6'!$A$1:$D$37</definedName>
    <definedName name="Z_D53177B2_31EC_4222_B97A_A37DCFD9E45B_.wvu.PrintArea" localSheetId="13" hidden="1">'Sch-6 After Discount'!$A$1:$D$37</definedName>
    <definedName name="Z_D53177B2_31EC_4222_B97A_A37DCFD9E45B_.wvu.PrintArea" localSheetId="14" hidden="1">'Sch-7'!$A$1:$M$27</definedName>
    <definedName name="Z_D53177B2_31EC_4222_B97A_A37DCFD9E45B_.wvu.PrintTitles" localSheetId="4" hidden="1">'Sch-1'!$15:$17</definedName>
    <definedName name="Z_D53177B2_31EC_4222_B97A_A37DCFD9E45B_.wvu.PrintTitles" localSheetId="5" hidden="1">'Sch-2'!$15:$17</definedName>
    <definedName name="Z_D53177B2_31EC_4222_B97A_A37DCFD9E45B_.wvu.PrintTitles" localSheetId="6" hidden="1">'Sch-3 '!$13:$17</definedName>
    <definedName name="Z_D53177B2_31EC_4222_B97A_A37DCFD9E45B_.wvu.PrintTitles" localSheetId="11" hidden="1">'Sch-5'!$3:$13</definedName>
    <definedName name="Z_D53177B2_31EC_4222_B97A_A37DCFD9E45B_.wvu.PrintTitles" localSheetId="9" hidden="1">'Sch-5 Dis'!$3:$13</definedName>
    <definedName name="Z_D53177B2_31EC_4222_B97A_A37DCFD9E45B_.wvu.PrintTitles" localSheetId="12" hidden="1">'Sch-6'!$3:$13</definedName>
    <definedName name="Z_D53177B2_31EC_4222_B97A_A37DCFD9E45B_.wvu.PrintTitles" localSheetId="13" hidden="1">'Sch-6 After Discount'!$3:$13</definedName>
    <definedName name="Z_D53177B2_31EC_4222_B97A_A37DCFD9E45B_.wvu.PrintTitles" localSheetId="14" hidden="1">'Sch-7'!$14:$14</definedName>
    <definedName name="Z_D53177B2_31EC_4222_B97A_A37DCFD9E45B_.wvu.Rows" localSheetId="1" hidden="1">Cover!$7:$7</definedName>
    <definedName name="Z_D53177B2_31EC_4222_B97A_A37DCFD9E45B_.wvu.Rows" localSheetId="15" hidden="1">Discount!$34:$36</definedName>
    <definedName name="Z_D53177B2_31EC_4222_B97A_A37DCFD9E45B_.wvu.Rows" localSheetId="4" hidden="1">'Sch-1'!#REF!</definedName>
    <definedName name="Z_D53177B2_31EC_4222_B97A_A37DCFD9E45B_.wvu.Rows" localSheetId="5" hidden="1">'Sch-2'!#REF!</definedName>
    <definedName name="Z_D53177B2_31EC_4222_B97A_A37DCFD9E45B_.wvu.Rows" localSheetId="14" hidden="1">'Sch-7'!$24:$24,'Sch-7'!$100:$218</definedName>
    <definedName name="Z_E31EEC54_5F58_47EA_99FC_C1E22AF5375A_.wvu.Cols" localSheetId="16" hidden="1">'Bid Form 2nd Envelope'!$Y:$AN</definedName>
    <definedName name="Z_E31EEC54_5F58_47EA_99FC_C1E22AF5375A_.wvu.Cols" localSheetId="15" hidden="1">Discount!$H:$K</definedName>
    <definedName name="Z_E31EEC54_5F58_47EA_99FC_C1E22AF5375A_.wvu.Cols" localSheetId="4" hidden="1">'Sch-1'!$Q:$S</definedName>
    <definedName name="Z_E31EEC54_5F58_47EA_99FC_C1E22AF5375A_.wvu.Cols" localSheetId="6" hidden="1">'Sch-3 '!$R:$S,'Sch-3 '!$AK:$AP</definedName>
    <definedName name="Z_E31EEC54_5F58_47EA_99FC_C1E22AF5375A_.wvu.Cols" localSheetId="7" hidden="1">'Sch-4a'!$R:$S</definedName>
    <definedName name="Z_E31EEC54_5F58_47EA_99FC_C1E22AF5375A_.wvu.Cols" localSheetId="8" hidden="1">'Sch-4b'!$R:$S</definedName>
    <definedName name="Z_E31EEC54_5F58_47EA_99FC_C1E22AF5375A_.wvu.Cols" localSheetId="10" hidden="1">'Sch-4c'!$R:$S</definedName>
    <definedName name="Z_E31EEC54_5F58_47EA_99FC_C1E22AF5375A_.wvu.Cols" localSheetId="11" hidden="1">'Sch-5'!$I:$P</definedName>
    <definedName name="Z_E31EEC54_5F58_47EA_99FC_C1E22AF5375A_.wvu.Cols" localSheetId="14" hidden="1">'Sch-7'!$P:$R,'Sch-7'!$AG:$AM</definedName>
    <definedName name="Z_E31EEC54_5F58_47EA_99FC_C1E22AF5375A_.wvu.FilterData" localSheetId="4" hidden="1">'Sch-1'!$A$252:$AZ$255</definedName>
    <definedName name="Z_E31EEC54_5F58_47EA_99FC_C1E22AF5375A_.wvu.FilterData" localSheetId="5" hidden="1">'Sch-2'!$G$252:$J$253</definedName>
    <definedName name="Z_E31EEC54_5F58_47EA_99FC_C1E22AF5375A_.wvu.FilterData" localSheetId="6" hidden="1">'Sch-3 '!$A$231:$BB$232</definedName>
    <definedName name="Z_E31EEC54_5F58_47EA_99FC_C1E22AF5375A_.wvu.PrintArea" localSheetId="16" hidden="1">'Bid Form 2nd Envelope'!$A$1:$F$63</definedName>
    <definedName name="Z_E31EEC54_5F58_47EA_99FC_C1E22AF5375A_.wvu.PrintArea" localSheetId="1" hidden="1">Cover!$A$1:$H$15</definedName>
    <definedName name="Z_E31EEC54_5F58_47EA_99FC_C1E22AF5375A_.wvu.PrintArea" localSheetId="15" hidden="1">Discount!$A$2:$G$45</definedName>
    <definedName name="Z_E31EEC54_5F58_47EA_99FC_C1E22AF5375A_.wvu.PrintArea" localSheetId="2" hidden="1">Instructions!$A$1:$C$50</definedName>
    <definedName name="Z_E31EEC54_5F58_47EA_99FC_C1E22AF5375A_.wvu.PrintArea" localSheetId="3" hidden="1">'Names of Bidder'!$A$1:$F$33</definedName>
    <definedName name="Z_E31EEC54_5F58_47EA_99FC_C1E22AF5375A_.wvu.PrintArea" localSheetId="4" hidden="1">'Sch-1'!$A$1:$O$263</definedName>
    <definedName name="Z_E31EEC54_5F58_47EA_99FC_C1E22AF5375A_.wvu.PrintArea" localSheetId="5" hidden="1">'Sch-2'!$A$1:$J$262</definedName>
    <definedName name="Z_E31EEC54_5F58_47EA_99FC_C1E22AF5375A_.wvu.PrintArea" localSheetId="6" hidden="1">'Sch-3 '!$A$1:$Q$239</definedName>
    <definedName name="Z_E31EEC54_5F58_47EA_99FC_C1E22AF5375A_.wvu.PrintArea" localSheetId="7" hidden="1">'Sch-4a'!$A$1:$Q$33</definedName>
    <definedName name="Z_E31EEC54_5F58_47EA_99FC_C1E22AF5375A_.wvu.PrintArea" localSheetId="8" hidden="1">'Sch-4b'!$A$1:$Q$48</definedName>
    <definedName name="Z_E31EEC54_5F58_47EA_99FC_C1E22AF5375A_.wvu.PrintArea" localSheetId="10" hidden="1">'Sch-4c'!$A$1:$Q$40</definedName>
    <definedName name="Z_E31EEC54_5F58_47EA_99FC_C1E22AF5375A_.wvu.PrintArea" localSheetId="11" hidden="1">'Sch-5'!$A$1:$E$26</definedName>
    <definedName name="Z_E31EEC54_5F58_47EA_99FC_C1E22AF5375A_.wvu.PrintArea" localSheetId="9" hidden="1">'Sch-5 Dis'!$A$1:$E$26</definedName>
    <definedName name="Z_E31EEC54_5F58_47EA_99FC_C1E22AF5375A_.wvu.PrintArea" localSheetId="12" hidden="1">'Sch-6'!$A$1:$D$37</definedName>
    <definedName name="Z_E31EEC54_5F58_47EA_99FC_C1E22AF5375A_.wvu.PrintArea" localSheetId="13" hidden="1">'Sch-6 After Discount'!$A$1:$D$37</definedName>
    <definedName name="Z_E31EEC54_5F58_47EA_99FC_C1E22AF5375A_.wvu.PrintArea" localSheetId="14" hidden="1">'Sch-7'!$A$1:$N$27</definedName>
    <definedName name="Z_E31EEC54_5F58_47EA_99FC_C1E22AF5375A_.wvu.PrintTitles" localSheetId="4" hidden="1">'Sch-1'!$15:$17</definedName>
    <definedName name="Z_E31EEC54_5F58_47EA_99FC_C1E22AF5375A_.wvu.PrintTitles" localSheetId="5" hidden="1">'Sch-2'!$15:$17</definedName>
    <definedName name="Z_E31EEC54_5F58_47EA_99FC_C1E22AF5375A_.wvu.PrintTitles" localSheetId="6" hidden="1">'Sch-3 '!$13:$17</definedName>
    <definedName name="Z_E31EEC54_5F58_47EA_99FC_C1E22AF5375A_.wvu.PrintTitles" localSheetId="11" hidden="1">'Sch-5'!$3:$13</definedName>
    <definedName name="Z_E31EEC54_5F58_47EA_99FC_C1E22AF5375A_.wvu.PrintTitles" localSheetId="9" hidden="1">'Sch-5 Dis'!$3:$13</definedName>
    <definedName name="Z_E31EEC54_5F58_47EA_99FC_C1E22AF5375A_.wvu.PrintTitles" localSheetId="12" hidden="1">'Sch-6'!$3:$13</definedName>
    <definedName name="Z_E31EEC54_5F58_47EA_99FC_C1E22AF5375A_.wvu.PrintTitles" localSheetId="13" hidden="1">'Sch-6 After Discount'!$3:$13</definedName>
    <definedName name="Z_E31EEC54_5F58_47EA_99FC_C1E22AF5375A_.wvu.PrintTitles" localSheetId="14" hidden="1">'Sch-7'!$14:$14</definedName>
    <definedName name="Z_E31EEC54_5F58_47EA_99FC_C1E22AF5375A_.wvu.Rows" localSheetId="1" hidden="1">Cover!$7:$7</definedName>
    <definedName name="Z_E31EEC54_5F58_47EA_99FC_C1E22AF5375A_.wvu.Rows" localSheetId="15" hidden="1">Discount!$34:$36</definedName>
    <definedName name="Z_E31EEC54_5F58_47EA_99FC_C1E22AF5375A_.wvu.Rows" localSheetId="3" hidden="1">'Names of Bidder'!$13:$23</definedName>
    <definedName name="Z_E31EEC54_5F58_47EA_99FC_C1E22AF5375A_.wvu.Rows" localSheetId="5" hidden="1">'Sch-2'!#REF!</definedName>
    <definedName name="Z_E31EEC54_5F58_47EA_99FC_C1E22AF5375A_.wvu.Rows" localSheetId="14" hidden="1">'Sch-7'!$17:$18,'Sch-7'!$100:$218</definedName>
    <definedName name="Z_E97134B6_5E8D_4951_8DA0_73D065532361_.wvu.Cols" localSheetId="15" hidden="1">Discount!$H:$P</definedName>
    <definedName name="Z_E97134B6_5E8D_4951_8DA0_73D065532361_.wvu.Cols" localSheetId="4" hidden="1">'Sch-1'!$P:$AZ</definedName>
    <definedName name="Z_E97134B6_5E8D_4951_8DA0_73D065532361_.wvu.Cols" localSheetId="5" hidden="1">'Sch-2'!$M:$R</definedName>
    <definedName name="Z_E97134B6_5E8D_4951_8DA0_73D065532361_.wvu.Cols" localSheetId="6" hidden="1">'Sch-3 '!$S:$AE,'Sch-3 '!$AK:$AP</definedName>
    <definedName name="Z_E97134B6_5E8D_4951_8DA0_73D065532361_.wvu.Cols" localSheetId="11" hidden="1">'Sch-5'!$I:$P</definedName>
    <definedName name="Z_E97134B6_5E8D_4951_8DA0_73D065532361_.wvu.Cols" localSheetId="14" hidden="1">'Sch-7'!$O:$O,'Sch-7'!$AG:$AM</definedName>
    <definedName name="Z_E97134B6_5E8D_4951_8DA0_73D065532361_.wvu.FilterData" localSheetId="4" hidden="1">'Sch-1'!$A$252:$O$252</definedName>
    <definedName name="Z_E97134B6_5E8D_4951_8DA0_73D065532361_.wvu.FilterData" localSheetId="5" hidden="1">'Sch-2'!$G$252:$J$253</definedName>
    <definedName name="Z_E97134B6_5E8D_4951_8DA0_73D065532361_.wvu.FilterData" localSheetId="6" hidden="1">'Sch-3 '!$A$231:$P$232</definedName>
    <definedName name="Z_E97134B6_5E8D_4951_8DA0_73D065532361_.wvu.PrintArea" localSheetId="16" hidden="1">'Bid Form 2nd Envelope'!$A$1:$F$63</definedName>
    <definedName name="Z_E97134B6_5E8D_4951_8DA0_73D065532361_.wvu.PrintArea" localSheetId="15" hidden="1">Discount!$A$2:$G$45</definedName>
    <definedName name="Z_E97134B6_5E8D_4951_8DA0_73D065532361_.wvu.PrintArea" localSheetId="2" hidden="1">Instructions!$A$1:$C$50</definedName>
    <definedName name="Z_E97134B6_5E8D_4951_8DA0_73D065532361_.wvu.PrintArea" localSheetId="3" hidden="1">'Names of Bidder'!$A$1:$F$33</definedName>
    <definedName name="Z_E97134B6_5E8D_4951_8DA0_73D065532361_.wvu.PrintArea" localSheetId="4" hidden="1">'Sch-1'!$A$1:$O$263</definedName>
    <definedName name="Z_E97134B6_5E8D_4951_8DA0_73D065532361_.wvu.PrintArea" localSheetId="5" hidden="1">'Sch-2'!$A$1:$J$260</definedName>
    <definedName name="Z_E97134B6_5E8D_4951_8DA0_73D065532361_.wvu.PrintArea" localSheetId="6" hidden="1">'Sch-3 '!$A$1:$P$239</definedName>
    <definedName name="Z_E97134B6_5E8D_4951_8DA0_73D065532361_.wvu.PrintArea" localSheetId="7" hidden="1">'Sch-4a'!$A$1:$Q$33</definedName>
    <definedName name="Z_E97134B6_5E8D_4951_8DA0_73D065532361_.wvu.PrintArea" localSheetId="8" hidden="1">'Sch-4b'!$A$1:$Q$48</definedName>
    <definedName name="Z_E97134B6_5E8D_4951_8DA0_73D065532361_.wvu.PrintArea" localSheetId="10" hidden="1">'Sch-4c'!$A$1:$Q$40</definedName>
    <definedName name="Z_E97134B6_5E8D_4951_8DA0_73D065532361_.wvu.PrintArea" localSheetId="11" hidden="1">'Sch-5'!$A$1:$E$26</definedName>
    <definedName name="Z_E97134B6_5E8D_4951_8DA0_73D065532361_.wvu.PrintArea" localSheetId="9" hidden="1">'Sch-5 Dis'!$A$1:$E$26</definedName>
    <definedName name="Z_E97134B6_5E8D_4951_8DA0_73D065532361_.wvu.PrintArea" localSheetId="12" hidden="1">'Sch-6'!$A$1:$D$37</definedName>
    <definedName name="Z_E97134B6_5E8D_4951_8DA0_73D065532361_.wvu.PrintArea" localSheetId="13" hidden="1">'Sch-6 After Discount'!$A$1:$D$37</definedName>
    <definedName name="Z_E97134B6_5E8D_4951_8DA0_73D065532361_.wvu.PrintArea" localSheetId="14" hidden="1">'Sch-7'!$A$1:$M$27</definedName>
    <definedName name="Z_E97134B6_5E8D_4951_8DA0_73D065532361_.wvu.PrintTitles" localSheetId="4" hidden="1">'Sch-1'!$15:$17</definedName>
    <definedName name="Z_E97134B6_5E8D_4951_8DA0_73D065532361_.wvu.PrintTitles" localSheetId="5" hidden="1">'Sch-2'!$15:$17</definedName>
    <definedName name="Z_E97134B6_5E8D_4951_8DA0_73D065532361_.wvu.PrintTitles" localSheetId="6" hidden="1">'Sch-3 '!$13:$17</definedName>
    <definedName name="Z_E97134B6_5E8D_4951_8DA0_73D065532361_.wvu.PrintTitles" localSheetId="11" hidden="1">'Sch-5'!$3:$13</definedName>
    <definedName name="Z_E97134B6_5E8D_4951_8DA0_73D065532361_.wvu.PrintTitles" localSheetId="9" hidden="1">'Sch-5 Dis'!$3:$13</definedName>
    <definedName name="Z_E97134B6_5E8D_4951_8DA0_73D065532361_.wvu.PrintTitles" localSheetId="12" hidden="1">'Sch-6'!$3:$13</definedName>
    <definedName name="Z_E97134B6_5E8D_4951_8DA0_73D065532361_.wvu.PrintTitles" localSheetId="13" hidden="1">'Sch-6 After Discount'!$3:$13</definedName>
    <definedName name="Z_E97134B6_5E8D_4951_8DA0_73D065532361_.wvu.PrintTitles" localSheetId="14" hidden="1">'Sch-7'!$14:$14</definedName>
    <definedName name="Z_E97134B6_5E8D_4951_8DA0_73D065532361_.wvu.Rows" localSheetId="1" hidden="1">Cover!$7:$7</definedName>
    <definedName name="Z_E97134B6_5E8D_4951_8DA0_73D065532361_.wvu.Rows" localSheetId="15" hidden="1">Discount!$34:$36</definedName>
    <definedName name="Z_E97134B6_5E8D_4951_8DA0_73D065532361_.wvu.Rows" localSheetId="4" hidden="1">'Sch-1'!#REF!</definedName>
    <definedName name="Z_E97134B6_5E8D_4951_8DA0_73D065532361_.wvu.Rows" localSheetId="5" hidden="1">'Sch-2'!#REF!</definedName>
    <definedName name="Z_E97134B6_5E8D_4951_8DA0_73D065532361_.wvu.Rows" localSheetId="14" hidden="1">'Sch-7'!$24:$24,'Sch-7'!$100:$218</definedName>
    <definedName name="Z_E9F4E142_7D26_464D_BECA_4F3806DB1FE1_.wvu.Cols" localSheetId="15" hidden="1">Discount!$H:$O</definedName>
    <definedName name="Z_E9F4E142_7D26_464D_BECA_4F3806DB1FE1_.wvu.Cols" localSheetId="4" hidden="1">'Sch-1'!$S:$AV</definedName>
    <definedName name="Z_E9F4E142_7D26_464D_BECA_4F3806DB1FE1_.wvu.Cols" localSheetId="5" hidden="1">'Sch-2'!$M:$R</definedName>
    <definedName name="Z_E9F4E142_7D26_464D_BECA_4F3806DB1FE1_.wvu.Cols" localSheetId="6" hidden="1">'Sch-3 '!$S:$AE,'Sch-3 '!$AK:$AP</definedName>
    <definedName name="Z_E9F4E142_7D26_464D_BECA_4F3806DB1FE1_.wvu.Cols" localSheetId="11" hidden="1">'Sch-5'!$I:$P</definedName>
    <definedName name="Z_E9F4E142_7D26_464D_BECA_4F3806DB1FE1_.wvu.Cols" localSheetId="14" hidden="1">'Sch-7'!$O:$O,'Sch-7'!$AG:$AM</definedName>
    <definedName name="Z_E9F4E142_7D26_464D_BECA_4F3806DB1FE1_.wvu.FilterData" localSheetId="4" hidden="1">'Sch-1'!$A$252:$O$252</definedName>
    <definedName name="Z_E9F4E142_7D26_464D_BECA_4F3806DB1FE1_.wvu.FilterData" localSheetId="5" hidden="1">'Sch-2'!$G$252:$J$253</definedName>
    <definedName name="Z_E9F4E142_7D26_464D_BECA_4F3806DB1FE1_.wvu.FilterData" localSheetId="6" hidden="1">'Sch-3 '!$A$231:$P$232</definedName>
    <definedName name="Z_E9F4E142_7D26_464D_BECA_4F3806DB1FE1_.wvu.PrintArea" localSheetId="16" hidden="1">'Bid Form 2nd Envelope'!$A$1:$F$63</definedName>
    <definedName name="Z_E9F4E142_7D26_464D_BECA_4F3806DB1FE1_.wvu.PrintArea" localSheetId="15" hidden="1">Discount!$A$2:$G$45</definedName>
    <definedName name="Z_E9F4E142_7D26_464D_BECA_4F3806DB1FE1_.wvu.PrintArea" localSheetId="2" hidden="1">Instructions!$A$1:$C$50</definedName>
    <definedName name="Z_E9F4E142_7D26_464D_BECA_4F3806DB1FE1_.wvu.PrintArea" localSheetId="3" hidden="1">'Names of Bidder'!$A$1:$D$31</definedName>
    <definedName name="Z_E9F4E142_7D26_464D_BECA_4F3806DB1FE1_.wvu.PrintArea" localSheetId="4" hidden="1">'Sch-1'!$A$1:$O$263</definedName>
    <definedName name="Z_E9F4E142_7D26_464D_BECA_4F3806DB1FE1_.wvu.PrintArea" localSheetId="5" hidden="1">'Sch-2'!$A$1:$J$260</definedName>
    <definedName name="Z_E9F4E142_7D26_464D_BECA_4F3806DB1FE1_.wvu.PrintArea" localSheetId="6" hidden="1">'Sch-3 '!$A$1:$P$239</definedName>
    <definedName name="Z_E9F4E142_7D26_464D_BECA_4F3806DB1FE1_.wvu.PrintArea" localSheetId="7" hidden="1">'Sch-4a'!$A$1:$Q$33</definedName>
    <definedName name="Z_E9F4E142_7D26_464D_BECA_4F3806DB1FE1_.wvu.PrintArea" localSheetId="8" hidden="1">'Sch-4b'!$A$1:$Q$48</definedName>
    <definedName name="Z_E9F4E142_7D26_464D_BECA_4F3806DB1FE1_.wvu.PrintArea" localSheetId="10" hidden="1">'Sch-4c'!$A$1:$Q$40</definedName>
    <definedName name="Z_E9F4E142_7D26_464D_BECA_4F3806DB1FE1_.wvu.PrintArea" localSheetId="11" hidden="1">'Sch-5'!$A$1:$E$26</definedName>
    <definedName name="Z_E9F4E142_7D26_464D_BECA_4F3806DB1FE1_.wvu.PrintArea" localSheetId="9" hidden="1">'Sch-5 Dis'!$A$1:$E$26</definedName>
    <definedName name="Z_E9F4E142_7D26_464D_BECA_4F3806DB1FE1_.wvu.PrintArea" localSheetId="12" hidden="1">'Sch-6'!$A$1:$D$38</definedName>
    <definedName name="Z_E9F4E142_7D26_464D_BECA_4F3806DB1FE1_.wvu.PrintArea" localSheetId="13" hidden="1">'Sch-6 After Discount'!$A$1:$D$38</definedName>
    <definedName name="Z_E9F4E142_7D26_464D_BECA_4F3806DB1FE1_.wvu.PrintArea" localSheetId="14" hidden="1">'Sch-7'!$A$1:$M$27</definedName>
    <definedName name="Z_E9F4E142_7D26_464D_BECA_4F3806DB1FE1_.wvu.PrintTitles" localSheetId="4" hidden="1">'Sch-1'!$15:$17</definedName>
    <definedName name="Z_E9F4E142_7D26_464D_BECA_4F3806DB1FE1_.wvu.PrintTitles" localSheetId="5" hidden="1">'Sch-2'!$15:$17</definedName>
    <definedName name="Z_E9F4E142_7D26_464D_BECA_4F3806DB1FE1_.wvu.PrintTitles" localSheetId="6" hidden="1">'Sch-3 '!$13:$17</definedName>
    <definedName name="Z_E9F4E142_7D26_464D_BECA_4F3806DB1FE1_.wvu.PrintTitles" localSheetId="11" hidden="1">'Sch-5'!$3:$13</definedName>
    <definedName name="Z_E9F4E142_7D26_464D_BECA_4F3806DB1FE1_.wvu.PrintTitles" localSheetId="9" hidden="1">'Sch-5 Dis'!$3:$13</definedName>
    <definedName name="Z_E9F4E142_7D26_464D_BECA_4F3806DB1FE1_.wvu.PrintTitles" localSheetId="12" hidden="1">'Sch-6'!$3:$13</definedName>
    <definedName name="Z_E9F4E142_7D26_464D_BECA_4F3806DB1FE1_.wvu.PrintTitles" localSheetId="13" hidden="1">'Sch-6 After Discount'!$3:$13</definedName>
    <definedName name="Z_E9F4E142_7D26_464D_BECA_4F3806DB1FE1_.wvu.PrintTitles" localSheetId="14" hidden="1">'Sch-7'!$14:$14</definedName>
    <definedName name="Z_E9F4E142_7D26_464D_BECA_4F3806DB1FE1_.wvu.Rows" localSheetId="1" hidden="1">Cover!$7:$7</definedName>
    <definedName name="Z_E9F4E142_7D26_464D_BECA_4F3806DB1FE1_.wvu.Rows" localSheetId="15" hidden="1">Discount!$34:$36</definedName>
    <definedName name="Z_E9F4E142_7D26_464D_BECA_4F3806DB1FE1_.wvu.Rows" localSheetId="5" hidden="1">'Sch-2'!#REF!</definedName>
    <definedName name="Z_E9F4E142_7D26_464D_BECA_4F3806DB1FE1_.wvu.Rows" localSheetId="14" hidden="1">'Sch-7'!$24:$24,'Sch-7'!$100:$218</definedName>
    <definedName name="Z_ECE9294F_C910_4036_88BC_B1F2176FB06B_.wvu.Cols" localSheetId="15" hidden="1">Discount!$H:$O</definedName>
    <definedName name="Z_ECE9294F_C910_4036_88BC_B1F2176FB06B_.wvu.Cols" localSheetId="4" hidden="1">'Sch-1'!$S:$AV</definedName>
    <definedName name="Z_ECE9294F_C910_4036_88BC_B1F2176FB06B_.wvu.Cols" localSheetId="5" hidden="1">'Sch-2'!$M:$R</definedName>
    <definedName name="Z_ECE9294F_C910_4036_88BC_B1F2176FB06B_.wvu.Cols" localSheetId="6" hidden="1">'Sch-3 '!$S:$AE,'Sch-3 '!$AK:$AP</definedName>
    <definedName name="Z_ECE9294F_C910_4036_88BC_B1F2176FB06B_.wvu.Cols" localSheetId="11" hidden="1">'Sch-5'!$I:$P</definedName>
    <definedName name="Z_ECE9294F_C910_4036_88BC_B1F2176FB06B_.wvu.Cols" localSheetId="14" hidden="1">'Sch-7'!$O:$O,'Sch-7'!$AG:$AM</definedName>
    <definedName name="Z_ECE9294F_C910_4036_88BC_B1F2176FB06B_.wvu.FilterData" localSheetId="4" hidden="1">'Sch-1'!$A$252:$O$252</definedName>
    <definedName name="Z_ECE9294F_C910_4036_88BC_B1F2176FB06B_.wvu.FilterData" localSheetId="5" hidden="1">'Sch-2'!$G$252:$J$253</definedName>
    <definedName name="Z_ECE9294F_C910_4036_88BC_B1F2176FB06B_.wvu.FilterData" localSheetId="6" hidden="1">'Sch-3 '!$A$231:$P$232</definedName>
    <definedName name="Z_ECE9294F_C910_4036_88BC_B1F2176FB06B_.wvu.PrintArea" localSheetId="16" hidden="1">'Bid Form 2nd Envelope'!$A$1:$F$63</definedName>
    <definedName name="Z_ECE9294F_C910_4036_88BC_B1F2176FB06B_.wvu.PrintArea" localSheetId="15" hidden="1">Discount!$A$2:$G$45</definedName>
    <definedName name="Z_ECE9294F_C910_4036_88BC_B1F2176FB06B_.wvu.PrintArea" localSheetId="2" hidden="1">Instructions!$A$1:$C$50</definedName>
    <definedName name="Z_ECE9294F_C910_4036_88BC_B1F2176FB06B_.wvu.PrintArea" localSheetId="3" hidden="1">'Names of Bidder'!$A$1:$D$31</definedName>
    <definedName name="Z_ECE9294F_C910_4036_88BC_B1F2176FB06B_.wvu.PrintArea" localSheetId="4" hidden="1">'Sch-1'!$A$1:$O$263</definedName>
    <definedName name="Z_ECE9294F_C910_4036_88BC_B1F2176FB06B_.wvu.PrintArea" localSheetId="5" hidden="1">'Sch-2'!$A$1:$J$260</definedName>
    <definedName name="Z_ECE9294F_C910_4036_88BC_B1F2176FB06B_.wvu.PrintArea" localSheetId="6" hidden="1">'Sch-3 '!$A$1:$P$239</definedName>
    <definedName name="Z_ECE9294F_C910_4036_88BC_B1F2176FB06B_.wvu.PrintArea" localSheetId="7" hidden="1">'Sch-4a'!$A$1:$Q$33</definedName>
    <definedName name="Z_ECE9294F_C910_4036_88BC_B1F2176FB06B_.wvu.PrintArea" localSheetId="8" hidden="1">'Sch-4b'!$A$1:$Q$48</definedName>
    <definedName name="Z_ECE9294F_C910_4036_88BC_B1F2176FB06B_.wvu.PrintArea" localSheetId="10" hidden="1">'Sch-4c'!$A$1:$Q$40</definedName>
    <definedName name="Z_ECE9294F_C910_4036_88BC_B1F2176FB06B_.wvu.PrintArea" localSheetId="11" hidden="1">'Sch-5'!$A$1:$E$26</definedName>
    <definedName name="Z_ECE9294F_C910_4036_88BC_B1F2176FB06B_.wvu.PrintArea" localSheetId="9" hidden="1">'Sch-5 Dis'!$A$1:$E$26</definedName>
    <definedName name="Z_ECE9294F_C910_4036_88BC_B1F2176FB06B_.wvu.PrintArea" localSheetId="12" hidden="1">'Sch-6'!$A$1:$D$38</definedName>
    <definedName name="Z_ECE9294F_C910_4036_88BC_B1F2176FB06B_.wvu.PrintArea" localSheetId="13" hidden="1">'Sch-6 After Discount'!$A$1:$D$38</definedName>
    <definedName name="Z_ECE9294F_C910_4036_88BC_B1F2176FB06B_.wvu.PrintArea" localSheetId="14" hidden="1">'Sch-7'!$A$1:$M$27</definedName>
    <definedName name="Z_ECE9294F_C910_4036_88BC_B1F2176FB06B_.wvu.PrintTitles" localSheetId="4" hidden="1">'Sch-1'!$15:$17</definedName>
    <definedName name="Z_ECE9294F_C910_4036_88BC_B1F2176FB06B_.wvu.PrintTitles" localSheetId="5" hidden="1">'Sch-2'!$15:$17</definedName>
    <definedName name="Z_ECE9294F_C910_4036_88BC_B1F2176FB06B_.wvu.PrintTitles" localSheetId="6" hidden="1">'Sch-3 '!$13:$17</definedName>
    <definedName name="Z_ECE9294F_C910_4036_88BC_B1F2176FB06B_.wvu.PrintTitles" localSheetId="11" hidden="1">'Sch-5'!$3:$13</definedName>
    <definedName name="Z_ECE9294F_C910_4036_88BC_B1F2176FB06B_.wvu.PrintTitles" localSheetId="9" hidden="1">'Sch-5 Dis'!$3:$13</definedName>
    <definedName name="Z_ECE9294F_C910_4036_88BC_B1F2176FB06B_.wvu.PrintTitles" localSheetId="12" hidden="1">'Sch-6'!$3:$13</definedName>
    <definedName name="Z_ECE9294F_C910_4036_88BC_B1F2176FB06B_.wvu.PrintTitles" localSheetId="13" hidden="1">'Sch-6 After Discount'!$3:$13</definedName>
    <definedName name="Z_ECE9294F_C910_4036_88BC_B1F2176FB06B_.wvu.PrintTitles" localSheetId="14" hidden="1">'Sch-7'!$14:$14</definedName>
    <definedName name="Z_ECE9294F_C910_4036_88BC_B1F2176FB06B_.wvu.Rows" localSheetId="1" hidden="1">Cover!$7:$7</definedName>
    <definedName name="Z_ECE9294F_C910_4036_88BC_B1F2176FB06B_.wvu.Rows" localSheetId="15" hidden="1">Discount!$34:$36</definedName>
    <definedName name="Z_ECE9294F_C910_4036_88BC_B1F2176FB06B_.wvu.Rows" localSheetId="4" hidden="1">'Sch-1'!#REF!</definedName>
    <definedName name="Z_ECE9294F_C910_4036_88BC_B1F2176FB06B_.wvu.Rows" localSheetId="5" hidden="1">'Sch-2'!#REF!</definedName>
    <definedName name="Z_ECE9294F_C910_4036_88BC_B1F2176FB06B_.wvu.Rows" localSheetId="6" hidden="1">'Sch-3 '!#REF!</definedName>
    <definedName name="Z_ECE9294F_C910_4036_88BC_B1F2176FB06B_.wvu.Rows" localSheetId="14" hidden="1">'Sch-7'!$24:$24,'Sch-7'!$100:$218</definedName>
    <definedName name="Z_EE46BCD1_F715_4FA9_A5FC_1B125AD601E0_.wvu.Cols" localSheetId="15" hidden="1">Discount!$H:$O</definedName>
    <definedName name="Z_EE46BCD1_F715_4FA9_A5FC_1B125AD601E0_.wvu.Cols" localSheetId="5" hidden="1">'Sch-2'!$M:$R</definedName>
    <definedName name="Z_EE46BCD1_F715_4FA9_A5FC_1B125AD601E0_.wvu.Cols" localSheetId="6" hidden="1">'Sch-3 '!$S:$AE,'Sch-3 '!$AK:$AP</definedName>
    <definedName name="Z_EE46BCD1_F715_4FA9_A5FC_1B125AD601E0_.wvu.Cols" localSheetId="11" hidden="1">'Sch-5'!$I:$P</definedName>
    <definedName name="Z_EE46BCD1_F715_4FA9_A5FC_1B125AD601E0_.wvu.Cols" localSheetId="14" hidden="1">'Sch-7'!$O:$O,'Sch-7'!$AG:$AM</definedName>
    <definedName name="Z_EE46BCD1_F715_4FA9_A5FC_1B125AD601E0_.wvu.FilterData" localSheetId="4" hidden="1">'Sch-1'!$A$252:$O$252</definedName>
    <definedName name="Z_EE46BCD1_F715_4FA9_A5FC_1B125AD601E0_.wvu.FilterData" localSheetId="5" hidden="1">'Sch-2'!$G$252:$J$253</definedName>
    <definedName name="Z_EE46BCD1_F715_4FA9_A5FC_1B125AD601E0_.wvu.FilterData" localSheetId="6" hidden="1">'Sch-3 '!$A$231:$P$232</definedName>
    <definedName name="Z_EE46BCD1_F715_4FA9_A5FC_1B125AD601E0_.wvu.PrintArea" localSheetId="16" hidden="1">'Bid Form 2nd Envelope'!$A$1:$F$63</definedName>
    <definedName name="Z_EE46BCD1_F715_4FA9_A5FC_1B125AD601E0_.wvu.PrintArea" localSheetId="15" hidden="1">Discount!$A$2:$G$45</definedName>
    <definedName name="Z_EE46BCD1_F715_4FA9_A5FC_1B125AD601E0_.wvu.PrintArea" localSheetId="2" hidden="1">Instructions!$A$1:$C$50</definedName>
    <definedName name="Z_EE46BCD1_F715_4FA9_A5FC_1B125AD601E0_.wvu.PrintArea" localSheetId="3" hidden="1">'Names of Bidder'!$A$1:$F$33</definedName>
    <definedName name="Z_EE46BCD1_F715_4FA9_A5FC_1B125AD601E0_.wvu.PrintArea" localSheetId="4" hidden="1">'Sch-1'!$A$1:$O$263</definedName>
    <definedName name="Z_EE46BCD1_F715_4FA9_A5FC_1B125AD601E0_.wvu.PrintArea" localSheetId="5" hidden="1">'Sch-2'!$A$1:$J$260</definedName>
    <definedName name="Z_EE46BCD1_F715_4FA9_A5FC_1B125AD601E0_.wvu.PrintArea" localSheetId="6" hidden="1">'Sch-3 '!$A$1:$P$239</definedName>
    <definedName name="Z_EE46BCD1_F715_4FA9_A5FC_1B125AD601E0_.wvu.PrintArea" localSheetId="7" hidden="1">'Sch-4a'!$A$1:$Q$33</definedName>
    <definedName name="Z_EE46BCD1_F715_4FA9_A5FC_1B125AD601E0_.wvu.PrintArea" localSheetId="8" hidden="1">'Sch-4b'!$A$1:$Q$48</definedName>
    <definedName name="Z_EE46BCD1_F715_4FA9_A5FC_1B125AD601E0_.wvu.PrintArea" localSheetId="10" hidden="1">'Sch-4c'!$A$1:$Q$40</definedName>
    <definedName name="Z_EE46BCD1_F715_4FA9_A5FC_1B125AD601E0_.wvu.PrintArea" localSheetId="11" hidden="1">'Sch-5'!$A$1:$E$26</definedName>
    <definedName name="Z_EE46BCD1_F715_4FA9_A5FC_1B125AD601E0_.wvu.PrintArea" localSheetId="9" hidden="1">'Sch-5 Dis'!$A$1:$E$26</definedName>
    <definedName name="Z_EE46BCD1_F715_4FA9_A5FC_1B125AD601E0_.wvu.PrintArea" localSheetId="12" hidden="1">'Sch-6'!$A$1:$D$37</definedName>
    <definedName name="Z_EE46BCD1_F715_4FA9_A5FC_1B125AD601E0_.wvu.PrintArea" localSheetId="13" hidden="1">'Sch-6 After Discount'!$A$1:$D$37</definedName>
    <definedName name="Z_EE46BCD1_F715_4FA9_A5FC_1B125AD601E0_.wvu.PrintArea" localSheetId="14" hidden="1">'Sch-7'!$A$1:$M$27</definedName>
    <definedName name="Z_EE46BCD1_F715_4FA9_A5FC_1B125AD601E0_.wvu.PrintTitles" localSheetId="4" hidden="1">'Sch-1'!$15:$17</definedName>
    <definedName name="Z_EE46BCD1_F715_4FA9_A5FC_1B125AD601E0_.wvu.PrintTitles" localSheetId="5" hidden="1">'Sch-2'!$15:$17</definedName>
    <definedName name="Z_EE46BCD1_F715_4FA9_A5FC_1B125AD601E0_.wvu.PrintTitles" localSheetId="6" hidden="1">'Sch-3 '!$13:$17</definedName>
    <definedName name="Z_EE46BCD1_F715_4FA9_A5FC_1B125AD601E0_.wvu.PrintTitles" localSheetId="11" hidden="1">'Sch-5'!$3:$13</definedName>
    <definedName name="Z_EE46BCD1_F715_4FA9_A5FC_1B125AD601E0_.wvu.PrintTitles" localSheetId="9" hidden="1">'Sch-5 Dis'!$3:$13</definedName>
    <definedName name="Z_EE46BCD1_F715_4FA9_A5FC_1B125AD601E0_.wvu.PrintTitles" localSheetId="12" hidden="1">'Sch-6'!$3:$13</definedName>
    <definedName name="Z_EE46BCD1_F715_4FA9_A5FC_1B125AD601E0_.wvu.PrintTitles" localSheetId="13" hidden="1">'Sch-6 After Discount'!$3:$13</definedName>
    <definedName name="Z_EE46BCD1_F715_4FA9_A5FC_1B125AD601E0_.wvu.PrintTitles" localSheetId="14" hidden="1">'Sch-7'!$14:$14</definedName>
    <definedName name="Z_EE46BCD1_F715_4FA9_A5FC_1B125AD601E0_.wvu.Rows" localSheetId="1" hidden="1">Cover!$7:$7</definedName>
    <definedName name="Z_EE46BCD1_F715_4FA9_A5FC_1B125AD601E0_.wvu.Rows" localSheetId="15" hidden="1">Discount!$34:$36</definedName>
    <definedName name="Z_EE46BCD1_F715_4FA9_A5FC_1B125AD601E0_.wvu.Rows" localSheetId="5" hidden="1">'Sch-2'!#REF!</definedName>
    <definedName name="Z_EE46BCD1_F715_4FA9_A5FC_1B125AD601E0_.wvu.Rows" localSheetId="14" hidden="1">'Sch-7'!$24:$24,'Sch-7'!$100:$218</definedName>
  </definedNames>
  <calcPr calcId="191029"/>
  <customWorkbookViews>
    <customWorkbookView name="Adil Iqbal Khan {Adil Iqbal Khan} - Personal View" guid="{4452BE38-CCC8-48C7-BE23-59874684899B}" mergeInterval="0" personalView="1" maximized="1" xWindow="-9" yWindow="-9" windowWidth="1938" windowHeight="1048" activeSheetId="17"/>
    <customWorkbookView name="Umesh Kumar Yadav {उमेश कुमार यादव} - Personal View" guid="{C6A7FFED-91EB-41DF-A944-2BFB2D792481}" mergeInterval="0" personalView="1" maximized="1" xWindow="-8" yWindow="-8" windowWidth="1936" windowHeight="1056" activeSheetId="2"/>
    <customWorkbookView name="60001714 - Personal View" guid="{302D9D75-0757-45DA-AFBF-614F08F1401B}" mergeInterval="0" personalView="1" maximized="1" xWindow="-8" yWindow="-8" windowWidth="1936" windowHeight="1056" activeSheetId="13"/>
    <customWorkbookView name="Kapil Mandil {कपिल मंडिल} - Personal View" guid="{CCDCC0D3-DF6E-48C7-BC25-59CC95F7F53D}" mergeInterval="0" personalView="1" maximized="1" xWindow="-9" yWindow="-9" windowWidth="1938" windowHeight="1038"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12" l="1"/>
  <c r="P27" i="12"/>
  <c r="Q26" i="12"/>
  <c r="P26" i="12"/>
  <c r="Q25" i="12"/>
  <c r="P25" i="12"/>
  <c r="Q39" i="9"/>
  <c r="P39" i="9"/>
  <c r="Q38" i="9"/>
  <c r="P38" i="9"/>
  <c r="Q37" i="9"/>
  <c r="P37" i="9"/>
  <c r="Q36" i="9"/>
  <c r="P36" i="9"/>
  <c r="Q35" i="9"/>
  <c r="P35" i="9"/>
  <c r="Q34" i="9"/>
  <c r="P34" i="9"/>
  <c r="Q33" i="9"/>
  <c r="P33" i="9"/>
  <c r="I31" i="16"/>
  <c r="P23" i="12"/>
  <c r="R23" i="12" s="1"/>
  <c r="S23" i="12" s="1"/>
  <c r="Q23" i="12" s="1"/>
  <c r="P22" i="12"/>
  <c r="R22" i="12" s="1"/>
  <c r="S22" i="12" s="1"/>
  <c r="Q22" i="12" s="1"/>
  <c r="P21" i="12"/>
  <c r="R21" i="12" s="1"/>
  <c r="S21" i="12" s="1"/>
  <c r="Q21" i="12" s="1"/>
  <c r="Q29" i="12" l="1"/>
  <c r="P28" i="12"/>
  <c r="H31" i="16" s="1"/>
  <c r="D24" i="13" l="1"/>
  <c r="H23" i="16"/>
  <c r="I23" i="16" s="1"/>
  <c r="P23" i="8"/>
  <c r="R23" i="8" s="1"/>
  <c r="S23" i="8" s="1"/>
  <c r="Q23" i="8" s="1"/>
  <c r="T23" i="8"/>
  <c r="F29" i="6"/>
  <c r="P227" i="7"/>
  <c r="T227" i="7"/>
  <c r="P228" i="7"/>
  <c r="T228" i="7"/>
  <c r="P229" i="7"/>
  <c r="R229" i="7" s="1"/>
  <c r="S229" i="7" s="1"/>
  <c r="T229" i="7"/>
  <c r="P230" i="7"/>
  <c r="R230" i="7" s="1"/>
  <c r="S230" i="7" s="1"/>
  <c r="T230" i="7"/>
  <c r="P21" i="7"/>
  <c r="R21" i="7" s="1"/>
  <c r="S21" i="7" s="1"/>
  <c r="T21" i="7"/>
  <c r="P22" i="7"/>
  <c r="R22" i="7" s="1"/>
  <c r="S22" i="7" s="1"/>
  <c r="T22" i="7"/>
  <c r="P23" i="7"/>
  <c r="T23" i="7"/>
  <c r="P24" i="7"/>
  <c r="T24" i="7"/>
  <c r="P25" i="7"/>
  <c r="T25" i="7"/>
  <c r="P26" i="7"/>
  <c r="T26" i="7"/>
  <c r="P27" i="7"/>
  <c r="R27" i="7" s="1"/>
  <c r="S27" i="7" s="1"/>
  <c r="T27" i="7"/>
  <c r="P28" i="7"/>
  <c r="R28" i="7" s="1"/>
  <c r="S28" i="7" s="1"/>
  <c r="T28" i="7"/>
  <c r="P29" i="7"/>
  <c r="T29" i="7"/>
  <c r="P30" i="7"/>
  <c r="T30" i="7"/>
  <c r="P31" i="7"/>
  <c r="T31" i="7"/>
  <c r="P32" i="7"/>
  <c r="T32" i="7"/>
  <c r="P33" i="7"/>
  <c r="R33" i="7" s="1"/>
  <c r="S33" i="7" s="1"/>
  <c r="T33" i="7"/>
  <c r="P34" i="7"/>
  <c r="R34" i="7" s="1"/>
  <c r="S34" i="7" s="1"/>
  <c r="T34" i="7"/>
  <c r="P35" i="7"/>
  <c r="T35" i="7"/>
  <c r="P36" i="7"/>
  <c r="T36" i="7"/>
  <c r="P37" i="7"/>
  <c r="R37" i="7" s="1"/>
  <c r="S37" i="7" s="1"/>
  <c r="T37" i="7"/>
  <c r="P38" i="7"/>
  <c r="T38" i="7"/>
  <c r="P39" i="7"/>
  <c r="T39" i="7"/>
  <c r="P40" i="7"/>
  <c r="T40" i="7"/>
  <c r="P41" i="7"/>
  <c r="T41" i="7"/>
  <c r="P42" i="7"/>
  <c r="R42" i="7" s="1"/>
  <c r="S42" i="7" s="1"/>
  <c r="T42" i="7"/>
  <c r="P43" i="7"/>
  <c r="R43" i="7" s="1"/>
  <c r="S43" i="7" s="1"/>
  <c r="T43" i="7"/>
  <c r="P44" i="7"/>
  <c r="T44" i="7"/>
  <c r="P45" i="7"/>
  <c r="T45" i="7"/>
  <c r="P46" i="7"/>
  <c r="T46" i="7"/>
  <c r="P47" i="7"/>
  <c r="T47" i="7"/>
  <c r="P48" i="7"/>
  <c r="R48" i="7" s="1"/>
  <c r="S48" i="7" s="1"/>
  <c r="T48" i="7"/>
  <c r="P49" i="7"/>
  <c r="R49" i="7" s="1"/>
  <c r="S49" i="7" s="1"/>
  <c r="T49" i="7"/>
  <c r="P50" i="7"/>
  <c r="T50" i="7"/>
  <c r="P51" i="7"/>
  <c r="T51" i="7"/>
  <c r="P52" i="7"/>
  <c r="T52" i="7"/>
  <c r="P53" i="7"/>
  <c r="T53" i="7"/>
  <c r="P54" i="7"/>
  <c r="R54" i="7" s="1"/>
  <c r="S54" i="7" s="1"/>
  <c r="T54" i="7"/>
  <c r="P55" i="7"/>
  <c r="R55" i="7" s="1"/>
  <c r="S55" i="7" s="1"/>
  <c r="T55" i="7"/>
  <c r="P56" i="7"/>
  <c r="T56" i="7"/>
  <c r="P57" i="7"/>
  <c r="T57" i="7"/>
  <c r="P58" i="7"/>
  <c r="T58" i="7"/>
  <c r="P59" i="7"/>
  <c r="T59" i="7"/>
  <c r="P60" i="7"/>
  <c r="R60" i="7" s="1"/>
  <c r="S60" i="7" s="1"/>
  <c r="T60" i="7"/>
  <c r="P61" i="7"/>
  <c r="R61" i="7" s="1"/>
  <c r="S61" i="7" s="1"/>
  <c r="T61" i="7"/>
  <c r="P62" i="7"/>
  <c r="T62" i="7"/>
  <c r="P63" i="7"/>
  <c r="T63" i="7"/>
  <c r="P64" i="7"/>
  <c r="T64" i="7"/>
  <c r="P65" i="7"/>
  <c r="T65" i="7"/>
  <c r="P66" i="7"/>
  <c r="R66" i="7" s="1"/>
  <c r="S66" i="7" s="1"/>
  <c r="T66" i="7"/>
  <c r="P67" i="7"/>
  <c r="R67" i="7" s="1"/>
  <c r="S67" i="7" s="1"/>
  <c r="T67" i="7"/>
  <c r="P68" i="7"/>
  <c r="T68" i="7"/>
  <c r="P69" i="7"/>
  <c r="T69" i="7"/>
  <c r="P70" i="7"/>
  <c r="T70" i="7"/>
  <c r="P71" i="7"/>
  <c r="T71" i="7"/>
  <c r="P72" i="7"/>
  <c r="R72" i="7" s="1"/>
  <c r="S72" i="7" s="1"/>
  <c r="T72" i="7"/>
  <c r="P73" i="7"/>
  <c r="R73" i="7" s="1"/>
  <c r="S73" i="7" s="1"/>
  <c r="T73" i="7"/>
  <c r="P74" i="7"/>
  <c r="T74" i="7"/>
  <c r="P75" i="7"/>
  <c r="T75" i="7"/>
  <c r="P76" i="7"/>
  <c r="T76" i="7"/>
  <c r="P77" i="7"/>
  <c r="T77" i="7"/>
  <c r="P78" i="7"/>
  <c r="R78" i="7" s="1"/>
  <c r="S78" i="7" s="1"/>
  <c r="T78" i="7"/>
  <c r="P79" i="7"/>
  <c r="R79" i="7" s="1"/>
  <c r="S79" i="7" s="1"/>
  <c r="T79" i="7"/>
  <c r="P80" i="7"/>
  <c r="T80" i="7"/>
  <c r="P81" i="7"/>
  <c r="T81" i="7"/>
  <c r="P82" i="7"/>
  <c r="T82" i="7"/>
  <c r="P83" i="7"/>
  <c r="T83" i="7"/>
  <c r="P84" i="7"/>
  <c r="R84" i="7" s="1"/>
  <c r="S84" i="7" s="1"/>
  <c r="T84" i="7"/>
  <c r="P85" i="7"/>
  <c r="R85" i="7" s="1"/>
  <c r="S85" i="7" s="1"/>
  <c r="T85" i="7"/>
  <c r="P86" i="7"/>
  <c r="T86" i="7"/>
  <c r="P87" i="7"/>
  <c r="T87" i="7"/>
  <c r="P88" i="7"/>
  <c r="T88" i="7"/>
  <c r="P89" i="7"/>
  <c r="T89" i="7"/>
  <c r="P90" i="7"/>
  <c r="R90" i="7" s="1"/>
  <c r="S90" i="7" s="1"/>
  <c r="T90" i="7"/>
  <c r="P91" i="7"/>
  <c r="R91" i="7" s="1"/>
  <c r="S91" i="7" s="1"/>
  <c r="T91" i="7"/>
  <c r="P92" i="7"/>
  <c r="T92" i="7"/>
  <c r="P93" i="7"/>
  <c r="T93" i="7"/>
  <c r="P94" i="7"/>
  <c r="T94" i="7"/>
  <c r="P95" i="7"/>
  <c r="T95" i="7"/>
  <c r="P96" i="7"/>
  <c r="R96" i="7" s="1"/>
  <c r="S96" i="7" s="1"/>
  <c r="T96" i="7"/>
  <c r="P97" i="7"/>
  <c r="R97" i="7" s="1"/>
  <c r="S97" i="7" s="1"/>
  <c r="T97" i="7"/>
  <c r="P98" i="7"/>
  <c r="T98" i="7"/>
  <c r="P99" i="7"/>
  <c r="T99" i="7"/>
  <c r="P100" i="7"/>
  <c r="T100" i="7"/>
  <c r="P101" i="7"/>
  <c r="T101" i="7"/>
  <c r="P102" i="7"/>
  <c r="R102" i="7" s="1"/>
  <c r="S102" i="7" s="1"/>
  <c r="T102" i="7"/>
  <c r="P103" i="7"/>
  <c r="R103" i="7" s="1"/>
  <c r="S103" i="7" s="1"/>
  <c r="T103" i="7"/>
  <c r="P104" i="7"/>
  <c r="T104" i="7"/>
  <c r="P105" i="7"/>
  <c r="T105" i="7"/>
  <c r="P106" i="7"/>
  <c r="T106" i="7"/>
  <c r="P107" i="7"/>
  <c r="T107" i="7"/>
  <c r="P108" i="7"/>
  <c r="R108" i="7" s="1"/>
  <c r="S108" i="7" s="1"/>
  <c r="T108" i="7"/>
  <c r="P109" i="7"/>
  <c r="R109" i="7" s="1"/>
  <c r="S109" i="7" s="1"/>
  <c r="T109" i="7"/>
  <c r="P110" i="7"/>
  <c r="T110" i="7"/>
  <c r="P111" i="7"/>
  <c r="T111" i="7"/>
  <c r="P112" i="7"/>
  <c r="T112" i="7"/>
  <c r="P113" i="7"/>
  <c r="T113" i="7"/>
  <c r="P114" i="7"/>
  <c r="R114" i="7" s="1"/>
  <c r="S114" i="7" s="1"/>
  <c r="T114" i="7"/>
  <c r="P115" i="7"/>
  <c r="R115" i="7" s="1"/>
  <c r="S115" i="7" s="1"/>
  <c r="T115" i="7"/>
  <c r="P116" i="7"/>
  <c r="T116" i="7"/>
  <c r="P117" i="7"/>
  <c r="T117" i="7"/>
  <c r="P118" i="7"/>
  <c r="T118" i="7"/>
  <c r="P119" i="7"/>
  <c r="T119" i="7"/>
  <c r="P120" i="7"/>
  <c r="R120" i="7" s="1"/>
  <c r="S120" i="7" s="1"/>
  <c r="T120" i="7"/>
  <c r="P121" i="7"/>
  <c r="R121" i="7" s="1"/>
  <c r="S121" i="7" s="1"/>
  <c r="T121" i="7"/>
  <c r="P122" i="7"/>
  <c r="T122" i="7"/>
  <c r="P123" i="7"/>
  <c r="T123" i="7"/>
  <c r="P124" i="7"/>
  <c r="T124" i="7"/>
  <c r="P125" i="7"/>
  <c r="T125" i="7"/>
  <c r="P126" i="7"/>
  <c r="R126" i="7" s="1"/>
  <c r="S126" i="7" s="1"/>
  <c r="T126" i="7"/>
  <c r="P127" i="7"/>
  <c r="R127" i="7" s="1"/>
  <c r="S127" i="7" s="1"/>
  <c r="T127" i="7"/>
  <c r="P128" i="7"/>
  <c r="T128" i="7"/>
  <c r="P129" i="7"/>
  <c r="T129" i="7"/>
  <c r="P130" i="7"/>
  <c r="T130" i="7"/>
  <c r="P131" i="7"/>
  <c r="T131" i="7"/>
  <c r="P132" i="7"/>
  <c r="R132" i="7" s="1"/>
  <c r="S132" i="7" s="1"/>
  <c r="T132" i="7"/>
  <c r="P133" i="7"/>
  <c r="R133" i="7" s="1"/>
  <c r="S133" i="7" s="1"/>
  <c r="T133" i="7"/>
  <c r="P134" i="7"/>
  <c r="T134" i="7"/>
  <c r="P135" i="7"/>
  <c r="T135" i="7"/>
  <c r="P136" i="7"/>
  <c r="T136" i="7"/>
  <c r="P137" i="7"/>
  <c r="T137" i="7"/>
  <c r="P138" i="7"/>
  <c r="R138" i="7" s="1"/>
  <c r="S138" i="7" s="1"/>
  <c r="T138" i="7"/>
  <c r="P139" i="7"/>
  <c r="R139" i="7" s="1"/>
  <c r="S139" i="7" s="1"/>
  <c r="T139" i="7"/>
  <c r="P141" i="7"/>
  <c r="T141" i="7"/>
  <c r="P142" i="7"/>
  <c r="T142" i="7"/>
  <c r="P143" i="7"/>
  <c r="T143" i="7"/>
  <c r="P144" i="7"/>
  <c r="T144" i="7"/>
  <c r="P145" i="7"/>
  <c r="R145" i="7" s="1"/>
  <c r="S145" i="7" s="1"/>
  <c r="T145" i="7"/>
  <c r="P146" i="7"/>
  <c r="R146" i="7" s="1"/>
  <c r="S146" i="7" s="1"/>
  <c r="T146" i="7"/>
  <c r="P147" i="7"/>
  <c r="T147" i="7"/>
  <c r="P148" i="7"/>
  <c r="T148" i="7"/>
  <c r="P149" i="7"/>
  <c r="T149" i="7"/>
  <c r="P150" i="7"/>
  <c r="T150" i="7"/>
  <c r="P151" i="7"/>
  <c r="R151" i="7" s="1"/>
  <c r="S151" i="7" s="1"/>
  <c r="T151" i="7"/>
  <c r="P152" i="7"/>
  <c r="R152" i="7" s="1"/>
  <c r="S152" i="7" s="1"/>
  <c r="T152" i="7"/>
  <c r="P153" i="7"/>
  <c r="T153" i="7"/>
  <c r="P154" i="7"/>
  <c r="T154" i="7"/>
  <c r="P155" i="7"/>
  <c r="T155" i="7"/>
  <c r="P156" i="7"/>
  <c r="T156" i="7"/>
  <c r="P157" i="7"/>
  <c r="R157" i="7" s="1"/>
  <c r="S157" i="7" s="1"/>
  <c r="T157" i="7"/>
  <c r="P158" i="7"/>
  <c r="R158" i="7" s="1"/>
  <c r="S158" i="7" s="1"/>
  <c r="T158" i="7"/>
  <c r="P159" i="7"/>
  <c r="T159" i="7"/>
  <c r="P160" i="7"/>
  <c r="T160" i="7"/>
  <c r="P161" i="7"/>
  <c r="T161" i="7"/>
  <c r="P162" i="7"/>
  <c r="T162" i="7"/>
  <c r="P163" i="7"/>
  <c r="R163" i="7" s="1"/>
  <c r="S163" i="7" s="1"/>
  <c r="T163" i="7"/>
  <c r="P164" i="7"/>
  <c r="R164" i="7" s="1"/>
  <c r="S164" i="7" s="1"/>
  <c r="T164" i="7"/>
  <c r="P165" i="7"/>
  <c r="T165" i="7"/>
  <c r="P166" i="7"/>
  <c r="T166" i="7"/>
  <c r="P167" i="7"/>
  <c r="T167" i="7"/>
  <c r="P168" i="7"/>
  <c r="T168" i="7"/>
  <c r="P169" i="7"/>
  <c r="R169" i="7" s="1"/>
  <c r="S169" i="7" s="1"/>
  <c r="T169" i="7"/>
  <c r="P170" i="7"/>
  <c r="R170" i="7" s="1"/>
  <c r="S170" i="7" s="1"/>
  <c r="T170" i="7"/>
  <c r="P171" i="7"/>
  <c r="T171" i="7"/>
  <c r="P172" i="7"/>
  <c r="T172" i="7"/>
  <c r="P173" i="7"/>
  <c r="T173" i="7"/>
  <c r="P174" i="7"/>
  <c r="T174" i="7"/>
  <c r="P175" i="7"/>
  <c r="R175" i="7" s="1"/>
  <c r="S175" i="7" s="1"/>
  <c r="T175" i="7"/>
  <c r="P176" i="7"/>
  <c r="R176" i="7" s="1"/>
  <c r="S176" i="7" s="1"/>
  <c r="T176" i="7"/>
  <c r="P177" i="7"/>
  <c r="T177" i="7"/>
  <c r="P178" i="7"/>
  <c r="T178" i="7"/>
  <c r="P179" i="7"/>
  <c r="T179" i="7"/>
  <c r="P180" i="7"/>
  <c r="T180" i="7"/>
  <c r="P181" i="7"/>
  <c r="R181" i="7" s="1"/>
  <c r="S181" i="7" s="1"/>
  <c r="T181" i="7"/>
  <c r="P182" i="7"/>
  <c r="R182" i="7" s="1"/>
  <c r="S182" i="7" s="1"/>
  <c r="T182" i="7"/>
  <c r="P183" i="7"/>
  <c r="T183" i="7"/>
  <c r="P184" i="7"/>
  <c r="T184" i="7"/>
  <c r="P185" i="7"/>
  <c r="T185" i="7"/>
  <c r="P186" i="7"/>
  <c r="T186" i="7"/>
  <c r="P187" i="7"/>
  <c r="R187" i="7" s="1"/>
  <c r="S187" i="7" s="1"/>
  <c r="T187" i="7"/>
  <c r="P188" i="7"/>
  <c r="R188" i="7" s="1"/>
  <c r="S188" i="7" s="1"/>
  <c r="T188" i="7"/>
  <c r="P189" i="7"/>
  <c r="T189" i="7"/>
  <c r="P190" i="7"/>
  <c r="T190" i="7"/>
  <c r="P191" i="7"/>
  <c r="T191" i="7"/>
  <c r="P192" i="7"/>
  <c r="T192" i="7"/>
  <c r="P193" i="7"/>
  <c r="R193" i="7" s="1"/>
  <c r="S193" i="7" s="1"/>
  <c r="T193" i="7"/>
  <c r="P194" i="7"/>
  <c r="R194" i="7" s="1"/>
  <c r="S194" i="7" s="1"/>
  <c r="T194" i="7"/>
  <c r="P195" i="7"/>
  <c r="T195" i="7"/>
  <c r="P196" i="7"/>
  <c r="T196" i="7"/>
  <c r="P197" i="7"/>
  <c r="T197" i="7"/>
  <c r="P198" i="7"/>
  <c r="T198" i="7"/>
  <c r="P199" i="7"/>
  <c r="R199" i="7" s="1"/>
  <c r="S199" i="7" s="1"/>
  <c r="T199" i="7"/>
  <c r="P200" i="7"/>
  <c r="R200" i="7" s="1"/>
  <c r="S200" i="7" s="1"/>
  <c r="T200" i="7"/>
  <c r="P201" i="7"/>
  <c r="T201" i="7"/>
  <c r="P202" i="7"/>
  <c r="T202" i="7"/>
  <c r="P203" i="7"/>
  <c r="T203" i="7"/>
  <c r="P204" i="7"/>
  <c r="T204" i="7"/>
  <c r="P205" i="7"/>
  <c r="R205" i="7" s="1"/>
  <c r="S205" i="7" s="1"/>
  <c r="T205" i="7"/>
  <c r="P206" i="7"/>
  <c r="R206" i="7" s="1"/>
  <c r="S206" i="7" s="1"/>
  <c r="T206" i="7"/>
  <c r="P207" i="7"/>
  <c r="T207" i="7"/>
  <c r="P208" i="7"/>
  <c r="T208" i="7"/>
  <c r="P209" i="7"/>
  <c r="T209" i="7"/>
  <c r="P210" i="7"/>
  <c r="T210" i="7"/>
  <c r="P211" i="7"/>
  <c r="R211" i="7" s="1"/>
  <c r="S211" i="7" s="1"/>
  <c r="T211" i="7"/>
  <c r="P212" i="7"/>
  <c r="R212" i="7" s="1"/>
  <c r="S212" i="7" s="1"/>
  <c r="T212" i="7"/>
  <c r="P213" i="7"/>
  <c r="T213" i="7"/>
  <c r="P214" i="7"/>
  <c r="T214" i="7"/>
  <c r="P215" i="7"/>
  <c r="T215" i="7"/>
  <c r="P216" i="7"/>
  <c r="T216" i="7"/>
  <c r="P217" i="7"/>
  <c r="R217" i="7" s="1"/>
  <c r="S217" i="7" s="1"/>
  <c r="T217" i="7"/>
  <c r="P218" i="7"/>
  <c r="R218" i="7" s="1"/>
  <c r="S218" i="7" s="1"/>
  <c r="T218" i="7"/>
  <c r="P219" i="7"/>
  <c r="T219" i="7"/>
  <c r="P220" i="7"/>
  <c r="T220" i="7"/>
  <c r="P221" i="7"/>
  <c r="T221" i="7"/>
  <c r="P222" i="7"/>
  <c r="T222" i="7"/>
  <c r="P223" i="7"/>
  <c r="R223" i="7" s="1"/>
  <c r="S223" i="7" s="1"/>
  <c r="T223" i="7"/>
  <c r="P224" i="7"/>
  <c r="R224" i="7" s="1"/>
  <c r="S224" i="7" s="1"/>
  <c r="T224" i="7"/>
  <c r="P225" i="7"/>
  <c r="T225" i="7"/>
  <c r="P226" i="7"/>
  <c r="T226" i="7"/>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A21" i="6"/>
  <c r="B21" i="6"/>
  <c r="C21" i="6"/>
  <c r="D21" i="6"/>
  <c r="E21" i="6"/>
  <c r="F21" i="6"/>
  <c r="G21" i="6"/>
  <c r="H21" i="6"/>
  <c r="K21" i="6" s="1"/>
  <c r="A22" i="6"/>
  <c r="B22" i="6"/>
  <c r="C22" i="6"/>
  <c r="D22" i="6"/>
  <c r="E22" i="6"/>
  <c r="F22" i="6"/>
  <c r="G22" i="6"/>
  <c r="H22" i="6"/>
  <c r="K22" i="6" s="1"/>
  <c r="A23" i="6"/>
  <c r="B23" i="6"/>
  <c r="C23" i="6"/>
  <c r="D23" i="6"/>
  <c r="E23" i="6"/>
  <c r="F23" i="6"/>
  <c r="G23" i="6"/>
  <c r="H23" i="6"/>
  <c r="K23" i="6" s="1"/>
  <c r="A24" i="6"/>
  <c r="B24" i="6"/>
  <c r="C24" i="6"/>
  <c r="D24" i="6"/>
  <c r="E24" i="6"/>
  <c r="F24" i="6"/>
  <c r="G24" i="6"/>
  <c r="H24" i="6"/>
  <c r="K24" i="6" s="1"/>
  <c r="A25" i="6"/>
  <c r="B25" i="6"/>
  <c r="C25" i="6"/>
  <c r="D25" i="6"/>
  <c r="E25" i="6"/>
  <c r="F25" i="6"/>
  <c r="G25" i="6"/>
  <c r="H25" i="6"/>
  <c r="K25" i="6" s="1"/>
  <c r="A26" i="6"/>
  <c r="B26" i="6"/>
  <c r="C26" i="6"/>
  <c r="D26" i="6"/>
  <c r="E26" i="6"/>
  <c r="F26" i="6"/>
  <c r="G26" i="6"/>
  <c r="H26" i="6"/>
  <c r="K26" i="6" s="1"/>
  <c r="A27" i="6"/>
  <c r="B27" i="6"/>
  <c r="C27" i="6"/>
  <c r="D27" i="6"/>
  <c r="E27" i="6"/>
  <c r="F27" i="6"/>
  <c r="G27" i="6"/>
  <c r="H27" i="6"/>
  <c r="K27" i="6" s="1"/>
  <c r="A28" i="6"/>
  <c r="B28" i="6"/>
  <c r="C28" i="6"/>
  <c r="D28" i="6"/>
  <c r="E28" i="6"/>
  <c r="F28" i="6"/>
  <c r="G28" i="6"/>
  <c r="H28" i="6"/>
  <c r="K28" i="6" s="1"/>
  <c r="A29" i="6"/>
  <c r="B29" i="6"/>
  <c r="C29" i="6"/>
  <c r="D29" i="6"/>
  <c r="E29" i="6"/>
  <c r="G29" i="6"/>
  <c r="H29" i="6"/>
  <c r="K29" i="6" s="1"/>
  <c r="A30" i="6"/>
  <c r="B30" i="6"/>
  <c r="C30" i="6"/>
  <c r="D30" i="6"/>
  <c r="E30" i="6"/>
  <c r="F30" i="6"/>
  <c r="G30" i="6"/>
  <c r="H30" i="6"/>
  <c r="K30" i="6" s="1"/>
  <c r="A31" i="6"/>
  <c r="B31" i="6"/>
  <c r="C31" i="6"/>
  <c r="D31" i="6"/>
  <c r="E31" i="6"/>
  <c r="F31" i="6"/>
  <c r="G31" i="6"/>
  <c r="H31" i="6"/>
  <c r="K31" i="6" s="1"/>
  <c r="A32" i="6"/>
  <c r="B32" i="6"/>
  <c r="C32" i="6"/>
  <c r="D32" i="6"/>
  <c r="E32" i="6"/>
  <c r="F32" i="6"/>
  <c r="G32" i="6"/>
  <c r="H32" i="6"/>
  <c r="K32" i="6" s="1"/>
  <c r="A33" i="6"/>
  <c r="B33" i="6"/>
  <c r="C33" i="6"/>
  <c r="D33" i="6"/>
  <c r="E33" i="6"/>
  <c r="F33" i="6"/>
  <c r="G33" i="6"/>
  <c r="H33" i="6"/>
  <c r="K33" i="6" s="1"/>
  <c r="A34" i="6"/>
  <c r="B34" i="6"/>
  <c r="C34" i="6"/>
  <c r="D34" i="6"/>
  <c r="E34" i="6"/>
  <c r="F34" i="6"/>
  <c r="G34" i="6"/>
  <c r="H34" i="6"/>
  <c r="K34" i="6" s="1"/>
  <c r="A35" i="6"/>
  <c r="B35" i="6"/>
  <c r="C35" i="6"/>
  <c r="D35" i="6"/>
  <c r="E35" i="6"/>
  <c r="F35" i="6"/>
  <c r="G35" i="6"/>
  <c r="H35" i="6"/>
  <c r="K35" i="6" s="1"/>
  <c r="A36" i="6"/>
  <c r="B36" i="6"/>
  <c r="C36" i="6"/>
  <c r="D36" i="6"/>
  <c r="E36" i="6"/>
  <c r="F36" i="6"/>
  <c r="G36" i="6"/>
  <c r="H36" i="6"/>
  <c r="K36" i="6" s="1"/>
  <c r="A37" i="6"/>
  <c r="B37" i="6"/>
  <c r="C37" i="6"/>
  <c r="D37" i="6"/>
  <c r="E37" i="6"/>
  <c r="F37" i="6"/>
  <c r="G37" i="6"/>
  <c r="H37" i="6"/>
  <c r="K37" i="6" s="1"/>
  <c r="A38" i="6"/>
  <c r="B38" i="6"/>
  <c r="C38" i="6"/>
  <c r="D38" i="6"/>
  <c r="E38" i="6"/>
  <c r="F38" i="6"/>
  <c r="G38" i="6"/>
  <c r="H38" i="6"/>
  <c r="K38" i="6" s="1"/>
  <c r="A39" i="6"/>
  <c r="B39" i="6"/>
  <c r="C39" i="6"/>
  <c r="D39" i="6"/>
  <c r="E39" i="6"/>
  <c r="F39" i="6"/>
  <c r="G39" i="6"/>
  <c r="H39" i="6"/>
  <c r="K39" i="6" s="1"/>
  <c r="A40" i="6"/>
  <c r="B40" i="6"/>
  <c r="C40" i="6"/>
  <c r="D40" i="6"/>
  <c r="E40" i="6"/>
  <c r="F40" i="6"/>
  <c r="G40" i="6"/>
  <c r="H40" i="6"/>
  <c r="K40" i="6" s="1"/>
  <c r="A41" i="6"/>
  <c r="B41" i="6"/>
  <c r="C41" i="6"/>
  <c r="D41" i="6"/>
  <c r="E41" i="6"/>
  <c r="F41" i="6"/>
  <c r="G41" i="6"/>
  <c r="H41" i="6"/>
  <c r="K41" i="6" s="1"/>
  <c r="A42" i="6"/>
  <c r="B42" i="6"/>
  <c r="C42" i="6"/>
  <c r="D42" i="6"/>
  <c r="E42" i="6"/>
  <c r="F42" i="6"/>
  <c r="G42" i="6"/>
  <c r="H42" i="6"/>
  <c r="K42" i="6" s="1"/>
  <c r="A43" i="6"/>
  <c r="B43" i="6"/>
  <c r="C43" i="6"/>
  <c r="D43" i="6"/>
  <c r="E43" i="6"/>
  <c r="F43" i="6"/>
  <c r="G43" i="6"/>
  <c r="H43" i="6"/>
  <c r="K43" i="6" s="1"/>
  <c r="A44" i="6"/>
  <c r="B44" i="6"/>
  <c r="C44" i="6"/>
  <c r="D44" i="6"/>
  <c r="E44" i="6"/>
  <c r="F44" i="6"/>
  <c r="G44" i="6"/>
  <c r="H44" i="6"/>
  <c r="K44" i="6" s="1"/>
  <c r="A45" i="6"/>
  <c r="B45" i="6"/>
  <c r="C45" i="6"/>
  <c r="D45" i="6"/>
  <c r="E45" i="6"/>
  <c r="F45" i="6"/>
  <c r="G45" i="6"/>
  <c r="H45" i="6"/>
  <c r="K45" i="6" s="1"/>
  <c r="A46" i="6"/>
  <c r="B46" i="6"/>
  <c r="C46" i="6"/>
  <c r="D46" i="6"/>
  <c r="E46" i="6"/>
  <c r="F46" i="6"/>
  <c r="G46" i="6"/>
  <c r="H46" i="6"/>
  <c r="K46" i="6" s="1"/>
  <c r="A47" i="6"/>
  <c r="B47" i="6"/>
  <c r="C47" i="6"/>
  <c r="D47" i="6"/>
  <c r="E47" i="6"/>
  <c r="F47" i="6"/>
  <c r="G47" i="6"/>
  <c r="H47" i="6"/>
  <c r="K47" i="6" s="1"/>
  <c r="A48" i="6"/>
  <c r="B48" i="6"/>
  <c r="C48" i="6"/>
  <c r="D48" i="6"/>
  <c r="E48" i="6"/>
  <c r="F48" i="6"/>
  <c r="G48" i="6"/>
  <c r="H48" i="6"/>
  <c r="K48" i="6" s="1"/>
  <c r="A49" i="6"/>
  <c r="B49" i="6"/>
  <c r="C49" i="6"/>
  <c r="D49" i="6"/>
  <c r="E49" i="6"/>
  <c r="F49" i="6"/>
  <c r="G49" i="6"/>
  <c r="H49" i="6"/>
  <c r="K49" i="6" s="1"/>
  <c r="A50" i="6"/>
  <c r="B50" i="6"/>
  <c r="C50" i="6"/>
  <c r="D50" i="6"/>
  <c r="E50" i="6"/>
  <c r="F50" i="6"/>
  <c r="G50" i="6"/>
  <c r="H50" i="6"/>
  <c r="K50" i="6" s="1"/>
  <c r="A51" i="6"/>
  <c r="B51" i="6"/>
  <c r="C51" i="6"/>
  <c r="D51" i="6"/>
  <c r="E51" i="6"/>
  <c r="F51" i="6"/>
  <c r="G51" i="6"/>
  <c r="H51" i="6"/>
  <c r="K51" i="6" s="1"/>
  <c r="A52" i="6"/>
  <c r="B52" i="6"/>
  <c r="C52" i="6"/>
  <c r="D52" i="6"/>
  <c r="E52" i="6"/>
  <c r="F52" i="6"/>
  <c r="G52" i="6"/>
  <c r="H52" i="6"/>
  <c r="K52" i="6" s="1"/>
  <c r="A53" i="6"/>
  <c r="B53" i="6"/>
  <c r="C53" i="6"/>
  <c r="D53" i="6"/>
  <c r="E53" i="6"/>
  <c r="F53" i="6"/>
  <c r="G53" i="6"/>
  <c r="H53" i="6"/>
  <c r="K53" i="6" s="1"/>
  <c r="A54" i="6"/>
  <c r="B54" i="6"/>
  <c r="C54" i="6"/>
  <c r="D54" i="6"/>
  <c r="E54" i="6"/>
  <c r="F54" i="6"/>
  <c r="G54" i="6"/>
  <c r="H54" i="6"/>
  <c r="K54" i="6" s="1"/>
  <c r="A55" i="6"/>
  <c r="B55" i="6"/>
  <c r="C55" i="6"/>
  <c r="D55" i="6"/>
  <c r="E55" i="6"/>
  <c r="F55" i="6"/>
  <c r="G55" i="6"/>
  <c r="H55" i="6"/>
  <c r="K55" i="6" s="1"/>
  <c r="A56" i="6"/>
  <c r="B56" i="6"/>
  <c r="C56" i="6"/>
  <c r="D56" i="6"/>
  <c r="E56" i="6"/>
  <c r="F56" i="6"/>
  <c r="G56" i="6"/>
  <c r="H56" i="6"/>
  <c r="K56" i="6" s="1"/>
  <c r="A57" i="6"/>
  <c r="B57" i="6"/>
  <c r="C57" i="6"/>
  <c r="D57" i="6"/>
  <c r="E57" i="6"/>
  <c r="F57" i="6"/>
  <c r="G57" i="6"/>
  <c r="H57" i="6"/>
  <c r="K57" i="6" s="1"/>
  <c r="A58" i="6"/>
  <c r="B58" i="6"/>
  <c r="C58" i="6"/>
  <c r="D58" i="6"/>
  <c r="E58" i="6"/>
  <c r="F58" i="6"/>
  <c r="G58" i="6"/>
  <c r="H58" i="6"/>
  <c r="K58" i="6" s="1"/>
  <c r="A59" i="6"/>
  <c r="B59" i="6"/>
  <c r="C59" i="6"/>
  <c r="D59" i="6"/>
  <c r="E59" i="6"/>
  <c r="F59" i="6"/>
  <c r="G59" i="6"/>
  <c r="H59" i="6"/>
  <c r="K59" i="6" s="1"/>
  <c r="A60" i="6"/>
  <c r="B60" i="6"/>
  <c r="C60" i="6"/>
  <c r="D60" i="6"/>
  <c r="E60" i="6"/>
  <c r="F60" i="6"/>
  <c r="G60" i="6"/>
  <c r="H60" i="6"/>
  <c r="K60" i="6" s="1"/>
  <c r="A61" i="6"/>
  <c r="B61" i="6"/>
  <c r="C61" i="6"/>
  <c r="D61" i="6"/>
  <c r="E61" i="6"/>
  <c r="F61" i="6"/>
  <c r="G61" i="6"/>
  <c r="H61" i="6"/>
  <c r="K61" i="6" s="1"/>
  <c r="A62" i="6"/>
  <c r="B62" i="6"/>
  <c r="C62" i="6"/>
  <c r="D62" i="6"/>
  <c r="E62" i="6"/>
  <c r="F62" i="6"/>
  <c r="G62" i="6"/>
  <c r="H62" i="6"/>
  <c r="K62" i="6" s="1"/>
  <c r="A63" i="6"/>
  <c r="B63" i="6"/>
  <c r="C63" i="6"/>
  <c r="D63" i="6"/>
  <c r="E63" i="6"/>
  <c r="F63" i="6"/>
  <c r="G63" i="6"/>
  <c r="H63" i="6"/>
  <c r="K63" i="6" s="1"/>
  <c r="A64" i="6"/>
  <c r="B64" i="6"/>
  <c r="C64" i="6"/>
  <c r="D64" i="6"/>
  <c r="E64" i="6"/>
  <c r="F64" i="6"/>
  <c r="G64" i="6"/>
  <c r="H64" i="6"/>
  <c r="K64" i="6" s="1"/>
  <c r="A65" i="6"/>
  <c r="B65" i="6"/>
  <c r="C65" i="6"/>
  <c r="D65" i="6"/>
  <c r="E65" i="6"/>
  <c r="F65" i="6"/>
  <c r="G65" i="6"/>
  <c r="H65" i="6"/>
  <c r="K65" i="6" s="1"/>
  <c r="A66" i="6"/>
  <c r="B66" i="6"/>
  <c r="C66" i="6"/>
  <c r="D66" i="6"/>
  <c r="E66" i="6"/>
  <c r="F66" i="6"/>
  <c r="G66" i="6"/>
  <c r="H66" i="6"/>
  <c r="K66" i="6" s="1"/>
  <c r="A67" i="6"/>
  <c r="B67" i="6"/>
  <c r="C67" i="6"/>
  <c r="D67" i="6"/>
  <c r="E67" i="6"/>
  <c r="F67" i="6"/>
  <c r="G67" i="6"/>
  <c r="H67" i="6"/>
  <c r="K67" i="6" s="1"/>
  <c r="A68" i="6"/>
  <c r="B68" i="6"/>
  <c r="C68" i="6"/>
  <c r="D68" i="6"/>
  <c r="E68" i="6"/>
  <c r="F68" i="6"/>
  <c r="G68" i="6"/>
  <c r="H68" i="6"/>
  <c r="K68" i="6" s="1"/>
  <c r="A69" i="6"/>
  <c r="B69" i="6"/>
  <c r="C69" i="6"/>
  <c r="D69" i="6"/>
  <c r="E69" i="6"/>
  <c r="F69" i="6"/>
  <c r="G69" i="6"/>
  <c r="H69" i="6"/>
  <c r="K69" i="6" s="1"/>
  <c r="A70" i="6"/>
  <c r="B70" i="6"/>
  <c r="C70" i="6"/>
  <c r="D70" i="6"/>
  <c r="E70" i="6"/>
  <c r="F70" i="6"/>
  <c r="G70" i="6"/>
  <c r="H70" i="6"/>
  <c r="K70" i="6" s="1"/>
  <c r="A71" i="6"/>
  <c r="B71" i="6"/>
  <c r="C71" i="6"/>
  <c r="D71" i="6"/>
  <c r="E71" i="6"/>
  <c r="F71" i="6"/>
  <c r="G71" i="6"/>
  <c r="H71" i="6"/>
  <c r="K71" i="6" s="1"/>
  <c r="A72" i="6"/>
  <c r="B72" i="6"/>
  <c r="C72" i="6"/>
  <c r="D72" i="6"/>
  <c r="E72" i="6"/>
  <c r="F72" i="6"/>
  <c r="G72" i="6"/>
  <c r="H72" i="6"/>
  <c r="K72" i="6" s="1"/>
  <c r="A73" i="6"/>
  <c r="B73" i="6"/>
  <c r="C73" i="6"/>
  <c r="D73" i="6"/>
  <c r="E73" i="6"/>
  <c r="F73" i="6"/>
  <c r="G73" i="6"/>
  <c r="H73" i="6"/>
  <c r="K73" i="6" s="1"/>
  <c r="A74" i="6"/>
  <c r="B74" i="6"/>
  <c r="C74" i="6"/>
  <c r="D74" i="6"/>
  <c r="E74" i="6"/>
  <c r="F74" i="6"/>
  <c r="G74" i="6"/>
  <c r="H74" i="6"/>
  <c r="K74" i="6" s="1"/>
  <c r="A75" i="6"/>
  <c r="B75" i="6"/>
  <c r="C75" i="6"/>
  <c r="D75" i="6"/>
  <c r="E75" i="6"/>
  <c r="F75" i="6"/>
  <c r="G75" i="6"/>
  <c r="H75" i="6"/>
  <c r="K75" i="6" s="1"/>
  <c r="A76" i="6"/>
  <c r="B76" i="6"/>
  <c r="C76" i="6"/>
  <c r="D76" i="6"/>
  <c r="E76" i="6"/>
  <c r="F76" i="6"/>
  <c r="G76" i="6"/>
  <c r="H76" i="6"/>
  <c r="K76" i="6" s="1"/>
  <c r="A77" i="6"/>
  <c r="B77" i="6"/>
  <c r="C77" i="6"/>
  <c r="D77" i="6"/>
  <c r="E77" i="6"/>
  <c r="F77" i="6"/>
  <c r="G77" i="6"/>
  <c r="H77" i="6"/>
  <c r="K77" i="6" s="1"/>
  <c r="A78" i="6"/>
  <c r="B78" i="6"/>
  <c r="C78" i="6"/>
  <c r="D78" i="6"/>
  <c r="E78" i="6"/>
  <c r="F78" i="6"/>
  <c r="G78" i="6"/>
  <c r="H78" i="6"/>
  <c r="K78" i="6" s="1"/>
  <c r="A79" i="6"/>
  <c r="B79" i="6"/>
  <c r="C79" i="6"/>
  <c r="D79" i="6"/>
  <c r="E79" i="6"/>
  <c r="F79" i="6"/>
  <c r="G79" i="6"/>
  <c r="H79" i="6"/>
  <c r="K79" i="6" s="1"/>
  <c r="A80" i="6"/>
  <c r="B80" i="6"/>
  <c r="C80" i="6"/>
  <c r="D80" i="6"/>
  <c r="E80" i="6"/>
  <c r="F80" i="6"/>
  <c r="G80" i="6"/>
  <c r="H80" i="6"/>
  <c r="K80" i="6" s="1"/>
  <c r="A81" i="6"/>
  <c r="B81" i="6"/>
  <c r="C81" i="6"/>
  <c r="D81" i="6"/>
  <c r="E81" i="6"/>
  <c r="F81" i="6"/>
  <c r="G81" i="6"/>
  <c r="H81" i="6"/>
  <c r="K81" i="6" s="1"/>
  <c r="A82" i="6"/>
  <c r="B82" i="6"/>
  <c r="C82" i="6"/>
  <c r="D82" i="6"/>
  <c r="E82" i="6"/>
  <c r="F82" i="6"/>
  <c r="G82" i="6"/>
  <c r="H82" i="6"/>
  <c r="K82" i="6" s="1"/>
  <c r="A83" i="6"/>
  <c r="B83" i="6"/>
  <c r="C83" i="6"/>
  <c r="D83" i="6"/>
  <c r="E83" i="6"/>
  <c r="F83" i="6"/>
  <c r="G83" i="6"/>
  <c r="H83" i="6"/>
  <c r="K83" i="6" s="1"/>
  <c r="A84" i="6"/>
  <c r="B84" i="6"/>
  <c r="C84" i="6"/>
  <c r="D84" i="6"/>
  <c r="E84" i="6"/>
  <c r="F84" i="6"/>
  <c r="G84" i="6"/>
  <c r="H84" i="6"/>
  <c r="K84" i="6" s="1"/>
  <c r="A85" i="6"/>
  <c r="B85" i="6"/>
  <c r="C85" i="6"/>
  <c r="D85" i="6"/>
  <c r="E85" i="6"/>
  <c r="F85" i="6"/>
  <c r="G85" i="6"/>
  <c r="H85" i="6"/>
  <c r="K85" i="6" s="1"/>
  <c r="A86" i="6"/>
  <c r="B86" i="6"/>
  <c r="C86" i="6"/>
  <c r="D86" i="6"/>
  <c r="E86" i="6"/>
  <c r="F86" i="6"/>
  <c r="G86" i="6"/>
  <c r="H86" i="6"/>
  <c r="K86" i="6" s="1"/>
  <c r="A87" i="6"/>
  <c r="B87" i="6"/>
  <c r="C87" i="6"/>
  <c r="D87" i="6"/>
  <c r="E87" i="6"/>
  <c r="F87" i="6"/>
  <c r="G87" i="6"/>
  <c r="H87" i="6"/>
  <c r="K87" i="6" s="1"/>
  <c r="A88" i="6"/>
  <c r="B88" i="6"/>
  <c r="C88" i="6"/>
  <c r="D88" i="6"/>
  <c r="E88" i="6"/>
  <c r="F88" i="6"/>
  <c r="G88" i="6"/>
  <c r="H88" i="6"/>
  <c r="K88" i="6" s="1"/>
  <c r="A89" i="6"/>
  <c r="B89" i="6"/>
  <c r="C89" i="6"/>
  <c r="D89" i="6"/>
  <c r="E89" i="6"/>
  <c r="F89" i="6"/>
  <c r="G89" i="6"/>
  <c r="H89" i="6"/>
  <c r="K89" i="6" s="1"/>
  <c r="A90" i="6"/>
  <c r="B90" i="6"/>
  <c r="C90" i="6"/>
  <c r="D90" i="6"/>
  <c r="E90" i="6"/>
  <c r="F90" i="6"/>
  <c r="G90" i="6"/>
  <c r="H90" i="6"/>
  <c r="K90" i="6" s="1"/>
  <c r="A91" i="6"/>
  <c r="B91" i="6"/>
  <c r="C91" i="6"/>
  <c r="D91" i="6"/>
  <c r="E91" i="6"/>
  <c r="F91" i="6"/>
  <c r="G91" i="6"/>
  <c r="H91" i="6"/>
  <c r="K91" i="6" s="1"/>
  <c r="A92" i="6"/>
  <c r="B92" i="6"/>
  <c r="C92" i="6"/>
  <c r="D92" i="6"/>
  <c r="E92" i="6"/>
  <c r="F92" i="6"/>
  <c r="G92" i="6"/>
  <c r="H92" i="6"/>
  <c r="K92" i="6" s="1"/>
  <c r="A93" i="6"/>
  <c r="B93" i="6"/>
  <c r="C93" i="6"/>
  <c r="D93" i="6"/>
  <c r="E93" i="6"/>
  <c r="F93" i="6"/>
  <c r="G93" i="6"/>
  <c r="H93" i="6"/>
  <c r="K93" i="6" s="1"/>
  <c r="A94" i="6"/>
  <c r="B94" i="6"/>
  <c r="C94" i="6"/>
  <c r="D94" i="6"/>
  <c r="E94" i="6"/>
  <c r="F94" i="6"/>
  <c r="G94" i="6"/>
  <c r="H94" i="6"/>
  <c r="K94" i="6" s="1"/>
  <c r="A95" i="6"/>
  <c r="B95" i="6"/>
  <c r="C95" i="6"/>
  <c r="D95" i="6"/>
  <c r="E95" i="6"/>
  <c r="F95" i="6"/>
  <c r="G95" i="6"/>
  <c r="H95" i="6"/>
  <c r="K95" i="6" s="1"/>
  <c r="A96" i="6"/>
  <c r="B96" i="6"/>
  <c r="C96" i="6"/>
  <c r="D96" i="6"/>
  <c r="E96" i="6"/>
  <c r="F96" i="6"/>
  <c r="G96" i="6"/>
  <c r="H96" i="6"/>
  <c r="K96" i="6" s="1"/>
  <c r="A97" i="6"/>
  <c r="B97" i="6"/>
  <c r="C97" i="6"/>
  <c r="D97" i="6"/>
  <c r="E97" i="6"/>
  <c r="F97" i="6"/>
  <c r="G97" i="6"/>
  <c r="H97" i="6"/>
  <c r="K97" i="6" s="1"/>
  <c r="A98" i="6"/>
  <c r="B98" i="6"/>
  <c r="C98" i="6"/>
  <c r="D98" i="6"/>
  <c r="E98" i="6"/>
  <c r="F98" i="6"/>
  <c r="G98" i="6"/>
  <c r="H98" i="6"/>
  <c r="K98" i="6" s="1"/>
  <c r="A99" i="6"/>
  <c r="B99" i="6"/>
  <c r="C99" i="6"/>
  <c r="D99" i="6"/>
  <c r="E99" i="6"/>
  <c r="F99" i="6"/>
  <c r="G99" i="6"/>
  <c r="H99" i="6"/>
  <c r="K99" i="6" s="1"/>
  <c r="A100" i="6"/>
  <c r="B100" i="6"/>
  <c r="C100" i="6"/>
  <c r="D100" i="6"/>
  <c r="E100" i="6"/>
  <c r="F100" i="6"/>
  <c r="G100" i="6"/>
  <c r="H100" i="6"/>
  <c r="K100" i="6" s="1"/>
  <c r="A101" i="6"/>
  <c r="B101" i="6"/>
  <c r="C101" i="6"/>
  <c r="D101" i="6"/>
  <c r="E101" i="6"/>
  <c r="F101" i="6"/>
  <c r="G101" i="6"/>
  <c r="H101" i="6"/>
  <c r="K101" i="6" s="1"/>
  <c r="A102" i="6"/>
  <c r="B102" i="6"/>
  <c r="C102" i="6"/>
  <c r="D102" i="6"/>
  <c r="E102" i="6"/>
  <c r="F102" i="6"/>
  <c r="G102" i="6"/>
  <c r="H102" i="6"/>
  <c r="K102" i="6" s="1"/>
  <c r="A103" i="6"/>
  <c r="B103" i="6"/>
  <c r="C103" i="6"/>
  <c r="D103" i="6"/>
  <c r="E103" i="6"/>
  <c r="F103" i="6"/>
  <c r="G103" i="6"/>
  <c r="H103" i="6"/>
  <c r="K103" i="6" s="1"/>
  <c r="A104" i="6"/>
  <c r="B104" i="6"/>
  <c r="C104" i="6"/>
  <c r="D104" i="6"/>
  <c r="E104" i="6"/>
  <c r="F104" i="6"/>
  <c r="G104" i="6"/>
  <c r="H104" i="6"/>
  <c r="K104" i="6" s="1"/>
  <c r="A105" i="6"/>
  <c r="B105" i="6"/>
  <c r="C105" i="6"/>
  <c r="D105" i="6"/>
  <c r="E105" i="6"/>
  <c r="F105" i="6"/>
  <c r="G105" i="6"/>
  <c r="H105" i="6"/>
  <c r="K105" i="6" s="1"/>
  <c r="A106" i="6"/>
  <c r="B106" i="6"/>
  <c r="C106" i="6"/>
  <c r="D106" i="6"/>
  <c r="E106" i="6"/>
  <c r="F106" i="6"/>
  <c r="G106" i="6"/>
  <c r="H106" i="6"/>
  <c r="K106" i="6" s="1"/>
  <c r="A107" i="6"/>
  <c r="B107" i="6"/>
  <c r="C107" i="6"/>
  <c r="D107" i="6"/>
  <c r="E107" i="6"/>
  <c r="F107" i="6"/>
  <c r="G107" i="6"/>
  <c r="H107" i="6"/>
  <c r="K107" i="6" s="1"/>
  <c r="A108" i="6"/>
  <c r="B108" i="6"/>
  <c r="C108" i="6"/>
  <c r="D108" i="6"/>
  <c r="E108" i="6"/>
  <c r="F108" i="6"/>
  <c r="G108" i="6"/>
  <c r="H108" i="6"/>
  <c r="K108" i="6" s="1"/>
  <c r="A109" i="6"/>
  <c r="B109" i="6"/>
  <c r="C109" i="6"/>
  <c r="D109" i="6"/>
  <c r="E109" i="6"/>
  <c r="F109" i="6"/>
  <c r="G109" i="6"/>
  <c r="H109" i="6"/>
  <c r="K109" i="6" s="1"/>
  <c r="A110" i="6"/>
  <c r="B110" i="6"/>
  <c r="C110" i="6"/>
  <c r="D110" i="6"/>
  <c r="E110" i="6"/>
  <c r="F110" i="6"/>
  <c r="G110" i="6"/>
  <c r="H110" i="6"/>
  <c r="K110" i="6" s="1"/>
  <c r="A111" i="6"/>
  <c r="B111" i="6"/>
  <c r="C111" i="6"/>
  <c r="D111" i="6"/>
  <c r="E111" i="6"/>
  <c r="F111" i="6"/>
  <c r="G111" i="6"/>
  <c r="H111" i="6"/>
  <c r="K111" i="6" s="1"/>
  <c r="A112" i="6"/>
  <c r="B112" i="6"/>
  <c r="C112" i="6"/>
  <c r="D112" i="6"/>
  <c r="E112" i="6"/>
  <c r="F112" i="6"/>
  <c r="G112" i="6"/>
  <c r="H112" i="6"/>
  <c r="K112" i="6" s="1"/>
  <c r="A113" i="6"/>
  <c r="B113" i="6"/>
  <c r="C113" i="6"/>
  <c r="D113" i="6"/>
  <c r="E113" i="6"/>
  <c r="F113" i="6"/>
  <c r="G113" i="6"/>
  <c r="H113" i="6"/>
  <c r="K113" i="6" s="1"/>
  <c r="A114" i="6"/>
  <c r="B114" i="6"/>
  <c r="C114" i="6"/>
  <c r="D114" i="6"/>
  <c r="E114" i="6"/>
  <c r="F114" i="6"/>
  <c r="G114" i="6"/>
  <c r="H114" i="6"/>
  <c r="K114" i="6" s="1"/>
  <c r="A115" i="6"/>
  <c r="B115" i="6"/>
  <c r="C115" i="6"/>
  <c r="D115" i="6"/>
  <c r="E115" i="6"/>
  <c r="F115" i="6"/>
  <c r="G115" i="6"/>
  <c r="H115" i="6"/>
  <c r="K115" i="6" s="1"/>
  <c r="A116" i="6"/>
  <c r="B116" i="6"/>
  <c r="C116" i="6"/>
  <c r="D116" i="6"/>
  <c r="E116" i="6"/>
  <c r="F116" i="6"/>
  <c r="G116" i="6"/>
  <c r="H116" i="6"/>
  <c r="K116" i="6" s="1"/>
  <c r="A117" i="6"/>
  <c r="B117" i="6"/>
  <c r="C117" i="6"/>
  <c r="D117" i="6"/>
  <c r="E117" i="6"/>
  <c r="F117" i="6"/>
  <c r="G117" i="6"/>
  <c r="H117" i="6"/>
  <c r="K117" i="6" s="1"/>
  <c r="A118" i="6"/>
  <c r="B118" i="6"/>
  <c r="C118" i="6"/>
  <c r="D118" i="6"/>
  <c r="E118" i="6"/>
  <c r="F118" i="6"/>
  <c r="G118" i="6"/>
  <c r="H118" i="6"/>
  <c r="K118" i="6" s="1"/>
  <c r="A119" i="6"/>
  <c r="B119" i="6"/>
  <c r="C119" i="6"/>
  <c r="D119" i="6"/>
  <c r="E119" i="6"/>
  <c r="F119" i="6"/>
  <c r="G119" i="6"/>
  <c r="H119" i="6"/>
  <c r="K119" i="6" s="1"/>
  <c r="A120" i="6"/>
  <c r="B120" i="6"/>
  <c r="C120" i="6"/>
  <c r="D120" i="6"/>
  <c r="E120" i="6"/>
  <c r="F120" i="6"/>
  <c r="G120" i="6"/>
  <c r="H120" i="6"/>
  <c r="K120" i="6" s="1"/>
  <c r="A121" i="6"/>
  <c r="B121" i="6"/>
  <c r="C121" i="6"/>
  <c r="D121" i="6"/>
  <c r="E121" i="6"/>
  <c r="F121" i="6"/>
  <c r="G121" i="6"/>
  <c r="H121" i="6"/>
  <c r="K121" i="6" s="1"/>
  <c r="A122" i="6"/>
  <c r="B122" i="6"/>
  <c r="C122" i="6"/>
  <c r="D122" i="6"/>
  <c r="E122" i="6"/>
  <c r="F122" i="6"/>
  <c r="G122" i="6"/>
  <c r="H122" i="6"/>
  <c r="K122" i="6" s="1"/>
  <c r="A123" i="6"/>
  <c r="B123" i="6"/>
  <c r="C123" i="6"/>
  <c r="D123" i="6"/>
  <c r="E123" i="6"/>
  <c r="F123" i="6"/>
  <c r="G123" i="6"/>
  <c r="H123" i="6"/>
  <c r="K123" i="6" s="1"/>
  <c r="A124" i="6"/>
  <c r="B124" i="6"/>
  <c r="C124" i="6"/>
  <c r="D124" i="6"/>
  <c r="E124" i="6"/>
  <c r="F124" i="6"/>
  <c r="G124" i="6"/>
  <c r="H124" i="6"/>
  <c r="K124" i="6" s="1"/>
  <c r="A125" i="6"/>
  <c r="B125" i="6"/>
  <c r="C125" i="6"/>
  <c r="D125" i="6"/>
  <c r="E125" i="6"/>
  <c r="F125" i="6"/>
  <c r="G125" i="6"/>
  <c r="H125" i="6"/>
  <c r="K125" i="6" s="1"/>
  <c r="A126" i="6"/>
  <c r="B126" i="6"/>
  <c r="C126" i="6"/>
  <c r="D126" i="6"/>
  <c r="E126" i="6"/>
  <c r="F126" i="6"/>
  <c r="G126" i="6"/>
  <c r="H126" i="6"/>
  <c r="K126" i="6" s="1"/>
  <c r="A127" i="6"/>
  <c r="B127" i="6"/>
  <c r="C127" i="6"/>
  <c r="D127" i="6"/>
  <c r="E127" i="6"/>
  <c r="F127" i="6"/>
  <c r="G127" i="6"/>
  <c r="H127" i="6"/>
  <c r="K127" i="6" s="1"/>
  <c r="A128" i="6"/>
  <c r="B128" i="6"/>
  <c r="C128" i="6"/>
  <c r="D128" i="6"/>
  <c r="E128" i="6"/>
  <c r="F128" i="6"/>
  <c r="G128" i="6"/>
  <c r="H128" i="6"/>
  <c r="K128" i="6" s="1"/>
  <c r="A129" i="6"/>
  <c r="B129" i="6"/>
  <c r="C129" i="6"/>
  <c r="D129" i="6"/>
  <c r="E129" i="6"/>
  <c r="F129" i="6"/>
  <c r="G129" i="6"/>
  <c r="H129" i="6"/>
  <c r="K129" i="6" s="1"/>
  <c r="A130" i="6"/>
  <c r="B130" i="6"/>
  <c r="C130" i="6"/>
  <c r="D130" i="6"/>
  <c r="E130" i="6"/>
  <c r="F130" i="6"/>
  <c r="G130" i="6"/>
  <c r="H130" i="6"/>
  <c r="K130" i="6" s="1"/>
  <c r="A131" i="6"/>
  <c r="B131" i="6"/>
  <c r="C131" i="6"/>
  <c r="D131" i="6"/>
  <c r="E131" i="6"/>
  <c r="F131" i="6"/>
  <c r="G131" i="6"/>
  <c r="H131" i="6"/>
  <c r="K131" i="6" s="1"/>
  <c r="A132" i="6"/>
  <c r="B132" i="6"/>
  <c r="C132" i="6"/>
  <c r="D132" i="6"/>
  <c r="E132" i="6"/>
  <c r="F132" i="6"/>
  <c r="G132" i="6"/>
  <c r="H132" i="6"/>
  <c r="K132" i="6" s="1"/>
  <c r="A133" i="6"/>
  <c r="B133" i="6"/>
  <c r="C133" i="6"/>
  <c r="D133" i="6"/>
  <c r="E133" i="6"/>
  <c r="F133" i="6"/>
  <c r="G133" i="6"/>
  <c r="H133" i="6"/>
  <c r="K133" i="6" s="1"/>
  <c r="A134" i="6"/>
  <c r="B134" i="6"/>
  <c r="C134" i="6"/>
  <c r="D134" i="6"/>
  <c r="E134" i="6"/>
  <c r="F134" i="6"/>
  <c r="G134" i="6"/>
  <c r="H134" i="6"/>
  <c r="K134" i="6" s="1"/>
  <c r="A135" i="6"/>
  <c r="B135" i="6"/>
  <c r="C135" i="6"/>
  <c r="D135" i="6"/>
  <c r="E135" i="6"/>
  <c r="F135" i="6"/>
  <c r="G135" i="6"/>
  <c r="H135" i="6"/>
  <c r="K135" i="6" s="1"/>
  <c r="A136" i="6"/>
  <c r="B136" i="6"/>
  <c r="C136" i="6"/>
  <c r="D136" i="6"/>
  <c r="E136" i="6"/>
  <c r="F136" i="6"/>
  <c r="G136" i="6"/>
  <c r="H136" i="6"/>
  <c r="K136" i="6" s="1"/>
  <c r="A137" i="6"/>
  <c r="B137" i="6"/>
  <c r="C137" i="6"/>
  <c r="D137" i="6"/>
  <c r="E137" i="6"/>
  <c r="F137" i="6"/>
  <c r="G137" i="6"/>
  <c r="H137" i="6"/>
  <c r="K137" i="6" s="1"/>
  <c r="A138" i="6"/>
  <c r="B138" i="6"/>
  <c r="C138" i="6"/>
  <c r="D138" i="6"/>
  <c r="E138" i="6"/>
  <c r="F138" i="6"/>
  <c r="G138" i="6"/>
  <c r="H138" i="6"/>
  <c r="K138" i="6" s="1"/>
  <c r="A139" i="6"/>
  <c r="B139" i="6"/>
  <c r="C139" i="6"/>
  <c r="D139" i="6"/>
  <c r="E139" i="6"/>
  <c r="F139" i="6"/>
  <c r="G139" i="6"/>
  <c r="H139" i="6"/>
  <c r="K139" i="6" s="1"/>
  <c r="A140" i="6"/>
  <c r="B140" i="6"/>
  <c r="C140" i="6"/>
  <c r="D140" i="6"/>
  <c r="E140" i="6"/>
  <c r="F140" i="6"/>
  <c r="G140" i="6"/>
  <c r="H140" i="6"/>
  <c r="K140" i="6" s="1"/>
  <c r="A141" i="6"/>
  <c r="B141" i="6"/>
  <c r="C141" i="6"/>
  <c r="D141" i="6"/>
  <c r="E141" i="6"/>
  <c r="F141" i="6"/>
  <c r="G141" i="6"/>
  <c r="H141" i="6"/>
  <c r="K141" i="6" s="1"/>
  <c r="A142" i="6"/>
  <c r="B142" i="6"/>
  <c r="C142" i="6"/>
  <c r="D142" i="6"/>
  <c r="E142" i="6"/>
  <c r="F142" i="6"/>
  <c r="G142" i="6"/>
  <c r="H142" i="6"/>
  <c r="K142" i="6" s="1"/>
  <c r="A143" i="6"/>
  <c r="B143" i="6"/>
  <c r="C143" i="6"/>
  <c r="D143" i="6"/>
  <c r="E143" i="6"/>
  <c r="F143" i="6"/>
  <c r="G143" i="6"/>
  <c r="H143" i="6"/>
  <c r="K143" i="6" s="1"/>
  <c r="A144" i="6"/>
  <c r="B144" i="6"/>
  <c r="C144" i="6"/>
  <c r="D144" i="6"/>
  <c r="E144" i="6"/>
  <c r="F144" i="6"/>
  <c r="G144" i="6"/>
  <c r="H144" i="6"/>
  <c r="K144" i="6" s="1"/>
  <c r="A145" i="6"/>
  <c r="B145" i="6"/>
  <c r="C145" i="6"/>
  <c r="D145" i="6"/>
  <c r="E145" i="6"/>
  <c r="F145" i="6"/>
  <c r="G145" i="6"/>
  <c r="H145" i="6"/>
  <c r="K145" i="6" s="1"/>
  <c r="A146" i="6"/>
  <c r="B146" i="6"/>
  <c r="C146" i="6"/>
  <c r="D146" i="6"/>
  <c r="E146" i="6"/>
  <c r="F146" i="6"/>
  <c r="G146" i="6"/>
  <c r="H146" i="6"/>
  <c r="K146" i="6" s="1"/>
  <c r="A147" i="6"/>
  <c r="B147" i="6"/>
  <c r="C147" i="6"/>
  <c r="D147" i="6"/>
  <c r="E147" i="6"/>
  <c r="F147" i="6"/>
  <c r="G147" i="6"/>
  <c r="H147" i="6"/>
  <c r="K147" i="6" s="1"/>
  <c r="A148" i="6"/>
  <c r="B148" i="6"/>
  <c r="C148" i="6"/>
  <c r="D148" i="6"/>
  <c r="E148" i="6"/>
  <c r="F148" i="6"/>
  <c r="G148" i="6"/>
  <c r="H148" i="6"/>
  <c r="K148" i="6" s="1"/>
  <c r="A149" i="6"/>
  <c r="B149" i="6"/>
  <c r="C149" i="6"/>
  <c r="D149" i="6"/>
  <c r="E149" i="6"/>
  <c r="F149" i="6"/>
  <c r="G149" i="6"/>
  <c r="H149" i="6"/>
  <c r="K149" i="6" s="1"/>
  <c r="A150" i="6"/>
  <c r="B150" i="6"/>
  <c r="C150" i="6"/>
  <c r="D150" i="6"/>
  <c r="E150" i="6"/>
  <c r="F150" i="6"/>
  <c r="G150" i="6"/>
  <c r="H150" i="6"/>
  <c r="K150" i="6" s="1"/>
  <c r="A151" i="6"/>
  <c r="B151" i="6"/>
  <c r="C151" i="6"/>
  <c r="D151" i="6"/>
  <c r="E151" i="6"/>
  <c r="F151" i="6"/>
  <c r="G151" i="6"/>
  <c r="H151" i="6"/>
  <c r="K151" i="6" s="1"/>
  <c r="A152" i="6"/>
  <c r="B152" i="6"/>
  <c r="C152" i="6"/>
  <c r="D152" i="6"/>
  <c r="E152" i="6"/>
  <c r="F152" i="6"/>
  <c r="G152" i="6"/>
  <c r="H152" i="6"/>
  <c r="K152" i="6" s="1"/>
  <c r="A153" i="6"/>
  <c r="B153" i="6"/>
  <c r="C153" i="6"/>
  <c r="D153" i="6"/>
  <c r="E153" i="6"/>
  <c r="F153" i="6"/>
  <c r="G153" i="6"/>
  <c r="H153" i="6"/>
  <c r="K153" i="6" s="1"/>
  <c r="A154" i="6"/>
  <c r="B154" i="6"/>
  <c r="C154" i="6"/>
  <c r="D154" i="6"/>
  <c r="E154" i="6"/>
  <c r="F154" i="6"/>
  <c r="G154" i="6"/>
  <c r="H154" i="6"/>
  <c r="K154" i="6" s="1"/>
  <c r="A155" i="6"/>
  <c r="B155" i="6"/>
  <c r="C155" i="6"/>
  <c r="D155" i="6"/>
  <c r="E155" i="6"/>
  <c r="F155" i="6"/>
  <c r="G155" i="6"/>
  <c r="H155" i="6"/>
  <c r="K155" i="6" s="1"/>
  <c r="A156" i="6"/>
  <c r="B156" i="6"/>
  <c r="C156" i="6"/>
  <c r="D156" i="6"/>
  <c r="E156" i="6"/>
  <c r="F156" i="6"/>
  <c r="G156" i="6"/>
  <c r="H156" i="6"/>
  <c r="K156" i="6" s="1"/>
  <c r="A157" i="6"/>
  <c r="B157" i="6"/>
  <c r="C157" i="6"/>
  <c r="D157" i="6"/>
  <c r="E157" i="6"/>
  <c r="F157" i="6"/>
  <c r="G157" i="6"/>
  <c r="H157" i="6"/>
  <c r="K157" i="6" s="1"/>
  <c r="A158" i="6"/>
  <c r="B158" i="6"/>
  <c r="C158" i="6"/>
  <c r="D158" i="6"/>
  <c r="E158" i="6"/>
  <c r="F158" i="6"/>
  <c r="G158" i="6"/>
  <c r="H158" i="6"/>
  <c r="K158" i="6" s="1"/>
  <c r="A159" i="6"/>
  <c r="B159" i="6"/>
  <c r="C159" i="6"/>
  <c r="D159" i="6"/>
  <c r="E159" i="6"/>
  <c r="F159" i="6"/>
  <c r="G159" i="6"/>
  <c r="H159" i="6"/>
  <c r="K159" i="6" s="1"/>
  <c r="A160" i="6"/>
  <c r="B160" i="6"/>
  <c r="C160" i="6"/>
  <c r="D160" i="6"/>
  <c r="E160" i="6"/>
  <c r="F160" i="6"/>
  <c r="G160" i="6"/>
  <c r="H160" i="6"/>
  <c r="K160" i="6" s="1"/>
  <c r="A162" i="6"/>
  <c r="B162" i="6"/>
  <c r="C162" i="6"/>
  <c r="D162" i="6"/>
  <c r="E162" i="6"/>
  <c r="F162" i="6"/>
  <c r="G162" i="6"/>
  <c r="H162" i="6"/>
  <c r="K162" i="6" s="1"/>
  <c r="A163" i="6"/>
  <c r="B163" i="6"/>
  <c r="C163" i="6"/>
  <c r="D163" i="6"/>
  <c r="E163" i="6"/>
  <c r="F163" i="6"/>
  <c r="G163" i="6"/>
  <c r="H163" i="6"/>
  <c r="K163" i="6" s="1"/>
  <c r="A164" i="6"/>
  <c r="B164" i="6"/>
  <c r="C164" i="6"/>
  <c r="D164" i="6"/>
  <c r="E164" i="6"/>
  <c r="F164" i="6"/>
  <c r="G164" i="6"/>
  <c r="H164" i="6"/>
  <c r="K164" i="6" s="1"/>
  <c r="A165" i="6"/>
  <c r="B165" i="6"/>
  <c r="C165" i="6"/>
  <c r="D165" i="6"/>
  <c r="E165" i="6"/>
  <c r="F165" i="6"/>
  <c r="G165" i="6"/>
  <c r="H165" i="6"/>
  <c r="K165" i="6" s="1"/>
  <c r="A166" i="6"/>
  <c r="B166" i="6"/>
  <c r="C166" i="6"/>
  <c r="D166" i="6"/>
  <c r="E166" i="6"/>
  <c r="F166" i="6"/>
  <c r="G166" i="6"/>
  <c r="H166" i="6"/>
  <c r="K166" i="6" s="1"/>
  <c r="A167" i="6"/>
  <c r="B167" i="6"/>
  <c r="C167" i="6"/>
  <c r="D167" i="6"/>
  <c r="E167" i="6"/>
  <c r="F167" i="6"/>
  <c r="G167" i="6"/>
  <c r="H167" i="6"/>
  <c r="K167" i="6" s="1"/>
  <c r="A168" i="6"/>
  <c r="B168" i="6"/>
  <c r="C168" i="6"/>
  <c r="D168" i="6"/>
  <c r="E168" i="6"/>
  <c r="F168" i="6"/>
  <c r="G168" i="6"/>
  <c r="H168" i="6"/>
  <c r="K168" i="6" s="1"/>
  <c r="A169" i="6"/>
  <c r="B169" i="6"/>
  <c r="C169" i="6"/>
  <c r="D169" i="6"/>
  <c r="E169" i="6"/>
  <c r="F169" i="6"/>
  <c r="G169" i="6"/>
  <c r="H169" i="6"/>
  <c r="K169" i="6" s="1"/>
  <c r="A170" i="6"/>
  <c r="B170" i="6"/>
  <c r="C170" i="6"/>
  <c r="D170" i="6"/>
  <c r="E170" i="6"/>
  <c r="F170" i="6"/>
  <c r="G170" i="6"/>
  <c r="H170" i="6"/>
  <c r="K170" i="6" s="1"/>
  <c r="A171" i="6"/>
  <c r="B171" i="6"/>
  <c r="C171" i="6"/>
  <c r="D171" i="6"/>
  <c r="E171" i="6"/>
  <c r="F171" i="6"/>
  <c r="G171" i="6"/>
  <c r="H171" i="6"/>
  <c r="K171" i="6" s="1"/>
  <c r="A172" i="6"/>
  <c r="B172" i="6"/>
  <c r="C172" i="6"/>
  <c r="D172" i="6"/>
  <c r="E172" i="6"/>
  <c r="F172" i="6"/>
  <c r="G172" i="6"/>
  <c r="H172" i="6"/>
  <c r="K172" i="6" s="1"/>
  <c r="A173" i="6"/>
  <c r="B173" i="6"/>
  <c r="C173" i="6"/>
  <c r="D173" i="6"/>
  <c r="E173" i="6"/>
  <c r="F173" i="6"/>
  <c r="G173" i="6"/>
  <c r="H173" i="6"/>
  <c r="K173" i="6" s="1"/>
  <c r="A174" i="6"/>
  <c r="B174" i="6"/>
  <c r="C174" i="6"/>
  <c r="D174" i="6"/>
  <c r="E174" i="6"/>
  <c r="F174" i="6"/>
  <c r="G174" i="6"/>
  <c r="H174" i="6"/>
  <c r="K174" i="6" s="1"/>
  <c r="A175" i="6"/>
  <c r="B175" i="6"/>
  <c r="C175" i="6"/>
  <c r="D175" i="6"/>
  <c r="E175" i="6"/>
  <c r="F175" i="6"/>
  <c r="G175" i="6"/>
  <c r="H175" i="6"/>
  <c r="K175" i="6" s="1"/>
  <c r="A176" i="6"/>
  <c r="B176" i="6"/>
  <c r="C176" i="6"/>
  <c r="D176" i="6"/>
  <c r="E176" i="6"/>
  <c r="F176" i="6"/>
  <c r="G176" i="6"/>
  <c r="H176" i="6"/>
  <c r="K176" i="6" s="1"/>
  <c r="A177" i="6"/>
  <c r="B177" i="6"/>
  <c r="C177" i="6"/>
  <c r="D177" i="6"/>
  <c r="E177" i="6"/>
  <c r="F177" i="6"/>
  <c r="G177" i="6"/>
  <c r="H177" i="6"/>
  <c r="K177" i="6" s="1"/>
  <c r="A178" i="6"/>
  <c r="B178" i="6"/>
  <c r="C178" i="6"/>
  <c r="D178" i="6"/>
  <c r="E178" i="6"/>
  <c r="F178" i="6"/>
  <c r="G178" i="6"/>
  <c r="H178" i="6"/>
  <c r="K178" i="6" s="1"/>
  <c r="A179" i="6"/>
  <c r="B179" i="6"/>
  <c r="C179" i="6"/>
  <c r="D179" i="6"/>
  <c r="E179" i="6"/>
  <c r="F179" i="6"/>
  <c r="G179" i="6"/>
  <c r="H179" i="6"/>
  <c r="K179" i="6" s="1"/>
  <c r="A180" i="6"/>
  <c r="B180" i="6"/>
  <c r="C180" i="6"/>
  <c r="D180" i="6"/>
  <c r="E180" i="6"/>
  <c r="F180" i="6"/>
  <c r="G180" i="6"/>
  <c r="H180" i="6"/>
  <c r="K180" i="6" s="1"/>
  <c r="A181" i="6"/>
  <c r="B181" i="6"/>
  <c r="C181" i="6"/>
  <c r="D181" i="6"/>
  <c r="E181" i="6"/>
  <c r="F181" i="6"/>
  <c r="G181" i="6"/>
  <c r="H181" i="6"/>
  <c r="K181" i="6" s="1"/>
  <c r="A182" i="6"/>
  <c r="B182" i="6"/>
  <c r="C182" i="6"/>
  <c r="D182" i="6"/>
  <c r="E182" i="6"/>
  <c r="F182" i="6"/>
  <c r="G182" i="6"/>
  <c r="H182" i="6"/>
  <c r="K182" i="6" s="1"/>
  <c r="A183" i="6"/>
  <c r="B183" i="6"/>
  <c r="C183" i="6"/>
  <c r="D183" i="6"/>
  <c r="E183" i="6"/>
  <c r="F183" i="6"/>
  <c r="G183" i="6"/>
  <c r="H183" i="6"/>
  <c r="K183" i="6" s="1"/>
  <c r="A184" i="6"/>
  <c r="B184" i="6"/>
  <c r="C184" i="6"/>
  <c r="D184" i="6"/>
  <c r="E184" i="6"/>
  <c r="F184" i="6"/>
  <c r="G184" i="6"/>
  <c r="H184" i="6"/>
  <c r="K184" i="6" s="1"/>
  <c r="A185" i="6"/>
  <c r="B185" i="6"/>
  <c r="C185" i="6"/>
  <c r="D185" i="6"/>
  <c r="E185" i="6"/>
  <c r="F185" i="6"/>
  <c r="G185" i="6"/>
  <c r="H185" i="6"/>
  <c r="K185" i="6" s="1"/>
  <c r="A186" i="6"/>
  <c r="B186" i="6"/>
  <c r="C186" i="6"/>
  <c r="D186" i="6"/>
  <c r="E186" i="6"/>
  <c r="F186" i="6"/>
  <c r="G186" i="6"/>
  <c r="H186" i="6"/>
  <c r="K186" i="6" s="1"/>
  <c r="A187" i="6"/>
  <c r="B187" i="6"/>
  <c r="C187" i="6"/>
  <c r="D187" i="6"/>
  <c r="E187" i="6"/>
  <c r="F187" i="6"/>
  <c r="G187" i="6"/>
  <c r="H187" i="6"/>
  <c r="K187" i="6" s="1"/>
  <c r="A188" i="6"/>
  <c r="B188" i="6"/>
  <c r="C188" i="6"/>
  <c r="D188" i="6"/>
  <c r="E188" i="6"/>
  <c r="F188" i="6"/>
  <c r="G188" i="6"/>
  <c r="H188" i="6"/>
  <c r="K188" i="6" s="1"/>
  <c r="A189" i="6"/>
  <c r="B189" i="6"/>
  <c r="C189" i="6"/>
  <c r="D189" i="6"/>
  <c r="E189" i="6"/>
  <c r="F189" i="6"/>
  <c r="G189" i="6"/>
  <c r="H189" i="6"/>
  <c r="K189" i="6" s="1"/>
  <c r="A190" i="6"/>
  <c r="B190" i="6"/>
  <c r="C190" i="6"/>
  <c r="D190" i="6"/>
  <c r="E190" i="6"/>
  <c r="F190" i="6"/>
  <c r="G190" i="6"/>
  <c r="H190" i="6"/>
  <c r="K190" i="6" s="1"/>
  <c r="A191" i="6"/>
  <c r="B191" i="6"/>
  <c r="C191" i="6"/>
  <c r="D191" i="6"/>
  <c r="E191" i="6"/>
  <c r="F191" i="6"/>
  <c r="G191" i="6"/>
  <c r="H191" i="6"/>
  <c r="K191" i="6" s="1"/>
  <c r="A192" i="6"/>
  <c r="B192" i="6"/>
  <c r="C192" i="6"/>
  <c r="D192" i="6"/>
  <c r="E192" i="6"/>
  <c r="F192" i="6"/>
  <c r="G192" i="6"/>
  <c r="H192" i="6"/>
  <c r="K192" i="6" s="1"/>
  <c r="A193" i="6"/>
  <c r="B193" i="6"/>
  <c r="C193" i="6"/>
  <c r="D193" i="6"/>
  <c r="E193" i="6"/>
  <c r="F193" i="6"/>
  <c r="G193" i="6"/>
  <c r="H193" i="6"/>
  <c r="K193" i="6" s="1"/>
  <c r="A194" i="6"/>
  <c r="B194" i="6"/>
  <c r="C194" i="6"/>
  <c r="D194" i="6"/>
  <c r="E194" i="6"/>
  <c r="F194" i="6"/>
  <c r="G194" i="6"/>
  <c r="H194" i="6"/>
  <c r="K194" i="6" s="1"/>
  <c r="A195" i="6"/>
  <c r="B195" i="6"/>
  <c r="C195" i="6"/>
  <c r="D195" i="6"/>
  <c r="E195" i="6"/>
  <c r="F195" i="6"/>
  <c r="G195" i="6"/>
  <c r="H195" i="6"/>
  <c r="K195" i="6" s="1"/>
  <c r="A196" i="6"/>
  <c r="B196" i="6"/>
  <c r="C196" i="6"/>
  <c r="D196" i="6"/>
  <c r="E196" i="6"/>
  <c r="F196" i="6"/>
  <c r="G196" i="6"/>
  <c r="H196" i="6"/>
  <c r="K196" i="6" s="1"/>
  <c r="A197" i="6"/>
  <c r="B197" i="6"/>
  <c r="C197" i="6"/>
  <c r="D197" i="6"/>
  <c r="E197" i="6"/>
  <c r="F197" i="6"/>
  <c r="G197" i="6"/>
  <c r="H197" i="6"/>
  <c r="K197" i="6" s="1"/>
  <c r="A198" i="6"/>
  <c r="B198" i="6"/>
  <c r="C198" i="6"/>
  <c r="D198" i="6"/>
  <c r="E198" i="6"/>
  <c r="F198" i="6"/>
  <c r="G198" i="6"/>
  <c r="H198" i="6"/>
  <c r="K198" i="6" s="1"/>
  <c r="A199" i="6"/>
  <c r="B199" i="6"/>
  <c r="C199" i="6"/>
  <c r="D199" i="6"/>
  <c r="E199" i="6"/>
  <c r="F199" i="6"/>
  <c r="G199" i="6"/>
  <c r="H199" i="6"/>
  <c r="K199" i="6" s="1"/>
  <c r="A200" i="6"/>
  <c r="B200" i="6"/>
  <c r="C200" i="6"/>
  <c r="D200" i="6"/>
  <c r="E200" i="6"/>
  <c r="F200" i="6"/>
  <c r="G200" i="6"/>
  <c r="H200" i="6"/>
  <c r="K200" i="6" s="1"/>
  <c r="A201" i="6"/>
  <c r="B201" i="6"/>
  <c r="C201" i="6"/>
  <c r="D201" i="6"/>
  <c r="E201" i="6"/>
  <c r="F201" i="6"/>
  <c r="G201" i="6"/>
  <c r="H201" i="6"/>
  <c r="K201" i="6" s="1"/>
  <c r="A202" i="6"/>
  <c r="B202" i="6"/>
  <c r="C202" i="6"/>
  <c r="D202" i="6"/>
  <c r="E202" i="6"/>
  <c r="F202" i="6"/>
  <c r="G202" i="6"/>
  <c r="H202" i="6"/>
  <c r="K202" i="6" s="1"/>
  <c r="A203" i="6"/>
  <c r="B203" i="6"/>
  <c r="C203" i="6"/>
  <c r="D203" i="6"/>
  <c r="E203" i="6"/>
  <c r="F203" i="6"/>
  <c r="G203" i="6"/>
  <c r="H203" i="6"/>
  <c r="K203" i="6" s="1"/>
  <c r="A204" i="6"/>
  <c r="B204" i="6"/>
  <c r="C204" i="6"/>
  <c r="D204" i="6"/>
  <c r="E204" i="6"/>
  <c r="F204" i="6"/>
  <c r="G204" i="6"/>
  <c r="H204" i="6"/>
  <c r="K204" i="6" s="1"/>
  <c r="A205" i="6"/>
  <c r="B205" i="6"/>
  <c r="C205" i="6"/>
  <c r="D205" i="6"/>
  <c r="E205" i="6"/>
  <c r="F205" i="6"/>
  <c r="G205" i="6"/>
  <c r="H205" i="6"/>
  <c r="K205" i="6" s="1"/>
  <c r="A206" i="6"/>
  <c r="B206" i="6"/>
  <c r="C206" i="6"/>
  <c r="D206" i="6"/>
  <c r="E206" i="6"/>
  <c r="F206" i="6"/>
  <c r="G206" i="6"/>
  <c r="H206" i="6"/>
  <c r="K206" i="6" s="1"/>
  <c r="A207" i="6"/>
  <c r="B207" i="6"/>
  <c r="C207" i="6"/>
  <c r="D207" i="6"/>
  <c r="E207" i="6"/>
  <c r="F207" i="6"/>
  <c r="G207" i="6"/>
  <c r="H207" i="6"/>
  <c r="K207" i="6" s="1"/>
  <c r="A208" i="6"/>
  <c r="B208" i="6"/>
  <c r="C208" i="6"/>
  <c r="D208" i="6"/>
  <c r="E208" i="6"/>
  <c r="F208" i="6"/>
  <c r="G208" i="6"/>
  <c r="H208" i="6"/>
  <c r="K208" i="6" s="1"/>
  <c r="A209" i="6"/>
  <c r="B209" i="6"/>
  <c r="C209" i="6"/>
  <c r="D209" i="6"/>
  <c r="E209" i="6"/>
  <c r="F209" i="6"/>
  <c r="G209" i="6"/>
  <c r="H209" i="6"/>
  <c r="K209" i="6" s="1"/>
  <c r="A210" i="6"/>
  <c r="B210" i="6"/>
  <c r="C210" i="6"/>
  <c r="D210" i="6"/>
  <c r="E210" i="6"/>
  <c r="F210" i="6"/>
  <c r="G210" i="6"/>
  <c r="H210" i="6"/>
  <c r="K210" i="6" s="1"/>
  <c r="A211" i="6"/>
  <c r="B211" i="6"/>
  <c r="C211" i="6"/>
  <c r="D211" i="6"/>
  <c r="E211" i="6"/>
  <c r="F211" i="6"/>
  <c r="G211" i="6"/>
  <c r="H211" i="6"/>
  <c r="K211" i="6" s="1"/>
  <c r="A212" i="6"/>
  <c r="B212" i="6"/>
  <c r="C212" i="6"/>
  <c r="D212" i="6"/>
  <c r="E212" i="6"/>
  <c r="F212" i="6"/>
  <c r="G212" i="6"/>
  <c r="H212" i="6"/>
  <c r="K212" i="6" s="1"/>
  <c r="A213" i="6"/>
  <c r="B213" i="6"/>
  <c r="C213" i="6"/>
  <c r="D213" i="6"/>
  <c r="E213" i="6"/>
  <c r="F213" i="6"/>
  <c r="G213" i="6"/>
  <c r="H213" i="6"/>
  <c r="K213" i="6" s="1"/>
  <c r="A214" i="6"/>
  <c r="B214" i="6"/>
  <c r="C214" i="6"/>
  <c r="D214" i="6"/>
  <c r="E214" i="6"/>
  <c r="F214" i="6"/>
  <c r="G214" i="6"/>
  <c r="H214" i="6"/>
  <c r="K214" i="6" s="1"/>
  <c r="A215" i="6"/>
  <c r="B215" i="6"/>
  <c r="C215" i="6"/>
  <c r="D215" i="6"/>
  <c r="E215" i="6"/>
  <c r="F215" i="6"/>
  <c r="G215" i="6"/>
  <c r="H215" i="6"/>
  <c r="K215" i="6" s="1"/>
  <c r="A216" i="6"/>
  <c r="B216" i="6"/>
  <c r="C216" i="6"/>
  <c r="D216" i="6"/>
  <c r="E216" i="6"/>
  <c r="F216" i="6"/>
  <c r="G216" i="6"/>
  <c r="H216" i="6"/>
  <c r="K216" i="6" s="1"/>
  <c r="A217" i="6"/>
  <c r="B217" i="6"/>
  <c r="C217" i="6"/>
  <c r="D217" i="6"/>
  <c r="E217" i="6"/>
  <c r="F217" i="6"/>
  <c r="G217" i="6"/>
  <c r="H217" i="6"/>
  <c r="K217" i="6" s="1"/>
  <c r="A218" i="6"/>
  <c r="B218" i="6"/>
  <c r="C218" i="6"/>
  <c r="D218" i="6"/>
  <c r="E218" i="6"/>
  <c r="F218" i="6"/>
  <c r="G218" i="6"/>
  <c r="H218" i="6"/>
  <c r="K218" i="6" s="1"/>
  <c r="A219" i="6"/>
  <c r="B219" i="6"/>
  <c r="C219" i="6"/>
  <c r="D219" i="6"/>
  <c r="E219" i="6"/>
  <c r="F219" i="6"/>
  <c r="G219" i="6"/>
  <c r="H219" i="6"/>
  <c r="K219" i="6" s="1"/>
  <c r="A220" i="6"/>
  <c r="B220" i="6"/>
  <c r="C220" i="6"/>
  <c r="D220" i="6"/>
  <c r="E220" i="6"/>
  <c r="F220" i="6"/>
  <c r="G220" i="6"/>
  <c r="H220" i="6"/>
  <c r="K220" i="6" s="1"/>
  <c r="A221" i="6"/>
  <c r="B221" i="6"/>
  <c r="C221" i="6"/>
  <c r="D221" i="6"/>
  <c r="E221" i="6"/>
  <c r="F221" i="6"/>
  <c r="G221" i="6"/>
  <c r="H221" i="6"/>
  <c r="K221" i="6" s="1"/>
  <c r="A222" i="6"/>
  <c r="B222" i="6"/>
  <c r="C222" i="6"/>
  <c r="D222" i="6"/>
  <c r="E222" i="6"/>
  <c r="F222" i="6"/>
  <c r="G222" i="6"/>
  <c r="H222" i="6"/>
  <c r="K222" i="6" s="1"/>
  <c r="A223" i="6"/>
  <c r="B223" i="6"/>
  <c r="C223" i="6"/>
  <c r="D223" i="6"/>
  <c r="E223" i="6"/>
  <c r="F223" i="6"/>
  <c r="G223" i="6"/>
  <c r="H223" i="6"/>
  <c r="K223" i="6" s="1"/>
  <c r="A224" i="6"/>
  <c r="B224" i="6"/>
  <c r="C224" i="6"/>
  <c r="D224" i="6"/>
  <c r="E224" i="6"/>
  <c r="F224" i="6"/>
  <c r="G224" i="6"/>
  <c r="H224" i="6"/>
  <c r="K224" i="6" s="1"/>
  <c r="A225" i="6"/>
  <c r="B225" i="6"/>
  <c r="C225" i="6"/>
  <c r="D225" i="6"/>
  <c r="E225" i="6"/>
  <c r="F225" i="6"/>
  <c r="G225" i="6"/>
  <c r="H225" i="6"/>
  <c r="K225" i="6" s="1"/>
  <c r="A226" i="6"/>
  <c r="B226" i="6"/>
  <c r="C226" i="6"/>
  <c r="D226" i="6"/>
  <c r="E226" i="6"/>
  <c r="F226" i="6"/>
  <c r="G226" i="6"/>
  <c r="H226" i="6"/>
  <c r="K226" i="6" s="1"/>
  <c r="A227" i="6"/>
  <c r="B227" i="6"/>
  <c r="C227" i="6"/>
  <c r="D227" i="6"/>
  <c r="E227" i="6"/>
  <c r="F227" i="6"/>
  <c r="G227" i="6"/>
  <c r="H227" i="6"/>
  <c r="K227" i="6" s="1"/>
  <c r="A228" i="6"/>
  <c r="B228" i="6"/>
  <c r="C228" i="6"/>
  <c r="D228" i="6"/>
  <c r="E228" i="6"/>
  <c r="F228" i="6"/>
  <c r="G228" i="6"/>
  <c r="H228" i="6"/>
  <c r="K228" i="6" s="1"/>
  <c r="A229" i="6"/>
  <c r="B229" i="6"/>
  <c r="C229" i="6"/>
  <c r="D229" i="6"/>
  <c r="E229" i="6"/>
  <c r="F229" i="6"/>
  <c r="G229" i="6"/>
  <c r="H229" i="6"/>
  <c r="K229" i="6" s="1"/>
  <c r="A230" i="6"/>
  <c r="B230" i="6"/>
  <c r="C230" i="6"/>
  <c r="D230" i="6"/>
  <c r="E230" i="6"/>
  <c r="F230" i="6"/>
  <c r="G230" i="6"/>
  <c r="H230" i="6"/>
  <c r="K230" i="6" s="1"/>
  <c r="A231" i="6"/>
  <c r="B231" i="6"/>
  <c r="C231" i="6"/>
  <c r="D231" i="6"/>
  <c r="E231" i="6"/>
  <c r="F231" i="6"/>
  <c r="G231" i="6"/>
  <c r="H231" i="6"/>
  <c r="K231" i="6" s="1"/>
  <c r="A232" i="6"/>
  <c r="B232" i="6"/>
  <c r="C232" i="6"/>
  <c r="D232" i="6"/>
  <c r="E232" i="6"/>
  <c r="F232" i="6"/>
  <c r="G232" i="6"/>
  <c r="H232" i="6"/>
  <c r="K232" i="6" s="1"/>
  <c r="A233" i="6"/>
  <c r="B233" i="6"/>
  <c r="C233" i="6"/>
  <c r="D233" i="6"/>
  <c r="E233" i="6"/>
  <c r="F233" i="6"/>
  <c r="G233" i="6"/>
  <c r="H233" i="6"/>
  <c r="K233" i="6" s="1"/>
  <c r="A234" i="6"/>
  <c r="B234" i="6"/>
  <c r="C234" i="6"/>
  <c r="D234" i="6"/>
  <c r="E234" i="6"/>
  <c r="F234" i="6"/>
  <c r="G234" i="6"/>
  <c r="H234" i="6"/>
  <c r="K234" i="6" s="1"/>
  <c r="A235" i="6"/>
  <c r="B235" i="6"/>
  <c r="C235" i="6"/>
  <c r="D235" i="6"/>
  <c r="E235" i="6"/>
  <c r="F235" i="6"/>
  <c r="G235" i="6"/>
  <c r="H235" i="6"/>
  <c r="K235" i="6" s="1"/>
  <c r="A236" i="6"/>
  <c r="B236" i="6"/>
  <c r="C236" i="6"/>
  <c r="D236" i="6"/>
  <c r="E236" i="6"/>
  <c r="F236" i="6"/>
  <c r="G236" i="6"/>
  <c r="H236" i="6"/>
  <c r="K236" i="6" s="1"/>
  <c r="A237" i="6"/>
  <c r="B237" i="6"/>
  <c r="C237" i="6"/>
  <c r="D237" i="6"/>
  <c r="E237" i="6"/>
  <c r="F237" i="6"/>
  <c r="G237" i="6"/>
  <c r="H237" i="6"/>
  <c r="K237" i="6" s="1"/>
  <c r="A238" i="6"/>
  <c r="B238" i="6"/>
  <c r="C238" i="6"/>
  <c r="D238" i="6"/>
  <c r="E238" i="6"/>
  <c r="F238" i="6"/>
  <c r="G238" i="6"/>
  <c r="H238" i="6"/>
  <c r="K238" i="6" s="1"/>
  <c r="A239" i="6"/>
  <c r="B239" i="6"/>
  <c r="C239" i="6"/>
  <c r="D239" i="6"/>
  <c r="E239" i="6"/>
  <c r="F239" i="6"/>
  <c r="G239" i="6"/>
  <c r="H239" i="6"/>
  <c r="K239" i="6" s="1"/>
  <c r="A240" i="6"/>
  <c r="B240" i="6"/>
  <c r="C240" i="6"/>
  <c r="D240" i="6"/>
  <c r="E240" i="6"/>
  <c r="F240" i="6"/>
  <c r="G240" i="6"/>
  <c r="H240" i="6"/>
  <c r="K240" i="6" s="1"/>
  <c r="A241" i="6"/>
  <c r="B241" i="6"/>
  <c r="C241" i="6"/>
  <c r="D241" i="6"/>
  <c r="E241" i="6"/>
  <c r="F241" i="6"/>
  <c r="G241" i="6"/>
  <c r="H241" i="6"/>
  <c r="K241" i="6" s="1"/>
  <c r="A242" i="6"/>
  <c r="B242" i="6"/>
  <c r="C242" i="6"/>
  <c r="D242" i="6"/>
  <c r="E242" i="6"/>
  <c r="F242" i="6"/>
  <c r="G242" i="6"/>
  <c r="H242" i="6"/>
  <c r="K242" i="6" s="1"/>
  <c r="A243" i="6"/>
  <c r="B243" i="6"/>
  <c r="C243" i="6"/>
  <c r="D243" i="6"/>
  <c r="E243" i="6"/>
  <c r="F243" i="6"/>
  <c r="G243" i="6"/>
  <c r="H243" i="6"/>
  <c r="K243" i="6" s="1"/>
  <c r="A244" i="6"/>
  <c r="B244" i="6"/>
  <c r="C244" i="6"/>
  <c r="D244" i="6"/>
  <c r="E244" i="6"/>
  <c r="F244" i="6"/>
  <c r="G244" i="6"/>
  <c r="H244" i="6"/>
  <c r="K244" i="6" s="1"/>
  <c r="A245" i="6"/>
  <c r="B245" i="6"/>
  <c r="C245" i="6"/>
  <c r="D245" i="6"/>
  <c r="E245" i="6"/>
  <c r="F245" i="6"/>
  <c r="G245" i="6"/>
  <c r="H245" i="6"/>
  <c r="K245" i="6" s="1"/>
  <c r="A246" i="6"/>
  <c r="B246" i="6"/>
  <c r="C246" i="6"/>
  <c r="D246" i="6"/>
  <c r="E246" i="6"/>
  <c r="F246" i="6"/>
  <c r="G246" i="6"/>
  <c r="H246" i="6"/>
  <c r="K246" i="6" s="1"/>
  <c r="A247" i="6"/>
  <c r="B247" i="6"/>
  <c r="C247" i="6"/>
  <c r="D247" i="6"/>
  <c r="E247" i="6"/>
  <c r="F247" i="6"/>
  <c r="G247" i="6"/>
  <c r="H247" i="6"/>
  <c r="K247" i="6" s="1"/>
  <c r="A248" i="6"/>
  <c r="B248" i="6"/>
  <c r="C248" i="6"/>
  <c r="D248" i="6"/>
  <c r="E248" i="6"/>
  <c r="F248" i="6"/>
  <c r="G248" i="6"/>
  <c r="H248" i="6"/>
  <c r="K248" i="6" s="1"/>
  <c r="A249" i="6"/>
  <c r="B249" i="6"/>
  <c r="C249" i="6"/>
  <c r="D249" i="6"/>
  <c r="E249" i="6"/>
  <c r="F249" i="6"/>
  <c r="G249" i="6"/>
  <c r="H249" i="6"/>
  <c r="K249" i="6" s="1"/>
  <c r="A250" i="6"/>
  <c r="B250" i="6"/>
  <c r="C250" i="6"/>
  <c r="D250" i="6"/>
  <c r="E250" i="6"/>
  <c r="F250" i="6"/>
  <c r="G250" i="6"/>
  <c r="H250" i="6"/>
  <c r="K250" i="6" s="1"/>
  <c r="A251" i="6"/>
  <c r="B251" i="6"/>
  <c r="C251" i="6"/>
  <c r="D251" i="6"/>
  <c r="E251" i="6"/>
  <c r="F251" i="6"/>
  <c r="G251" i="6"/>
  <c r="H251" i="6"/>
  <c r="G20" i="6"/>
  <c r="H20" i="6"/>
  <c r="K20" i="6" s="1"/>
  <c r="F20" i="6"/>
  <c r="B20" i="6"/>
  <c r="C20" i="6"/>
  <c r="D20" i="6"/>
  <c r="E20" i="6"/>
  <c r="A20" i="6"/>
  <c r="A18" i="6"/>
  <c r="N20" i="5"/>
  <c r="Q20" i="5" s="1"/>
  <c r="R20" i="5" s="1"/>
  <c r="O20" i="5" s="1"/>
  <c r="P20" i="5"/>
  <c r="T20" i="5" s="1"/>
  <c r="N21" i="5"/>
  <c r="Q21" i="5" s="1"/>
  <c r="R21" i="5" s="1"/>
  <c r="O21" i="5" s="1"/>
  <c r="P21" i="5"/>
  <c r="T21" i="5" s="1"/>
  <c r="N22" i="5"/>
  <c r="Q22" i="5" s="1"/>
  <c r="R22" i="5" s="1"/>
  <c r="O22" i="5" s="1"/>
  <c r="P22" i="5"/>
  <c r="T22" i="5" s="1"/>
  <c r="N23" i="5"/>
  <c r="Q23" i="5" s="1"/>
  <c r="R23" i="5" s="1"/>
  <c r="O23" i="5" s="1"/>
  <c r="P23" i="5"/>
  <c r="T23" i="5" s="1"/>
  <c r="N24" i="5"/>
  <c r="Q24" i="5" s="1"/>
  <c r="R24" i="5" s="1"/>
  <c r="O24" i="5" s="1"/>
  <c r="P24" i="5"/>
  <c r="T24" i="5" s="1"/>
  <c r="N25" i="5"/>
  <c r="P25" i="5"/>
  <c r="T25" i="5" s="1"/>
  <c r="Q25" i="5"/>
  <c r="R25" i="5" s="1"/>
  <c r="O25" i="5" s="1"/>
  <c r="N26" i="5"/>
  <c r="Q26" i="5" s="1"/>
  <c r="R26" i="5" s="1"/>
  <c r="O26" i="5" s="1"/>
  <c r="P26" i="5"/>
  <c r="T26" i="5"/>
  <c r="N27" i="5"/>
  <c r="Q27" i="5" s="1"/>
  <c r="R27" i="5" s="1"/>
  <c r="O27" i="5" s="1"/>
  <c r="P27" i="5"/>
  <c r="T27" i="5" s="1"/>
  <c r="N28" i="5"/>
  <c r="Q28" i="5" s="1"/>
  <c r="R28" i="5" s="1"/>
  <c r="O28" i="5" s="1"/>
  <c r="P28" i="5"/>
  <c r="T28" i="5" s="1"/>
  <c r="N29" i="5"/>
  <c r="Q29" i="5" s="1"/>
  <c r="R29" i="5" s="1"/>
  <c r="O29" i="5" s="1"/>
  <c r="P29" i="5"/>
  <c r="T29" i="5" s="1"/>
  <c r="N30" i="5"/>
  <c r="Q30" i="5" s="1"/>
  <c r="R30" i="5" s="1"/>
  <c r="O30" i="5" s="1"/>
  <c r="P30" i="5"/>
  <c r="T30" i="5" s="1"/>
  <c r="N31" i="5"/>
  <c r="Q31" i="5" s="1"/>
  <c r="R31" i="5" s="1"/>
  <c r="O31" i="5" s="1"/>
  <c r="P31" i="5"/>
  <c r="T31" i="5" s="1"/>
  <c r="N32" i="5"/>
  <c r="Q32" i="5" s="1"/>
  <c r="R32" i="5" s="1"/>
  <c r="O32" i="5" s="1"/>
  <c r="P32" i="5"/>
  <c r="T32" i="5" s="1"/>
  <c r="N33" i="5"/>
  <c r="Q33" i="5" s="1"/>
  <c r="R33" i="5" s="1"/>
  <c r="O33" i="5" s="1"/>
  <c r="P33" i="5"/>
  <c r="T33" i="5" s="1"/>
  <c r="N34" i="5"/>
  <c r="Q34" i="5" s="1"/>
  <c r="R34" i="5" s="1"/>
  <c r="O34" i="5" s="1"/>
  <c r="P34" i="5"/>
  <c r="T34" i="5" s="1"/>
  <c r="N35" i="5"/>
  <c r="Q35" i="5" s="1"/>
  <c r="R35" i="5" s="1"/>
  <c r="O35" i="5" s="1"/>
  <c r="P35" i="5"/>
  <c r="T35" i="5" s="1"/>
  <c r="N36" i="5"/>
  <c r="Q36" i="5" s="1"/>
  <c r="R36" i="5" s="1"/>
  <c r="O36" i="5" s="1"/>
  <c r="P36" i="5"/>
  <c r="T36" i="5" s="1"/>
  <c r="N37" i="5"/>
  <c r="Q37" i="5" s="1"/>
  <c r="R37" i="5" s="1"/>
  <c r="O37" i="5" s="1"/>
  <c r="P37" i="5"/>
  <c r="T37" i="5" s="1"/>
  <c r="N38" i="5"/>
  <c r="Q38" i="5" s="1"/>
  <c r="R38" i="5" s="1"/>
  <c r="O38" i="5" s="1"/>
  <c r="P38" i="5"/>
  <c r="T38" i="5" s="1"/>
  <c r="N39" i="5"/>
  <c r="Q39" i="5" s="1"/>
  <c r="R39" i="5" s="1"/>
  <c r="O39" i="5" s="1"/>
  <c r="P39" i="5"/>
  <c r="T39" i="5" s="1"/>
  <c r="N40" i="5"/>
  <c r="Q40" i="5" s="1"/>
  <c r="R40" i="5" s="1"/>
  <c r="O40" i="5" s="1"/>
  <c r="P40" i="5"/>
  <c r="T40" i="5" s="1"/>
  <c r="N41" i="5"/>
  <c r="Q41" i="5" s="1"/>
  <c r="R41" i="5" s="1"/>
  <c r="O41" i="5" s="1"/>
  <c r="P41" i="5"/>
  <c r="T41" i="5" s="1"/>
  <c r="N42" i="5"/>
  <c r="Q42" i="5" s="1"/>
  <c r="R42" i="5" s="1"/>
  <c r="O42" i="5" s="1"/>
  <c r="P42" i="5"/>
  <c r="T42" i="5" s="1"/>
  <c r="N43" i="5"/>
  <c r="Q43" i="5" s="1"/>
  <c r="R43" i="5" s="1"/>
  <c r="O43" i="5" s="1"/>
  <c r="P43" i="5"/>
  <c r="T43" i="5" s="1"/>
  <c r="N44" i="5"/>
  <c r="Q44" i="5" s="1"/>
  <c r="R44" i="5" s="1"/>
  <c r="O44" i="5" s="1"/>
  <c r="P44" i="5"/>
  <c r="T44" i="5" s="1"/>
  <c r="N45" i="5"/>
  <c r="Q45" i="5" s="1"/>
  <c r="R45" i="5" s="1"/>
  <c r="O45" i="5" s="1"/>
  <c r="P45" i="5"/>
  <c r="T45" i="5" s="1"/>
  <c r="N46" i="5"/>
  <c r="Q46" i="5" s="1"/>
  <c r="R46" i="5" s="1"/>
  <c r="O46" i="5" s="1"/>
  <c r="P46" i="5"/>
  <c r="T46" i="5"/>
  <c r="N47" i="5"/>
  <c r="Q47" i="5" s="1"/>
  <c r="R47" i="5" s="1"/>
  <c r="O47" i="5" s="1"/>
  <c r="P47" i="5"/>
  <c r="T47" i="5" s="1"/>
  <c r="N48" i="5"/>
  <c r="Q48" i="5" s="1"/>
  <c r="R48" i="5" s="1"/>
  <c r="O48" i="5" s="1"/>
  <c r="P48" i="5"/>
  <c r="T48" i="5" s="1"/>
  <c r="N49" i="5"/>
  <c r="Q49" i="5" s="1"/>
  <c r="R49" i="5" s="1"/>
  <c r="O49" i="5" s="1"/>
  <c r="P49" i="5"/>
  <c r="T49" i="5" s="1"/>
  <c r="N50" i="5"/>
  <c r="P50" i="5"/>
  <c r="T50" i="5" s="1"/>
  <c r="Q50" i="5"/>
  <c r="R50" i="5" s="1"/>
  <c r="O50" i="5" s="1"/>
  <c r="N51" i="5"/>
  <c r="Q51" i="5" s="1"/>
  <c r="R51" i="5" s="1"/>
  <c r="O51" i="5" s="1"/>
  <c r="P51" i="5"/>
  <c r="T51" i="5" s="1"/>
  <c r="N52" i="5"/>
  <c r="Q52" i="5" s="1"/>
  <c r="R52" i="5" s="1"/>
  <c r="O52" i="5" s="1"/>
  <c r="P52" i="5"/>
  <c r="T52" i="5" s="1"/>
  <c r="N53" i="5"/>
  <c r="Q53" i="5" s="1"/>
  <c r="R53" i="5" s="1"/>
  <c r="O53" i="5" s="1"/>
  <c r="P53" i="5"/>
  <c r="T53" i="5"/>
  <c r="N54" i="5"/>
  <c r="Q54" i="5" s="1"/>
  <c r="R54" i="5" s="1"/>
  <c r="O54" i="5" s="1"/>
  <c r="P54" i="5"/>
  <c r="T54" i="5" s="1"/>
  <c r="N55" i="5"/>
  <c r="Q55" i="5" s="1"/>
  <c r="R55" i="5" s="1"/>
  <c r="O55" i="5" s="1"/>
  <c r="P55" i="5"/>
  <c r="T55" i="5" s="1"/>
  <c r="N56" i="5"/>
  <c r="Q56" i="5" s="1"/>
  <c r="R56" i="5" s="1"/>
  <c r="O56" i="5" s="1"/>
  <c r="P56" i="5"/>
  <c r="T56" i="5" s="1"/>
  <c r="N57" i="5"/>
  <c r="Q57" i="5" s="1"/>
  <c r="R57" i="5" s="1"/>
  <c r="O57" i="5" s="1"/>
  <c r="P57" i="5"/>
  <c r="T57" i="5" s="1"/>
  <c r="N58" i="5"/>
  <c r="Q58" i="5" s="1"/>
  <c r="R58" i="5" s="1"/>
  <c r="O58" i="5" s="1"/>
  <c r="P58" i="5"/>
  <c r="T58" i="5" s="1"/>
  <c r="N59" i="5"/>
  <c r="Q59" i="5" s="1"/>
  <c r="R59" i="5" s="1"/>
  <c r="O59" i="5" s="1"/>
  <c r="P59" i="5"/>
  <c r="T59" i="5" s="1"/>
  <c r="N60" i="5"/>
  <c r="Q60" i="5" s="1"/>
  <c r="R60" i="5" s="1"/>
  <c r="O60" i="5" s="1"/>
  <c r="P60" i="5"/>
  <c r="T60" i="5" s="1"/>
  <c r="N61" i="5"/>
  <c r="Q61" i="5" s="1"/>
  <c r="R61" i="5" s="1"/>
  <c r="O61" i="5" s="1"/>
  <c r="P61" i="5"/>
  <c r="T61" i="5" s="1"/>
  <c r="N62" i="5"/>
  <c r="Q62" i="5" s="1"/>
  <c r="R62" i="5" s="1"/>
  <c r="O62" i="5" s="1"/>
  <c r="P62" i="5"/>
  <c r="T62" i="5" s="1"/>
  <c r="N63" i="5"/>
  <c r="Q63" i="5" s="1"/>
  <c r="R63" i="5" s="1"/>
  <c r="O63" i="5" s="1"/>
  <c r="P63" i="5"/>
  <c r="T63" i="5" s="1"/>
  <c r="N64" i="5"/>
  <c r="Q64" i="5" s="1"/>
  <c r="R64" i="5" s="1"/>
  <c r="O64" i="5" s="1"/>
  <c r="P64" i="5"/>
  <c r="T64" i="5" s="1"/>
  <c r="N65" i="5"/>
  <c r="Q65" i="5" s="1"/>
  <c r="R65" i="5" s="1"/>
  <c r="O65" i="5" s="1"/>
  <c r="P65" i="5"/>
  <c r="T65" i="5" s="1"/>
  <c r="N66" i="5"/>
  <c r="Q66" i="5" s="1"/>
  <c r="R66" i="5" s="1"/>
  <c r="O66" i="5" s="1"/>
  <c r="P66" i="5"/>
  <c r="T66" i="5" s="1"/>
  <c r="N67" i="5"/>
  <c r="Q67" i="5" s="1"/>
  <c r="R67" i="5" s="1"/>
  <c r="O67" i="5" s="1"/>
  <c r="P67" i="5"/>
  <c r="T67" i="5" s="1"/>
  <c r="N68" i="5"/>
  <c r="P68" i="5"/>
  <c r="Q68" i="5"/>
  <c r="R68" i="5" s="1"/>
  <c r="O68" i="5" s="1"/>
  <c r="T68" i="5"/>
  <c r="N69" i="5"/>
  <c r="Q69" i="5" s="1"/>
  <c r="R69" i="5" s="1"/>
  <c r="O69" i="5" s="1"/>
  <c r="P69" i="5"/>
  <c r="T69" i="5" s="1"/>
  <c r="N70" i="5"/>
  <c r="Q70" i="5" s="1"/>
  <c r="R70" i="5" s="1"/>
  <c r="O70" i="5" s="1"/>
  <c r="P70" i="5"/>
  <c r="T70" i="5"/>
  <c r="N71" i="5"/>
  <c r="Q71" i="5" s="1"/>
  <c r="R71" i="5" s="1"/>
  <c r="O71" i="5" s="1"/>
  <c r="P71" i="5"/>
  <c r="T71" i="5" s="1"/>
  <c r="N72" i="5"/>
  <c r="Q72" i="5" s="1"/>
  <c r="R72" i="5" s="1"/>
  <c r="O72" i="5" s="1"/>
  <c r="P72" i="5"/>
  <c r="T72" i="5" s="1"/>
  <c r="N73" i="5"/>
  <c r="Q73" i="5" s="1"/>
  <c r="R73" i="5" s="1"/>
  <c r="O73" i="5" s="1"/>
  <c r="P73" i="5"/>
  <c r="T73" i="5"/>
  <c r="N74" i="5"/>
  <c r="Q74" i="5" s="1"/>
  <c r="R74" i="5" s="1"/>
  <c r="O74" i="5" s="1"/>
  <c r="P74" i="5"/>
  <c r="T74" i="5" s="1"/>
  <c r="N75" i="5"/>
  <c r="P75" i="5"/>
  <c r="Q75" i="5"/>
  <c r="R75" i="5" s="1"/>
  <c r="O75" i="5" s="1"/>
  <c r="T75" i="5"/>
  <c r="N76" i="5"/>
  <c r="Q76" i="5" s="1"/>
  <c r="R76" i="5" s="1"/>
  <c r="O76" i="5" s="1"/>
  <c r="P76" i="5"/>
  <c r="T76" i="5" s="1"/>
  <c r="N77" i="5"/>
  <c r="P77" i="5"/>
  <c r="T77" i="5" s="1"/>
  <c r="Q77" i="5"/>
  <c r="R77" i="5" s="1"/>
  <c r="O77" i="5" s="1"/>
  <c r="N78" i="5"/>
  <c r="Q78" i="5" s="1"/>
  <c r="R78" i="5" s="1"/>
  <c r="O78" i="5" s="1"/>
  <c r="P78" i="5"/>
  <c r="T78" i="5"/>
  <c r="N79" i="5"/>
  <c r="Q79" i="5" s="1"/>
  <c r="R79" i="5" s="1"/>
  <c r="O79" i="5" s="1"/>
  <c r="P79" i="5"/>
  <c r="T79" i="5" s="1"/>
  <c r="N80" i="5"/>
  <c r="Q80" i="5" s="1"/>
  <c r="R80" i="5" s="1"/>
  <c r="O80" i="5" s="1"/>
  <c r="P80" i="5"/>
  <c r="T80" i="5" s="1"/>
  <c r="N81" i="5"/>
  <c r="Q81" i="5" s="1"/>
  <c r="R81" i="5" s="1"/>
  <c r="O81" i="5" s="1"/>
  <c r="P81" i="5"/>
  <c r="T81" i="5"/>
  <c r="N82" i="5"/>
  <c r="Q82" i="5" s="1"/>
  <c r="R82" i="5" s="1"/>
  <c r="O82" i="5" s="1"/>
  <c r="P82" i="5"/>
  <c r="T82" i="5" s="1"/>
  <c r="N83" i="5"/>
  <c r="Q83" i="5" s="1"/>
  <c r="R83" i="5" s="1"/>
  <c r="O83" i="5" s="1"/>
  <c r="P83" i="5"/>
  <c r="T83" i="5" s="1"/>
  <c r="N84" i="5"/>
  <c r="P84" i="5"/>
  <c r="T84" i="5" s="1"/>
  <c r="Q84" i="5"/>
  <c r="R84" i="5" s="1"/>
  <c r="O84" i="5" s="1"/>
  <c r="N85" i="5"/>
  <c r="Q85" i="5" s="1"/>
  <c r="R85" i="5" s="1"/>
  <c r="O85" i="5" s="1"/>
  <c r="P85" i="5"/>
  <c r="T85" i="5" s="1"/>
  <c r="N86" i="5"/>
  <c r="Q86" i="5" s="1"/>
  <c r="R86" i="5" s="1"/>
  <c r="O86" i="5" s="1"/>
  <c r="P86" i="5"/>
  <c r="T86" i="5"/>
  <c r="N87" i="5"/>
  <c r="Q87" i="5" s="1"/>
  <c r="R87" i="5" s="1"/>
  <c r="O87" i="5" s="1"/>
  <c r="P87" i="5"/>
  <c r="T87" i="5" s="1"/>
  <c r="N88" i="5"/>
  <c r="Q88" i="5" s="1"/>
  <c r="R88" i="5" s="1"/>
  <c r="O88" i="5" s="1"/>
  <c r="P88" i="5"/>
  <c r="T88" i="5"/>
  <c r="N89" i="5"/>
  <c r="Q89" i="5" s="1"/>
  <c r="R89" i="5" s="1"/>
  <c r="O89" i="5" s="1"/>
  <c r="P89" i="5"/>
  <c r="T89" i="5" s="1"/>
  <c r="N90" i="5"/>
  <c r="Q90" i="5" s="1"/>
  <c r="R90" i="5" s="1"/>
  <c r="O90" i="5" s="1"/>
  <c r="P90" i="5"/>
  <c r="T90" i="5" s="1"/>
  <c r="N91" i="5"/>
  <c r="Q91" i="5" s="1"/>
  <c r="R91" i="5" s="1"/>
  <c r="O91" i="5" s="1"/>
  <c r="P91" i="5"/>
  <c r="T91" i="5" s="1"/>
  <c r="N92" i="5"/>
  <c r="Q92" i="5" s="1"/>
  <c r="R92" i="5" s="1"/>
  <c r="O92" i="5" s="1"/>
  <c r="P92" i="5"/>
  <c r="T92" i="5"/>
  <c r="N93" i="5"/>
  <c r="Q93" i="5" s="1"/>
  <c r="R93" i="5" s="1"/>
  <c r="O93" i="5" s="1"/>
  <c r="P93" i="5"/>
  <c r="T93" i="5" s="1"/>
  <c r="N94" i="5"/>
  <c r="Q94" i="5" s="1"/>
  <c r="R94" i="5" s="1"/>
  <c r="O94" i="5" s="1"/>
  <c r="P94" i="5"/>
  <c r="T94" i="5" s="1"/>
  <c r="N95" i="5"/>
  <c r="Q95" i="5" s="1"/>
  <c r="R95" i="5" s="1"/>
  <c r="O95" i="5" s="1"/>
  <c r="P95" i="5"/>
  <c r="T95" i="5" s="1"/>
  <c r="N96" i="5"/>
  <c r="Q96" i="5" s="1"/>
  <c r="R96" i="5" s="1"/>
  <c r="O96" i="5" s="1"/>
  <c r="P96" i="5"/>
  <c r="T96" i="5" s="1"/>
  <c r="N97" i="5"/>
  <c r="Q97" i="5" s="1"/>
  <c r="P97" i="5"/>
  <c r="T97" i="5" s="1"/>
  <c r="R97" i="5"/>
  <c r="O97" i="5" s="1"/>
  <c r="N98" i="5"/>
  <c r="Q98" i="5" s="1"/>
  <c r="R98" i="5" s="1"/>
  <c r="O98" i="5" s="1"/>
  <c r="P98" i="5"/>
  <c r="T98" i="5" s="1"/>
  <c r="N99" i="5"/>
  <c r="Q99" i="5" s="1"/>
  <c r="R99" i="5" s="1"/>
  <c r="O99" i="5" s="1"/>
  <c r="P99" i="5"/>
  <c r="T99" i="5" s="1"/>
  <c r="N100" i="5"/>
  <c r="Q100" i="5" s="1"/>
  <c r="R100" i="5" s="1"/>
  <c r="O100" i="5" s="1"/>
  <c r="P100" i="5"/>
  <c r="T100" i="5" s="1"/>
  <c r="N101" i="5"/>
  <c r="Q101" i="5" s="1"/>
  <c r="R101" i="5" s="1"/>
  <c r="O101" i="5" s="1"/>
  <c r="P101" i="5"/>
  <c r="T101" i="5"/>
  <c r="N102" i="5"/>
  <c r="Q102" i="5" s="1"/>
  <c r="R102" i="5" s="1"/>
  <c r="O102" i="5" s="1"/>
  <c r="P102" i="5"/>
  <c r="T102" i="5" s="1"/>
  <c r="N103" i="5"/>
  <c r="P103" i="5"/>
  <c r="T103" i="5" s="1"/>
  <c r="Q103" i="5"/>
  <c r="R103" i="5" s="1"/>
  <c r="O103" i="5" s="1"/>
  <c r="N104" i="5"/>
  <c r="Q104" i="5" s="1"/>
  <c r="R104" i="5" s="1"/>
  <c r="O104" i="5" s="1"/>
  <c r="P104" i="5"/>
  <c r="T104" i="5" s="1"/>
  <c r="N105" i="5"/>
  <c r="Q105" i="5" s="1"/>
  <c r="R105" i="5" s="1"/>
  <c r="O105" i="5" s="1"/>
  <c r="P105" i="5"/>
  <c r="T105" i="5" s="1"/>
  <c r="N106" i="5"/>
  <c r="Q106" i="5" s="1"/>
  <c r="R106" i="5" s="1"/>
  <c r="O106" i="5" s="1"/>
  <c r="P106" i="5"/>
  <c r="T106" i="5" s="1"/>
  <c r="N107" i="5"/>
  <c r="Q107" i="5" s="1"/>
  <c r="R107" i="5" s="1"/>
  <c r="O107" i="5" s="1"/>
  <c r="P107" i="5"/>
  <c r="T107" i="5" s="1"/>
  <c r="N108" i="5"/>
  <c r="Q108" i="5" s="1"/>
  <c r="R108" i="5" s="1"/>
  <c r="O108" i="5" s="1"/>
  <c r="P108" i="5"/>
  <c r="T108" i="5" s="1"/>
  <c r="N109" i="5"/>
  <c r="Q109" i="5" s="1"/>
  <c r="R109" i="5" s="1"/>
  <c r="O109" i="5" s="1"/>
  <c r="P109" i="5"/>
  <c r="T109" i="5" s="1"/>
  <c r="N110" i="5"/>
  <c r="Q110" i="5" s="1"/>
  <c r="R110" i="5" s="1"/>
  <c r="O110" i="5" s="1"/>
  <c r="P110" i="5"/>
  <c r="T110" i="5" s="1"/>
  <c r="N111" i="5"/>
  <c r="Q111" i="5" s="1"/>
  <c r="R111" i="5" s="1"/>
  <c r="O111" i="5" s="1"/>
  <c r="P111" i="5"/>
  <c r="T111" i="5" s="1"/>
  <c r="N112" i="5"/>
  <c r="Q112" i="5" s="1"/>
  <c r="P112" i="5"/>
  <c r="T112" i="5" s="1"/>
  <c r="R112" i="5"/>
  <c r="O112" i="5" s="1"/>
  <c r="N113" i="5"/>
  <c r="Q113" i="5" s="1"/>
  <c r="R113" i="5" s="1"/>
  <c r="O113" i="5" s="1"/>
  <c r="P113" i="5"/>
  <c r="T113" i="5" s="1"/>
  <c r="N114" i="5"/>
  <c r="Q114" i="5" s="1"/>
  <c r="R114" i="5" s="1"/>
  <c r="O114" i="5" s="1"/>
  <c r="P114" i="5"/>
  <c r="T114" i="5" s="1"/>
  <c r="N115" i="5"/>
  <c r="Q115" i="5" s="1"/>
  <c r="R115" i="5" s="1"/>
  <c r="O115" i="5" s="1"/>
  <c r="P115" i="5"/>
  <c r="T115" i="5"/>
  <c r="N116" i="5"/>
  <c r="Q116" i="5" s="1"/>
  <c r="R116" i="5" s="1"/>
  <c r="O116" i="5" s="1"/>
  <c r="P116" i="5"/>
  <c r="T116" i="5" s="1"/>
  <c r="N117" i="5"/>
  <c r="Q117" i="5" s="1"/>
  <c r="R117" i="5" s="1"/>
  <c r="O117" i="5" s="1"/>
  <c r="P117" i="5"/>
  <c r="T117" i="5"/>
  <c r="N118" i="5"/>
  <c r="Q118" i="5" s="1"/>
  <c r="R118" i="5" s="1"/>
  <c r="O118" i="5" s="1"/>
  <c r="P118" i="5"/>
  <c r="T118" i="5" s="1"/>
  <c r="N119" i="5"/>
  <c r="Q119" i="5" s="1"/>
  <c r="R119" i="5" s="1"/>
  <c r="O119" i="5" s="1"/>
  <c r="P119" i="5"/>
  <c r="T119" i="5" s="1"/>
  <c r="N120" i="5"/>
  <c r="Q120" i="5" s="1"/>
  <c r="R120" i="5" s="1"/>
  <c r="O120" i="5" s="1"/>
  <c r="P120" i="5"/>
  <c r="T120" i="5" s="1"/>
  <c r="N121" i="5"/>
  <c r="Q121" i="5" s="1"/>
  <c r="R121" i="5" s="1"/>
  <c r="O121" i="5" s="1"/>
  <c r="P121" i="5"/>
  <c r="T121" i="5" s="1"/>
  <c r="N122" i="5"/>
  <c r="Q122" i="5" s="1"/>
  <c r="R122" i="5" s="1"/>
  <c r="O122" i="5" s="1"/>
  <c r="P122" i="5"/>
  <c r="T122" i="5" s="1"/>
  <c r="N123" i="5"/>
  <c r="Q123" i="5" s="1"/>
  <c r="R123" i="5" s="1"/>
  <c r="O123" i="5" s="1"/>
  <c r="P123" i="5"/>
  <c r="T123" i="5" s="1"/>
  <c r="N124" i="5"/>
  <c r="Q124" i="5" s="1"/>
  <c r="R124" i="5" s="1"/>
  <c r="O124" i="5" s="1"/>
  <c r="P124" i="5"/>
  <c r="T124" i="5"/>
  <c r="N125" i="5"/>
  <c r="Q125" i="5" s="1"/>
  <c r="R125" i="5" s="1"/>
  <c r="O125" i="5" s="1"/>
  <c r="P125" i="5"/>
  <c r="T125" i="5"/>
  <c r="N126" i="5"/>
  <c r="Q126" i="5" s="1"/>
  <c r="R126" i="5" s="1"/>
  <c r="O126" i="5" s="1"/>
  <c r="P126" i="5"/>
  <c r="T126" i="5" s="1"/>
  <c r="N127" i="5"/>
  <c r="Q127" i="5" s="1"/>
  <c r="R127" i="5" s="1"/>
  <c r="O127" i="5" s="1"/>
  <c r="P127" i="5"/>
  <c r="T127" i="5"/>
  <c r="N128" i="5"/>
  <c r="Q128" i="5" s="1"/>
  <c r="R128" i="5" s="1"/>
  <c r="O128" i="5" s="1"/>
  <c r="P128" i="5"/>
  <c r="T128" i="5" s="1"/>
  <c r="N129" i="5"/>
  <c r="Q129" i="5" s="1"/>
  <c r="R129" i="5" s="1"/>
  <c r="O129" i="5" s="1"/>
  <c r="P129" i="5"/>
  <c r="T129" i="5" s="1"/>
  <c r="N130" i="5"/>
  <c r="Q130" i="5" s="1"/>
  <c r="R130" i="5" s="1"/>
  <c r="O130" i="5" s="1"/>
  <c r="P130" i="5"/>
  <c r="T130" i="5"/>
  <c r="N131" i="5"/>
  <c r="Q131" i="5" s="1"/>
  <c r="R131" i="5" s="1"/>
  <c r="O131" i="5" s="1"/>
  <c r="P131" i="5"/>
  <c r="T131" i="5" s="1"/>
  <c r="N132" i="5"/>
  <c r="Q132" i="5" s="1"/>
  <c r="R132" i="5" s="1"/>
  <c r="O132" i="5" s="1"/>
  <c r="P132" i="5"/>
  <c r="T132" i="5" s="1"/>
  <c r="N133" i="5"/>
  <c r="Q133" i="5" s="1"/>
  <c r="R133" i="5" s="1"/>
  <c r="O133" i="5" s="1"/>
  <c r="P133" i="5"/>
  <c r="T133" i="5" s="1"/>
  <c r="N134" i="5"/>
  <c r="Q134" i="5" s="1"/>
  <c r="R134" i="5" s="1"/>
  <c r="O134" i="5" s="1"/>
  <c r="P134" i="5"/>
  <c r="T134" i="5"/>
  <c r="N135" i="5"/>
  <c r="Q135" i="5" s="1"/>
  <c r="R135" i="5" s="1"/>
  <c r="O135" i="5" s="1"/>
  <c r="P135" i="5"/>
  <c r="T135" i="5" s="1"/>
  <c r="N136" i="5"/>
  <c r="P136" i="5"/>
  <c r="T136" i="5" s="1"/>
  <c r="Q136" i="5"/>
  <c r="R136" i="5"/>
  <c r="O136" i="5" s="1"/>
  <c r="N137" i="5"/>
  <c r="Q137" i="5" s="1"/>
  <c r="R137" i="5" s="1"/>
  <c r="O137" i="5" s="1"/>
  <c r="P137" i="5"/>
  <c r="T137" i="5" s="1"/>
  <c r="N138" i="5"/>
  <c r="Q138" i="5" s="1"/>
  <c r="R138" i="5" s="1"/>
  <c r="O138" i="5" s="1"/>
  <c r="P138" i="5"/>
  <c r="T138" i="5" s="1"/>
  <c r="N139" i="5"/>
  <c r="Q139" i="5" s="1"/>
  <c r="R139" i="5" s="1"/>
  <c r="O139" i="5" s="1"/>
  <c r="P139" i="5"/>
  <c r="T139" i="5" s="1"/>
  <c r="N140" i="5"/>
  <c r="P140" i="5"/>
  <c r="Q140" i="5"/>
  <c r="R140" i="5" s="1"/>
  <c r="O140" i="5" s="1"/>
  <c r="T140" i="5"/>
  <c r="N141" i="5"/>
  <c r="Q141" i="5" s="1"/>
  <c r="R141" i="5" s="1"/>
  <c r="O141" i="5" s="1"/>
  <c r="P141" i="5"/>
  <c r="T141" i="5" s="1"/>
  <c r="N142" i="5"/>
  <c r="Q142" i="5" s="1"/>
  <c r="R142" i="5" s="1"/>
  <c r="O142" i="5" s="1"/>
  <c r="P142" i="5"/>
  <c r="T142" i="5" s="1"/>
  <c r="N143" i="5"/>
  <c r="Q143" i="5" s="1"/>
  <c r="R143" i="5" s="1"/>
  <c r="O143" i="5" s="1"/>
  <c r="P143" i="5"/>
  <c r="T143" i="5" s="1"/>
  <c r="N144" i="5"/>
  <c r="Q144" i="5" s="1"/>
  <c r="R144" i="5" s="1"/>
  <c r="O144" i="5" s="1"/>
  <c r="P144" i="5"/>
  <c r="T144" i="5" s="1"/>
  <c r="N145" i="5"/>
  <c r="P145" i="5"/>
  <c r="T145" i="5" s="1"/>
  <c r="Q145" i="5"/>
  <c r="R145" i="5" s="1"/>
  <c r="O145" i="5" s="1"/>
  <c r="N146" i="5"/>
  <c r="Q146" i="5" s="1"/>
  <c r="R146" i="5" s="1"/>
  <c r="O146" i="5" s="1"/>
  <c r="P146" i="5"/>
  <c r="T146" i="5" s="1"/>
  <c r="N147" i="5"/>
  <c r="Q147" i="5" s="1"/>
  <c r="R147" i="5" s="1"/>
  <c r="O147" i="5" s="1"/>
  <c r="P147" i="5"/>
  <c r="T147" i="5" s="1"/>
  <c r="N148" i="5"/>
  <c r="Q148" i="5" s="1"/>
  <c r="R148" i="5" s="1"/>
  <c r="O148" i="5" s="1"/>
  <c r="P148" i="5"/>
  <c r="T148" i="5" s="1"/>
  <c r="N149" i="5"/>
  <c r="Q149" i="5" s="1"/>
  <c r="R149" i="5" s="1"/>
  <c r="O149" i="5" s="1"/>
  <c r="P149" i="5"/>
  <c r="T149" i="5" s="1"/>
  <c r="N150" i="5"/>
  <c r="Q150" i="5" s="1"/>
  <c r="R150" i="5" s="1"/>
  <c r="O150" i="5" s="1"/>
  <c r="P150" i="5"/>
  <c r="T150" i="5"/>
  <c r="N151" i="5"/>
  <c r="Q151" i="5" s="1"/>
  <c r="R151" i="5" s="1"/>
  <c r="O151" i="5" s="1"/>
  <c r="P151" i="5"/>
  <c r="T151" i="5" s="1"/>
  <c r="N152" i="5"/>
  <c r="Q152" i="5" s="1"/>
  <c r="R152" i="5" s="1"/>
  <c r="O152" i="5" s="1"/>
  <c r="P152" i="5"/>
  <c r="T152" i="5" s="1"/>
  <c r="N153" i="5"/>
  <c r="Q153" i="5" s="1"/>
  <c r="R153" i="5" s="1"/>
  <c r="O153" i="5" s="1"/>
  <c r="P153" i="5"/>
  <c r="T153" i="5" s="1"/>
  <c r="N154" i="5"/>
  <c r="Q154" i="5" s="1"/>
  <c r="R154" i="5" s="1"/>
  <c r="O154" i="5" s="1"/>
  <c r="P154" i="5"/>
  <c r="T154" i="5" s="1"/>
  <c r="N155" i="5"/>
  <c r="Q155" i="5" s="1"/>
  <c r="R155" i="5" s="1"/>
  <c r="O155" i="5" s="1"/>
  <c r="P155" i="5"/>
  <c r="T155" i="5" s="1"/>
  <c r="N156" i="5"/>
  <c r="Q156" i="5" s="1"/>
  <c r="R156" i="5" s="1"/>
  <c r="O156" i="5" s="1"/>
  <c r="P156" i="5"/>
  <c r="T156" i="5" s="1"/>
  <c r="N157" i="5"/>
  <c r="Q157" i="5" s="1"/>
  <c r="R157" i="5" s="1"/>
  <c r="O157" i="5" s="1"/>
  <c r="P157" i="5"/>
  <c r="T157" i="5" s="1"/>
  <c r="N158" i="5"/>
  <c r="Q158" i="5" s="1"/>
  <c r="R158" i="5" s="1"/>
  <c r="O158" i="5" s="1"/>
  <c r="P158" i="5"/>
  <c r="T158" i="5" s="1"/>
  <c r="N159" i="5"/>
  <c r="Q159" i="5" s="1"/>
  <c r="R159" i="5" s="1"/>
  <c r="O159" i="5" s="1"/>
  <c r="P159" i="5"/>
  <c r="T159" i="5" s="1"/>
  <c r="N160" i="5"/>
  <c r="Q160" i="5" s="1"/>
  <c r="R160" i="5" s="1"/>
  <c r="O160" i="5" s="1"/>
  <c r="P160" i="5"/>
  <c r="T160" i="5" s="1"/>
  <c r="N162" i="5"/>
  <c r="Q162" i="5" s="1"/>
  <c r="R162" i="5" s="1"/>
  <c r="O162" i="5" s="1"/>
  <c r="P162" i="5"/>
  <c r="T162" i="5" s="1"/>
  <c r="N163" i="5"/>
  <c r="Q163" i="5" s="1"/>
  <c r="R163" i="5" s="1"/>
  <c r="O163" i="5" s="1"/>
  <c r="P163" i="5"/>
  <c r="T163" i="5" s="1"/>
  <c r="N164" i="5"/>
  <c r="Q164" i="5" s="1"/>
  <c r="R164" i="5" s="1"/>
  <c r="O164" i="5" s="1"/>
  <c r="P164" i="5"/>
  <c r="T164" i="5" s="1"/>
  <c r="N165" i="5"/>
  <c r="Q165" i="5" s="1"/>
  <c r="R165" i="5" s="1"/>
  <c r="O165" i="5" s="1"/>
  <c r="P165" i="5"/>
  <c r="T165" i="5" s="1"/>
  <c r="N166" i="5"/>
  <c r="P166" i="5"/>
  <c r="T166" i="5" s="1"/>
  <c r="Q166" i="5"/>
  <c r="R166" i="5"/>
  <c r="O166" i="5" s="1"/>
  <c r="N167" i="5"/>
  <c r="Q167" i="5" s="1"/>
  <c r="R167" i="5" s="1"/>
  <c r="O167" i="5" s="1"/>
  <c r="P167" i="5"/>
  <c r="T167" i="5" s="1"/>
  <c r="N168" i="5"/>
  <c r="P168" i="5"/>
  <c r="T168" i="5" s="1"/>
  <c r="Q168" i="5"/>
  <c r="R168" i="5" s="1"/>
  <c r="O168" i="5" s="1"/>
  <c r="N169" i="5"/>
  <c r="Q169" i="5" s="1"/>
  <c r="R169" i="5" s="1"/>
  <c r="O169" i="5" s="1"/>
  <c r="P169" i="5"/>
  <c r="T169" i="5" s="1"/>
  <c r="N170" i="5"/>
  <c r="Q170" i="5" s="1"/>
  <c r="R170" i="5" s="1"/>
  <c r="O170" i="5" s="1"/>
  <c r="P170" i="5"/>
  <c r="T170" i="5" s="1"/>
  <c r="N171" i="5"/>
  <c r="Q171" i="5" s="1"/>
  <c r="R171" i="5" s="1"/>
  <c r="O171" i="5" s="1"/>
  <c r="P171" i="5"/>
  <c r="T171" i="5" s="1"/>
  <c r="N172" i="5"/>
  <c r="Q172" i="5" s="1"/>
  <c r="R172" i="5" s="1"/>
  <c r="O172" i="5" s="1"/>
  <c r="P172" i="5"/>
  <c r="T172" i="5"/>
  <c r="N173" i="5"/>
  <c r="Q173" i="5" s="1"/>
  <c r="R173" i="5" s="1"/>
  <c r="O173" i="5" s="1"/>
  <c r="P173" i="5"/>
  <c r="T173" i="5" s="1"/>
  <c r="N174" i="5"/>
  <c r="Q174" i="5" s="1"/>
  <c r="R174" i="5" s="1"/>
  <c r="O174" i="5" s="1"/>
  <c r="P174" i="5"/>
  <c r="T174" i="5" s="1"/>
  <c r="N175" i="5"/>
  <c r="Q175" i="5" s="1"/>
  <c r="R175" i="5" s="1"/>
  <c r="O175" i="5" s="1"/>
  <c r="P175" i="5"/>
  <c r="T175" i="5" s="1"/>
  <c r="N176" i="5"/>
  <c r="Q176" i="5" s="1"/>
  <c r="R176" i="5" s="1"/>
  <c r="O176" i="5" s="1"/>
  <c r="P176" i="5"/>
  <c r="T176" i="5" s="1"/>
  <c r="N177" i="5"/>
  <c r="Q177" i="5" s="1"/>
  <c r="P177" i="5"/>
  <c r="T177" i="5" s="1"/>
  <c r="R177" i="5"/>
  <c r="O177" i="5" s="1"/>
  <c r="N178" i="5"/>
  <c r="Q178" i="5" s="1"/>
  <c r="R178" i="5" s="1"/>
  <c r="O178" i="5" s="1"/>
  <c r="P178" i="5"/>
  <c r="T178" i="5" s="1"/>
  <c r="N179" i="5"/>
  <c r="Q179" i="5" s="1"/>
  <c r="R179" i="5" s="1"/>
  <c r="O179" i="5" s="1"/>
  <c r="P179" i="5"/>
  <c r="T179" i="5" s="1"/>
  <c r="N180" i="5"/>
  <c r="Q180" i="5" s="1"/>
  <c r="R180" i="5" s="1"/>
  <c r="O180" i="5" s="1"/>
  <c r="P180" i="5"/>
  <c r="T180" i="5" s="1"/>
  <c r="N181" i="5"/>
  <c r="Q181" i="5" s="1"/>
  <c r="R181" i="5" s="1"/>
  <c r="O181" i="5" s="1"/>
  <c r="P181" i="5"/>
  <c r="T181" i="5" s="1"/>
  <c r="N182" i="5"/>
  <c r="Q182" i="5" s="1"/>
  <c r="R182" i="5" s="1"/>
  <c r="O182" i="5" s="1"/>
  <c r="P182" i="5"/>
  <c r="T182" i="5" s="1"/>
  <c r="N183" i="5"/>
  <c r="Q183" i="5" s="1"/>
  <c r="R183" i="5" s="1"/>
  <c r="O183" i="5" s="1"/>
  <c r="P183" i="5"/>
  <c r="T183" i="5" s="1"/>
  <c r="N184" i="5"/>
  <c r="Q184" i="5" s="1"/>
  <c r="R184" i="5" s="1"/>
  <c r="O184" i="5" s="1"/>
  <c r="P184" i="5"/>
  <c r="T184" i="5"/>
  <c r="N185" i="5"/>
  <c r="Q185" i="5" s="1"/>
  <c r="R185" i="5" s="1"/>
  <c r="O185" i="5" s="1"/>
  <c r="P185" i="5"/>
  <c r="T185" i="5" s="1"/>
  <c r="N186" i="5"/>
  <c r="Q186" i="5" s="1"/>
  <c r="R186" i="5" s="1"/>
  <c r="O186" i="5" s="1"/>
  <c r="P186" i="5"/>
  <c r="T186" i="5" s="1"/>
  <c r="N187" i="5"/>
  <c r="Q187" i="5" s="1"/>
  <c r="R187" i="5" s="1"/>
  <c r="O187" i="5" s="1"/>
  <c r="P187" i="5"/>
  <c r="T187" i="5" s="1"/>
  <c r="N188" i="5"/>
  <c r="Q188" i="5" s="1"/>
  <c r="R188" i="5" s="1"/>
  <c r="O188" i="5" s="1"/>
  <c r="P188" i="5"/>
  <c r="T188" i="5" s="1"/>
  <c r="N189" i="5"/>
  <c r="Q189" i="5" s="1"/>
  <c r="R189" i="5" s="1"/>
  <c r="O189" i="5" s="1"/>
  <c r="P189" i="5"/>
  <c r="T189" i="5" s="1"/>
  <c r="N190" i="5"/>
  <c r="Q190" i="5" s="1"/>
  <c r="R190" i="5" s="1"/>
  <c r="O190" i="5" s="1"/>
  <c r="P190" i="5"/>
  <c r="T190" i="5" s="1"/>
  <c r="N191" i="5"/>
  <c r="Q191" i="5" s="1"/>
  <c r="R191" i="5" s="1"/>
  <c r="O191" i="5" s="1"/>
  <c r="P191" i="5"/>
  <c r="T191" i="5" s="1"/>
  <c r="N192" i="5"/>
  <c r="Q192" i="5" s="1"/>
  <c r="R192" i="5" s="1"/>
  <c r="O192" i="5" s="1"/>
  <c r="P192" i="5"/>
  <c r="T192" i="5"/>
  <c r="N193" i="5"/>
  <c r="Q193" i="5" s="1"/>
  <c r="R193" i="5" s="1"/>
  <c r="O193" i="5" s="1"/>
  <c r="P193" i="5"/>
  <c r="T193" i="5" s="1"/>
  <c r="N194" i="5"/>
  <c r="Q194" i="5" s="1"/>
  <c r="R194" i="5" s="1"/>
  <c r="O194" i="5" s="1"/>
  <c r="P194" i="5"/>
  <c r="T194" i="5" s="1"/>
  <c r="N195" i="5"/>
  <c r="Q195" i="5" s="1"/>
  <c r="R195" i="5" s="1"/>
  <c r="O195" i="5" s="1"/>
  <c r="P195" i="5"/>
  <c r="T195" i="5"/>
  <c r="N196" i="5"/>
  <c r="Q196" i="5" s="1"/>
  <c r="R196" i="5" s="1"/>
  <c r="O196" i="5" s="1"/>
  <c r="P196" i="5"/>
  <c r="T196" i="5" s="1"/>
  <c r="N197" i="5"/>
  <c r="Q197" i="5" s="1"/>
  <c r="R197" i="5" s="1"/>
  <c r="O197" i="5" s="1"/>
  <c r="P197" i="5"/>
  <c r="T197" i="5" s="1"/>
  <c r="N198" i="5"/>
  <c r="Q198" i="5" s="1"/>
  <c r="R198" i="5" s="1"/>
  <c r="O198" i="5" s="1"/>
  <c r="P198" i="5"/>
  <c r="T198" i="5" s="1"/>
  <c r="N199" i="5"/>
  <c r="Q199" i="5" s="1"/>
  <c r="R199" i="5" s="1"/>
  <c r="O199" i="5" s="1"/>
  <c r="P199" i="5"/>
  <c r="T199" i="5" s="1"/>
  <c r="N200" i="5"/>
  <c r="Q200" i="5" s="1"/>
  <c r="R200" i="5" s="1"/>
  <c r="O200" i="5" s="1"/>
  <c r="P200" i="5"/>
  <c r="T200" i="5" s="1"/>
  <c r="N201" i="5"/>
  <c r="Q201" i="5" s="1"/>
  <c r="R201" i="5" s="1"/>
  <c r="O201" i="5" s="1"/>
  <c r="P201" i="5"/>
  <c r="T201" i="5" s="1"/>
  <c r="N202" i="5"/>
  <c r="Q202" i="5" s="1"/>
  <c r="R202" i="5" s="1"/>
  <c r="O202" i="5" s="1"/>
  <c r="P202" i="5"/>
  <c r="T202" i="5" s="1"/>
  <c r="N203" i="5"/>
  <c r="Q203" i="5" s="1"/>
  <c r="R203" i="5" s="1"/>
  <c r="O203" i="5" s="1"/>
  <c r="P203" i="5"/>
  <c r="T203" i="5" s="1"/>
  <c r="N204" i="5"/>
  <c r="Q204" i="5" s="1"/>
  <c r="R204" i="5" s="1"/>
  <c r="O204" i="5" s="1"/>
  <c r="P204" i="5"/>
  <c r="T204" i="5" s="1"/>
  <c r="N205" i="5"/>
  <c r="Q205" i="5" s="1"/>
  <c r="P205" i="5"/>
  <c r="T205" i="5" s="1"/>
  <c r="R205" i="5"/>
  <c r="O205" i="5" s="1"/>
  <c r="N206" i="5"/>
  <c r="Q206" i="5" s="1"/>
  <c r="R206" i="5" s="1"/>
  <c r="O206" i="5" s="1"/>
  <c r="P206" i="5"/>
  <c r="T206" i="5" s="1"/>
  <c r="N207" i="5"/>
  <c r="Q207" i="5" s="1"/>
  <c r="R207" i="5" s="1"/>
  <c r="O207" i="5" s="1"/>
  <c r="P207" i="5"/>
  <c r="T207" i="5" s="1"/>
  <c r="N208" i="5"/>
  <c r="Q208" i="5" s="1"/>
  <c r="R208" i="5" s="1"/>
  <c r="O208" i="5" s="1"/>
  <c r="P208" i="5"/>
  <c r="T208" i="5" s="1"/>
  <c r="N209" i="5"/>
  <c r="Q209" i="5" s="1"/>
  <c r="R209" i="5" s="1"/>
  <c r="O209" i="5" s="1"/>
  <c r="P209" i="5"/>
  <c r="T209" i="5" s="1"/>
  <c r="N210" i="5"/>
  <c r="Q210" i="5" s="1"/>
  <c r="R210" i="5" s="1"/>
  <c r="O210" i="5" s="1"/>
  <c r="P210" i="5"/>
  <c r="T210" i="5" s="1"/>
  <c r="N211" i="5"/>
  <c r="Q211" i="5" s="1"/>
  <c r="R211" i="5" s="1"/>
  <c r="O211" i="5" s="1"/>
  <c r="P211" i="5"/>
  <c r="T211" i="5" s="1"/>
  <c r="N212" i="5"/>
  <c r="Q212" i="5" s="1"/>
  <c r="R212" i="5" s="1"/>
  <c r="O212" i="5" s="1"/>
  <c r="P212" i="5"/>
  <c r="T212" i="5" s="1"/>
  <c r="N213" i="5"/>
  <c r="Q213" i="5" s="1"/>
  <c r="R213" i="5" s="1"/>
  <c r="O213" i="5" s="1"/>
  <c r="P213" i="5"/>
  <c r="T213" i="5" s="1"/>
  <c r="N214" i="5"/>
  <c r="Q214" i="5" s="1"/>
  <c r="R214" i="5" s="1"/>
  <c r="O214" i="5" s="1"/>
  <c r="P214" i="5"/>
  <c r="T214" i="5" s="1"/>
  <c r="N215" i="5"/>
  <c r="Q215" i="5" s="1"/>
  <c r="R215" i="5" s="1"/>
  <c r="O215" i="5" s="1"/>
  <c r="P215" i="5"/>
  <c r="T215" i="5" s="1"/>
  <c r="N216" i="5"/>
  <c r="Q216" i="5" s="1"/>
  <c r="R216" i="5" s="1"/>
  <c r="O216" i="5" s="1"/>
  <c r="P216" i="5"/>
  <c r="T216" i="5" s="1"/>
  <c r="N217" i="5"/>
  <c r="Q217" i="5" s="1"/>
  <c r="R217" i="5" s="1"/>
  <c r="O217" i="5" s="1"/>
  <c r="P217" i="5"/>
  <c r="T217" i="5"/>
  <c r="N218" i="5"/>
  <c r="Q218" i="5" s="1"/>
  <c r="R218" i="5" s="1"/>
  <c r="O218" i="5" s="1"/>
  <c r="P218" i="5"/>
  <c r="T218" i="5" s="1"/>
  <c r="N219" i="5"/>
  <c r="Q219" i="5" s="1"/>
  <c r="R219" i="5" s="1"/>
  <c r="O219" i="5" s="1"/>
  <c r="P219" i="5"/>
  <c r="T219" i="5" s="1"/>
  <c r="N220" i="5"/>
  <c r="Q220" i="5" s="1"/>
  <c r="R220" i="5" s="1"/>
  <c r="O220" i="5" s="1"/>
  <c r="P220" i="5"/>
  <c r="T220" i="5" s="1"/>
  <c r="N221" i="5"/>
  <c r="Q221" i="5" s="1"/>
  <c r="R221" i="5" s="1"/>
  <c r="O221" i="5" s="1"/>
  <c r="P221" i="5"/>
  <c r="T221" i="5" s="1"/>
  <c r="N222" i="5"/>
  <c r="Q222" i="5" s="1"/>
  <c r="R222" i="5" s="1"/>
  <c r="O222" i="5" s="1"/>
  <c r="P222" i="5"/>
  <c r="T222" i="5" s="1"/>
  <c r="N223" i="5"/>
  <c r="Q223" i="5" s="1"/>
  <c r="R223" i="5" s="1"/>
  <c r="O223" i="5" s="1"/>
  <c r="P223" i="5"/>
  <c r="T223" i="5" s="1"/>
  <c r="N224" i="5"/>
  <c r="Q224" i="5" s="1"/>
  <c r="R224" i="5" s="1"/>
  <c r="O224" i="5" s="1"/>
  <c r="P224" i="5"/>
  <c r="T224" i="5" s="1"/>
  <c r="N225" i="5"/>
  <c r="Q225" i="5" s="1"/>
  <c r="R225" i="5" s="1"/>
  <c r="O225" i="5" s="1"/>
  <c r="P225" i="5"/>
  <c r="T225" i="5" s="1"/>
  <c r="N226" i="5"/>
  <c r="Q226" i="5" s="1"/>
  <c r="R226" i="5" s="1"/>
  <c r="O226" i="5" s="1"/>
  <c r="P226" i="5"/>
  <c r="T226" i="5" s="1"/>
  <c r="N227" i="5"/>
  <c r="Q227" i="5" s="1"/>
  <c r="R227" i="5" s="1"/>
  <c r="O227" i="5" s="1"/>
  <c r="P227" i="5"/>
  <c r="T227" i="5"/>
  <c r="N228" i="5"/>
  <c r="Q228" i="5" s="1"/>
  <c r="R228" i="5" s="1"/>
  <c r="O228" i="5" s="1"/>
  <c r="P228" i="5"/>
  <c r="T228" i="5" s="1"/>
  <c r="N229" i="5"/>
  <c r="Q229" i="5" s="1"/>
  <c r="P229" i="5"/>
  <c r="T229" i="5" s="1"/>
  <c r="R229" i="5"/>
  <c r="O229" i="5" s="1"/>
  <c r="N230" i="5"/>
  <c r="Q230" i="5" s="1"/>
  <c r="R230" i="5" s="1"/>
  <c r="O230" i="5" s="1"/>
  <c r="P230" i="5"/>
  <c r="T230" i="5" s="1"/>
  <c r="N231" i="5"/>
  <c r="Q231" i="5" s="1"/>
  <c r="R231" i="5" s="1"/>
  <c r="O231" i="5" s="1"/>
  <c r="P231" i="5"/>
  <c r="T231" i="5" s="1"/>
  <c r="N232" i="5"/>
  <c r="Q232" i="5" s="1"/>
  <c r="R232" i="5" s="1"/>
  <c r="O232" i="5" s="1"/>
  <c r="P232" i="5"/>
  <c r="T232" i="5" s="1"/>
  <c r="N233" i="5"/>
  <c r="Q233" i="5" s="1"/>
  <c r="R233" i="5" s="1"/>
  <c r="O233" i="5" s="1"/>
  <c r="P233" i="5"/>
  <c r="T233" i="5"/>
  <c r="N234" i="5"/>
  <c r="Q234" i="5" s="1"/>
  <c r="R234" i="5" s="1"/>
  <c r="O234" i="5" s="1"/>
  <c r="P234" i="5"/>
  <c r="T234" i="5" s="1"/>
  <c r="N235" i="5"/>
  <c r="Q235" i="5" s="1"/>
  <c r="R235" i="5" s="1"/>
  <c r="O235" i="5" s="1"/>
  <c r="P235" i="5"/>
  <c r="T235" i="5" s="1"/>
  <c r="N236" i="5"/>
  <c r="Q236" i="5" s="1"/>
  <c r="R236" i="5" s="1"/>
  <c r="O236" i="5" s="1"/>
  <c r="P236" i="5"/>
  <c r="T236" i="5" s="1"/>
  <c r="N237" i="5"/>
  <c r="Q237" i="5" s="1"/>
  <c r="R237" i="5" s="1"/>
  <c r="O237" i="5" s="1"/>
  <c r="P237" i="5"/>
  <c r="T237" i="5" s="1"/>
  <c r="N238" i="5"/>
  <c r="Q238" i="5" s="1"/>
  <c r="R238" i="5" s="1"/>
  <c r="O238" i="5" s="1"/>
  <c r="P238" i="5"/>
  <c r="T238" i="5" s="1"/>
  <c r="N239" i="5"/>
  <c r="Q239" i="5" s="1"/>
  <c r="R239" i="5" s="1"/>
  <c r="O239" i="5" s="1"/>
  <c r="P239" i="5"/>
  <c r="T239" i="5" s="1"/>
  <c r="N240" i="5"/>
  <c r="P240" i="5"/>
  <c r="T240" i="5" s="1"/>
  <c r="Q240" i="5"/>
  <c r="R240" i="5" s="1"/>
  <c r="O240" i="5" s="1"/>
  <c r="N241" i="5"/>
  <c r="Q241" i="5" s="1"/>
  <c r="R241" i="5" s="1"/>
  <c r="O241" i="5" s="1"/>
  <c r="P241" i="5"/>
  <c r="T241" i="5" s="1"/>
  <c r="N242" i="5"/>
  <c r="Q242" i="5" s="1"/>
  <c r="R242" i="5" s="1"/>
  <c r="O242" i="5" s="1"/>
  <c r="P242" i="5"/>
  <c r="T242" i="5" s="1"/>
  <c r="N243" i="5"/>
  <c r="Q243" i="5" s="1"/>
  <c r="R243" i="5" s="1"/>
  <c r="O243" i="5" s="1"/>
  <c r="P243" i="5"/>
  <c r="T243" i="5"/>
  <c r="N244" i="5"/>
  <c r="Q244" i="5" s="1"/>
  <c r="R244" i="5" s="1"/>
  <c r="O244" i="5" s="1"/>
  <c r="P244" i="5"/>
  <c r="T244" i="5" s="1"/>
  <c r="N245" i="5"/>
  <c r="Q245" i="5" s="1"/>
  <c r="R245" i="5" s="1"/>
  <c r="O245" i="5" s="1"/>
  <c r="P245" i="5"/>
  <c r="T245" i="5" s="1"/>
  <c r="N246" i="5"/>
  <c r="Q246" i="5" s="1"/>
  <c r="R246" i="5" s="1"/>
  <c r="O246" i="5" s="1"/>
  <c r="P246" i="5"/>
  <c r="T246" i="5" s="1"/>
  <c r="N247" i="5"/>
  <c r="Q247" i="5" s="1"/>
  <c r="P247" i="5"/>
  <c r="T247" i="5" s="1"/>
  <c r="R247" i="5"/>
  <c r="O247" i="5" s="1"/>
  <c r="N248" i="5"/>
  <c r="Q248" i="5" s="1"/>
  <c r="R248" i="5" s="1"/>
  <c r="O248" i="5" s="1"/>
  <c r="P248" i="5"/>
  <c r="T248" i="5" s="1"/>
  <c r="N249" i="5"/>
  <c r="Q249" i="5" s="1"/>
  <c r="P249" i="5"/>
  <c r="T249" i="5" s="1"/>
  <c r="R249" i="5"/>
  <c r="O249" i="5" s="1"/>
  <c r="N250" i="5"/>
  <c r="Q250" i="5" s="1"/>
  <c r="R250" i="5" s="1"/>
  <c r="O250" i="5" s="1"/>
  <c r="P250" i="5"/>
  <c r="T250" i="5" s="1"/>
  <c r="P31" i="9"/>
  <c r="R31" i="9" s="1"/>
  <c r="S31" i="9" s="1"/>
  <c r="Q31" i="9" s="1"/>
  <c r="R119" i="7" l="1"/>
  <c r="S119" i="7" s="1"/>
  <c r="R222" i="7"/>
  <c r="S222" i="7" s="1"/>
  <c r="Q222" i="7" s="1"/>
  <c r="R204" i="7"/>
  <c r="S204" i="7" s="1"/>
  <c r="R186" i="7"/>
  <c r="S186" i="7" s="1"/>
  <c r="R168" i="7"/>
  <c r="S168" i="7" s="1"/>
  <c r="R150" i="7"/>
  <c r="S150" i="7" s="1"/>
  <c r="Q150" i="7" s="1"/>
  <c r="R131" i="7"/>
  <c r="S131" i="7" s="1"/>
  <c r="Q131" i="7" s="1"/>
  <c r="R113" i="7"/>
  <c r="S113" i="7" s="1"/>
  <c r="R83" i="7"/>
  <c r="S83" i="7" s="1"/>
  <c r="R71" i="7"/>
  <c r="S71" i="7" s="1"/>
  <c r="Q71" i="7" s="1"/>
  <c r="R59" i="7"/>
  <c r="S59" i="7" s="1"/>
  <c r="R41" i="7"/>
  <c r="S41" i="7" s="1"/>
  <c r="R32" i="7"/>
  <c r="S32" i="7" s="1"/>
  <c r="R216" i="7"/>
  <c r="S216" i="7" s="1"/>
  <c r="Q216" i="7" s="1"/>
  <c r="R198" i="7"/>
  <c r="S198" i="7" s="1"/>
  <c r="R180" i="7"/>
  <c r="S180" i="7" s="1"/>
  <c r="R156" i="7"/>
  <c r="S156" i="7" s="1"/>
  <c r="R125" i="7"/>
  <c r="S125" i="7" s="1"/>
  <c r="Q125" i="7" s="1"/>
  <c r="R101" i="7"/>
  <c r="S101" i="7" s="1"/>
  <c r="R95" i="7"/>
  <c r="S95" i="7" s="1"/>
  <c r="R65" i="7"/>
  <c r="S65" i="7" s="1"/>
  <c r="R210" i="7"/>
  <c r="S210" i="7" s="1"/>
  <c r="Q210" i="7" s="1"/>
  <c r="R192" i="7"/>
  <c r="S192" i="7" s="1"/>
  <c r="Q192" i="7" s="1"/>
  <c r="R174" i="7"/>
  <c r="S174" i="7" s="1"/>
  <c r="R162" i="7"/>
  <c r="S162" i="7" s="1"/>
  <c r="R144" i="7"/>
  <c r="S144" i="7" s="1"/>
  <c r="Q144" i="7" s="1"/>
  <c r="R137" i="7"/>
  <c r="S137" i="7" s="1"/>
  <c r="R107" i="7"/>
  <c r="S107" i="7" s="1"/>
  <c r="R89" i="7"/>
  <c r="S89" i="7" s="1"/>
  <c r="R77" i="7"/>
  <c r="S77" i="7" s="1"/>
  <c r="Q77" i="7" s="1"/>
  <c r="R53" i="7"/>
  <c r="S53" i="7" s="1"/>
  <c r="R47" i="7"/>
  <c r="S47" i="7" s="1"/>
  <c r="R26" i="7"/>
  <c r="S26" i="7" s="1"/>
  <c r="Q211" i="7"/>
  <c r="Q199" i="7"/>
  <c r="Q193" i="7"/>
  <c r="Q187" i="7"/>
  <c r="Q138" i="7"/>
  <c r="Q132" i="7"/>
  <c r="Q126" i="7"/>
  <c r="Q78" i="7"/>
  <c r="Q66" i="7"/>
  <c r="Q60" i="7"/>
  <c r="Q54" i="7"/>
  <c r="R228" i="7"/>
  <c r="S228" i="7" s="1"/>
  <c r="Q188" i="7"/>
  <c r="Q164" i="7"/>
  <c r="Q152" i="7"/>
  <c r="R227" i="7"/>
  <c r="S227" i="7" s="1"/>
  <c r="Q227" i="7" s="1"/>
  <c r="R203" i="7"/>
  <c r="S203" i="7" s="1"/>
  <c r="Q203" i="7" s="1"/>
  <c r="R185" i="7"/>
  <c r="S185" i="7" s="1"/>
  <c r="Q185" i="7" s="1"/>
  <c r="R161" i="7"/>
  <c r="S161" i="7" s="1"/>
  <c r="Q161" i="7" s="1"/>
  <c r="R124" i="7"/>
  <c r="S124" i="7" s="1"/>
  <c r="Q124" i="7" s="1"/>
  <c r="R100" i="7"/>
  <c r="S100" i="7" s="1"/>
  <c r="Q100" i="7" s="1"/>
  <c r="R70" i="7"/>
  <c r="S70" i="7" s="1"/>
  <c r="Q70" i="7" s="1"/>
  <c r="R52" i="7"/>
  <c r="S52" i="7" s="1"/>
  <c r="Q52" i="7" s="1"/>
  <c r="R31" i="7"/>
  <c r="S31" i="7" s="1"/>
  <c r="Q31" i="7" s="1"/>
  <c r="Q230" i="7"/>
  <c r="Q224" i="7"/>
  <c r="R221" i="7"/>
  <c r="S221" i="7" s="1"/>
  <c r="Q221" i="7" s="1"/>
  <c r="R197" i="7"/>
  <c r="S197" i="7" s="1"/>
  <c r="Q197" i="7" s="1"/>
  <c r="R173" i="7"/>
  <c r="S173" i="7" s="1"/>
  <c r="Q173" i="7" s="1"/>
  <c r="R149" i="7"/>
  <c r="S149" i="7" s="1"/>
  <c r="Q149" i="7" s="1"/>
  <c r="R112" i="7"/>
  <c r="S112" i="7" s="1"/>
  <c r="Q112" i="7" s="1"/>
  <c r="R94" i="7"/>
  <c r="S94" i="7" s="1"/>
  <c r="Q94" i="7" s="1"/>
  <c r="R76" i="7"/>
  <c r="S76" i="7" s="1"/>
  <c r="Q76" i="7" s="1"/>
  <c r="R58" i="7"/>
  <c r="S58" i="7" s="1"/>
  <c r="Q58" i="7" s="1"/>
  <c r="R226" i="7"/>
  <c r="S226" i="7" s="1"/>
  <c r="Q226" i="7" s="1"/>
  <c r="R220" i="7"/>
  <c r="S220" i="7" s="1"/>
  <c r="Q220" i="7" s="1"/>
  <c r="R214" i="7"/>
  <c r="S214" i="7" s="1"/>
  <c r="Q214" i="7" s="1"/>
  <c r="R208" i="7"/>
  <c r="S208" i="7" s="1"/>
  <c r="Q208" i="7" s="1"/>
  <c r="R202" i="7"/>
  <c r="S202" i="7" s="1"/>
  <c r="Q202" i="7" s="1"/>
  <c r="R196" i="7"/>
  <c r="S196" i="7" s="1"/>
  <c r="Q196" i="7" s="1"/>
  <c r="R190" i="7"/>
  <c r="S190" i="7" s="1"/>
  <c r="Q190" i="7" s="1"/>
  <c r="R184" i="7"/>
  <c r="S184" i="7" s="1"/>
  <c r="Q184" i="7" s="1"/>
  <c r="R178" i="7"/>
  <c r="S178" i="7" s="1"/>
  <c r="Q178" i="7" s="1"/>
  <c r="R172" i="7"/>
  <c r="S172" i="7" s="1"/>
  <c r="Q172" i="7" s="1"/>
  <c r="R166" i="7"/>
  <c r="S166" i="7" s="1"/>
  <c r="Q166" i="7" s="1"/>
  <c r="R160" i="7"/>
  <c r="S160" i="7" s="1"/>
  <c r="Q160" i="7" s="1"/>
  <c r="R154" i="7"/>
  <c r="S154" i="7" s="1"/>
  <c r="Q154" i="7" s="1"/>
  <c r="R148" i="7"/>
  <c r="S148" i="7" s="1"/>
  <c r="Q148" i="7" s="1"/>
  <c r="R142" i="7"/>
  <c r="S142" i="7" s="1"/>
  <c r="Q142" i="7" s="1"/>
  <c r="R135" i="7"/>
  <c r="S135" i="7" s="1"/>
  <c r="Q135" i="7" s="1"/>
  <c r="R129" i="7"/>
  <c r="S129" i="7" s="1"/>
  <c r="Q129" i="7" s="1"/>
  <c r="R123" i="7"/>
  <c r="S123" i="7" s="1"/>
  <c r="Q123" i="7" s="1"/>
  <c r="R117" i="7"/>
  <c r="S117" i="7" s="1"/>
  <c r="Q117" i="7" s="1"/>
  <c r="R111" i="7"/>
  <c r="S111" i="7" s="1"/>
  <c r="Q111" i="7" s="1"/>
  <c r="R105" i="7"/>
  <c r="S105" i="7" s="1"/>
  <c r="Q105" i="7" s="1"/>
  <c r="R99" i="7"/>
  <c r="S99" i="7" s="1"/>
  <c r="Q99" i="7" s="1"/>
  <c r="R93" i="7"/>
  <c r="S93" i="7" s="1"/>
  <c r="Q93" i="7" s="1"/>
  <c r="R87" i="7"/>
  <c r="S87" i="7" s="1"/>
  <c r="Q87" i="7" s="1"/>
  <c r="R81" i="7"/>
  <c r="S81" i="7" s="1"/>
  <c r="Q81" i="7" s="1"/>
  <c r="R75" i="7"/>
  <c r="S75" i="7" s="1"/>
  <c r="Q75" i="7" s="1"/>
  <c r="R69" i="7"/>
  <c r="S69" i="7" s="1"/>
  <c r="Q69" i="7" s="1"/>
  <c r="R63" i="7"/>
  <c r="S63" i="7" s="1"/>
  <c r="Q63" i="7" s="1"/>
  <c r="R57" i="7"/>
  <c r="S57" i="7" s="1"/>
  <c r="Q57" i="7" s="1"/>
  <c r="R51" i="7"/>
  <c r="S51" i="7" s="1"/>
  <c r="Q51" i="7" s="1"/>
  <c r="R45" i="7"/>
  <c r="S45" i="7" s="1"/>
  <c r="Q45" i="7" s="1"/>
  <c r="R39" i="7"/>
  <c r="S39" i="7" s="1"/>
  <c r="Q39" i="7" s="1"/>
  <c r="R36" i="7"/>
  <c r="S36" i="7" s="1"/>
  <c r="Q36" i="7" s="1"/>
  <c r="R30" i="7"/>
  <c r="S30" i="7" s="1"/>
  <c r="Q30" i="7" s="1"/>
  <c r="R24" i="7"/>
  <c r="S24" i="7" s="1"/>
  <c r="Q24" i="7" s="1"/>
  <c r="Q218" i="7"/>
  <c r="Q34" i="7"/>
  <c r="R209" i="7"/>
  <c r="S209" i="7" s="1"/>
  <c r="Q209" i="7" s="1"/>
  <c r="R179" i="7"/>
  <c r="S179" i="7" s="1"/>
  <c r="Q179" i="7" s="1"/>
  <c r="R155" i="7"/>
  <c r="S155" i="7" s="1"/>
  <c r="Q155" i="7" s="1"/>
  <c r="R130" i="7"/>
  <c r="S130" i="7" s="1"/>
  <c r="Q130" i="7" s="1"/>
  <c r="R106" i="7"/>
  <c r="S106" i="7" s="1"/>
  <c r="Q106" i="7" s="1"/>
  <c r="R82" i="7"/>
  <c r="S82" i="7" s="1"/>
  <c r="Q82" i="7" s="1"/>
  <c r="R40" i="7"/>
  <c r="S40" i="7" s="1"/>
  <c r="Q40" i="7" s="1"/>
  <c r="Q28" i="7"/>
  <c r="R215" i="7"/>
  <c r="S215" i="7" s="1"/>
  <c r="Q215" i="7" s="1"/>
  <c r="R191" i="7"/>
  <c r="S191" i="7" s="1"/>
  <c r="Q191" i="7" s="1"/>
  <c r="R167" i="7"/>
  <c r="S167" i="7" s="1"/>
  <c r="Q167" i="7" s="1"/>
  <c r="R143" i="7"/>
  <c r="S143" i="7" s="1"/>
  <c r="Q143" i="7" s="1"/>
  <c r="R136" i="7"/>
  <c r="S136" i="7" s="1"/>
  <c r="Q136" i="7" s="1"/>
  <c r="R118" i="7"/>
  <c r="S118" i="7" s="1"/>
  <c r="Q118" i="7" s="1"/>
  <c r="R88" i="7"/>
  <c r="S88" i="7" s="1"/>
  <c r="Q88" i="7" s="1"/>
  <c r="R64" i="7"/>
  <c r="S64" i="7" s="1"/>
  <c r="Q64" i="7" s="1"/>
  <c r="R46" i="7"/>
  <c r="S46" i="7" s="1"/>
  <c r="Q46" i="7" s="1"/>
  <c r="R25" i="7"/>
  <c r="S25" i="7" s="1"/>
  <c r="Q25" i="7" s="1"/>
  <c r="R225" i="7"/>
  <c r="S225" i="7" s="1"/>
  <c r="R219" i="7"/>
  <c r="S219" i="7" s="1"/>
  <c r="Q219" i="7" s="1"/>
  <c r="R213" i="7"/>
  <c r="S213" i="7" s="1"/>
  <c r="Q213" i="7" s="1"/>
  <c r="R207" i="7"/>
  <c r="S207" i="7" s="1"/>
  <c r="Q207" i="7" s="1"/>
  <c r="R201" i="7"/>
  <c r="S201" i="7" s="1"/>
  <c r="Q201" i="7" s="1"/>
  <c r="R195" i="7"/>
  <c r="S195" i="7" s="1"/>
  <c r="Q195" i="7" s="1"/>
  <c r="R189" i="7"/>
  <c r="S189" i="7" s="1"/>
  <c r="Q189" i="7" s="1"/>
  <c r="R183" i="7"/>
  <c r="S183" i="7" s="1"/>
  <c r="Q183" i="7" s="1"/>
  <c r="R177" i="7"/>
  <c r="S177" i="7" s="1"/>
  <c r="Q177" i="7" s="1"/>
  <c r="R171" i="7"/>
  <c r="S171" i="7" s="1"/>
  <c r="Q171" i="7" s="1"/>
  <c r="R165" i="7"/>
  <c r="S165" i="7" s="1"/>
  <c r="Q165" i="7" s="1"/>
  <c r="R159" i="7"/>
  <c r="S159" i="7" s="1"/>
  <c r="Q159" i="7" s="1"/>
  <c r="R153" i="7"/>
  <c r="S153" i="7" s="1"/>
  <c r="R147" i="7"/>
  <c r="S147" i="7" s="1"/>
  <c r="R141" i="7"/>
  <c r="S141" i="7" s="1"/>
  <c r="R134" i="7"/>
  <c r="S134" i="7" s="1"/>
  <c r="Q134" i="7" s="1"/>
  <c r="R128" i="7"/>
  <c r="S128" i="7" s="1"/>
  <c r="R122" i="7"/>
  <c r="S122" i="7" s="1"/>
  <c r="Q122" i="7" s="1"/>
  <c r="R116" i="7"/>
  <c r="S116" i="7" s="1"/>
  <c r="Q116" i="7" s="1"/>
  <c r="R110" i="7"/>
  <c r="S110" i="7" s="1"/>
  <c r="Q110" i="7" s="1"/>
  <c r="R104" i="7"/>
  <c r="S104" i="7" s="1"/>
  <c r="Q104" i="7" s="1"/>
  <c r="R98" i="7"/>
  <c r="S98" i="7" s="1"/>
  <c r="Q98" i="7" s="1"/>
  <c r="R92" i="7"/>
  <c r="S92" i="7" s="1"/>
  <c r="R86" i="7"/>
  <c r="S86" i="7" s="1"/>
  <c r="R80" i="7"/>
  <c r="S80" i="7" s="1"/>
  <c r="R74" i="7"/>
  <c r="S74" i="7" s="1"/>
  <c r="R68" i="7"/>
  <c r="S68" i="7" s="1"/>
  <c r="R62" i="7"/>
  <c r="S62" i="7" s="1"/>
  <c r="R56" i="7"/>
  <c r="S56" i="7" s="1"/>
  <c r="R50" i="7"/>
  <c r="S50" i="7" s="1"/>
  <c r="R44" i="7"/>
  <c r="S44" i="7" s="1"/>
  <c r="R38" i="7"/>
  <c r="S38" i="7" s="1"/>
  <c r="Q38" i="7" s="1"/>
  <c r="R35" i="7"/>
  <c r="S35" i="7" s="1"/>
  <c r="R29" i="7"/>
  <c r="S29" i="7" s="1"/>
  <c r="Q29" i="7" s="1"/>
  <c r="P20" i="9"/>
  <c r="R20" i="9" s="1"/>
  <c r="S20" i="9" s="1"/>
  <c r="Q20" i="9" s="1"/>
  <c r="P21" i="9"/>
  <c r="R21" i="9" s="1"/>
  <c r="S21" i="9" s="1"/>
  <c r="Q21" i="9" s="1"/>
  <c r="P22" i="9"/>
  <c r="R22" i="9" s="1"/>
  <c r="S22" i="9" s="1"/>
  <c r="Q22" i="9" s="1"/>
  <c r="P23" i="9"/>
  <c r="R23" i="9" s="1"/>
  <c r="S23" i="9" s="1"/>
  <c r="Q23" i="9" s="1"/>
  <c r="P24" i="9"/>
  <c r="R24" i="9" s="1"/>
  <c r="S24" i="9" s="1"/>
  <c r="Q24" i="9" s="1"/>
  <c r="P25" i="9"/>
  <c r="R25" i="9" s="1"/>
  <c r="S25" i="9" s="1"/>
  <c r="Q25" i="9" s="1"/>
  <c r="P26" i="9"/>
  <c r="R26" i="9" s="1"/>
  <c r="S26" i="9" s="1"/>
  <c r="Q26" i="9" s="1"/>
  <c r="P27" i="9"/>
  <c r="R27" i="9" s="1"/>
  <c r="S27" i="9" s="1"/>
  <c r="Q27" i="9" s="1"/>
  <c r="P28" i="9"/>
  <c r="R28" i="9" s="1"/>
  <c r="S28" i="9" s="1"/>
  <c r="Q28" i="9" s="1"/>
  <c r="P29" i="9"/>
  <c r="R29" i="9" s="1"/>
  <c r="S29" i="9" s="1"/>
  <c r="Q29" i="9" s="1"/>
  <c r="P30" i="9"/>
  <c r="R30" i="9" s="1"/>
  <c r="S30" i="9" s="1"/>
  <c r="Q30" i="9" s="1"/>
  <c r="P20" i="7"/>
  <c r="T20" i="7"/>
  <c r="T232" i="7" s="1"/>
  <c r="R20" i="7" l="1"/>
  <c r="S20" i="7" s="1"/>
  <c r="P232" i="7"/>
  <c r="Q56" i="7"/>
  <c r="Q128" i="7"/>
  <c r="Q22" i="7"/>
  <c r="Q145" i="7"/>
  <c r="Q26" i="7"/>
  <c r="Q162" i="7"/>
  <c r="Q35" i="7"/>
  <c r="Q50" i="7"/>
  <c r="Q62" i="7"/>
  <c r="Q68" i="7"/>
  <c r="Q80" i="7"/>
  <c r="Q141" i="7"/>
  <c r="Q146" i="7"/>
  <c r="Q198" i="7"/>
  <c r="Q72" i="7"/>
  <c r="Q205" i="7"/>
  <c r="Q95" i="7"/>
  <c r="Q44" i="7"/>
  <c r="Q67" i="7"/>
  <c r="Q74" i="7"/>
  <c r="Q97" i="7"/>
  <c r="Q86" i="7"/>
  <c r="Q147" i="7"/>
  <c r="Q182" i="7"/>
  <c r="Q204" i="7"/>
  <c r="Q206" i="7"/>
  <c r="Q92" i="7"/>
  <c r="Q153" i="7"/>
  <c r="Q32" i="7"/>
  <c r="Q43" i="7"/>
  <c r="Q84" i="7"/>
  <c r="Q217" i="7"/>
  <c r="Q174" i="7"/>
  <c r="Q47" i="7"/>
  <c r="Q59" i="7"/>
  <c r="Q228" i="7"/>
  <c r="Q91" i="7"/>
  <c r="Q83" i="7"/>
  <c r="Q61" i="7"/>
  <c r="Q21" i="7"/>
  <c r="Q90" i="7"/>
  <c r="Q151" i="7"/>
  <c r="Q223" i="7"/>
  <c r="Q121" i="7"/>
  <c r="Q127" i="7"/>
  <c r="Q79" i="7"/>
  <c r="Q107" i="7"/>
  <c r="Q73" i="7"/>
  <c r="Q27" i="7"/>
  <c r="Q96" i="7"/>
  <c r="Q157" i="7"/>
  <c r="Q229" i="7"/>
  <c r="Q41" i="7"/>
  <c r="Q37" i="7"/>
  <c r="Q168" i="7"/>
  <c r="Q180" i="7"/>
  <c r="Q55" i="7"/>
  <c r="Q115" i="7"/>
  <c r="Q113" i="7"/>
  <c r="Q85" i="7"/>
  <c r="Q33" i="7"/>
  <c r="Q102" i="7"/>
  <c r="R23" i="7"/>
  <c r="S23" i="7" s="1"/>
  <c r="Q23" i="7" s="1"/>
  <c r="Q225" i="7"/>
  <c r="Q53" i="7"/>
  <c r="Q139" i="7"/>
  <c r="Q169" i="7"/>
  <c r="Q65" i="7"/>
  <c r="Q200" i="7"/>
  <c r="Q89" i="7"/>
  <c r="Q176" i="7"/>
  <c r="Q133" i="7"/>
  <c r="Q42" i="7"/>
  <c r="Q114" i="7"/>
  <c r="Q175" i="7"/>
  <c r="Q109" i="7"/>
  <c r="Q186" i="7"/>
  <c r="Q163" i="7"/>
  <c r="Q170" i="7"/>
  <c r="Q137" i="7"/>
  <c r="Q103" i="7"/>
  <c r="Q108" i="7"/>
  <c r="Q49" i="7"/>
  <c r="Q101" i="7"/>
  <c r="Q212" i="7"/>
  <c r="Q119" i="7"/>
  <c r="Q194" i="7"/>
  <c r="Q156" i="7"/>
  <c r="Q48" i="7"/>
  <c r="Q120" i="7"/>
  <c r="Q181" i="7"/>
  <c r="Q158" i="7"/>
  <c r="A6" i="6"/>
  <c r="N251" i="5"/>
  <c r="Q251" i="5" s="1"/>
  <c r="R251" i="5" s="1"/>
  <c r="O251" i="5" s="1"/>
  <c r="P251" i="5"/>
  <c r="P11" i="12"/>
  <c r="P10" i="12"/>
  <c r="P9" i="12"/>
  <c r="P8" i="12"/>
  <c r="P7" i="12"/>
  <c r="A7" i="12"/>
  <c r="A6" i="12"/>
  <c r="S232" i="7" l="1"/>
  <c r="Q20" i="7"/>
  <c r="Q233" i="7" s="1"/>
  <c r="S28" i="12"/>
  <c r="K251" i="6" l="1"/>
  <c r="J251" i="6"/>
  <c r="T251" i="5"/>
  <c r="D25" i="10" l="1"/>
  <c r="B25" i="10"/>
  <c r="D24" i="10"/>
  <c r="B24" i="10"/>
  <c r="D11" i="10"/>
  <c r="B11" i="10"/>
  <c r="D10" i="10"/>
  <c r="B10" i="10"/>
  <c r="D9" i="10"/>
  <c r="B9" i="10"/>
  <c r="D8" i="10"/>
  <c r="B8" i="10"/>
  <c r="D7" i="10"/>
  <c r="A7" i="10"/>
  <c r="A6" i="10"/>
  <c r="A3" i="10"/>
  <c r="A1" i="10"/>
  <c r="M263" i="5"/>
  <c r="J260" i="6" s="1"/>
  <c r="O239" i="7" s="1"/>
  <c r="O38" i="12" s="1"/>
  <c r="M262" i="5"/>
  <c r="D24" i="11" s="1"/>
  <c r="D36" i="13" s="1"/>
  <c r="D36" i="14" s="1"/>
  <c r="N25" i="15" s="1"/>
  <c r="F43" i="16" s="1"/>
  <c r="F48" i="17" s="1"/>
  <c r="B262" i="5"/>
  <c r="B261" i="5"/>
  <c r="C11" i="5"/>
  <c r="C12" i="6" s="1"/>
  <c r="C11" i="7" s="1"/>
  <c r="B11" i="8" s="1"/>
  <c r="C10" i="5"/>
  <c r="C11" i="6" s="1"/>
  <c r="C10" i="7" s="1"/>
  <c r="B10" i="8" s="1"/>
  <c r="C9" i="5"/>
  <c r="C10" i="6" s="1"/>
  <c r="C9" i="7" s="1"/>
  <c r="B9" i="8" s="1"/>
  <c r="C8" i="5"/>
  <c r="C9" i="6" s="1"/>
  <c r="C8" i="7" s="1"/>
  <c r="B8" i="8" s="1"/>
  <c r="A3" i="5"/>
  <c r="A1" i="4"/>
  <c r="B3" i="2"/>
  <c r="B2" i="2"/>
  <c r="A61" i="17"/>
  <c r="F46" i="17"/>
  <c r="A13" i="17"/>
  <c r="A12" i="17"/>
  <c r="A11" i="17"/>
  <c r="A10" i="17"/>
  <c r="A9" i="17"/>
  <c r="B6" i="17"/>
  <c r="AG7" i="17" s="1"/>
  <c r="AG8" i="17" s="1"/>
  <c r="Z2" i="17"/>
  <c r="Z1" i="17"/>
  <c r="G41" i="16"/>
  <c r="I32" i="16"/>
  <c r="H32" i="16"/>
  <c r="I30" i="16"/>
  <c r="I29" i="16"/>
  <c r="I28" i="16"/>
  <c r="I27" i="16"/>
  <c r="I26" i="16"/>
  <c r="H24" i="16"/>
  <c r="I24" i="16" s="1"/>
  <c r="I16" i="16"/>
  <c r="J218" i="15"/>
  <c r="I218" i="15"/>
  <c r="J217" i="15"/>
  <c r="I217" i="15"/>
  <c r="J216" i="15"/>
  <c r="I216" i="15"/>
  <c r="J215" i="15"/>
  <c r="I215" i="15"/>
  <c r="A215" i="15"/>
  <c r="J214" i="15"/>
  <c r="I214" i="15"/>
  <c r="A214" i="15"/>
  <c r="J213" i="15"/>
  <c r="I213" i="15"/>
  <c r="A213" i="15"/>
  <c r="J212" i="15"/>
  <c r="I212" i="15"/>
  <c r="A212" i="15"/>
  <c r="I211" i="15"/>
  <c r="A211" i="15"/>
  <c r="J210" i="15"/>
  <c r="I210" i="15"/>
  <c r="A210" i="15"/>
  <c r="J209" i="15"/>
  <c r="I209" i="15"/>
  <c r="A209" i="15"/>
  <c r="J208" i="15"/>
  <c r="I208" i="15"/>
  <c r="A208" i="15"/>
  <c r="J207" i="15"/>
  <c r="I207" i="15"/>
  <c r="A207" i="15"/>
  <c r="I206" i="15"/>
  <c r="A206" i="15"/>
  <c r="J205" i="15"/>
  <c r="I205" i="15"/>
  <c r="J204" i="15"/>
  <c r="I204" i="15"/>
  <c r="A204" i="15"/>
  <c r="J203" i="15"/>
  <c r="I203" i="15"/>
  <c r="A203" i="15"/>
  <c r="J202" i="15"/>
  <c r="I202" i="15"/>
  <c r="A202" i="15"/>
  <c r="J201" i="15"/>
  <c r="I201" i="15"/>
  <c r="A201" i="15"/>
  <c r="J200" i="15"/>
  <c r="I200" i="15"/>
  <c r="A200" i="15"/>
  <c r="J199" i="15"/>
  <c r="I199" i="15"/>
  <c r="A199" i="15"/>
  <c r="I198" i="15"/>
  <c r="A198" i="15"/>
  <c r="J197" i="15"/>
  <c r="I197" i="15"/>
  <c r="J196" i="15"/>
  <c r="I196" i="15"/>
  <c r="A196" i="15"/>
  <c r="J195" i="15"/>
  <c r="I195" i="15"/>
  <c r="A195" i="15"/>
  <c r="I194" i="15"/>
  <c r="A194" i="15"/>
  <c r="J193" i="15"/>
  <c r="I193" i="15"/>
  <c r="J192" i="15"/>
  <c r="I192" i="15"/>
  <c r="A192" i="15"/>
  <c r="J191" i="15"/>
  <c r="I191" i="15"/>
  <c r="A191" i="15"/>
  <c r="J190" i="15"/>
  <c r="I190" i="15"/>
  <c r="A190" i="15"/>
  <c r="I189" i="15"/>
  <c r="A189" i="15"/>
  <c r="J188" i="15"/>
  <c r="I188" i="15"/>
  <c r="J187" i="15"/>
  <c r="I187" i="15"/>
  <c r="A187" i="15"/>
  <c r="J186" i="15"/>
  <c r="I186" i="15"/>
  <c r="A186" i="15"/>
  <c r="J185" i="15"/>
  <c r="I185" i="15"/>
  <c r="A185" i="15"/>
  <c r="I184" i="15"/>
  <c r="A184" i="15"/>
  <c r="J183" i="15"/>
  <c r="I183" i="15"/>
  <c r="J182" i="15"/>
  <c r="I182" i="15"/>
  <c r="A182" i="15"/>
  <c r="J181" i="15"/>
  <c r="I181" i="15"/>
  <c r="A181" i="15"/>
  <c r="J180" i="15"/>
  <c r="I180" i="15"/>
  <c r="A180" i="15"/>
  <c r="J179" i="15"/>
  <c r="I179" i="15"/>
  <c r="A179" i="15"/>
  <c r="J178" i="15"/>
  <c r="I178" i="15"/>
  <c r="A178" i="15"/>
  <c r="J177" i="15"/>
  <c r="I177" i="15"/>
  <c r="A177" i="15"/>
  <c r="J176" i="15"/>
  <c r="I176" i="15"/>
  <c r="A176" i="15"/>
  <c r="J175" i="15"/>
  <c r="I175" i="15"/>
  <c r="A175" i="15"/>
  <c r="J174" i="15"/>
  <c r="I174" i="15"/>
  <c r="A174" i="15"/>
  <c r="I173" i="15"/>
  <c r="A173" i="15"/>
  <c r="J172" i="15"/>
  <c r="I172" i="15"/>
  <c r="J171" i="15"/>
  <c r="I171" i="15"/>
  <c r="A171" i="15"/>
  <c r="J170" i="15"/>
  <c r="I170" i="15"/>
  <c r="A170" i="15"/>
  <c r="J169" i="15"/>
  <c r="I169" i="15"/>
  <c r="A169" i="15"/>
  <c r="J168" i="15"/>
  <c r="I168" i="15"/>
  <c r="A168" i="15"/>
  <c r="J167" i="15"/>
  <c r="I167" i="15"/>
  <c r="A167" i="15"/>
  <c r="J166" i="15"/>
  <c r="I166" i="15"/>
  <c r="A166" i="15"/>
  <c r="I165" i="15"/>
  <c r="A165" i="15"/>
  <c r="J164" i="15"/>
  <c r="I164" i="15"/>
  <c r="J163" i="15"/>
  <c r="I163" i="15"/>
  <c r="A163" i="15"/>
  <c r="J162" i="15"/>
  <c r="I162" i="15"/>
  <c r="A162" i="15"/>
  <c r="J161" i="15"/>
  <c r="I161" i="15"/>
  <c r="A161" i="15"/>
  <c r="J160" i="15"/>
  <c r="I160" i="15"/>
  <c r="A160" i="15"/>
  <c r="J159" i="15"/>
  <c r="I159" i="15"/>
  <c r="A159" i="15"/>
  <c r="I158" i="15"/>
  <c r="A158" i="15"/>
  <c r="I157" i="15"/>
  <c r="A157" i="15"/>
  <c r="J156" i="15"/>
  <c r="I156" i="15"/>
  <c r="J155" i="15"/>
  <c r="I155" i="15"/>
  <c r="J154" i="15"/>
  <c r="I154" i="15"/>
  <c r="A154" i="15"/>
  <c r="J153" i="15"/>
  <c r="I153" i="15"/>
  <c r="A153" i="15"/>
  <c r="J152" i="15"/>
  <c r="I152" i="15"/>
  <c r="A152" i="15"/>
  <c r="I151" i="15"/>
  <c r="A151" i="15"/>
  <c r="I150" i="15"/>
  <c r="A150" i="15"/>
  <c r="J148" i="15"/>
  <c r="I148" i="15"/>
  <c r="J147" i="15"/>
  <c r="I147" i="15"/>
  <c r="J146" i="15"/>
  <c r="I146" i="15"/>
  <c r="A146" i="15"/>
  <c r="J145" i="15"/>
  <c r="I145" i="15"/>
  <c r="A145" i="15"/>
  <c r="J144" i="15"/>
  <c r="I144" i="15"/>
  <c r="A144" i="15"/>
  <c r="J143" i="15"/>
  <c r="I143" i="15"/>
  <c r="A143" i="15"/>
  <c r="I142" i="15"/>
  <c r="A142" i="15"/>
  <c r="J141" i="15"/>
  <c r="I141" i="15"/>
  <c r="J140" i="15"/>
  <c r="I140" i="15"/>
  <c r="A140" i="15"/>
  <c r="J139" i="15"/>
  <c r="I139" i="15"/>
  <c r="A139" i="15"/>
  <c r="J138" i="15"/>
  <c r="I138" i="15"/>
  <c r="A138" i="15"/>
  <c r="I137" i="15"/>
  <c r="A137" i="15"/>
  <c r="J136" i="15"/>
  <c r="I136" i="15"/>
  <c r="J135" i="15"/>
  <c r="I135" i="15"/>
  <c r="A135" i="15"/>
  <c r="J134" i="15"/>
  <c r="I134" i="15"/>
  <c r="A134" i="15"/>
  <c r="J133" i="15"/>
  <c r="I133" i="15"/>
  <c r="A133" i="15"/>
  <c r="I132" i="15"/>
  <c r="A132" i="15"/>
  <c r="J131" i="15"/>
  <c r="I131" i="15"/>
  <c r="J130" i="15"/>
  <c r="I130" i="15"/>
  <c r="A130" i="15"/>
  <c r="J129" i="15"/>
  <c r="I129" i="15"/>
  <c r="A129" i="15"/>
  <c r="J128" i="15"/>
  <c r="I128" i="15"/>
  <c r="A128" i="15"/>
  <c r="J127" i="15"/>
  <c r="I127" i="15"/>
  <c r="A127" i="15"/>
  <c r="I126" i="15"/>
  <c r="A126" i="15"/>
  <c r="J125" i="15"/>
  <c r="I125" i="15"/>
  <c r="J124" i="15"/>
  <c r="I124" i="15"/>
  <c r="A124" i="15"/>
  <c r="J123" i="15"/>
  <c r="I123" i="15"/>
  <c r="A123" i="15"/>
  <c r="J122" i="15"/>
  <c r="I122" i="15"/>
  <c r="A122" i="15"/>
  <c r="J121" i="15"/>
  <c r="I121" i="15"/>
  <c r="A121" i="15"/>
  <c r="I120" i="15"/>
  <c r="A120" i="15"/>
  <c r="I119" i="15"/>
  <c r="A119" i="15"/>
  <c r="I118" i="15"/>
  <c r="A118" i="15"/>
  <c r="J117" i="15"/>
  <c r="I117" i="15"/>
  <c r="J116" i="15"/>
  <c r="I116" i="15"/>
  <c r="A116" i="15"/>
  <c r="J115" i="15"/>
  <c r="I115" i="15"/>
  <c r="A115" i="15"/>
  <c r="I114" i="15"/>
  <c r="A114" i="15"/>
  <c r="J113" i="15"/>
  <c r="I113" i="15"/>
  <c r="A113" i="15"/>
  <c r="J112" i="15"/>
  <c r="I112" i="15"/>
  <c r="A112" i="15"/>
  <c r="J110" i="15"/>
  <c r="J109" i="15"/>
  <c r="J108" i="15"/>
  <c r="A108" i="15"/>
  <c r="J107" i="15"/>
  <c r="A107" i="15"/>
  <c r="J106" i="15"/>
  <c r="I106" i="15"/>
  <c r="J103" i="15"/>
  <c r="I103" i="15"/>
  <c r="A103" i="15"/>
  <c r="J102" i="15"/>
  <c r="I102" i="15"/>
  <c r="J26" i="15"/>
  <c r="J25" i="15"/>
  <c r="M18" i="15"/>
  <c r="M17" i="15"/>
  <c r="Q17" i="15" s="1"/>
  <c r="R17" i="15" s="1"/>
  <c r="N17" i="15" s="1"/>
  <c r="K11" i="15"/>
  <c r="I11" i="15"/>
  <c r="I110" i="15" s="1"/>
  <c r="AI10" i="15"/>
  <c r="K10" i="15"/>
  <c r="I10" i="15"/>
  <c r="I109" i="15" s="1"/>
  <c r="K9" i="15"/>
  <c r="I9" i="15"/>
  <c r="I108" i="15" s="1"/>
  <c r="K8" i="15"/>
  <c r="I8" i="15"/>
  <c r="I107" i="15" s="1"/>
  <c r="K7" i="15"/>
  <c r="A7" i="15"/>
  <c r="A106" i="15" s="1"/>
  <c r="AI6" i="15"/>
  <c r="A6" i="15"/>
  <c r="A105" i="15" s="1"/>
  <c r="AI5" i="15"/>
  <c r="AI4" i="15"/>
  <c r="AI3" i="15"/>
  <c r="D11" i="14"/>
  <c r="B11" i="14"/>
  <c r="D10" i="14"/>
  <c r="B10" i="14"/>
  <c r="D9" i="14"/>
  <c r="B9" i="14"/>
  <c r="D8" i="14"/>
  <c r="B8" i="14"/>
  <c r="D7" i="14"/>
  <c r="A7" i="14"/>
  <c r="A6" i="14"/>
  <c r="D11" i="13"/>
  <c r="B11" i="13"/>
  <c r="D10" i="13"/>
  <c r="B10" i="13"/>
  <c r="D9" i="13"/>
  <c r="B9" i="13"/>
  <c r="D8" i="13"/>
  <c r="B8" i="13"/>
  <c r="D7" i="13"/>
  <c r="A7" i="13"/>
  <c r="A6" i="13"/>
  <c r="O17" i="11"/>
  <c r="K17" i="11"/>
  <c r="I17" i="11"/>
  <c r="M17" i="11" s="1"/>
  <c r="O16" i="11"/>
  <c r="K16" i="11"/>
  <c r="O14" i="11"/>
  <c r="K14" i="11"/>
  <c r="K18" i="11" s="1"/>
  <c r="D11" i="11"/>
  <c r="D10" i="11"/>
  <c r="D9" i="11"/>
  <c r="D8" i="11"/>
  <c r="D7" i="11"/>
  <c r="A7" i="11"/>
  <c r="A6" i="11"/>
  <c r="P11" i="9"/>
  <c r="P10" i="9"/>
  <c r="P9" i="9"/>
  <c r="P8" i="9"/>
  <c r="P7" i="9"/>
  <c r="A7" i="9"/>
  <c r="A6" i="9"/>
  <c r="T25" i="8"/>
  <c r="T26" i="8" s="1"/>
  <c r="T21" i="8"/>
  <c r="P21" i="8"/>
  <c r="R21" i="8" s="1"/>
  <c r="S21" i="8" s="1"/>
  <c r="Q21" i="8" s="1"/>
  <c r="P11" i="8"/>
  <c r="P10" i="8"/>
  <c r="P9" i="8"/>
  <c r="P8" i="8"/>
  <c r="P7" i="8"/>
  <c r="A7" i="8"/>
  <c r="A6" i="8"/>
  <c r="M11" i="7"/>
  <c r="AM10" i="7"/>
  <c r="M10" i="7"/>
  <c r="M9" i="7"/>
  <c r="M8" i="7"/>
  <c r="M7" i="7"/>
  <c r="A7" i="7"/>
  <c r="AM6" i="7"/>
  <c r="A6" i="7"/>
  <c r="AM5" i="7"/>
  <c r="AM4" i="7"/>
  <c r="AM3" i="7"/>
  <c r="I11" i="6"/>
  <c r="I10" i="6"/>
  <c r="I9" i="6"/>
  <c r="I8" i="6"/>
  <c r="C8" i="6"/>
  <c r="I7" i="6"/>
  <c r="A7" i="6"/>
  <c r="G32" i="4"/>
  <c r="A15" i="4"/>
  <c r="A14" i="4"/>
  <c r="A10" i="4"/>
  <c r="A9" i="4"/>
  <c r="A7" i="4"/>
  <c r="K6" i="4"/>
  <c r="AJ8" i="5"/>
  <c r="A7" i="5"/>
  <c r="A6" i="5"/>
  <c r="AJ2" i="5"/>
  <c r="AJ1" i="5"/>
  <c r="B9" i="9" l="1"/>
  <c r="B9" i="11" s="1"/>
  <c r="B9" i="12"/>
  <c r="B10" i="9"/>
  <c r="B10" i="11" s="1"/>
  <c r="B10" i="12"/>
  <c r="B11" i="9"/>
  <c r="B11" i="11" s="1"/>
  <c r="B11" i="12"/>
  <c r="A1" i="6"/>
  <c r="A1" i="12"/>
  <c r="A1" i="11"/>
  <c r="A1" i="8"/>
  <c r="A1" i="15"/>
  <c r="A100" i="15" s="1"/>
  <c r="A1" i="14"/>
  <c r="A1" i="13"/>
  <c r="A1" i="9"/>
  <c r="A1" i="7"/>
  <c r="A1" i="17"/>
  <c r="A2" i="16"/>
  <c r="Q18" i="15"/>
  <c r="R18" i="15" s="1"/>
  <c r="N18" i="15" s="1"/>
  <c r="D28" i="13"/>
  <c r="A3" i="6"/>
  <c r="A3" i="12"/>
  <c r="A3" i="13"/>
  <c r="A3" i="11"/>
  <c r="C12" i="16"/>
  <c r="A3" i="7"/>
  <c r="A3" i="14"/>
  <c r="C15" i="17"/>
  <c r="A3" i="8"/>
  <c r="A3" i="15"/>
  <c r="A102" i="15" s="1"/>
  <c r="A3" i="9"/>
  <c r="B259" i="6"/>
  <c r="D238" i="7" s="1"/>
  <c r="B38" i="12"/>
  <c r="B258" i="6"/>
  <c r="B37" i="12"/>
  <c r="B8" i="9"/>
  <c r="B8" i="11" s="1"/>
  <c r="B8" i="12"/>
  <c r="J253" i="6"/>
  <c r="P40" i="9"/>
  <c r="H30" i="16" s="1"/>
  <c r="N253" i="5"/>
  <c r="Q26" i="8"/>
  <c r="AG6" i="17"/>
  <c r="N21" i="15"/>
  <c r="B45" i="9"/>
  <c r="A1" i="5"/>
  <c r="B24" i="11"/>
  <c r="B36" i="13" s="1"/>
  <c r="B36" i="14" s="1"/>
  <c r="E25" i="15" s="1"/>
  <c r="C43" i="16" s="1"/>
  <c r="B48" i="17" s="1"/>
  <c r="O46" i="9"/>
  <c r="O31" i="8"/>
  <c r="AI7" i="15"/>
  <c r="M20" i="15"/>
  <c r="A2" i="4"/>
  <c r="J259" i="6"/>
  <c r="O238" i="7" s="1"/>
  <c r="O37" i="12" s="1"/>
  <c r="B46" i="9"/>
  <c r="B25" i="11"/>
  <c r="B37" i="13" s="1"/>
  <c r="B37" i="14" s="1"/>
  <c r="E26" i="15" s="1"/>
  <c r="C44" i="16" s="1"/>
  <c r="B49" i="17" s="1"/>
  <c r="O18" i="11"/>
  <c r="B30" i="8"/>
  <c r="AM7" i="7"/>
  <c r="B31" i="8"/>
  <c r="D25" i="11"/>
  <c r="D37" i="13" s="1"/>
  <c r="D37" i="14" s="1"/>
  <c r="N26" i="15" s="1"/>
  <c r="F44" i="16" s="1"/>
  <c r="F49" i="17" s="1"/>
  <c r="D237" i="7"/>
  <c r="K253" i="6"/>
  <c r="S25" i="8"/>
  <c r="T253" i="5"/>
  <c r="AG9" i="17"/>
  <c r="P25" i="8"/>
  <c r="T233" i="7"/>
  <c r="P253" i="5"/>
  <c r="N255" i="5" l="1"/>
  <c r="D14" i="13" s="1"/>
  <c r="H16" i="16"/>
  <c r="H15" i="16"/>
  <c r="I15" i="16" s="1"/>
  <c r="K23" i="16" s="1"/>
  <c r="Q41" i="9"/>
  <c r="D17" i="11" s="1"/>
  <c r="B43" i="17"/>
  <c r="N256" i="5"/>
  <c r="D15" i="11" s="1"/>
  <c r="D22" i="13"/>
  <c r="H22" i="16"/>
  <c r="I22" i="16" s="1"/>
  <c r="H18" i="16"/>
  <c r="I18" i="16" s="1"/>
  <c r="H26" i="16"/>
  <c r="O45" i="9"/>
  <c r="O30" i="8"/>
  <c r="S40" i="9"/>
  <c r="D20" i="13"/>
  <c r="H29" i="16"/>
  <c r="H21" i="16"/>
  <c r="I21" i="16" s="1"/>
  <c r="H28" i="16"/>
  <c r="D18" i="13"/>
  <c r="H20" i="16"/>
  <c r="I20" i="16" s="1"/>
  <c r="D16" i="13"/>
  <c r="H19" i="16"/>
  <c r="I19" i="16" s="1"/>
  <c r="H27" i="16"/>
  <c r="AE1" i="5"/>
  <c r="AE2" i="5" s="1"/>
  <c r="D24" i="14" l="1"/>
  <c r="D18" i="11"/>
  <c r="D26" i="13" s="1"/>
  <c r="K22" i="16"/>
  <c r="D22" i="14" s="1"/>
  <c r="K18" i="16"/>
  <c r="K21" i="16"/>
  <c r="D20" i="14" s="1"/>
  <c r="K24" i="16"/>
  <c r="K20" i="16"/>
  <c r="K19" i="16"/>
  <c r="D16" i="14" s="1"/>
  <c r="D16" i="10" l="1"/>
  <c r="D32" i="13"/>
  <c r="D33" i="13" s="1"/>
  <c r="D18" i="14"/>
  <c r="D14" i="14"/>
  <c r="D14" i="10"/>
  <c r="D18" i="10" l="1"/>
  <c r="D26" i="14" s="1"/>
  <c r="D32" i="14" s="1"/>
  <c r="D33" i="14" l="1"/>
  <c r="AB17" i="17" s="1"/>
  <c r="B1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Priya Jumnani {प्रिया जुम्नानी}</author>
  </authors>
  <commentList>
    <comment ref="L20" authorId="0" shapeId="0" xr:uid="{8EFA681E-386C-4BB5-A2F0-D342F57ADB19}">
      <text>
        <r>
          <rPr>
            <b/>
            <sz val="9"/>
            <color indexed="81"/>
            <rFont val="Tahoma"/>
            <family val="2"/>
          </rPr>
          <t>Priya Jumnani {प्रिया जुम्नानी}: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tc={B1600683-FBE6-4DCF-AB38-4596434DE40B}</author>
  </authors>
  <commentList>
    <comment ref="A28" authorId="0" shapeId="0" xr:uid="{B1600683-FBE6-4DCF-AB38-4596434DE40B}">
      <text>
        <t>[Threaded comment]
Your version of Excel allows you to read this threaded comment; however, any edits to it will get removed if the file is opened in a newer version of Excel. Learn more: https://go.microsoft.com/fwlink/?linkid=870924
Comment:
    to be deleted as type test charges are not boq item</t>
      </text>
    </comment>
  </commentList>
</comments>
</file>

<file path=xl/sharedStrings.xml><?xml version="1.0" encoding="utf-8"?>
<sst xmlns="http://schemas.openxmlformats.org/spreadsheetml/2006/main" count="2077" uniqueCount="605">
  <si>
    <t>Schedule - 1</t>
  </si>
  <si>
    <t>Direct Total</t>
  </si>
  <si>
    <t>`</t>
  </si>
  <si>
    <t>BO Total</t>
  </si>
  <si>
    <t>(SCHEDULE OF RATES AND PRICES)</t>
  </si>
  <si>
    <t>To:</t>
  </si>
  <si>
    <t>Contracts Services, 3rd Floor</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</si>
  <si>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</si>
  <si>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</si>
  <si>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</si>
  <si>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</si>
  <si>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</si>
  <si>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</si>
  <si>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</si>
  <si>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Direct</t>
  </si>
  <si>
    <t>All Prices are in Indian Rupees.</t>
  </si>
  <si>
    <t>Bought-Out</t>
  </si>
  <si>
    <t>SI. No.</t>
  </si>
  <si>
    <t>PR No</t>
  </si>
  <si>
    <t>PR Line Item No</t>
  </si>
  <si>
    <t>Activity Description</t>
  </si>
  <si>
    <t>Material Code</t>
  </si>
  <si>
    <t xml:space="preserve">HSN Code </t>
  </si>
  <si>
    <t>Whether HSN in column ‘ 6 ’ is confirmed. If not  indicate applicable the HSN code *</t>
  </si>
  <si>
    <t>Rate of GST applicable ( in %)</t>
  </si>
  <si>
    <t>Whether  rate of GST in column ‘4’ is confirmed. If not  indicate applicable rate of GST *</t>
  </si>
  <si>
    <t>Item  Description</t>
  </si>
  <si>
    <t>Unit</t>
  </si>
  <si>
    <t>Qty.</t>
  </si>
  <si>
    <t>Unit Ex-works price (excluding GST)</t>
  </si>
  <si>
    <t>Total Ex-works price (excluding GST)</t>
  </si>
  <si>
    <t>GST Tax as confirmed by Bidder</t>
  </si>
  <si>
    <t>14= 12 x 13</t>
  </si>
  <si>
    <t>I</t>
  </si>
  <si>
    <t>LOT</t>
  </si>
  <si>
    <t>Information Storage &amp; Retrivel System - Data Historian Software</t>
  </si>
  <si>
    <t xml:space="preserve">EA </t>
  </si>
  <si>
    <t>Input ACDB (150 kVA rating)</t>
  </si>
  <si>
    <t>II</t>
  </si>
  <si>
    <t xml:space="preserve">Total Ex-works Price </t>
  </si>
  <si>
    <t>Total Type Test charges as per Schedule-7</t>
  </si>
  <si>
    <t>Total Ex-works Price including Type Test charges</t>
  </si>
  <si>
    <t>Total GST Tax as confirmed by Bidder</t>
  </si>
  <si>
    <t>Note          :</t>
  </si>
  <si>
    <t>Specify amount of GST on the transaction between the Contractor and the Employer.</t>
  </si>
  <si>
    <t>*</t>
  </si>
  <si>
    <t>In case the bidder leaves the cell for confirmation of the HSN code and/or  GST rate  “blank”,  the HSN code and corresponding GST rate indicated by the Employer shall be deemed to be the one confirmed by the Bidder.</t>
  </si>
  <si>
    <t xml:space="preserve">Date          : </t>
  </si>
  <si>
    <t>Place         :</t>
  </si>
  <si>
    <t>Printed Name   :</t>
  </si>
  <si>
    <t>Designation   :</t>
  </si>
  <si>
    <t>ORIGINAL</t>
  </si>
  <si>
    <t>Price Schedules</t>
  </si>
  <si>
    <t>Fill up only green shaded cells in Sch-1, Sch-2, Sch-3, Sch-4a, Sch-4b, Sch-5, Sch-7 and Bid Form 2nd Envelope.</t>
  </si>
  <si>
    <t/>
  </si>
  <si>
    <t>All the cells in Sch-5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</si>
  <si>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</si>
  <si>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</si>
  <si>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General Instruction to the Bidders for filling up this workbook of Price Schedules </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</si>
  <si>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</si>
  <si>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</si>
  <si>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</si>
  <si>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</si>
  <si>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</si>
  <si>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</si>
  <si>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</si>
  <si>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</si>
  <si>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</si>
  <si>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</si>
  <si>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</si>
  <si>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</si>
  <si>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</si>
  <si>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This Workbook consists of following worksheets :</t>
  </si>
  <si>
    <t xml:space="preserve">Cover : </t>
  </si>
  <si>
    <t>Opening page of the workbook.</t>
  </si>
  <si>
    <t>Names of Bidder :</t>
  </si>
  <si>
    <t>●</t>
  </si>
  <si>
    <t>Select Sole Bidder from the pull down menu. Do not leave this cell blank.</t>
  </si>
  <si>
    <t>Fill up names and address of the Sole Bidder.</t>
  </si>
  <si>
    <t>Fill up date in dd-mmm-yyyy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</si>
  <si>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</si>
  <si>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</si>
  <si>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</si>
  <si>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</si>
  <si>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Total amount shall get calculated automatically.</t>
  </si>
  <si>
    <t>Type Test charges shall appear automatically after filling up Sch-7 appropriately.</t>
  </si>
  <si>
    <t>Sch-2 (Freight &amp; Insurance Charges) :</t>
  </si>
  <si>
    <t>Sch-3 (Erection  Charges) :</t>
  </si>
  <si>
    <t>Sch-4a (Training  Charges) :</t>
  </si>
  <si>
    <t>Sch-4b (Maintenance Charges during and after Defect Liability Period) :</t>
  </si>
  <si>
    <t>Sch-5 (Summary of Taxes and Duties applicable on the Goods) :</t>
  </si>
  <si>
    <t>No cell is required to be filled in by the bidder in this worksheet.</t>
  </si>
  <si>
    <t>Sch -6 :</t>
  </si>
  <si>
    <t xml:space="preserve">Summary of all the Schedules without considering discount (mentioned in the work sheet discount) shall be displayed automatically. </t>
  </si>
  <si>
    <t>Sch-7 (Type Test Charges) :</t>
  </si>
  <si>
    <t>Fill up the rates &amp; location where type tests are proposed.</t>
  </si>
  <si>
    <t>Total of this Sch-7 shall automatically appear in Sch-1.</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</si>
  <si>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</si>
  <si>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</si>
  <si>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</si>
  <si>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Fill up additional information as required.</t>
  </si>
  <si>
    <t>* * *</t>
  </si>
  <si>
    <t>Happy Bidding !</t>
  </si>
  <si>
    <t>Sole Bidder</t>
  </si>
  <si>
    <t>JV (Joint Venture)</t>
  </si>
  <si>
    <t>2 or More</t>
  </si>
  <si>
    <t>Enter following details of the bidder</t>
  </si>
  <si>
    <t>Specify type of Bidder         [Select from drop down menu]</t>
  </si>
  <si>
    <t>Name of other Partner - 2 (more, if any)</t>
  </si>
  <si>
    <t>Address of other Partner - 2 (more, if any)</t>
  </si>
  <si>
    <t xml:space="preserve">Printed Name </t>
  </si>
  <si>
    <t>Designation</t>
  </si>
  <si>
    <t>email ID of Bid Signatory</t>
  </si>
  <si>
    <t>Mobile No. of Bid Signatory</t>
  </si>
  <si>
    <t>Tel No. of Bid Signatory</t>
  </si>
  <si>
    <t>Fax No. of Bid Signatory</t>
  </si>
  <si>
    <t xml:space="preserve">Date     </t>
  </si>
  <si>
    <t xml:space="preserve">Place     </t>
  </si>
  <si>
    <t>Schedule - 2</t>
  </si>
  <si>
    <t>Local Transportation, In-transit insurance, loading and unloading</t>
  </si>
  <si>
    <t>Description</t>
  </si>
  <si>
    <t>Quantity</t>
  </si>
  <si>
    <t xml:space="preserve">Unit Freight, In-transit Insurance, loading &amp; unloading Charges </t>
  </si>
  <si>
    <t xml:space="preserve">Total Freight, 
In-transit Insurance, loading &amp; unloading Charges 
</t>
  </si>
  <si>
    <t>8= 6 x 7</t>
  </si>
  <si>
    <t xml:space="preserve">Total F&amp;I Price </t>
  </si>
  <si>
    <t>#</t>
  </si>
  <si>
    <t>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Insurance and other Incidental Services only in line with clause ITB 11.4(b).</t>
  </si>
  <si>
    <t xml:space="preserve">Date: </t>
  </si>
  <si>
    <t>Place:</t>
  </si>
  <si>
    <t>Schedule - 3</t>
  </si>
  <si>
    <t>As per Lum-sum</t>
  </si>
  <si>
    <t>(SCHEDULE OF RATES AND PRICES )</t>
  </si>
  <si>
    <t>AS per Percent</t>
  </si>
  <si>
    <t>As per lum-sum on Sch-3</t>
  </si>
  <si>
    <t>As per Percent on Sch-3</t>
  </si>
  <si>
    <t>Total Discount</t>
  </si>
  <si>
    <t>Multipackage lum-sum</t>
  </si>
  <si>
    <t>Installation Charges :</t>
  </si>
  <si>
    <t>Amount after Discount (Rs.)</t>
  </si>
  <si>
    <t>Dis Alert</t>
  </si>
  <si>
    <t>Amount after MPD (Rs.)</t>
  </si>
  <si>
    <t>Activity Header</t>
  </si>
  <si>
    <t>PR Activity No</t>
  </si>
  <si>
    <t>Service Code</t>
  </si>
  <si>
    <t>SAC (Service Accounting Codes)</t>
  </si>
  <si>
    <t>Whether SAC in column '8’ is confirmed. If not  indicate applicable the SAC *</t>
  </si>
  <si>
    <t>Unit Erection Charges</t>
  </si>
  <si>
    <t>Total Erection Charges</t>
  </si>
  <si>
    <t>Total GST as confirmed by Bidder</t>
  </si>
  <si>
    <t>16 = 14 x 15</t>
  </si>
  <si>
    <t>6 = 4 x 5</t>
  </si>
  <si>
    <t>Input ACDB (150kVA rating)</t>
  </si>
  <si>
    <t>Output ACDB (100kVA rating)</t>
  </si>
  <si>
    <t>Total Installation Charges</t>
  </si>
  <si>
    <t>In case the bidder leaves the cell for confirmation of the SAC and/or  GST rate “blank”,  the SAC and corresponding GST rate indicated by the Employer shall be deemed to be the one confirmed by the Bidder.</t>
  </si>
  <si>
    <t>Schedule - 4a</t>
  </si>
  <si>
    <t>Training Charges for Training to be imparted</t>
  </si>
  <si>
    <t>Unit Training Charges excluding GST</t>
  </si>
  <si>
    <t>Total Training  Charges excluding GST</t>
  </si>
  <si>
    <t>Total Training Charges</t>
  </si>
  <si>
    <t>Schedule - 4b</t>
  </si>
  <si>
    <t>Unit Maintenance Charges excluding GST</t>
  </si>
  <si>
    <t>Total Maintenance  Charges excluding GST</t>
  </si>
  <si>
    <t>Total Maintenance Charges during and after Defect Liabilty Period</t>
  </si>
  <si>
    <t>Schedule - 5</t>
  </si>
  <si>
    <t>(SUMMARY OF TAXES &amp; DUTIES APPLICABLE ON PLANT &amp; EQUIPMENT)</t>
  </si>
  <si>
    <t>Name     :</t>
  </si>
  <si>
    <t>Address :</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</si>
  <si>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</si>
  <si>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</si>
  <si>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</si>
  <si>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</si>
  <si>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</si>
  <si>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</si>
  <si>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</si>
  <si>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</si>
  <si>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</si>
  <si>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</si>
  <si>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</si>
  <si>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</si>
  <si>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 xml:space="preserve">GRAND TOTAL [1+2] </t>
  </si>
  <si>
    <t>Grand Total after Discount</t>
  </si>
  <si>
    <t>Grand Total after MPD</t>
  </si>
  <si>
    <t xml:space="preserve">Date         : </t>
  </si>
  <si>
    <t>Place        :</t>
  </si>
  <si>
    <t>(GRAND SUMMARY)</t>
  </si>
  <si>
    <t>TOTAL SCHEDULE NO. 1</t>
  </si>
  <si>
    <t xml:space="preserve">Ex-works price of Plant and Equipment including Type Test Charges </t>
  </si>
  <si>
    <t>TOTAL SCHEDULE NO. 2</t>
  </si>
  <si>
    <t>Local Transportation, In-transit Insurance, loading &amp; unloading</t>
  </si>
  <si>
    <t>3</t>
  </si>
  <si>
    <t>TOTAL SCHEDULE NO. 3</t>
  </si>
  <si>
    <t>Installation Charges</t>
  </si>
  <si>
    <t>4a</t>
  </si>
  <si>
    <t>TOTAL SCHEDULE NO. 4a</t>
  </si>
  <si>
    <t xml:space="preserve">Training Charges </t>
  </si>
  <si>
    <t>4b</t>
  </si>
  <si>
    <t>TOTAL SCHEDULE NO. 4b</t>
  </si>
  <si>
    <t>TOTAL SCHEDULE NO. 5</t>
  </si>
  <si>
    <t>Taxes and Duties</t>
  </si>
  <si>
    <t>6</t>
  </si>
  <si>
    <r>
      <t xml:space="preserve">Type Test Charges 
</t>
    </r>
    <r>
      <rPr>
        <sz val="10"/>
        <rFont val="Book Antiqua"/>
        <family val="1"/>
      </rPr>
      <t>[Total of this Schedule is included in Schedule - 1 above.]</t>
    </r>
  </si>
  <si>
    <t>Schedule 7</t>
  </si>
  <si>
    <t>As per lum-sum on Sch-7</t>
  </si>
  <si>
    <t>As per Percent on Sch-7</t>
  </si>
  <si>
    <t>Multipackage Discount</t>
  </si>
  <si>
    <t>Type tests Charges:</t>
  </si>
  <si>
    <t>SL. NO.</t>
  </si>
  <si>
    <t>Line Item No</t>
  </si>
  <si>
    <t>Code</t>
  </si>
  <si>
    <t>Description of Test</t>
  </si>
  <si>
    <t>Unit Test Charge</t>
  </si>
  <si>
    <t>Total Test Charges (Rs.)</t>
  </si>
  <si>
    <t>Revaluation of M column</t>
  </si>
  <si>
    <t>Tax Calculation</t>
  </si>
  <si>
    <t>Total Test Charges After Discount (Rs.)</t>
  </si>
  <si>
    <t>Total Test Charges After MPD (Rs.)</t>
  </si>
  <si>
    <t>13 = 10 x 11</t>
  </si>
  <si>
    <t>NOT APPLICABLE</t>
  </si>
  <si>
    <t>TOTAL TYPE TEST CHARGES</t>
  </si>
  <si>
    <t>Note         :</t>
  </si>
  <si>
    <t>Bidder should indicate the name of test laboratories where type tests are proposed to be conducted</t>
  </si>
  <si>
    <t xml:space="preserve">This letter of discount is optional. Bidder may / may not offer any discount. </t>
  </si>
  <si>
    <t>Letter of Discount</t>
  </si>
  <si>
    <t>LETTER OF DISCOUNT</t>
  </si>
  <si>
    <t>Contract Services</t>
  </si>
  <si>
    <t>Sector-29, (near IFFCO Chowk)</t>
  </si>
  <si>
    <t>Gurgaon (Haryana) - 122001</t>
  </si>
  <si>
    <t>Subject  :</t>
  </si>
  <si>
    <t>Dear Sir</t>
  </si>
  <si>
    <t>With reference to the subject tender, we hereby offer unconditional discount on the prices quoted by us as per details given here below :</t>
  </si>
  <si>
    <t>Eq Weightage of Rs/ %</t>
  </si>
  <si>
    <t>Final Discount Factor</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</si>
  <si>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</si>
  <si>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 xml:space="preserve">Schedule-1 : Ex works prices </t>
  </si>
  <si>
    <t>In Rs.</t>
  </si>
  <si>
    <t>Schedule-1 : Ex-Works Price</t>
  </si>
  <si>
    <t>Schedule-2 : Freight &amp; Insurance</t>
  </si>
  <si>
    <t>Schedule-3 : Erection Charges</t>
  </si>
  <si>
    <t>Schedule-4a : Training Charges</t>
  </si>
  <si>
    <t>Schedule-4b : Maintenance Charges</t>
  </si>
  <si>
    <t>Schedule-7 : Type Test Charges</t>
  </si>
  <si>
    <t>Schedule-1 : Ex works prices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</si>
  <si>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</si>
  <si>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</si>
  <si>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</si>
  <si>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</si>
  <si>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</si>
  <si>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</si>
  <si>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</si>
  <si>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</si>
  <si>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</si>
  <si>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</si>
  <si>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</si>
  <si>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</si>
  <si>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</si>
  <si>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</si>
  <si>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</si>
  <si>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</si>
  <si>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</si>
  <si>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</si>
  <si>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</si>
  <si>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</si>
  <si>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</si>
  <si>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</si>
  <si>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</si>
  <si>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</si>
  <si>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</si>
  <si>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</si>
  <si>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</si>
  <si>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</si>
  <si>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</si>
  <si>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</si>
  <si>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</si>
  <si>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</si>
  <si>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</si>
  <si>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</si>
  <si>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</si>
  <si>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</si>
  <si>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</si>
  <si>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</si>
  <si>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</si>
  <si>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</si>
  <si>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</si>
  <si>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 xml:space="preserve">Local Transportation, In-transit Insurance, loading and unloading </t>
  </si>
  <si>
    <t>Schedule 3</t>
  </si>
  <si>
    <t>Installation Charges.</t>
  </si>
  <si>
    <t>Schedule 4a</t>
  </si>
  <si>
    <t>Training charges for training to be imparted.</t>
  </si>
  <si>
    <t>Schedule 4b</t>
  </si>
  <si>
    <t>Schedule 5</t>
  </si>
  <si>
    <t>Taxes and Duties not included in Schedule 1</t>
  </si>
  <si>
    <t>Schedule 6</t>
  </si>
  <si>
    <t>Break-up of Type Test Charges for Type Tests to be conducted (NOT APPLICABLE)</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</si>
  <si>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</si>
  <si>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</si>
  <si>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</si>
  <si>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</si>
  <si>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</si>
  <si>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specified in Schedule No. 1,  Installation Services specified in Schedule No. 3, Charges for Training to be imparted  specified in Schedule No. 4a and Maintenance Charges during &amp; after Defect Laibility Period specified in Schedule No. 4b of the Price Schedule in this Second Envelope by the Indian Laws.</t>
  </si>
  <si>
    <t xml:space="preserve">We confirm that we have also registered/we shall also get registered in the GST Network with a GSTIN, in all the states where the project is located and the states from which we shall make our supply of goods. </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</si>
  <si>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</si>
  <si>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</si>
  <si>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</si>
  <si>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</si>
  <si>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</si>
  <si>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</si>
  <si>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</si>
  <si>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</si>
  <si>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</si>
  <si>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</si>
  <si>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</si>
  <si>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Package Name:</t>
  </si>
  <si>
    <t>Spec no.</t>
  </si>
  <si>
    <t>SUMMARY OF TAXES &amp; DUTIES APPLICABLE ON GOODS</t>
  </si>
  <si>
    <t>Printed name</t>
  </si>
  <si>
    <t>Computer System Hardware - ICCP server</t>
  </si>
  <si>
    <t>Computer System Hardware - Communication Front End (CFE)</t>
  </si>
  <si>
    <t>Computer System Hardware - NMS server</t>
  </si>
  <si>
    <t>TIME &amp; FREQUENCY SYSTEM NAVIC BASED (WITH FAILBACK TO GPS)</t>
  </si>
  <si>
    <t>DIGITAL DISPLAY FOR DATE</t>
  </si>
  <si>
    <t xml:space="preserve">NO </t>
  </si>
  <si>
    <t>Computer System Hardware - Digital Display for Time</t>
  </si>
  <si>
    <t>Computer System Hardware - Digital Display for Frequency</t>
  </si>
  <si>
    <t>Computer System Hardware - Laptop for maintenance</t>
  </si>
  <si>
    <t>SCADA APPLICATION SOFTWARE</t>
  </si>
  <si>
    <t>Application Software - CFE Communication</t>
  </si>
  <si>
    <t>Application Software - ICCP Communication</t>
  </si>
  <si>
    <t>HIDS APPLICATION SOFTWARE</t>
  </si>
  <si>
    <t>INSTALLATION OF DATA HISTORIAN SERVERS</t>
  </si>
  <si>
    <t>Time &amp; Frequency System Navic based (with failback to GPS)</t>
  </si>
  <si>
    <t>INSTALLATION OF SCADA</t>
  </si>
  <si>
    <t>Application Software -Network Management System</t>
  </si>
  <si>
    <t xml:space="preserve">YR </t>
  </si>
  <si>
    <t>Unit  Charges excluding GST</t>
  </si>
  <si>
    <t>Total   Charges excluding GST</t>
  </si>
  <si>
    <t>(All Prices are in Indian Rupees.)</t>
  </si>
  <si>
    <t>Schedule - 6 (buy-back)</t>
  </si>
  <si>
    <t>Whether HSN in column ‘5’ is confirmed. If not  indicate applicable the HSN code *</t>
  </si>
  <si>
    <t>Whether  rate of GST in column ‘7’ is confirmed. If not  indicate applicable rate of GST *</t>
  </si>
  <si>
    <t>Included</t>
  </si>
  <si>
    <t>Data Replica Server</t>
  </si>
  <si>
    <t>SET</t>
  </si>
  <si>
    <t>UPS Monitoring System</t>
  </si>
  <si>
    <t>Half Yearly Cyber Security Audit by Cert-IN certified auditors</t>
  </si>
  <si>
    <t>Schedule - 6 After Discount</t>
  </si>
  <si>
    <t>Schedule - 6</t>
  </si>
  <si>
    <t>TOTAL SCHEDULE NO. 7</t>
  </si>
  <si>
    <t>GRAND TOTAL [1+2+3+4+5]</t>
  </si>
  <si>
    <t>Grand Summary [Schedule 1 to 5]</t>
  </si>
  <si>
    <t>Annual Maintenance Contract Charges during &amp; after Defect Liability Period</t>
  </si>
  <si>
    <t>Schedule-4b : Annual Maintenance Contract Charges during &amp; after Defect Liability Period</t>
  </si>
  <si>
    <r>
      <t xml:space="preserve">100% of applicable Taxes and Duties i.e </t>
    </r>
    <r>
      <rPr>
        <b/>
        <sz val="11"/>
        <rFont val="Book Antiqua"/>
        <family val="1"/>
      </rPr>
      <t>GST</t>
    </r>
    <r>
      <rPr>
        <sz val="11"/>
        <rFont val="Book Antiqua"/>
        <family val="1"/>
      </rPr>
      <t xml:space="preserve">  which are payable by the Employer/Owner (as applicable) under the Contract, shall be reimbursed by the Employer/Owner (as applicable) on production of satisfactory documentary evidence by the Contractor in accordance with the provisions of the Bidding Documents.</t>
    </r>
  </si>
  <si>
    <t>Note:</t>
  </si>
  <si>
    <t>In line with ITB Cl.11.4(d), Bidder to insure that the Annual Maintenance Contract (AMC) Charges shall be minimum 30% of the total Bid Price quoted by the bidder. Also, the Maintenance Charges shall be uniformly distributed over the AMC period of 7 years i.e., 1 year Defect Liability Period and 6 years AMC period.</t>
  </si>
  <si>
    <t xml:space="preserve">SCADA &amp; REMC NIT   </t>
  </si>
  <si>
    <t xml:space="preserve">Supply : RTU &amp; associated items         </t>
  </si>
  <si>
    <t xml:space="preserve">Spares : RTU &amp; associated items         </t>
  </si>
  <si>
    <t xml:space="preserve">Supply : DCPS and associated items      </t>
  </si>
  <si>
    <t xml:space="preserve">SCADA-Supply                            </t>
  </si>
  <si>
    <t xml:space="preserve">SCADA-spare                             </t>
  </si>
  <si>
    <t xml:space="preserve">SCADA &amp; REMC NIT      </t>
  </si>
  <si>
    <t xml:space="preserve">Service : RTU &amp; associated items        </t>
  </si>
  <si>
    <t xml:space="preserve">Annual maint. Charges for RTU           </t>
  </si>
  <si>
    <t xml:space="preserve">Service : DCPS &amp; associated items       </t>
  </si>
  <si>
    <t xml:space="preserve">SCADA-Service                           </t>
  </si>
  <si>
    <t xml:space="preserve">SCADA-AMC                               </t>
  </si>
  <si>
    <t>RTU base equipment comprising panels,  racks, sub-racks, Power Supply modules, Communication Modules, interfacing equipment,required converters &amp; all other required items/accessories including completewiring for all modules .</t>
  </si>
  <si>
    <t>CPU Cards for RTU</t>
  </si>
  <si>
    <t>Digital Input Module (16 CHANNEL) for RTU</t>
  </si>
  <si>
    <t>Digital Output Module (8 CHANNEL) for RTU</t>
  </si>
  <si>
    <t>Analog Input Module for RTU</t>
  </si>
  <si>
    <t>Multi Function Transducers for RTU</t>
  </si>
  <si>
    <t>Weather Sensor for RTU</t>
  </si>
  <si>
    <t>OLTC Transducer for RTU</t>
  </si>
  <si>
    <t>Contact Multiflying Relays (CMRs) FOR RTU</t>
  </si>
  <si>
    <t>Time Sychronization Equipment without Display for RTU</t>
  </si>
  <si>
    <t>Heavy Duty Relay for RTU</t>
  </si>
  <si>
    <t>Supervisory Interface Cubicles(SIC) panel for mounting MFTs, CMR  etc if required</t>
  </si>
  <si>
    <t>LDMS System Along with software</t>
  </si>
  <si>
    <t>Furniture for LDMS system(1 Table  &amp; 1 Chair)</t>
  </si>
  <si>
    <t>Inverter for LDMS</t>
  </si>
  <si>
    <t>Cables for RTU</t>
  </si>
  <si>
    <t>Laptop for PCMT</t>
  </si>
  <si>
    <t>Integration of new bay(Including supply &amp; commissioning  of each type Cards, MFT, CMR,Cables etc) at RTU site</t>
  </si>
  <si>
    <t>Annual Maintenance  of RTU during 1 year of Warranty period</t>
  </si>
  <si>
    <t>Annual Maintenance  of RTU for 6 years after expiry of Warranty period</t>
  </si>
  <si>
    <t>35A SMPS based 48V DC Power Supply (DCPS) system.</t>
  </si>
  <si>
    <t>450Ah VRLA type Battery bank for above DCPS system ( with 8 Hrs backup).</t>
  </si>
  <si>
    <t>EMS Applications - State Estimator</t>
  </si>
  <si>
    <t>EMS Applications - Contingency Analysis</t>
  </si>
  <si>
    <t>SECURITY ENHANCEMENT</t>
  </si>
  <si>
    <t>EMS Applications - Optimal Power flow</t>
  </si>
  <si>
    <t>EMS Applications - Outage Scheduler</t>
  </si>
  <si>
    <t>EMS Applications - Transmission Line/Corridor Capability Monitor (TCM)</t>
  </si>
  <si>
    <t>REMC Software for Forecasting Application Software</t>
  </si>
  <si>
    <t>REMC Software for Scheduling Application Software</t>
  </si>
  <si>
    <t>Application Software - Database development system (DDS) cum test bench for RTU and ICCP Integration</t>
  </si>
  <si>
    <t>Web Server Application Software - Web Server system</t>
  </si>
  <si>
    <t>Web Server Application Software - Data Replica System</t>
  </si>
  <si>
    <t>Application Software - Document Management System software</t>
  </si>
  <si>
    <t>Identity Management Software along with patch management software</t>
  </si>
  <si>
    <t>Web Server Application Software - Host based IDS for all machines in LAN connected to external firewall</t>
  </si>
  <si>
    <t>Installation of End Point Security Solution with centralised management</t>
  </si>
  <si>
    <t>Centralised management and Log Analyser of firewall</t>
  </si>
  <si>
    <t>SIEM Software</t>
  </si>
  <si>
    <t>Application software- Report development and generation software</t>
  </si>
  <si>
    <t>Software for SAN</t>
  </si>
  <si>
    <t>NAS Software</t>
  </si>
  <si>
    <t>Energy accounting and Billing Software</t>
  </si>
  <si>
    <t>E-mail and SMS Application</t>
  </si>
  <si>
    <t>Computer System Hardware - SCADA/EMS Applications Server</t>
  </si>
  <si>
    <t>REMC HARDWARE for Application (Forecasting &amp; Scheduling Server)</t>
  </si>
  <si>
    <t>Installation of PDS (test &amp; development) server</t>
  </si>
  <si>
    <t>Installation of Configuration management Server cum centralised management console</t>
  </si>
  <si>
    <t>Identity and Patch Management Server</t>
  </si>
  <si>
    <t>Web Server</t>
  </si>
  <si>
    <t>Server management console .</t>
  </si>
  <si>
    <t>REMC HARDWARE for SAN management server along with SAN box &amp; switch and mass storage (SAN)</t>
  </si>
  <si>
    <t>NAS BOX</t>
  </si>
  <si>
    <t>REMC Hardware for Repository Server</t>
  </si>
  <si>
    <t>REMC hardwarwe Tape Library .</t>
  </si>
  <si>
    <t>WAN Routers for ICCP communications with minimum 4 Ethernet ports</t>
  </si>
  <si>
    <t>WAN Routers for RTU communications with minimum 4 Ethernet ports</t>
  </si>
  <si>
    <t>Installation of Router cum firewall for Remote Consoles</t>
  </si>
  <si>
    <t>Computer System Hardware - SCADA LAN Switch (Layer 3)</t>
  </si>
  <si>
    <t>Computer System Hardware -Data LAN Switch (Layer 3)</t>
  </si>
  <si>
    <t>L-3  LAN SWITCH FOR HISTORIAN &amp; NMS LAN</t>
  </si>
  <si>
    <t>Computer System Hardware -External DMZ LAN Switch (Layer 3)</t>
  </si>
  <si>
    <t>Computer System Hardware -Server Management LAN Switch (Layer 3)</t>
  </si>
  <si>
    <t>Computer System Hardware -ICCP LAN Switch (Layer 3)</t>
  </si>
  <si>
    <t>Installation of External Firewall with NIPS and centralised mangement</t>
  </si>
  <si>
    <t>Installation of Internal Firewall with NIPS and centralised mangement</t>
  </si>
  <si>
    <t>Installation of External Firewall with NIPS for ICCP and RTU and centralised mangement</t>
  </si>
  <si>
    <t>Workstation Console (Engineering &amp; Operator) integrated with dual 24' TFT Monitors</t>
  </si>
  <si>
    <t>Installation of Dual monitors forworkstation</t>
  </si>
  <si>
    <t>Installation of workstation for PDS</t>
  </si>
  <si>
    <t>Installation of Dual monitor for PDS</t>
  </si>
  <si>
    <t>Installation of DTS Workstation console</t>
  </si>
  <si>
    <t>Installation of Dual monitors for DTS</t>
  </si>
  <si>
    <t>Color Laser Printer</t>
  </si>
  <si>
    <t>Computer System Hardware - Black &amp; White Laser Printer cum Multi Function Device</t>
  </si>
  <si>
    <t>Computer System Hardware - Digital Display for Day</t>
  </si>
  <si>
    <t>Energy accounting and Billing Software Server</t>
  </si>
  <si>
    <t>Computer System Hardware - Video Projection System (Having 3x2 Module configuration with each module of 70" diagonal LED back</t>
  </si>
  <si>
    <t>Installation of 44U SERVER RACK/PANELS WITH IP Based KVM SWITCH &amp; RACK MOUNTED MONITOR</t>
  </si>
  <si>
    <t>Furniture - workstation desk and chair and printer table</t>
  </si>
  <si>
    <t>Furniture for conference room(Table and chairs)</t>
  </si>
  <si>
    <t>Installation of Remote Consoles with CPU (55"  monitor)</t>
  </si>
  <si>
    <t>Installation of 55" monitor for remote console</t>
  </si>
  <si>
    <t>40  kVA (32kW at 0.8 pf) UPS running in parallel</t>
  </si>
  <si>
    <t>Installation of VRLA type Battery banksfor UPS (each bank of atleast 76.8kVAH)</t>
  </si>
  <si>
    <t>Accessories for maintenance of VRLA type batteries</t>
  </si>
  <si>
    <t>Service- isolation transformers for UPS</t>
  </si>
  <si>
    <t>Power Distribution and cabling work required to establish UPS</t>
  </si>
  <si>
    <t>MULTI-POINT CONFERENCING UNIT</t>
  </si>
  <si>
    <t>Configuration Laptop with associated accessories for Video Conferencing System</t>
  </si>
  <si>
    <t>Video Endpoints for Video Conferencing System</t>
  </si>
  <si>
    <t>High Definition (HD) Camera</t>
  </si>
  <si>
    <t>Microphone Base Station</t>
  </si>
  <si>
    <t>Wireless Microphones</t>
  </si>
  <si>
    <t>Collar Microphones</t>
  </si>
  <si>
    <t>LCD Video Wall  (Having Module configuration with each module of 70" diagonal LED display)</t>
  </si>
  <si>
    <t>Wall mounted Line Array Speakers</t>
  </si>
  <si>
    <t>Dual Channel Power Amplifier for Video Conferencing System</t>
  </si>
  <si>
    <t>REMC Services for Integration of existing/new RTUs with REMC SCADA (per RTU integration) #</t>
  </si>
  <si>
    <t>REMC Services for Integration with new/existing Control Centres on ICCP (per ICCP) #</t>
  </si>
  <si>
    <t>REMC Service for Integration with Offline application (per application) #</t>
  </si>
  <si>
    <t>Software for Server Management System</t>
  </si>
  <si>
    <t>Charges of  FSP</t>
  </si>
  <si>
    <t>Charges of  WSP</t>
  </si>
  <si>
    <t>Redundant ISP services</t>
  </si>
  <si>
    <t>Annual maintenance contract of SCADA/EMS System and all the equipment supplied in the project during Defect Liablity Period</t>
  </si>
  <si>
    <t>Annual maintenance contract of SCADA/EMS System and  all the equipment supplied in the project after expiry of Defect LiablityPeriod</t>
  </si>
  <si>
    <t>Additional Services during Maintenance period - ICCP Integration for 7 years</t>
  </si>
  <si>
    <t>Intergration of RTU'S with SCADA during AMC</t>
  </si>
  <si>
    <t>Charges of 3 no. FSP for 2 years</t>
  </si>
  <si>
    <t>Charges of 2 No FSP for 2 years</t>
  </si>
  <si>
    <t>Charges of WSP for 4 years</t>
  </si>
  <si>
    <t>Redundant ISP services per year</t>
  </si>
  <si>
    <t>SMS Service of  1 Lakh messages annually</t>
  </si>
  <si>
    <t>YEARLY TRAINING ON SYSTEM FOR 5 DAYS FOR 20 PEOPLE</t>
  </si>
  <si>
    <t xml:space="preserve">SCADA &amp; REMC NIT       </t>
  </si>
  <si>
    <t>Training to be impared as per Technical Specifications</t>
  </si>
  <si>
    <t>Package-I: Establishment of SLDC cum REMC for UT of Ladakh under consultancy assignment for Establishment of SLDC cum REMC for UT of Ladakh.</t>
  </si>
  <si>
    <t xml:space="preserve">Specification No: CC/NT/W-SCADA/DOM/A00/23/08709 </t>
  </si>
  <si>
    <t>SLDC cum REMC</t>
  </si>
  <si>
    <t>RTU for Auxiliary system-RTU base equipment comprising racks,sub-racks, power supply modules, CPU,  including internal wiringexcept cards modules specified below</t>
  </si>
  <si>
    <t>CPU Card for RTU</t>
  </si>
  <si>
    <t>DI modules (16 channels)</t>
  </si>
  <si>
    <t>DIGITAL OUTPUT MODULE (8 CHANNEL) FOR RTU</t>
  </si>
  <si>
    <t>AI module (8 channels)</t>
  </si>
  <si>
    <t>Multi-function transducers</t>
  </si>
  <si>
    <t>OLTC Transducer</t>
  </si>
  <si>
    <t>Contact Multiplier Relay</t>
  </si>
  <si>
    <t>Time synchronisation equipment</t>
  </si>
  <si>
    <t>HEAVY DUTY RELAY FOR RTU</t>
  </si>
  <si>
    <t>SIC panels along with internal wiring / cabling &amp; accessories</t>
  </si>
  <si>
    <t>LDMS SYSTEM ALONG WITH SOFTWARE</t>
  </si>
  <si>
    <t>FURNITURE FOR LDMS SYSTEM(1 TABLE  &amp; 1 CHAIR)</t>
  </si>
  <si>
    <t>INVERTER FOR LDMS</t>
  </si>
  <si>
    <t>CABLES FOR RTU</t>
  </si>
  <si>
    <t>LAPTOP FOR PCMT</t>
  </si>
  <si>
    <t>35A SMPS BASED 48V DC POWER SUPPLY (DCPS) SYSTEM.</t>
  </si>
  <si>
    <t>450AH VRLA TYPE BATTERY BANK FOR ABOVE DCPS SYSTEM ( WITH 8 HRSBACKUP).</t>
  </si>
  <si>
    <t>REMC SOFTWARE FOR FORECASTING APPLICATION SOFTWARE</t>
  </si>
  <si>
    <t>REMC SOFTWARE FOR SCHEDULING APPLICATION SOFTWARE</t>
  </si>
  <si>
    <t>Application Software - Database development system (DDS) cum testbench for RTU and ICCP Integration</t>
  </si>
  <si>
    <t>IDENTITY MANAGEMENT SOFTWARE ALONG WITH PATCH MANAGEMENT SOFTWARE</t>
  </si>
  <si>
    <t>END POINT SECURITY SOLUTION WITH CENTRALISED MANAGEMENT</t>
  </si>
  <si>
    <t>CENTRALISED MANAGEMENT AND LOG ANALYSER OF FIREWALL</t>
  </si>
  <si>
    <t>Web and security System -Security information and Event management -Software</t>
  </si>
  <si>
    <t>REMC SOFTWARE FOR REPORT DEVELOPMENT AND GENERATION</t>
  </si>
  <si>
    <t>SOFTWARE FOR STORAGE SERVER NAS</t>
  </si>
  <si>
    <t>SOFTWARE FOR SERVER MANAGEMENT SYSTEM</t>
  </si>
  <si>
    <t>ENERGY ACCOUNTING AND BILLING SOFTWARE</t>
  </si>
  <si>
    <t>SMS &amp; Email interface</t>
  </si>
  <si>
    <t>REMC HARDWARE FOR APPLICATION (FORECASTING &amp; SCHEDULING SERVER)</t>
  </si>
  <si>
    <t>DATA HISTORIAN SERVER/DATA STORAGE SERVER</t>
  </si>
  <si>
    <t>PDS (TEST &amp; DEVELOPMENT) SERVER</t>
  </si>
  <si>
    <t>Configuration management Server cum centralised management console</t>
  </si>
  <si>
    <t>IDENTITY AND PATCH MANAGEMENT SERVER</t>
  </si>
  <si>
    <t>Web System-Web Server</t>
  </si>
  <si>
    <t>SERVER MANAGEMENT CONSOLE</t>
  </si>
  <si>
    <t>REMC HARDWARE FOR SAN MANAGEMENT SERVER ALONG WITH SAN BOX &amp; SWITCHAND MASS STORAGE (SAN)</t>
  </si>
  <si>
    <t>WAMS Hardware - Network Attached Storage (NAS) System of Minimum 6TBof RAID 10 or better configuration</t>
  </si>
  <si>
    <t>REMC HARDWARE FOR REPOSITORY SERVER</t>
  </si>
  <si>
    <t>REMC HARDWARWE TAPE LIBRARY</t>
  </si>
  <si>
    <t>Remote Console - WAN Routers for communications with Main and BackupControl Centres (2 x V.35/G.703 ports, 2 -LAN ports)</t>
  </si>
  <si>
    <t>24 PORT L3- LAN SWITCH FOR HISTORIAN &amp; REPORTING LAN</t>
  </si>
  <si>
    <t>24 PORT L3- LAN SWITCH FOR SERVER MANAGEMENT LAN</t>
  </si>
  <si>
    <t>External Firewall with NIPS andcentralised mangement</t>
  </si>
  <si>
    <t>Internal Firewall with NIPS andcentralised mangement</t>
  </si>
  <si>
    <t>EXTERNAL FIREWALL WITH NIPS FOR ICCP AND RTU AND CENTRALISED MANGEMENT</t>
  </si>
  <si>
    <t>PROCESSOR TERMINAL -LAPTOP</t>
  </si>
  <si>
    <t>Computer System Hardware - Workstations (Operator Console) integratedwith dual 24' LED Monitors</t>
  </si>
  <si>
    <t>DUAL MONITORS FOR WORKSTATIONS</t>
  </si>
  <si>
    <t>WORKSTATION FOR PDS</t>
  </si>
  <si>
    <t>DUAL MONITOR FOR PDS</t>
  </si>
  <si>
    <t>DTS Workstation console</t>
  </si>
  <si>
    <t>DUAL MONITORS FOR DTS</t>
  </si>
  <si>
    <t>Computer System Hardware - Black &amp; White Laser Printer cum MultiFunction Device</t>
  </si>
  <si>
    <t>ENERGY ACCOUNTING AND BILLING SOFTWARE SERVER</t>
  </si>
  <si>
    <t>Computer System Hardware - Video Projection System (Having 3x2 Moduleconfiguration with each module of 70" diagonal LED back lit projectiondisplay)</t>
  </si>
  <si>
    <t>44U SERVER RACK/PANELS WITH IP Based KVM SWITCH &amp; RACK MOUNTED MONITOR</t>
  </si>
  <si>
    <t>FURNITURE - WORKSTATION DESK AND CHAIR AND PRINTER TABLE</t>
  </si>
  <si>
    <t>FURNITURE FOR CONFERENCE ROOM (TABLE AND CHAIRS)</t>
  </si>
  <si>
    <t>REMOTE CONSOLES WITH CPU (55"  MONITOR)</t>
  </si>
  <si>
    <t>55"  MONITOR FOR REMOTE CONSOLE</t>
  </si>
  <si>
    <t>Uninterrupted Power supply - 40 kVA (32kW at 0.8 pf) UPS running inparallel</t>
  </si>
  <si>
    <t>VRLA type Battery banks for UPS (eachbank of atleast 76.8 kVAH)</t>
  </si>
  <si>
    <t>Output ACDB (100 kVA rating)</t>
  </si>
  <si>
    <t>ACCESSORIES FOR MAINTENANCE OF VRLA TYPE BATTERIES</t>
  </si>
  <si>
    <t>UPS Monitoring System and it's integration with SCADA System</t>
  </si>
  <si>
    <t>Isolation Transformer of double the UPS rating</t>
  </si>
  <si>
    <t>Video Conferencing Equipment:- Multipoint Conference Unit (MCU)</t>
  </si>
  <si>
    <t>Video Conferencing Equipment:- Configuration Laptop with assciatedaccessories</t>
  </si>
  <si>
    <t>Video Conferencing Equipment:- Video Endpoints</t>
  </si>
  <si>
    <t>Video Conferencing Equipment:- HD Camera</t>
  </si>
  <si>
    <t>Video Conferencing Equipment:- Microphone Base Station</t>
  </si>
  <si>
    <t>Video Conferencing Equipment:- Wireless Microphones</t>
  </si>
  <si>
    <t>Video Conferencing Equipment:- Collar Microphones</t>
  </si>
  <si>
    <t>VC-LCD Video Wall</t>
  </si>
  <si>
    <t>Video Conferencing Equipment:- Wall mounted Line Array Speakers</t>
  </si>
  <si>
    <t>Video Conferencing Equipment:- Dual Channel Power Amplifier</t>
  </si>
  <si>
    <t>WAMS HARDWARE SPARES -SERVERS FOR SLDCS A 10% OF THE SUPPLIED QUANTITYOR MINIMUM ONE NO OF EACH TYPE (WHICHEVER IS HIGHER)  FOR EVERYCONTROL CENTER. FOR SIMILAR BOQ ITEMS WITH DIFFERENT CONFIGURATIONS,ITEMS OF HIGHEST CONFIGURATION SHALL BE SUPPLIED AS SPARES, PROVIDEDTHAT THE HIGHEST CONFIGURATION DEVICE SHALL BE ABLE TO REPLACE THELOWER CONFIGURATION DEVICE.</t>
  </si>
  <si>
    <t>WAMS HARDWARE SPARES - WORKSTATIONS FOR SLDCS A 10% OF THE SUPPLIEDQUANTITY OR MINIMUM ONE NO OF EACH TYPE (WHICHEVER IS HIGHER)  FOREVERY CONTROL CENTER. FOR SIMILAR BOQ ITEMS WITH DIFFERENTCONFIGURATIONS, ITEMS OF HIGHEST CONFIGURATION SHALL BE SUPPLIED ASSPARES, PROVIDED THAT THE HIGHEST CONFIGURATION DEVICE SHALL BE ABLETO REPLACE THE LOWER CONFIGURATION DEVICE.</t>
  </si>
  <si>
    <t>WAMS HARDWARE SPARES - WAN ROUTERS FOR SLDCS A 10% OF THE SUPPLIEDQUANTITY OR MINIMUM ONE NO OF EACH TYPE (WHICHEVER IS HIGHER)  FOREVERY CONTROL CENTER. FOR SIMILAR BOQ ITEMS WITH DIFFERENTCONFIGURATIONS, ITEMS OF HIGHEST CONFIGURATION SHALL BE SUPPLIED ASSPARES, PROVIDED THAT THE HIGHEST CONFIGURATION DEVICE SHALL BE ABLETO REPLACE THE LOWER CONFIGURATION DEVICE.</t>
  </si>
  <si>
    <t>Tape drive as per specification</t>
  </si>
  <si>
    <t>ONE COMPLETE VPS MODULE WITHOUT SCREEN / FRAME STRUCTURE</t>
  </si>
  <si>
    <t>MANDATORY SPARES- VPS CONTROLLER WITH ALL INTERFACE CARDS</t>
  </si>
  <si>
    <t>SPARES FOR VPS LED PACK OF THREE COLORS (RED, GREEN &amp; BLUE) - ONE SETFOR EACH MODULE</t>
  </si>
  <si>
    <t>VPS Dust Filter</t>
  </si>
  <si>
    <t xml:space="preserve">WAMS HARDWARE - SPARES  FOR AUXILIARY POWER SUPPLY SYSTEM-
MCCB/MCB/ISOLATOR/ SWITCH/CONTACTOR OF EACH TYPE &amp; RATING (ASAPPLICABLE &amp; USED INSIDE UPS PANEL)  FOR EVERY CONTROL CENTER.
</t>
  </si>
  <si>
    <t xml:space="preserve">WAMS HARDWARE - SPARES  FOR AUXILIARY POWER SUPPLY SYSTEM -
FUSE OFEACH TYPE &amp; RATING (IF APPLICABLE).
</t>
  </si>
  <si>
    <t xml:space="preserve">WAMS HARDWARE - SPARES  FOR AUXILIARY POWER SUPPLY SYSTEM -
DC FILTERASSEMBLY.
</t>
  </si>
  <si>
    <t xml:space="preserve">WAMS HARDWARE - SPARES  FOR AUXILIARY POWER SUPPLY SYSTEM -
INPUT ACFILTER ASSEMBLY.
</t>
  </si>
  <si>
    <t xml:space="preserve">WAMS HARDWARE - SPARES  FOR AUXILIARY POWER SUPPLY SYSTEM -
OUTPUT ACFILTER ASSEMBLY.
</t>
  </si>
  <si>
    <t xml:space="preserve">WAMS HARDWARE - SPARES  FOR AUXILIARY POWER SUPPLY SYSTEM -
ELECTRONIC PRINTED CIRCUIT BOARD / CARD OF EACH TYPE (INCLUDING ALLCARDS/MODULES FOR RECTIFIER/CHARGER, INVERTER, SYSTEM CARD, DISPLAYMODULE, INTERFACE CARDS ETC.)
</t>
  </si>
  <si>
    <t xml:space="preserve">WAMS HARDWARE - SPARES  FOR AUXILIARY POWER SUPPLY SYSTEM -
POWERSEMICONDUCTOR DEVICES OF EACH TYPE &amp; RATING SUCH AS SCRS, IGBTS ETC.FOR RECTIFIER/CHARGER MODULE, INVERTER MODULE, STATIC SWITCH MODULEFOR ALL THE THREE PHASES (EXCLUDE THOSE ITEMS WHICH ARE COVERED UNDERITEM-6 ABOVE).
</t>
  </si>
  <si>
    <t>Schedule-4c</t>
  </si>
  <si>
    <t>Total for Schedule 4(c) (Excl. GST)</t>
  </si>
  <si>
    <t>Forecasting &amp; Weather Services Charges:</t>
  </si>
  <si>
    <t>Whether SAC in column '8’ is confirmed. If not  indicate applicable the SAC*</t>
  </si>
  <si>
    <t>Whether  rate of GST in column ‘10’ is confirmed. If not  indicate applicable rate of GST*</t>
  </si>
  <si>
    <t>Total GST on Installation Services  (Schedule-3), Training to be imparted in India (Schedule-4a), Annual Maintenance Contract Charges during &amp; after Defect Liability Period (Schedule-4b) and Forecasting &amp; Weather Services Charges (Schedule-4c)</t>
  </si>
  <si>
    <t>4c</t>
  </si>
  <si>
    <t>TOTAL SCHEDULE NO. 4c</t>
  </si>
  <si>
    <t>Forecasting &amp; Weather Services Charges</t>
  </si>
  <si>
    <t>GRAND TOTAL [1+2+3+4+5-6]</t>
  </si>
  <si>
    <r>
      <t>Discount on lum-sum basis on total price quoted by us without Taxes &amp; Duties.</t>
    </r>
    <r>
      <rPr>
        <sz val="11"/>
        <rFont val="Book Antiqua"/>
        <family val="1"/>
      </rPr>
      <t xml:space="preserve"> [The discount shall be proportionately applicable on all the items of all the Schdules i.e. Sch-1 (without type test charges), Sch-2, Sch-3, Sch-4a, Sch-4b, Sch-4c &amp; Sch-7] </t>
    </r>
    <r>
      <rPr>
        <b/>
        <sz val="11"/>
        <rFont val="Book Antiqua"/>
        <family val="1"/>
      </rPr>
      <t>In Rs.</t>
    </r>
  </si>
  <si>
    <r>
      <t>Discount on percent basis on total price quoted by us without Taxes &amp; Duties.</t>
    </r>
    <r>
      <rPr>
        <sz val="11"/>
        <rFont val="Book Antiqua"/>
        <family val="1"/>
      </rPr>
      <t xml:space="preserve"> [The discount shall be applicable on all the items of all the Schdules i.e. Sch-1 (without type test charges), Sch-2, Sch-3, Sch-4a, Sch-4b, Sch-4c &amp; Sch-7] </t>
    </r>
    <r>
      <rPr>
        <b/>
        <sz val="11"/>
        <rFont val="Book Antiqua"/>
        <family val="1"/>
      </rPr>
      <t>In Percent (%)</t>
    </r>
  </si>
  <si>
    <t>Schedule-4c : Forecasting &amp; Weather Services Charges</t>
  </si>
  <si>
    <t>Schedule-4c : Forecast Charges</t>
  </si>
  <si>
    <t>Total GST on Installation Services  (Schedule-3), Training to be imparted in India (Schedule-4a), Maintenance Charges during and after Defect Liabilty Period (Schedule-4b) and Forecast (Schedule-4c)</t>
  </si>
  <si>
    <t>Schedule 4c</t>
  </si>
  <si>
    <t>(A) Main Control Center</t>
  </si>
  <si>
    <t>(B) Backup Control Center</t>
  </si>
  <si>
    <t xml:space="preserve">(A) </t>
  </si>
  <si>
    <t xml:space="preserve">Main Control Center </t>
  </si>
  <si>
    <t>(B)</t>
  </si>
  <si>
    <t xml:space="preserve">(A) Main Control Center </t>
  </si>
  <si>
    <t xml:space="preserve">(B) Backup  Control Center </t>
  </si>
  <si>
    <t xml:space="preserve">(B) Backup Control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</si>
</sst>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000%"/>
    <numFmt numFmtId="165" formatCode="[$-409]dd\-mmm\-yy;@"/>
    <numFmt numFmtId="166" formatCode="0.0"/>
    <numFmt numFmtId="167" formatCode="_(* #,##0_);_(* \(#,##0\);_(* \-??_);_(@_)"/>
    <numFmt numFmtId="168" formatCode="_(* #,##0.00_);_(* \(#,##0.00\);_(* \-??_);_(@_)"/>
    <numFmt numFmtId="169" formatCode="0.00_)"/>
    <numFmt numFmtId="170" formatCode="_(* #,##0_);_(* \(#,##0\);_(* &quot;-&quot;??_);_(@_)"/>
    <numFmt numFmtId="171" formatCode="&quot; &quot;@"/>
    <numFmt numFmtId="172" formatCode="0.000"/>
    <numFmt numFmtId="173" formatCode="_(* #,##0.0_);_(* \(#,##0.0\);_(* \-??_);_(@_)"/>
    <numFmt numFmtId="174" formatCode="0.0000000000%"/>
  </numFmts>
  <fonts count="69" x14ac:knownFonts="1">
    <font>
      <sz val="11"/>
      <name val="Book Antiqua"/>
      <family val="1"/>
    </font>
    <font>
      <sz val="11"/>
      <name val="Book Antiqua"/>
      <family val="1"/>
    </font>
    <font>
      <b/>
      <sz val="12"/>
      <name val="Book Antiqua"/>
      <family val="1"/>
    </font>
    <font>
      <sz val="12"/>
      <name val="Book Antiqua"/>
      <family val="1"/>
    </font>
    <font>
      <b/>
      <sz val="12"/>
      <color indexed="9"/>
      <name val="Book Antiqua"/>
      <family val="1"/>
    </font>
    <font>
      <sz val="12"/>
      <color indexed="9"/>
      <name val="Book Antiqua"/>
      <family val="1"/>
    </font>
    <font>
      <b/>
      <sz val="14"/>
      <name val="Book Antiqua"/>
      <family val="1"/>
    </font>
    <font>
      <b/>
      <i/>
      <sz val="12"/>
      <name val="Book Antiqua"/>
      <family val="1"/>
    </font>
    <font>
      <sz val="12"/>
      <color indexed="8"/>
      <name val="Book Antiqua"/>
      <family val="1"/>
    </font>
    <font>
      <sz val="10"/>
      <name val="Arial"/>
      <family val="2"/>
    </font>
    <font>
      <b/>
      <sz val="12"/>
      <name val="Arial"/>
      <family val="2"/>
    </font>
    <font>
      <b/>
      <sz val="12"/>
      <color rgb="FFFF0000"/>
      <name val="Arial"/>
      <family val="2"/>
    </font>
    <font>
      <sz val="12"/>
      <name val="Arial"/>
      <family val="2"/>
    </font>
    <font>
      <b/>
      <sz val="22"/>
      <color indexed="10"/>
      <name val="Book Antiqua"/>
      <family val="1"/>
    </font>
    <font>
      <b/>
      <sz val="12"/>
      <color indexed="16"/>
      <name val="Book Antiqua"/>
      <family val="1"/>
    </font>
    <font>
      <b/>
      <u/>
      <sz val="12"/>
      <name val="Book Antiqua"/>
      <family val="1"/>
    </font>
    <font>
      <b/>
      <sz val="12"/>
      <color indexed="12"/>
      <name val="Book Antiqua"/>
      <family val="1"/>
    </font>
    <font>
      <sz val="12"/>
      <color indexed="12"/>
      <name val="Book Antiqua"/>
      <family val="1"/>
    </font>
    <font>
      <b/>
      <sz val="12"/>
      <color indexed="12"/>
      <name val="Arial"/>
      <family val="2"/>
    </font>
    <font>
      <b/>
      <vertAlign val="superscript"/>
      <sz val="12"/>
      <color indexed="12"/>
      <name val="Book Antiqua"/>
      <family val="1"/>
    </font>
    <font>
      <sz val="10"/>
      <name val="Book Antiqua"/>
      <family val="1"/>
    </font>
    <font>
      <sz val="11"/>
      <color indexed="9"/>
      <name val="Book Antiqua"/>
      <family val="1"/>
    </font>
    <font>
      <b/>
      <sz val="12"/>
      <color indexed="10"/>
      <name val="Book Antiqua"/>
      <family val="1"/>
    </font>
    <font>
      <b/>
      <sz val="11"/>
      <name val="Book Antiqua"/>
      <family val="1"/>
    </font>
    <font>
      <b/>
      <sz val="11"/>
      <color indexed="10"/>
      <name val="Book Antiqua"/>
      <family val="1"/>
    </font>
    <font>
      <b/>
      <sz val="11"/>
      <color indexed="9"/>
      <name val="Book Antiqua"/>
      <family val="1"/>
    </font>
    <font>
      <sz val="11"/>
      <color indexed="8"/>
      <name val="Book Antiqua"/>
      <family val="1"/>
    </font>
    <font>
      <sz val="14"/>
      <name val="Book Antiqua"/>
      <family val="1"/>
    </font>
    <font>
      <b/>
      <sz val="12"/>
      <color indexed="8"/>
      <name val="Book Antiqua"/>
      <family val="1"/>
    </font>
    <font>
      <sz val="12"/>
      <color rgb="FFFF0000"/>
      <name val="Book Antiqua"/>
      <family val="1"/>
    </font>
    <font>
      <b/>
      <sz val="12"/>
      <color rgb="FFFF0000"/>
      <name val="Book Antiqua"/>
      <family val="1"/>
    </font>
    <font>
      <b/>
      <sz val="20"/>
      <name val="Book Antiqua"/>
      <family val="1"/>
    </font>
    <font>
      <b/>
      <sz val="14"/>
      <color indexed="8"/>
      <name val="Book Antiqua"/>
      <family val="1"/>
    </font>
    <font>
      <sz val="12"/>
      <color indexed="56"/>
      <name val="Book Antiqua"/>
      <family val="1"/>
    </font>
    <font>
      <sz val="12"/>
      <color indexed="10"/>
      <name val="Book Antiqua"/>
      <family val="1"/>
    </font>
    <font>
      <i/>
      <sz val="11"/>
      <name val="Book Antiqua"/>
      <family val="1"/>
    </font>
    <font>
      <b/>
      <sz val="12"/>
      <name val="Times New Roman"/>
      <family val="1"/>
    </font>
    <font>
      <sz val="10"/>
      <name val="Arial"/>
      <family val="2"/>
    </font>
    <font>
      <sz val="12"/>
      <name val="Times New Roman"/>
      <family val="1"/>
    </font>
    <font>
      <sz val="12"/>
      <color indexed="9"/>
      <name val="Arial"/>
      <family val="2"/>
    </font>
    <font>
      <sz val="11"/>
      <name val="Calibri"/>
      <family val="2"/>
      <scheme val="minor"/>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b/>
      <sz val="11"/>
      <color indexed="8"/>
      <name val="Cambria"/>
      <family val="1"/>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trike/>
      <sz val="11"/>
      <name val="Book Antiqua"/>
      <family val="1"/>
    </font>
    <font>
      <sz val="12"/>
      <color theme="1"/>
      <name val="Book Antiqua"/>
      <family val="1"/>
    </font>
    <font>
      <sz val="12"/>
      <name val="Calibri"/>
      <family val="2"/>
      <scheme val="minor"/>
    </font>
    <font>
      <b/>
      <sz val="11"/>
      <name val="Calibri"/>
      <family val="2"/>
      <scheme val="minor"/>
    </font>
    <font>
      <i/>
      <sz val="14"/>
      <name val="Calibri"/>
      <family val="2"/>
      <scheme val="minor"/>
    </font>
    <font>
      <b/>
      <i/>
      <sz val="14"/>
      <name val="Calibri"/>
      <family val="2"/>
      <scheme val="minor"/>
    </font>
    <font>
      <i/>
      <sz val="14"/>
      <name val="Book Antiqua"/>
      <family val="1"/>
    </font>
    <font>
      <b/>
      <i/>
      <sz val="14"/>
      <name val="Book Antiqua"/>
      <family val="1"/>
    </font>
    <font>
      <b/>
      <sz val="12"/>
      <name val="Calibri"/>
      <family val="2"/>
      <scheme val="minor"/>
    </font>
    <font>
      <sz val="9"/>
      <color indexed="81"/>
      <name val="Tahoma"/>
      <family val="2"/>
    </font>
    <font>
      <b/>
      <sz val="9"/>
      <color indexed="81"/>
      <name val="Tahoma"/>
      <family val="2"/>
    </font>
    <font>
      <b/>
      <sz val="16"/>
      <name val="Book Antiqua"/>
      <family val="1"/>
    </font>
    <font>
      <sz val="14"/>
      <name val="Calibri"/>
      <family val="2"/>
      <scheme val="minor"/>
    </font>
    <font>
      <b/>
      <sz val="14"/>
      <name val="Calibri"/>
      <family val="2"/>
      <scheme val="minor"/>
    </font>
  </fonts>
  <fills count="20">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indexed="1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indexed="45"/>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FFFF00"/>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s>
  <cellStyleXfs count="16">
    <xf numFmtId="0" fontId="0" fillId="0" borderId="0"/>
    <xf numFmtId="43" fontId="9" fillId="0" borderId="0" applyFont="0" applyFill="0" applyBorder="0" applyAlignment="0" applyProtection="0"/>
    <xf numFmtId="0" fontId="1" fillId="0" borderId="0"/>
    <xf numFmtId="0" fontId="1" fillId="0" borderId="0" applyNumberFormat="0" applyFill="0" applyBorder="0" applyProtection="0">
      <alignment vertical="top"/>
    </xf>
    <xf numFmtId="0" fontId="9" fillId="0" borderId="0" applyNumberFormat="0" applyFont="0" applyFill="0" applyBorder="0" applyAlignment="0" applyProtection="0">
      <alignment vertical="top"/>
    </xf>
    <xf numFmtId="0" fontId="9" fillId="0" borderId="0"/>
    <xf numFmtId="0" fontId="20" fillId="0" borderId="0"/>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xf numFmtId="0" fontId="37" fillId="0" borderId="0" applyNumberFormat="0" applyFont="0" applyFill="0" applyBorder="0" applyAlignment="0" applyProtection="0">
      <alignment vertical="top"/>
    </xf>
    <xf numFmtId="0" fontId="37" fillId="0" borderId="0" applyNumberFormat="0" applyFont="0" applyFill="0" applyBorder="0" applyAlignment="0" applyProtection="0">
      <alignment vertical="top"/>
    </xf>
    <xf numFmtId="0" fontId="20" fillId="0" borderId="0"/>
    <xf numFmtId="0" fontId="1" fillId="0" borderId="0"/>
    <xf numFmtId="0" fontId="1" fillId="0" borderId="0"/>
  </cellStyleXfs>
  <cellXfs count="1079">
    <xf numFmtId="0" fontId="0" fillId="0" borderId="0" xfId="0"/>
    <xf numFmtId="0" fontId="2" fillId="0" borderId="1" xfId="0" applyFont="1" applyBorder="1" applyAlignment="1">
      <alignment horizontal="left" vertical="top"/>
    </xf>
    <xf numFmtId="10" fontId="2" fillId="0" borderId="1" xfId="0" applyNumberFormat="1" applyFont="1" applyBorder="1" applyAlignment="1">
      <alignment horizontal="left" vertical="top"/>
    </xf>
    <xf numFmtId="0" fontId="3"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xf>
    <xf numFmtId="0" fontId="3" fillId="0" borderId="1" xfId="0" applyFont="1" applyBorder="1" applyAlignment="1">
      <alignment horizontal="right" vertical="top"/>
    </xf>
    <xf numFmtId="0" fontId="4"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top"/>
    </xf>
    <xf numFmtId="0" fontId="3" fillId="2" borderId="0" xfId="0" applyFont="1" applyFill="1" applyAlignment="1">
      <alignment horizontal="left" vertical="top"/>
    </xf>
    <xf numFmtId="0" fontId="3" fillId="2" borderId="0" xfId="0" applyFont="1" applyFill="1" applyAlignment="1">
      <alignment vertical="top"/>
    </xf>
    <xf numFmtId="0" fontId="3" fillId="0" borderId="0" xfId="0" applyFont="1" applyAlignment="1">
      <alignment horizontal="left" vertical="top"/>
    </xf>
    <xf numFmtId="10" fontId="3" fillId="0" borderId="0" xfId="0" applyNumberFormat="1" applyFont="1" applyAlignment="1">
      <alignment horizontal="left" vertical="top"/>
    </xf>
    <xf numFmtId="1" fontId="3" fillId="2" borderId="0" xfId="0" applyNumberFormat="1" applyFont="1" applyFill="1" applyAlignment="1">
      <alignment vertical="top"/>
    </xf>
    <xf numFmtId="2" fontId="3" fillId="0" borderId="0" xfId="0" applyNumberFormat="1" applyFont="1" applyAlignment="1">
      <alignment vertical="top"/>
    </xf>
    <xf numFmtId="0" fontId="5" fillId="0" borderId="0" xfId="0" applyFont="1" applyAlignment="1">
      <alignment horizontal="left" vertical="top"/>
    </xf>
    <xf numFmtId="10" fontId="3" fillId="0" borderId="0" xfId="0" applyNumberFormat="1" applyFont="1" applyAlignment="1">
      <alignment horizontal="center" vertical="top"/>
    </xf>
    <xf numFmtId="1" fontId="3" fillId="0" borderId="0" xfId="0" applyNumberFormat="1" applyFont="1" applyAlignment="1">
      <alignment vertical="top"/>
    </xf>
    <xf numFmtId="0" fontId="2" fillId="0" borderId="0" xfId="2" applyFont="1" applyAlignment="1" applyProtection="1">
      <alignment vertical="top"/>
      <protection hidden="1"/>
    </xf>
    <xf numFmtId="10" fontId="2" fillId="0" borderId="0" xfId="2" applyNumberFormat="1" applyFont="1" applyAlignment="1" applyProtection="1">
      <alignment vertical="top"/>
      <protection hidden="1"/>
    </xf>
    <xf numFmtId="0" fontId="3" fillId="0" borderId="0" xfId="2" applyFont="1" applyAlignment="1" applyProtection="1">
      <alignment vertical="top"/>
      <protection hidden="1"/>
    </xf>
    <xf numFmtId="0" fontId="2" fillId="0" borderId="0" xfId="2" applyFont="1" applyAlignment="1" applyProtection="1">
      <alignment horizontal="center" vertical="top"/>
      <protection hidden="1"/>
    </xf>
    <xf numFmtId="0" fontId="3" fillId="0" borderId="0" xfId="0" applyFont="1" applyAlignment="1" applyProtection="1">
      <alignment horizontal="left" vertical="top"/>
      <protection hidden="1"/>
    </xf>
    <xf numFmtId="0" fontId="3" fillId="0" borderId="0" xfId="2" applyFont="1" applyAlignment="1" applyProtection="1">
      <alignment horizontal="left" vertical="top"/>
      <protection hidden="1"/>
    </xf>
    <xf numFmtId="10" fontId="2" fillId="0" borderId="0" xfId="0" applyNumberFormat="1" applyFont="1" applyAlignment="1">
      <alignment horizontal="center" vertical="top"/>
    </xf>
    <xf numFmtId="2" fontId="3" fillId="0" borderId="0" xfId="0" applyNumberFormat="1" applyFont="1" applyAlignment="1">
      <alignment horizontal="center" vertical="top"/>
    </xf>
    <xf numFmtId="10" fontId="3" fillId="0" borderId="0" xfId="2" applyNumberFormat="1" applyFont="1" applyAlignment="1" applyProtection="1">
      <alignment vertical="top"/>
      <protection hidden="1"/>
    </xf>
    <xf numFmtId="2" fontId="2" fillId="0" borderId="0" xfId="0" applyNumberFormat="1" applyFont="1" applyAlignment="1">
      <alignment horizontal="center" vertical="top"/>
    </xf>
    <xf numFmtId="164" fontId="3" fillId="0" borderId="0" xfId="0" applyNumberFormat="1" applyFont="1" applyAlignment="1">
      <alignment horizontal="center" vertical="top"/>
    </xf>
    <xf numFmtId="0" fontId="3" fillId="0" borderId="0" xfId="2" applyFont="1" applyAlignment="1" applyProtection="1">
      <alignment horizontal="center" vertical="top"/>
      <protection hidden="1"/>
    </xf>
    <xf numFmtId="0" fontId="3" fillId="0" borderId="0" xfId="0" applyFont="1" applyAlignment="1" applyProtection="1">
      <alignment vertical="top"/>
      <protection hidden="1"/>
    </xf>
    <xf numFmtId="15" fontId="3" fillId="0" borderId="0" xfId="0" applyNumberFormat="1" applyFont="1" applyAlignment="1">
      <alignment vertical="top"/>
    </xf>
    <xf numFmtId="0" fontId="4" fillId="5" borderId="0" xfId="0" applyFont="1" applyFill="1" applyAlignment="1">
      <alignment horizontal="left" vertical="top" wrapText="1"/>
    </xf>
    <xf numFmtId="0" fontId="5" fillId="5" borderId="0" xfId="0" applyFont="1" applyFill="1" applyAlignment="1">
      <alignment horizontal="center" vertical="top" wrapText="1"/>
    </xf>
    <xf numFmtId="0" fontId="5" fillId="5" borderId="0" xfId="0" applyFont="1" applyFill="1" applyAlignment="1">
      <alignment vertical="top" wrapText="1"/>
    </xf>
    <xf numFmtId="0" fontId="5" fillId="5" borderId="0" xfId="0" applyFont="1" applyFill="1" applyAlignment="1">
      <alignment vertical="top"/>
    </xf>
    <xf numFmtId="0" fontId="3" fillId="5" borderId="0" xfId="0" applyFont="1" applyFill="1" applyAlignment="1">
      <alignment vertical="top"/>
    </xf>
    <xf numFmtId="0" fontId="3" fillId="5" borderId="0" xfId="0" applyFont="1" applyFill="1" applyAlignment="1">
      <alignment horizontal="center" vertical="top"/>
    </xf>
    <xf numFmtId="15" fontId="3" fillId="5" borderId="0" xfId="0" applyNumberFormat="1" applyFont="1" applyFill="1" applyAlignment="1">
      <alignment vertical="top"/>
    </xf>
    <xf numFmtId="0" fontId="3" fillId="0" borderId="0" xfId="0" applyFont="1" applyAlignment="1">
      <alignment horizontal="justify" vertical="top" wrapText="1"/>
    </xf>
    <xf numFmtId="10" fontId="3" fillId="0" borderId="0" xfId="0" applyNumberFormat="1" applyFont="1" applyAlignment="1">
      <alignment horizontal="justify" vertical="top" wrapText="1"/>
    </xf>
    <xf numFmtId="0" fontId="4"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vertical="top" wrapText="1"/>
    </xf>
    <xf numFmtId="0" fontId="2" fillId="0" borderId="0" xfId="0" applyFont="1" applyAlignment="1">
      <alignment vertical="top"/>
    </xf>
    <xf numFmtId="0" fontId="7" fillId="0" borderId="0" xfId="0" applyFont="1" applyAlignment="1">
      <alignment horizontal="right" vertical="top"/>
    </xf>
    <xf numFmtId="0" fontId="2" fillId="3" borderId="2" xfId="0" applyFont="1" applyFill="1" applyBorder="1" applyAlignment="1">
      <alignment horizontal="center" vertical="top" wrapText="1"/>
    </xf>
    <xf numFmtId="10" fontId="2" fillId="3" borderId="2" xfId="0" applyNumberFormat="1" applyFont="1" applyFill="1" applyBorder="1" applyAlignment="1">
      <alignment horizontal="center" vertical="top" wrapText="1"/>
    </xf>
    <xf numFmtId="0" fontId="2" fillId="3" borderId="2" xfId="0" applyFont="1" applyFill="1" applyBorder="1" applyAlignment="1">
      <alignment vertical="top" wrapText="1"/>
    </xf>
    <xf numFmtId="0" fontId="2" fillId="3" borderId="2" xfId="0" applyFont="1" applyFill="1" applyBorder="1" applyAlignment="1">
      <alignment horizontal="center" vertical="top"/>
    </xf>
    <xf numFmtId="0" fontId="2" fillId="0" borderId="0" xfId="0" applyFont="1" applyAlignment="1" applyProtection="1">
      <alignment horizontal="center" vertical="top" wrapText="1"/>
      <protection hidden="1"/>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3" fillId="3" borderId="5" xfId="0" applyFont="1" applyFill="1" applyBorder="1" applyAlignment="1">
      <alignment horizontal="center" vertical="top"/>
    </xf>
    <xf numFmtId="0" fontId="2" fillId="0" borderId="0" xfId="0" applyFont="1" applyAlignment="1" applyProtection="1">
      <alignment horizontal="center" vertical="top"/>
      <protection hidden="1"/>
    </xf>
    <xf numFmtId="0" fontId="2" fillId="6" borderId="7" xfId="0" applyFont="1" applyFill="1" applyBorder="1" applyAlignment="1">
      <alignment vertical="top" wrapText="1"/>
    </xf>
    <xf numFmtId="0" fontId="2" fillId="6" borderId="4" xfId="0" applyFont="1" applyFill="1" applyBorder="1" applyAlignment="1">
      <alignment vertical="top" wrapText="1"/>
    </xf>
    <xf numFmtId="0" fontId="3" fillId="0" borderId="8" xfId="0" applyFont="1" applyBorder="1" applyAlignment="1">
      <alignment horizontal="center" vertical="top" wrapText="1"/>
    </xf>
    <xf numFmtId="1" fontId="3" fillId="0" borderId="9" xfId="3" applyNumberFormat="1" applyFont="1" applyFill="1" applyBorder="1" applyAlignment="1" applyProtection="1">
      <alignment horizontal="center" vertical="top"/>
      <protection locked="0" hidden="1"/>
    </xf>
    <xf numFmtId="9" fontId="3" fillId="0" borderId="8" xfId="0" applyNumberFormat="1" applyFont="1" applyBorder="1" applyAlignment="1">
      <alignment horizontal="center" vertical="top" wrapText="1"/>
    </xf>
    <xf numFmtId="10" fontId="3" fillId="0" borderId="8" xfId="3" applyNumberFormat="1" applyFont="1" applyFill="1" applyBorder="1" applyAlignment="1" applyProtection="1">
      <alignment horizontal="center" vertical="top"/>
      <protection locked="0" hidden="1"/>
    </xf>
    <xf numFmtId="2" fontId="3" fillId="0" borderId="8" xfId="3" applyNumberFormat="1" applyFont="1" applyFill="1" applyBorder="1" applyAlignment="1" applyProtection="1">
      <alignment horizontal="right" vertical="top"/>
      <protection locked="0" hidden="1"/>
    </xf>
    <xf numFmtId="2" fontId="3" fillId="0" borderId="8" xfId="0" applyNumberFormat="1" applyFont="1" applyBorder="1" applyAlignment="1">
      <alignment horizontal="right" vertical="top"/>
    </xf>
    <xf numFmtId="2" fontId="8" fillId="0" borderId="8" xfId="0" applyNumberFormat="1" applyFont="1" applyBorder="1" applyAlignment="1">
      <alignment horizontal="right" vertical="top"/>
    </xf>
    <xf numFmtId="1" fontId="5" fillId="0" borderId="0" xfId="0" applyNumberFormat="1" applyFont="1" applyAlignment="1" applyProtection="1">
      <alignment vertical="top"/>
      <protection hidden="1"/>
    </xf>
    <xf numFmtId="0" fontId="5" fillId="0" borderId="0" xfId="0" applyFont="1" applyAlignment="1" applyProtection="1">
      <alignment vertical="top"/>
      <protection hidden="1"/>
    </xf>
    <xf numFmtId="9" fontId="3" fillId="0" borderId="2" xfId="0" applyNumberFormat="1" applyFont="1" applyBorder="1" applyAlignment="1">
      <alignment horizontal="center" vertical="top" wrapText="1"/>
    </xf>
    <xf numFmtId="0" fontId="3" fillId="7" borderId="11" xfId="0" applyFont="1" applyFill="1" applyBorder="1" applyAlignment="1">
      <alignment horizontal="center" vertical="top" wrapText="1"/>
    </xf>
    <xf numFmtId="0" fontId="3" fillId="7" borderId="1" xfId="0" applyFont="1" applyFill="1" applyBorder="1" applyAlignment="1">
      <alignment horizontal="center" vertical="top" wrapText="1"/>
    </xf>
    <xf numFmtId="39" fontId="2" fillId="7" borderId="8" xfId="1" applyNumberFormat="1" applyFont="1" applyFill="1" applyBorder="1" applyAlignment="1" applyProtection="1">
      <alignment horizontal="right" vertical="top"/>
    </xf>
    <xf numFmtId="0" fontId="3" fillId="7" borderId="12" xfId="0" applyFont="1" applyFill="1" applyBorder="1" applyAlignment="1">
      <alignment vertical="top"/>
    </xf>
    <xf numFmtId="2" fontId="5" fillId="0" borderId="0" xfId="0" applyNumberFormat="1" applyFont="1" applyAlignment="1">
      <alignment vertical="top"/>
    </xf>
    <xf numFmtId="0" fontId="3" fillId="0" borderId="3" xfId="4" applyNumberFormat="1" applyFont="1" applyFill="1" applyBorder="1" applyAlignment="1" applyProtection="1">
      <alignment horizontal="center" vertical="top"/>
    </xf>
    <xf numFmtId="0" fontId="3" fillId="0" borderId="7" xfId="4" applyNumberFormat="1" applyFont="1" applyFill="1" applyBorder="1" applyAlignment="1" applyProtection="1">
      <alignment horizontal="center" vertical="top"/>
    </xf>
    <xf numFmtId="39" fontId="2" fillId="0" borderId="2" xfId="1" applyNumberFormat="1" applyFont="1" applyFill="1" applyBorder="1" applyAlignment="1" applyProtection="1">
      <alignment horizontal="right" vertical="top"/>
    </xf>
    <xf numFmtId="0" fontId="3" fillId="0" borderId="5" xfId="0" applyFont="1" applyBorder="1" applyAlignment="1">
      <alignment vertical="top"/>
    </xf>
    <xf numFmtId="0" fontId="3" fillId="8" borderId="13" xfId="4" applyNumberFormat="1" applyFont="1" applyFill="1" applyBorder="1" applyAlignment="1" applyProtection="1">
      <alignment horizontal="center" vertical="top"/>
    </xf>
    <xf numFmtId="0" fontId="3" fillId="8" borderId="14" xfId="4" applyNumberFormat="1" applyFont="1" applyFill="1" applyBorder="1" applyAlignment="1" applyProtection="1">
      <alignment horizontal="center" vertical="top"/>
    </xf>
    <xf numFmtId="39" fontId="2" fillId="8" borderId="2" xfId="1" applyNumberFormat="1" applyFont="1" applyFill="1" applyBorder="1" applyAlignment="1" applyProtection="1">
      <alignment horizontal="right" vertical="top"/>
    </xf>
    <xf numFmtId="0" fontId="3" fillId="8" borderId="2" xfId="0" applyFont="1" applyFill="1" applyBorder="1" applyAlignment="1">
      <alignment vertical="top"/>
    </xf>
    <xf numFmtId="2" fontId="2" fillId="0" borderId="0" xfId="0" applyNumberFormat="1" applyFont="1" applyAlignment="1">
      <alignment vertical="top"/>
    </xf>
    <xf numFmtId="0" fontId="2" fillId="0" borderId="0" xfId="0" applyFont="1" applyAlignment="1">
      <alignment horizontal="center" vertical="top"/>
    </xf>
    <xf numFmtId="0" fontId="3" fillId="0" borderId="0" xfId="0" applyFont="1" applyAlignment="1">
      <alignment horizontal="right" vertical="top"/>
    </xf>
    <xf numFmtId="0" fontId="3" fillId="8" borderId="0" xfId="4" applyNumberFormat="1" applyFont="1" applyFill="1" applyBorder="1" applyAlignment="1" applyProtection="1">
      <alignment horizontal="center" vertical="top"/>
    </xf>
    <xf numFmtId="0" fontId="2" fillId="0" borderId="0" xfId="0" applyFont="1" applyAlignment="1">
      <alignment horizontal="left" vertical="top"/>
    </xf>
    <xf numFmtId="0" fontId="2" fillId="0" borderId="0" xfId="0" applyFont="1" applyAlignment="1">
      <alignment horizontal="justify" vertical="top"/>
    </xf>
    <xf numFmtId="165" fontId="2" fillId="0" borderId="0" xfId="0" applyNumberFormat="1" applyFont="1" applyAlignment="1">
      <alignment vertical="top"/>
    </xf>
    <xf numFmtId="10" fontId="2" fillId="0" borderId="0" xfId="0" applyNumberFormat="1" applyFont="1" applyAlignment="1">
      <alignment horizontal="justify" vertical="top"/>
    </xf>
    <xf numFmtId="14" fontId="3" fillId="0" borderId="0" xfId="0" applyNumberFormat="1" applyFont="1" applyAlignment="1">
      <alignment horizontal="center" vertical="top"/>
    </xf>
    <xf numFmtId="0" fontId="2" fillId="0" borderId="0" xfId="0" applyFont="1" applyAlignment="1">
      <alignment horizontal="right" vertical="top"/>
    </xf>
    <xf numFmtId="10" fontId="5" fillId="0" borderId="0" xfId="0" applyNumberFormat="1" applyFont="1" applyAlignment="1">
      <alignment horizontal="center" vertical="top"/>
    </xf>
    <xf numFmtId="0" fontId="5" fillId="0" borderId="0" xfId="0" applyFont="1" applyAlignment="1" applyProtection="1">
      <alignment horizontal="center" vertical="top"/>
      <protection hidden="1"/>
    </xf>
    <xf numFmtId="10" fontId="5" fillId="0" borderId="0" xfId="0" applyNumberFormat="1" applyFont="1" applyAlignment="1" applyProtection="1">
      <alignment horizontal="center" vertical="top"/>
      <protection hidden="1"/>
    </xf>
    <xf numFmtId="0" fontId="4" fillId="0" borderId="0" xfId="0" applyFont="1" applyAlignment="1" applyProtection="1">
      <alignment horizontal="right" vertical="top"/>
      <protection hidden="1"/>
    </xf>
    <xf numFmtId="0" fontId="4" fillId="0" borderId="0" xfId="0" applyFont="1" applyAlignment="1" applyProtection="1">
      <alignment horizontal="left" vertical="top"/>
      <protection hidden="1"/>
    </xf>
    <xf numFmtId="10" fontId="4" fillId="0" borderId="0" xfId="0" applyNumberFormat="1" applyFont="1" applyAlignment="1" applyProtection="1">
      <alignment horizontal="left" vertical="top"/>
      <protection hidden="1"/>
    </xf>
    <xf numFmtId="0" fontId="4" fillId="0" borderId="0" xfId="0" applyFont="1" applyAlignment="1" applyProtection="1">
      <alignment horizontal="center" vertical="top"/>
      <protection hidden="1"/>
    </xf>
    <xf numFmtId="0" fontId="4" fillId="0" borderId="0" xfId="0" applyFont="1" applyAlignment="1" applyProtection="1">
      <alignment vertical="top"/>
      <protection hidden="1"/>
    </xf>
    <xf numFmtId="0" fontId="3" fillId="0" borderId="0" xfId="0" applyFont="1" applyAlignment="1" applyProtection="1">
      <alignment horizontal="right" vertical="top"/>
      <protection hidden="1"/>
    </xf>
    <xf numFmtId="0" fontId="5" fillId="0" borderId="0" xfId="0" applyFont="1" applyAlignment="1" applyProtection="1">
      <alignment horizontal="left" vertical="top"/>
      <protection hidden="1"/>
    </xf>
    <xf numFmtId="10" fontId="5" fillId="0" borderId="0" xfId="0" applyNumberFormat="1" applyFont="1" applyAlignment="1" applyProtection="1">
      <alignment horizontal="left" vertical="top"/>
      <protection hidden="1"/>
    </xf>
    <xf numFmtId="0" fontId="4" fillId="0" borderId="0" xfId="2" applyFont="1" applyAlignment="1" applyProtection="1">
      <alignment vertical="top"/>
      <protection hidden="1"/>
    </xf>
    <xf numFmtId="10" fontId="4" fillId="0" borderId="0" xfId="2" applyNumberFormat="1" applyFont="1" applyAlignment="1" applyProtection="1">
      <alignment vertical="top"/>
      <protection hidden="1"/>
    </xf>
    <xf numFmtId="0" fontId="5" fillId="0" borderId="0" xfId="2" applyFont="1" applyAlignment="1" applyProtection="1">
      <alignment vertical="top"/>
      <protection hidden="1"/>
    </xf>
    <xf numFmtId="0" fontId="4" fillId="0" borderId="0" xfId="2" applyFont="1" applyAlignment="1" applyProtection="1">
      <alignment horizontal="center" vertical="top"/>
      <protection hidden="1"/>
    </xf>
    <xf numFmtId="0" fontId="5" fillId="0" borderId="0" xfId="2" applyFont="1" applyAlignment="1" applyProtection="1">
      <alignment horizontal="left" vertical="top"/>
      <protection hidden="1"/>
    </xf>
    <xf numFmtId="10" fontId="5" fillId="0" borderId="0" xfId="2" applyNumberFormat="1" applyFont="1" applyAlignment="1" applyProtection="1">
      <alignment vertical="top"/>
      <protection hidden="1"/>
    </xf>
    <xf numFmtId="164" fontId="3" fillId="0" borderId="0" xfId="0" applyNumberFormat="1" applyFont="1" applyAlignment="1">
      <alignment vertical="top"/>
    </xf>
    <xf numFmtId="0" fontId="5" fillId="0" borderId="0" xfId="2" applyFont="1" applyAlignment="1" applyProtection="1">
      <alignment horizontal="center" vertical="top"/>
      <protection hidden="1"/>
    </xf>
    <xf numFmtId="0" fontId="4"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wrapText="1"/>
      <protection hidden="1"/>
    </xf>
    <xf numFmtId="0" fontId="4" fillId="0" borderId="0" xfId="0" applyFont="1" applyAlignment="1" applyProtection="1">
      <alignment vertical="top" wrapText="1"/>
      <protection hidden="1"/>
    </xf>
    <xf numFmtId="0" fontId="3"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protection hidden="1"/>
    </xf>
    <xf numFmtId="0" fontId="3" fillId="0" borderId="0" xfId="0" applyFont="1" applyAlignment="1" applyProtection="1">
      <alignment horizontal="center" vertical="top"/>
      <protection hidden="1"/>
    </xf>
    <xf numFmtId="166" fontId="4" fillId="0" borderId="0" xfId="4" applyNumberFormat="1" applyFont="1" applyFill="1" applyBorder="1" applyAlignment="1" applyProtection="1">
      <alignment horizontal="center" vertical="top" wrapText="1"/>
      <protection hidden="1"/>
    </xf>
    <xf numFmtId="10" fontId="4" fillId="0" borderId="0" xfId="4" applyNumberFormat="1" applyFont="1" applyFill="1" applyBorder="1" applyAlignment="1" applyProtection="1">
      <alignment horizontal="center" vertical="top" wrapText="1"/>
      <protection hidden="1"/>
    </xf>
    <xf numFmtId="0" fontId="4" fillId="0" borderId="0" xfId="4" applyFont="1" applyFill="1" applyBorder="1" applyAlignment="1" applyProtection="1">
      <alignment vertical="top"/>
      <protection hidden="1"/>
    </xf>
    <xf numFmtId="0" fontId="5" fillId="0" borderId="0" xfId="4" applyNumberFormat="1"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right" vertical="top" wrapText="1"/>
      <protection hidden="1"/>
    </xf>
    <xf numFmtId="2"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horizontal="right" vertical="top"/>
      <protection hidden="1"/>
    </xf>
    <xf numFmtId="2" fontId="2" fillId="0" borderId="0" xfId="0" applyNumberFormat="1" applyFont="1" applyAlignment="1" applyProtection="1">
      <alignment horizontal="center" vertical="top"/>
      <protection hidden="1"/>
    </xf>
    <xf numFmtId="166" fontId="5" fillId="0" borderId="0" xfId="4" applyNumberFormat="1" applyFont="1" applyFill="1" applyBorder="1" applyAlignment="1" applyProtection="1">
      <alignment horizontal="center" vertical="top" wrapText="1"/>
      <protection hidden="1"/>
    </xf>
    <xf numFmtId="10" fontId="5" fillId="0" borderId="0" xfId="4" applyNumberFormat="1" applyFont="1" applyFill="1" applyBorder="1" applyAlignment="1" applyProtection="1">
      <alignment horizontal="center" vertical="top" wrapText="1"/>
      <protection hidden="1"/>
    </xf>
    <xf numFmtId="0" fontId="5" fillId="0" borderId="0" xfId="4" applyFont="1" applyFill="1" applyBorder="1" applyAlignment="1" applyProtection="1">
      <alignment vertical="top" wrapText="1"/>
      <protection hidden="1"/>
    </xf>
    <xf numFmtId="167"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wrapText="1"/>
      <protection hidden="1"/>
    </xf>
    <xf numFmtId="0" fontId="3" fillId="0" borderId="0" xfId="0" applyFont="1" applyAlignment="1" applyProtection="1">
      <alignment vertical="top" wrapText="1"/>
      <protection hidden="1"/>
    </xf>
    <xf numFmtId="167" fontId="3" fillId="0" borderId="0" xfId="0" applyNumberFormat="1" applyFont="1" applyAlignment="1" applyProtection="1">
      <alignment horizontal="right" vertical="top" wrapText="1"/>
      <protection hidden="1"/>
    </xf>
    <xf numFmtId="2" fontId="3" fillId="0" borderId="0" xfId="0" applyNumberFormat="1" applyFont="1" applyAlignment="1" applyProtection="1">
      <alignment vertical="top" wrapText="1"/>
      <protection hidden="1"/>
    </xf>
    <xf numFmtId="0" fontId="5" fillId="0" borderId="0" xfId="4" applyNumberFormat="1" applyFont="1" applyFill="1" applyBorder="1" applyAlignment="1" applyProtection="1">
      <alignment vertical="top"/>
      <protection hidden="1"/>
    </xf>
    <xf numFmtId="168"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protection hidden="1"/>
    </xf>
    <xf numFmtId="2" fontId="3" fillId="0" borderId="0" xfId="0" applyNumberFormat="1" applyFont="1" applyAlignment="1" applyProtection="1">
      <alignment vertical="top"/>
      <protection hidden="1"/>
    </xf>
    <xf numFmtId="0" fontId="5" fillId="0" borderId="0" xfId="4" applyFont="1" applyFill="1" applyBorder="1" applyAlignment="1" applyProtection="1">
      <alignment horizontal="center" vertical="top" wrapText="1"/>
      <protection hidden="1"/>
    </xf>
    <xf numFmtId="2" fontId="5" fillId="0" borderId="0" xfId="1" applyNumberFormat="1" applyFont="1" applyFill="1" applyBorder="1" applyAlignment="1" applyProtection="1">
      <alignment horizontal="right" vertical="top" wrapText="1"/>
      <protection hidden="1"/>
    </xf>
    <xf numFmtId="167" fontId="3" fillId="0" borderId="0" xfId="1" applyNumberFormat="1" applyFont="1" applyFill="1" applyBorder="1" applyAlignment="1" applyProtection="1">
      <alignment horizontal="center" vertical="top"/>
      <protection hidden="1"/>
    </xf>
    <xf numFmtId="169" fontId="5" fillId="0" borderId="0" xfId="4" quotePrefix="1" applyNumberFormat="1" applyFont="1" applyFill="1" applyBorder="1" applyAlignment="1" applyProtection="1">
      <alignment vertical="top" wrapText="1"/>
      <protection hidden="1"/>
    </xf>
    <xf numFmtId="169" fontId="5" fillId="0" borderId="0" xfId="4" applyNumberFormat="1" applyFont="1" applyFill="1" applyBorder="1" applyAlignment="1" applyProtection="1">
      <alignment vertical="top" wrapText="1"/>
      <protection hidden="1"/>
    </xf>
    <xf numFmtId="0" fontId="4" fillId="0" borderId="0" xfId="4" applyFont="1" applyFill="1" applyBorder="1" applyAlignment="1" applyProtection="1">
      <alignment vertical="top" wrapText="1"/>
      <protection hidden="1"/>
    </xf>
    <xf numFmtId="166" fontId="5" fillId="0" borderId="0" xfId="4" applyNumberFormat="1" applyFont="1" applyFill="1" applyBorder="1" applyAlignment="1" applyProtection="1">
      <alignment vertical="top" wrapText="1"/>
      <protection hidden="1"/>
    </xf>
    <xf numFmtId="2" fontId="3" fillId="0" borderId="0" xfId="1"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vertical="top" wrapText="1"/>
      <protection hidden="1"/>
    </xf>
    <xf numFmtId="3" fontId="5" fillId="0" borderId="0" xfId="4" applyNumberFormat="1" applyFont="1" applyFill="1" applyBorder="1" applyAlignment="1" applyProtection="1">
      <alignment vertical="top" wrapText="1"/>
      <protection hidden="1"/>
    </xf>
    <xf numFmtId="0" fontId="5" fillId="0" borderId="0" xfId="4" applyFont="1" applyFill="1" applyBorder="1" applyAlignment="1" applyProtection="1">
      <alignment horizontal="right" vertical="top" wrapText="1"/>
      <protection hidden="1"/>
    </xf>
    <xf numFmtId="0" fontId="4" fillId="0" borderId="0" xfId="4"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center" vertical="top"/>
      <protection hidden="1"/>
    </xf>
    <xf numFmtId="10" fontId="5" fillId="0" borderId="0" xfId="4"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horizontal="right" vertical="top"/>
      <protection hidden="1"/>
    </xf>
    <xf numFmtId="0" fontId="3" fillId="0" borderId="2" xfId="5" quotePrefix="1" applyFont="1" applyBorder="1" applyAlignment="1" applyProtection="1">
      <alignment horizontal="left" vertical="center"/>
      <protection hidden="1"/>
    </xf>
    <xf numFmtId="0" fontId="10" fillId="0" borderId="2" xfId="5" applyFont="1" applyBorder="1" applyAlignment="1" applyProtection="1">
      <alignment vertical="center"/>
      <protection hidden="1"/>
    </xf>
    <xf numFmtId="0" fontId="11" fillId="0" borderId="0" xfId="5" applyFont="1" applyAlignment="1" applyProtection="1">
      <alignment vertical="center"/>
      <protection hidden="1"/>
    </xf>
    <xf numFmtId="0" fontId="12" fillId="0" borderId="0" xfId="5" applyFont="1" applyAlignment="1" applyProtection="1">
      <alignment vertical="center"/>
      <protection hidden="1"/>
    </xf>
    <xf numFmtId="0" fontId="12" fillId="0" borderId="0" xfId="5" applyFont="1" applyProtection="1">
      <protection hidden="1"/>
    </xf>
    <xf numFmtId="0" fontId="16" fillId="0" borderId="20" xfId="5" applyFont="1" applyBorder="1" applyAlignment="1" applyProtection="1">
      <alignment horizontal="center" vertical="center"/>
      <protection hidden="1"/>
    </xf>
    <xf numFmtId="0" fontId="12" fillId="0" borderId="0" xfId="5" applyFont="1"/>
    <xf numFmtId="0" fontId="12" fillId="0" borderId="0" xfId="5" quotePrefix="1" applyFont="1" applyAlignment="1">
      <alignment horizontal="left"/>
    </xf>
    <xf numFmtId="0" fontId="3" fillId="0" borderId="23" xfId="5" applyFont="1" applyBorder="1" applyAlignment="1" applyProtection="1">
      <alignment vertical="center"/>
      <protection hidden="1"/>
    </xf>
    <xf numFmtId="0" fontId="3" fillId="0" borderId="0" xfId="5" applyFont="1" applyAlignment="1" applyProtection="1">
      <alignment vertical="center"/>
      <protection hidden="1"/>
    </xf>
    <xf numFmtId="0" fontId="3" fillId="0" borderId="24" xfId="5" applyFont="1" applyBorder="1" applyAlignment="1" applyProtection="1">
      <alignment vertical="center"/>
      <protection hidden="1"/>
    </xf>
    <xf numFmtId="0" fontId="3" fillId="0" borderId="25" xfId="5" applyFont="1" applyBorder="1" applyAlignment="1" applyProtection="1">
      <alignment vertical="center"/>
      <protection hidden="1"/>
    </xf>
    <xf numFmtId="0" fontId="3" fillId="0" borderId="1" xfId="5" applyFont="1" applyBorder="1" applyAlignment="1" applyProtection="1">
      <alignment vertical="center"/>
      <protection hidden="1"/>
    </xf>
    <xf numFmtId="0" fontId="3" fillId="0" borderId="9" xfId="5" applyFont="1" applyBorder="1" applyAlignment="1" applyProtection="1">
      <alignment vertical="center"/>
      <protection hidden="1"/>
    </xf>
    <xf numFmtId="0" fontId="2" fillId="0" borderId="24" xfId="5" applyFont="1" applyBorder="1" applyAlignment="1" applyProtection="1">
      <alignment vertical="center"/>
      <protection hidden="1"/>
    </xf>
    <xf numFmtId="0" fontId="18" fillId="0" borderId="0" xfId="5" applyFont="1" applyAlignment="1" applyProtection="1">
      <alignment vertical="center"/>
      <protection hidden="1"/>
    </xf>
    <xf numFmtId="0" fontId="3" fillId="0" borderId="10" xfId="5" applyFont="1" applyBorder="1" applyAlignment="1" applyProtection="1">
      <alignment vertical="center"/>
      <protection hidden="1"/>
    </xf>
    <xf numFmtId="0" fontId="16" fillId="0" borderId="0" xfId="0" applyFont="1" applyAlignment="1" applyProtection="1">
      <alignment horizontal="center" vertical="center" wrapText="1"/>
      <protection hidden="1"/>
    </xf>
    <xf numFmtId="0" fontId="10" fillId="0" borderId="0" xfId="0" applyFont="1" applyProtection="1">
      <protection hidden="1"/>
    </xf>
    <xf numFmtId="0" fontId="3" fillId="0" borderId="0" xfId="0" applyFont="1" applyProtection="1">
      <protection hidden="1"/>
    </xf>
    <xf numFmtId="0" fontId="3" fillId="0" borderId="0" xfId="0" applyFont="1" applyAlignment="1" applyProtection="1">
      <alignment vertical="center"/>
      <protection hidden="1"/>
    </xf>
    <xf numFmtId="0" fontId="12" fillId="0" borderId="0" xfId="0" applyFont="1" applyProtection="1">
      <protection hidden="1"/>
    </xf>
    <xf numFmtId="0" fontId="3" fillId="0" borderId="0" xfId="0" applyFont="1" applyAlignment="1" applyProtection="1">
      <alignment horizontal="justify" vertical="center"/>
      <protection hidden="1"/>
    </xf>
    <xf numFmtId="0" fontId="12" fillId="0" borderId="0" xfId="0" applyFont="1" applyAlignment="1" applyProtection="1">
      <alignment vertical="top" wrapText="1"/>
      <protection hidden="1"/>
    </xf>
    <xf numFmtId="166" fontId="2"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16" fillId="0" borderId="0" xfId="0" applyFont="1" applyAlignment="1" applyProtection="1">
      <alignment horizontal="justify" vertical="center"/>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justify"/>
      <protection hidden="1"/>
    </xf>
    <xf numFmtId="166" fontId="2" fillId="0" borderId="0" xfId="0" quotePrefix="1" applyNumberFormat="1" applyFont="1" applyAlignment="1" applyProtection="1">
      <alignment horizontal="left" vertical="top" wrapText="1"/>
      <protection hidden="1"/>
    </xf>
    <xf numFmtId="0" fontId="16" fillId="0" borderId="0" xfId="6" applyFont="1" applyAlignment="1" applyProtection="1">
      <alignment horizontal="center" vertical="center" wrapText="1"/>
      <protection hidden="1"/>
    </xf>
    <xf numFmtId="0" fontId="3" fillId="0" borderId="0" xfId="6" applyFont="1" applyAlignment="1" applyProtection="1">
      <alignment vertical="center"/>
      <protection hidden="1"/>
    </xf>
    <xf numFmtId="0" fontId="5" fillId="0" borderId="0" xfId="6" applyFont="1" applyAlignment="1" applyProtection="1">
      <alignment vertical="center"/>
      <protection hidden="1"/>
    </xf>
    <xf numFmtId="0" fontId="3" fillId="0" borderId="0" xfId="6" applyFont="1" applyProtection="1">
      <protection hidden="1"/>
    </xf>
    <xf numFmtId="0" fontId="3" fillId="0" borderId="0" xfId="6" applyFont="1" applyAlignment="1" applyProtection="1">
      <alignment horizontal="center"/>
      <protection hidden="1"/>
    </xf>
    <xf numFmtId="0" fontId="5" fillId="0" borderId="0" xfId="6" applyFont="1" applyProtection="1">
      <protection hidden="1"/>
    </xf>
    <xf numFmtId="0" fontId="2" fillId="0" borderId="0" xfId="6" applyFont="1" applyAlignment="1" applyProtection="1">
      <alignment horizontal="center" vertical="center"/>
      <protection hidden="1"/>
    </xf>
    <xf numFmtId="0" fontId="3" fillId="0" borderId="0" xfId="6" applyFont="1" applyAlignment="1" applyProtection="1">
      <alignment horizontal="justify" vertical="center"/>
      <protection hidden="1"/>
    </xf>
    <xf numFmtId="0" fontId="3" fillId="0" borderId="6" xfId="6" applyFont="1" applyBorder="1" applyAlignment="1" applyProtection="1">
      <alignment vertical="center" wrapText="1"/>
      <protection hidden="1"/>
    </xf>
    <xf numFmtId="0" fontId="3" fillId="0" borderId="28" xfId="6" applyFont="1" applyBorder="1" applyAlignment="1" applyProtection="1">
      <alignment vertical="center" wrapText="1"/>
      <protection hidden="1"/>
    </xf>
    <xf numFmtId="0" fontId="3" fillId="0" borderId="0" xfId="6" applyFont="1" applyAlignment="1" applyProtection="1">
      <alignment horizontal="center" vertical="center"/>
      <protection hidden="1"/>
    </xf>
    <xf numFmtId="0" fontId="8" fillId="0" borderId="0" xfId="6" applyFont="1" applyAlignment="1" applyProtection="1">
      <alignment horizontal="center" vertical="center"/>
      <protection hidden="1"/>
    </xf>
    <xf numFmtId="0" fontId="3" fillId="0" borderId="4" xfId="6" applyFont="1" applyBorder="1" applyAlignment="1" applyProtection="1">
      <alignment vertical="center" wrapText="1"/>
      <protection hidden="1"/>
    </xf>
    <xf numFmtId="0" fontId="3" fillId="0" borderId="0" xfId="6" applyFont="1" applyAlignment="1" applyProtection="1">
      <alignment vertical="center" wrapText="1"/>
      <protection hidden="1"/>
    </xf>
    <xf numFmtId="0" fontId="3" fillId="0" borderId="6" xfId="6" applyFont="1" applyBorder="1" applyAlignment="1" applyProtection="1">
      <alignment vertical="center"/>
      <protection hidden="1"/>
    </xf>
    <xf numFmtId="0" fontId="3" fillId="0" borderId="4" xfId="6" applyFont="1" applyBorder="1" applyAlignment="1" applyProtection="1">
      <alignment vertical="center"/>
      <protection hidden="1"/>
    </xf>
    <xf numFmtId="0" fontId="3" fillId="0" borderId="25" xfId="6" applyFont="1" applyBorder="1" applyAlignment="1" applyProtection="1">
      <alignment vertical="center"/>
      <protection hidden="1"/>
    </xf>
    <xf numFmtId="0" fontId="3" fillId="0" borderId="9" xfId="6" applyFont="1" applyBorder="1" applyAlignment="1" applyProtection="1">
      <alignment vertical="center"/>
      <protection hidden="1"/>
    </xf>
    <xf numFmtId="0" fontId="3" fillId="0" borderId="23" xfId="6" applyFont="1" applyBorder="1" applyAlignment="1" applyProtection="1">
      <alignment vertical="center"/>
      <protection hidden="1"/>
    </xf>
    <xf numFmtId="0" fontId="3" fillId="0" borderId="24" xfId="6" applyFont="1" applyBorder="1" applyAlignment="1" applyProtection="1">
      <alignment vertical="center"/>
      <protection hidden="1"/>
    </xf>
    <xf numFmtId="0" fontId="3" fillId="0" borderId="16" xfId="6" applyFont="1" applyBorder="1" applyAlignment="1" applyProtection="1">
      <alignment vertical="center"/>
      <protection hidden="1"/>
    </xf>
    <xf numFmtId="0" fontId="3" fillId="0" borderId="18" xfId="6" applyFont="1" applyBorder="1" applyAlignment="1" applyProtection="1">
      <alignment vertical="center"/>
      <protection hidden="1"/>
    </xf>
    <xf numFmtId="0" fontId="3" fillId="0" borderId="20" xfId="6" applyFont="1" applyBorder="1" applyAlignment="1" applyProtection="1">
      <alignment vertical="center"/>
      <protection hidden="1"/>
    </xf>
    <xf numFmtId="0" fontId="3" fillId="0" borderId="22" xfId="6" applyFont="1" applyBorder="1" applyAlignment="1" applyProtection="1">
      <alignment vertical="center"/>
      <protection hidden="1"/>
    </xf>
    <xf numFmtId="0" fontId="3" fillId="0" borderId="29" xfId="6" applyFont="1" applyBorder="1" applyAlignment="1" applyProtection="1">
      <alignment vertical="center"/>
      <protection hidden="1"/>
    </xf>
    <xf numFmtId="0" fontId="3" fillId="0" borderId="30" xfId="6" applyFont="1" applyBorder="1" applyAlignment="1" applyProtection="1">
      <alignment vertical="center"/>
      <protection hidden="1"/>
    </xf>
    <xf numFmtId="0" fontId="3" fillId="0" borderId="6" xfId="6" applyFont="1" applyBorder="1" applyAlignment="1" applyProtection="1">
      <alignment horizontal="left" vertical="center"/>
      <protection hidden="1"/>
    </xf>
    <xf numFmtId="0" fontId="3" fillId="0" borderId="4" xfId="6" applyFont="1" applyBorder="1" applyAlignment="1" applyProtection="1">
      <alignment horizontal="left" vertical="center"/>
      <protection hidden="1"/>
    </xf>
    <xf numFmtId="0" fontId="3" fillId="0" borderId="0" xfId="6" applyFont="1" applyAlignment="1" applyProtection="1">
      <alignment horizontal="left" vertical="center"/>
      <protection hidden="1"/>
    </xf>
    <xf numFmtId="1" fontId="3" fillId="9" borderId="15" xfId="6" applyNumberFormat="1" applyFont="1" applyFill="1" applyBorder="1" applyAlignment="1" applyProtection="1">
      <alignment horizontal="center" vertical="center"/>
      <protection locked="0"/>
    </xf>
    <xf numFmtId="165" fontId="3" fillId="9" borderId="15" xfId="6" applyNumberFormat="1" applyFont="1" applyFill="1" applyBorder="1" applyAlignment="1" applyProtection="1">
      <alignment horizontal="center" vertical="center"/>
      <protection locked="0"/>
    </xf>
    <xf numFmtId="0" fontId="22" fillId="0" borderId="0" xfId="6" applyFont="1" applyAlignment="1" applyProtection="1">
      <alignment horizontal="center" vertical="center"/>
      <protection hidden="1"/>
    </xf>
    <xf numFmtId="0" fontId="23" fillId="0" borderId="1" xfId="0" applyFont="1" applyBorder="1" applyAlignment="1">
      <alignment horizontal="left" vertical="top"/>
    </xf>
    <xf numFmtId="0" fontId="23" fillId="0" borderId="1" xfId="0" applyFont="1" applyBorder="1" applyAlignment="1">
      <alignment horizontal="justify" vertical="top"/>
    </xf>
    <xf numFmtId="0" fontId="23" fillId="0" borderId="1" xfId="0" applyFont="1" applyBorder="1" applyAlignment="1">
      <alignment horizontal="center" vertical="top"/>
    </xf>
    <xf numFmtId="0" fontId="23" fillId="0" borderId="1" xfId="0" applyFont="1" applyBorder="1" applyAlignment="1">
      <alignment vertical="top"/>
    </xf>
    <xf numFmtId="0" fontId="23" fillId="0" borderId="1" xfId="0" applyFont="1" applyBorder="1" applyAlignment="1">
      <alignment horizontal="right" vertical="top"/>
    </xf>
    <xf numFmtId="0" fontId="21"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0" xfId="0" applyAlignment="1">
      <alignment horizontal="justify" vertical="top"/>
    </xf>
    <xf numFmtId="0" fontId="23" fillId="0" borderId="0" xfId="0" applyFont="1" applyAlignment="1">
      <alignment vertical="top" wrapText="1"/>
    </xf>
    <xf numFmtId="0" fontId="24" fillId="0" borderId="0" xfId="0" applyFont="1" applyAlignment="1">
      <alignment vertical="top"/>
    </xf>
    <xf numFmtId="0" fontId="21" fillId="0" borderId="0" xfId="0" applyFont="1" applyAlignment="1">
      <alignment horizontal="center" vertical="top"/>
    </xf>
    <xf numFmtId="0" fontId="21" fillId="0" borderId="0" xfId="0" applyFont="1" applyAlignment="1">
      <alignment horizontal="left" vertical="top"/>
    </xf>
    <xf numFmtId="0" fontId="25" fillId="0" borderId="0" xfId="0" applyFont="1" applyAlignment="1">
      <alignment vertical="top"/>
    </xf>
    <xf numFmtId="0" fontId="0" fillId="0" borderId="0" xfId="3" applyNumberFormat="1" applyFont="1" applyFill="1" applyBorder="1" applyAlignment="1" applyProtection="1">
      <alignment horizontal="center" vertical="top"/>
    </xf>
    <xf numFmtId="0" fontId="0" fillId="0" borderId="0" xfId="3" applyNumberFormat="1" applyFont="1" applyFill="1" applyBorder="1" applyAlignment="1" applyProtection="1">
      <alignment horizontal="justify" vertical="top" wrapText="1"/>
    </xf>
    <xf numFmtId="0" fontId="0" fillId="0" borderId="0" xfId="3" applyNumberFormat="1" applyFont="1" applyFill="1" applyBorder="1" applyProtection="1">
      <alignment vertical="top"/>
    </xf>
    <xf numFmtId="0" fontId="23" fillId="0" borderId="0" xfId="2" applyFont="1" applyAlignment="1" applyProtection="1">
      <alignment vertical="top"/>
      <protection hidden="1"/>
    </xf>
    <xf numFmtId="0" fontId="23" fillId="0" borderId="0" xfId="2" applyFont="1" applyAlignment="1" applyProtection="1">
      <alignment horizontal="center" vertical="top"/>
      <protection hidden="1"/>
    </xf>
    <xf numFmtId="0" fontId="0" fillId="0" borderId="0" xfId="2" applyFont="1" applyAlignment="1" applyProtection="1">
      <alignment horizontal="justify" vertical="top"/>
      <protection hidden="1"/>
    </xf>
    <xf numFmtId="0" fontId="0" fillId="0" borderId="0" xfId="2" applyFont="1" applyAlignment="1" applyProtection="1">
      <alignment horizontal="center" vertical="top"/>
      <protection hidden="1"/>
    </xf>
    <xf numFmtId="0" fontId="0" fillId="0" borderId="0" xfId="0" applyAlignment="1" applyProtection="1">
      <alignment horizontal="left" vertical="top"/>
      <protection hidden="1"/>
    </xf>
    <xf numFmtId="0" fontId="21" fillId="0" borderId="0" xfId="2" applyFont="1" applyAlignment="1" applyProtection="1">
      <alignment vertical="top"/>
      <protection hidden="1"/>
    </xf>
    <xf numFmtId="0" fontId="0" fillId="0" borderId="0" xfId="2" applyFont="1" applyAlignment="1" applyProtection="1">
      <alignment horizontal="left" vertical="top"/>
      <protection hidden="1"/>
    </xf>
    <xf numFmtId="0" fontId="0" fillId="0" borderId="0" xfId="2" applyFont="1" applyAlignment="1">
      <alignment horizontal="left" vertical="top"/>
    </xf>
    <xf numFmtId="0" fontId="21" fillId="5" borderId="0" xfId="2" applyFont="1" applyFill="1" applyAlignment="1" applyProtection="1">
      <alignment vertical="top"/>
      <protection hidden="1"/>
    </xf>
    <xf numFmtId="0" fontId="0" fillId="5" borderId="0" xfId="0" applyFill="1" applyAlignment="1">
      <alignment vertical="top"/>
    </xf>
    <xf numFmtId="0" fontId="21" fillId="5" borderId="0" xfId="0" applyFont="1" applyFill="1" applyAlignment="1">
      <alignment vertical="top"/>
    </xf>
    <xf numFmtId="0" fontId="23" fillId="0" borderId="0" xfId="2" applyFont="1" applyAlignment="1" applyProtection="1">
      <alignment horizontal="justify" vertical="top"/>
      <protection hidden="1"/>
    </xf>
    <xf numFmtId="0" fontId="21" fillId="0" borderId="0" xfId="0" applyFont="1" applyAlignment="1" applyProtection="1">
      <alignment vertical="top"/>
      <protection hidden="1"/>
    </xf>
    <xf numFmtId="0" fontId="23" fillId="3" borderId="2" xfId="3" applyNumberFormat="1" applyFont="1" applyFill="1" applyBorder="1" applyAlignment="1" applyProtection="1">
      <alignment horizontal="center" vertical="top" wrapText="1"/>
    </xf>
    <xf numFmtId="0" fontId="23" fillId="3" borderId="2" xfId="3" applyNumberFormat="1" applyFont="1" applyFill="1" applyBorder="1" applyAlignment="1" applyProtection="1">
      <alignment horizontal="justify" vertical="top" wrapText="1"/>
    </xf>
    <xf numFmtId="0" fontId="23" fillId="3" borderId="2" xfId="3" applyNumberFormat="1" applyFont="1" applyFill="1" applyBorder="1" applyAlignment="1" applyProtection="1">
      <alignment horizontal="center" vertical="top"/>
    </xf>
    <xf numFmtId="0" fontId="23" fillId="3" borderId="2" xfId="0" applyFont="1" applyFill="1" applyBorder="1" applyAlignment="1">
      <alignment horizontal="center" vertical="top"/>
    </xf>
    <xf numFmtId="0" fontId="25" fillId="0" borderId="0" xfId="0" applyFont="1" applyAlignment="1">
      <alignment horizontal="center" vertical="top"/>
    </xf>
    <xf numFmtId="0" fontId="6" fillId="6" borderId="7" xfId="2" applyFont="1" applyFill="1" applyBorder="1" applyAlignment="1" applyProtection="1">
      <alignment vertical="top"/>
      <protection hidden="1"/>
    </xf>
    <xf numFmtId="0" fontId="3" fillId="6" borderId="7" xfId="2" applyFont="1" applyFill="1" applyBorder="1" applyAlignment="1" applyProtection="1">
      <alignment vertical="top"/>
      <protection hidden="1"/>
    </xf>
    <xf numFmtId="0" fontId="3" fillId="6" borderId="4" xfId="2" applyFont="1" applyFill="1" applyBorder="1" applyAlignment="1" applyProtection="1">
      <alignment vertical="top"/>
      <protection hidden="1"/>
    </xf>
    <xf numFmtId="0" fontId="0" fillId="0" borderId="8" xfId="0" applyBorder="1" applyAlignment="1">
      <alignment horizontal="center" vertical="top" wrapText="1"/>
    </xf>
    <xf numFmtId="0" fontId="0" fillId="0" borderId="8" xfId="0" applyBorder="1" applyAlignment="1">
      <alignment vertical="top" wrapText="1"/>
    </xf>
    <xf numFmtId="2" fontId="0" fillId="0" borderId="8" xfId="3" applyNumberFormat="1" applyFont="1" applyFill="1" applyBorder="1" applyAlignment="1" applyProtection="1">
      <alignment horizontal="right" vertical="top"/>
      <protection locked="0" hidden="1"/>
    </xf>
    <xf numFmtId="0" fontId="26" fillId="0" borderId="0" xfId="0" applyFont="1" applyAlignment="1">
      <alignment horizontal="center" vertical="top"/>
    </xf>
    <xf numFmtId="2" fontId="0" fillId="0" borderId="6" xfId="0" applyNumberFormat="1" applyBorder="1" applyAlignment="1">
      <alignment horizontal="right" vertical="top"/>
    </xf>
    <xf numFmtId="0" fontId="0" fillId="8" borderId="2" xfId="0" applyFill="1" applyBorder="1" applyAlignment="1">
      <alignment horizontal="center" vertical="top" wrapText="1"/>
    </xf>
    <xf numFmtId="0" fontId="23" fillId="8" borderId="2" xfId="4" applyFont="1" applyFill="1" applyBorder="1" applyAlignment="1" applyProtection="1">
      <alignment horizontal="justify" vertical="top" wrapText="1"/>
    </xf>
    <xf numFmtId="0" fontId="23" fillId="8" borderId="2" xfId="4" applyFont="1" applyFill="1" applyBorder="1" applyAlignment="1" applyProtection="1">
      <alignment horizontal="center" vertical="top" wrapText="1"/>
    </xf>
    <xf numFmtId="2" fontId="0" fillId="8" borderId="2" xfId="0" applyNumberFormat="1" applyFill="1" applyBorder="1" applyAlignment="1">
      <alignment horizontal="right" vertical="top"/>
    </xf>
    <xf numFmtId="39" fontId="23" fillId="8" borderId="2" xfId="1" applyNumberFormat="1" applyFont="1" applyFill="1" applyBorder="1" applyAlignment="1" applyProtection="1">
      <alignment horizontal="right" vertical="top"/>
    </xf>
    <xf numFmtId="0" fontId="0" fillId="11" borderId="0" xfId="0" applyFill="1" applyAlignment="1">
      <alignment horizontal="center" vertical="top" wrapText="1"/>
    </xf>
    <xf numFmtId="0" fontId="23" fillId="11" borderId="0" xfId="4" applyFont="1" applyFill="1" applyBorder="1" applyAlignment="1" applyProtection="1">
      <alignment horizontal="justify" vertical="top" wrapText="1"/>
    </xf>
    <xf numFmtId="0" fontId="23" fillId="11" borderId="0" xfId="4" applyFont="1" applyFill="1" applyBorder="1" applyAlignment="1" applyProtection="1">
      <alignment horizontal="center" vertical="top" wrapText="1"/>
    </xf>
    <xf numFmtId="2" fontId="0" fillId="11" borderId="0" xfId="0" applyNumberFormat="1" applyFill="1" applyAlignment="1">
      <alignment horizontal="right" vertical="top"/>
    </xf>
    <xf numFmtId="43" fontId="0" fillId="11" borderId="0" xfId="1" applyFont="1" applyFill="1" applyBorder="1" applyAlignment="1" applyProtection="1">
      <alignment horizontal="right" vertical="top"/>
    </xf>
    <xf numFmtId="0" fontId="0" fillId="0" borderId="0" xfId="0" applyAlignment="1">
      <alignment horizontal="right" vertical="top"/>
    </xf>
    <xf numFmtId="0" fontId="23" fillId="0" borderId="0" xfId="0" applyFont="1" applyAlignment="1">
      <alignment horizontal="center" vertical="top"/>
    </xf>
    <xf numFmtId="165" fontId="23" fillId="0" borderId="0" xfId="0" applyNumberFormat="1" applyFont="1" applyAlignment="1">
      <alignment horizontal="justify" vertical="top"/>
    </xf>
    <xf numFmtId="14" fontId="0" fillId="0" borderId="0" xfId="0" applyNumberFormat="1" applyAlignment="1">
      <alignment horizontal="center" vertical="top"/>
    </xf>
    <xf numFmtId="0" fontId="23" fillId="0" borderId="0" xfId="0" applyFont="1" applyAlignment="1">
      <alignment vertical="top"/>
    </xf>
    <xf numFmtId="0" fontId="21" fillId="0" borderId="0" xfId="0" applyFont="1" applyAlignment="1">
      <alignment horizontal="justify" vertical="top"/>
    </xf>
    <xf numFmtId="0" fontId="0" fillId="0" borderId="0" xfId="0" applyAlignment="1">
      <alignment horizontal="justify" vertical="top" wrapText="1"/>
    </xf>
    <xf numFmtId="0" fontId="0" fillId="0" borderId="0" xfId="3" applyNumberFormat="1" applyFont="1" applyFill="1" applyBorder="1" applyAlignment="1" applyProtection="1">
      <alignment horizontal="center" vertical="top"/>
      <protection hidden="1"/>
    </xf>
    <xf numFmtId="0" fontId="0" fillId="0" borderId="0" xfId="3" applyNumberFormat="1" applyFont="1" applyFill="1" applyBorder="1" applyAlignment="1" applyProtection="1">
      <alignment horizontal="justify" vertical="top"/>
      <protection hidden="1"/>
    </xf>
    <xf numFmtId="0" fontId="0" fillId="0" borderId="0" xfId="3" applyNumberFormat="1" applyFont="1" applyFill="1" applyBorder="1" applyAlignment="1" applyProtection="1">
      <alignment horizontal="justify" vertical="top" wrapText="1"/>
      <protection hidden="1"/>
    </xf>
    <xf numFmtId="0" fontId="0" fillId="0" borderId="0" xfId="3" applyNumberFormat="1" applyFont="1" applyFill="1" applyBorder="1" applyProtection="1">
      <alignment vertical="top"/>
      <protection hidden="1"/>
    </xf>
    <xf numFmtId="1" fontId="2" fillId="0" borderId="1" xfId="0" applyNumberFormat="1" applyFont="1" applyBorder="1" applyAlignment="1">
      <alignment horizontal="left" vertical="top"/>
    </xf>
    <xf numFmtId="166" fontId="2" fillId="0" borderId="1" xfId="0" applyNumberFormat="1" applyFont="1" applyBorder="1" applyAlignment="1">
      <alignment horizontal="left" vertical="top"/>
    </xf>
    <xf numFmtId="1" fontId="2" fillId="0" borderId="1" xfId="0" applyNumberFormat="1" applyFont="1" applyBorder="1" applyAlignment="1">
      <alignment horizontal="center" vertical="center"/>
    </xf>
    <xf numFmtId="0" fontId="2" fillId="0" borderId="1" xfId="0" applyFont="1" applyBorder="1" applyAlignment="1">
      <alignment horizontal="justify" vertical="top"/>
    </xf>
    <xf numFmtId="0" fontId="2" fillId="0" borderId="1" xfId="0" applyFont="1" applyBorder="1" applyAlignment="1">
      <alignment horizontal="right" vertical="top"/>
    </xf>
    <xf numFmtId="1" fontId="3" fillId="0" borderId="0" xfId="0" applyNumberFormat="1" applyFont="1" applyAlignment="1">
      <alignment horizontal="center" vertical="top"/>
    </xf>
    <xf numFmtId="166" fontId="3" fillId="0" borderId="0" xfId="0" applyNumberFormat="1" applyFont="1" applyAlignment="1">
      <alignment horizontal="center" vertical="top"/>
    </xf>
    <xf numFmtId="1" fontId="3" fillId="0" borderId="0" xfId="0" applyNumberFormat="1" applyFont="1" applyAlignment="1">
      <alignment horizontal="center" vertical="center"/>
    </xf>
    <xf numFmtId="0" fontId="3" fillId="0" borderId="0" xfId="0" applyFont="1" applyAlignment="1">
      <alignment horizontal="justify" vertical="top"/>
    </xf>
    <xf numFmtId="1" fontId="3" fillId="0" borderId="0" xfId="3" applyNumberFormat="1" applyFont="1" applyFill="1" applyBorder="1" applyAlignment="1" applyProtection="1">
      <alignment horizontal="center" vertical="top"/>
    </xf>
    <xf numFmtId="166" fontId="3" fillId="0" borderId="0" xfId="3" applyNumberFormat="1" applyFont="1" applyFill="1" applyBorder="1" applyAlignment="1" applyProtection="1">
      <alignment horizontal="center" vertical="top"/>
    </xf>
    <xf numFmtId="1" fontId="3" fillId="0" borderId="0" xfId="3" applyNumberFormat="1" applyFont="1" applyFill="1" applyBorder="1" applyAlignment="1" applyProtection="1">
      <alignment horizontal="center" vertical="center"/>
    </xf>
    <xf numFmtId="0" fontId="3" fillId="0" borderId="0" xfId="3" applyNumberFormat="1" applyFont="1" applyFill="1" applyBorder="1" applyAlignment="1" applyProtection="1">
      <alignment horizontal="center" vertical="top"/>
    </xf>
    <xf numFmtId="0" fontId="3" fillId="0" borderId="0" xfId="3" applyNumberFormat="1" applyFont="1" applyFill="1" applyBorder="1" applyAlignment="1" applyProtection="1">
      <alignment horizontal="justify" vertical="top" wrapText="1"/>
    </xf>
    <xf numFmtId="0" fontId="3" fillId="0" borderId="0" xfId="3" applyNumberFormat="1" applyFont="1" applyFill="1" applyBorder="1" applyProtection="1">
      <alignment vertical="top"/>
    </xf>
    <xf numFmtId="1" fontId="2" fillId="0" borderId="0" xfId="2" applyNumberFormat="1" applyFont="1" applyAlignment="1" applyProtection="1">
      <alignment horizontal="left" vertical="top"/>
      <protection hidden="1"/>
    </xf>
    <xf numFmtId="166" fontId="2" fillId="0" borderId="0" xfId="2" applyNumberFormat="1" applyFont="1" applyAlignment="1" applyProtection="1">
      <alignment horizontal="left" vertical="top"/>
      <protection hidden="1"/>
    </xf>
    <xf numFmtId="1" fontId="2" fillId="0" borderId="0" xfId="2" applyNumberFormat="1" applyFont="1" applyAlignment="1" applyProtection="1">
      <alignment horizontal="center" vertical="center"/>
      <protection hidden="1"/>
    </xf>
    <xf numFmtId="0" fontId="2" fillId="0" borderId="0" xfId="2" applyFont="1" applyAlignment="1" applyProtection="1">
      <alignment horizontal="left" vertical="top"/>
      <protection hidden="1"/>
    </xf>
    <xf numFmtId="0" fontId="3" fillId="0" borderId="0" xfId="2" applyFont="1" applyAlignment="1" applyProtection="1">
      <alignment horizontal="justify" vertical="top"/>
      <protection hidden="1"/>
    </xf>
    <xf numFmtId="0" fontId="2" fillId="0" borderId="0" xfId="3" applyNumberFormat="1" applyFont="1" applyFill="1" applyBorder="1" applyAlignment="1" applyProtection="1">
      <alignment vertical="top" wrapText="1"/>
    </xf>
    <xf numFmtId="1" fontId="2" fillId="0" borderId="0" xfId="3" applyNumberFormat="1" applyFont="1" applyFill="1" applyBorder="1" applyAlignment="1" applyProtection="1">
      <alignment horizontal="center" vertical="center" wrapText="1"/>
    </xf>
    <xf numFmtId="0" fontId="3" fillId="0" borderId="0" xfId="2" applyFont="1" applyAlignment="1">
      <alignment vertical="top"/>
    </xf>
    <xf numFmtId="1" fontId="3" fillId="0" borderId="0" xfId="2" applyNumberFormat="1" applyFont="1" applyAlignment="1" applyProtection="1">
      <alignment horizontal="left" vertical="top"/>
      <protection hidden="1"/>
    </xf>
    <xf numFmtId="166" fontId="3" fillId="0" borderId="0" xfId="2" applyNumberFormat="1" applyFont="1" applyAlignment="1" applyProtection="1">
      <alignment horizontal="left" vertical="top"/>
      <protection hidden="1"/>
    </xf>
    <xf numFmtId="166" fontId="3" fillId="0" borderId="0" xfId="2" applyNumberFormat="1" applyFont="1" applyAlignment="1" applyProtection="1">
      <alignment vertical="top"/>
      <protection hidden="1"/>
    </xf>
    <xf numFmtId="1" fontId="3" fillId="0" borderId="0" xfId="2" applyNumberFormat="1" applyFont="1" applyAlignment="1" applyProtection="1">
      <alignment horizontal="center" vertical="center"/>
      <protection hidden="1"/>
    </xf>
    <xf numFmtId="1" fontId="3" fillId="0" borderId="0" xfId="2" applyNumberFormat="1" applyFont="1" applyAlignment="1" applyProtection="1">
      <alignment horizontal="center" vertical="top"/>
      <protection hidden="1"/>
    </xf>
    <xf numFmtId="166" fontId="3" fillId="0" borderId="0" xfId="2" applyNumberFormat="1" applyFont="1" applyAlignment="1" applyProtection="1">
      <alignment horizontal="center" vertical="top"/>
      <protection hidden="1"/>
    </xf>
    <xf numFmtId="0" fontId="3" fillId="0" borderId="0" xfId="2" applyFont="1" applyAlignment="1">
      <alignment horizontal="justify" vertical="top"/>
    </xf>
    <xf numFmtId="0" fontId="3" fillId="0" borderId="0" xfId="2" applyFont="1" applyAlignment="1">
      <alignment horizontal="center" vertical="top"/>
    </xf>
    <xf numFmtId="166" fontId="6" fillId="5" borderId="0" xfId="2" applyNumberFormat="1" applyFont="1" applyFill="1" applyAlignment="1" applyProtection="1">
      <alignment vertical="top"/>
      <protection hidden="1"/>
    </xf>
    <xf numFmtId="166" fontId="27" fillId="5" borderId="0" xfId="2" applyNumberFormat="1" applyFont="1" applyFill="1" applyAlignment="1" applyProtection="1">
      <alignment vertical="top"/>
      <protection hidden="1"/>
    </xf>
    <xf numFmtId="0" fontId="8" fillId="5" borderId="0" xfId="0" applyFont="1" applyFill="1" applyAlignment="1">
      <alignment vertical="top"/>
    </xf>
    <xf numFmtId="0" fontId="5" fillId="5" borderId="0" xfId="0" applyFont="1" applyFill="1" applyAlignment="1">
      <alignment horizontal="center" vertical="top"/>
    </xf>
    <xf numFmtId="0" fontId="8" fillId="0" borderId="0" xfId="0" applyFont="1" applyAlignment="1">
      <alignment vertical="top"/>
    </xf>
    <xf numFmtId="0" fontId="4" fillId="0" borderId="0" xfId="0" applyFont="1" applyAlignment="1">
      <alignment horizontal="center" vertical="top"/>
    </xf>
    <xf numFmtId="1" fontId="2" fillId="3" borderId="2" xfId="3" applyNumberFormat="1" applyFont="1" applyFill="1" applyBorder="1" applyAlignment="1" applyProtection="1">
      <alignment horizontal="center" vertical="top" wrapText="1"/>
    </xf>
    <xf numFmtId="0" fontId="2" fillId="3" borderId="2" xfId="3" applyNumberFormat="1" applyFont="1" applyFill="1" applyBorder="1" applyAlignment="1" applyProtection="1">
      <alignment horizontal="center" vertical="top" wrapText="1"/>
    </xf>
    <xf numFmtId="166" fontId="2" fillId="3" borderId="2" xfId="3" applyNumberFormat="1" applyFont="1" applyFill="1" applyBorder="1" applyAlignment="1" applyProtection="1">
      <alignment horizontal="center" vertical="top" wrapText="1"/>
    </xf>
    <xf numFmtId="1" fontId="23" fillId="3" borderId="2" xfId="0" applyNumberFormat="1" applyFont="1" applyFill="1" applyBorder="1" applyAlignment="1">
      <alignment horizontal="center" vertical="top" wrapText="1"/>
    </xf>
    <xf numFmtId="0" fontId="23" fillId="3" borderId="2" xfId="0" applyFont="1" applyFill="1" applyBorder="1" applyAlignment="1">
      <alignment horizontal="center" vertical="top" wrapText="1"/>
    </xf>
    <xf numFmtId="0" fontId="2" fillId="3" borderId="2" xfId="3" applyNumberFormat="1" applyFont="1" applyFill="1" applyBorder="1" applyAlignment="1" applyProtection="1">
      <alignment horizontal="center" vertical="top"/>
    </xf>
    <xf numFmtId="0" fontId="4" fillId="0" borderId="0" xfId="3" applyNumberFormat="1" applyFont="1" applyFill="1" applyBorder="1" applyAlignment="1" applyProtection="1">
      <alignment horizontal="center" vertical="top" wrapText="1"/>
      <protection hidden="1"/>
    </xf>
    <xf numFmtId="1" fontId="2"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wrapText="1"/>
    </xf>
    <xf numFmtId="1" fontId="23" fillId="3" borderId="2" xfId="0" applyNumberFormat="1" applyFont="1" applyFill="1" applyBorder="1" applyAlignment="1">
      <alignment horizontal="center" vertical="center" wrapText="1"/>
    </xf>
    <xf numFmtId="0" fontId="23"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8" fillId="0" borderId="0" xfId="0" applyFont="1" applyAlignment="1">
      <alignment vertical="center"/>
    </xf>
    <xf numFmtId="0" fontId="5" fillId="0" borderId="0" xfId="0" applyFont="1" applyAlignment="1">
      <alignment vertical="center"/>
    </xf>
    <xf numFmtId="0" fontId="4" fillId="0" borderId="0" xfId="0" applyFont="1" applyAlignment="1" applyProtection="1">
      <alignment horizontal="center" vertical="center"/>
      <protection hidden="1"/>
    </xf>
    <xf numFmtId="0" fontId="5" fillId="0" borderId="0" xfId="0" applyFont="1" applyAlignment="1">
      <alignment horizontal="center" vertical="center"/>
    </xf>
    <xf numFmtId="0" fontId="3" fillId="0" borderId="0" xfId="0" applyFont="1" applyAlignment="1">
      <alignment vertical="center"/>
    </xf>
    <xf numFmtId="1" fontId="3" fillId="0" borderId="2" xfId="0" applyNumberFormat="1" applyFont="1" applyBorder="1" applyAlignment="1">
      <alignment horizontal="center" vertical="top" wrapText="1"/>
    </xf>
    <xf numFmtId="1" fontId="3" fillId="0" borderId="4" xfId="3" applyNumberFormat="1" applyFont="1" applyFill="1" applyBorder="1" applyAlignment="1" applyProtection="1">
      <alignment horizontal="center" vertical="top"/>
      <protection locked="0"/>
    </xf>
    <xf numFmtId="9" fontId="3" fillId="0" borderId="2" xfId="0" applyNumberFormat="1" applyFont="1" applyBorder="1" applyAlignment="1">
      <alignment horizontal="center" vertical="top"/>
    </xf>
    <xf numFmtId="10" fontId="3" fillId="0" borderId="2" xfId="3" applyNumberFormat="1" applyFont="1" applyFill="1" applyBorder="1" applyAlignment="1" applyProtection="1">
      <alignment horizontal="center" vertical="top"/>
      <protection locked="0" hidden="1"/>
    </xf>
    <xf numFmtId="1" fontId="3" fillId="0" borderId="2" xfId="0" applyNumberFormat="1" applyFont="1" applyBorder="1" applyAlignment="1">
      <alignment horizontal="justify" vertical="top" wrapText="1"/>
    </xf>
    <xf numFmtId="2" fontId="3" fillId="0" borderId="2" xfId="3" applyNumberFormat="1" applyFont="1" applyFill="1" applyBorder="1" applyAlignment="1" applyProtection="1">
      <alignment horizontal="right" vertical="top"/>
    </xf>
    <xf numFmtId="2" fontId="3" fillId="0" borderId="2" xfId="3" applyNumberFormat="1" applyFont="1" applyFill="1" applyBorder="1" applyProtection="1">
      <alignment vertical="top"/>
    </xf>
    <xf numFmtId="0" fontId="8" fillId="0" borderId="0" xfId="3" applyNumberFormat="1" applyFont="1" applyFill="1" applyBorder="1" applyProtection="1">
      <alignment vertical="top"/>
    </xf>
    <xf numFmtId="0" fontId="3" fillId="0" borderId="0" xfId="3" applyNumberFormat="1" applyFont="1" applyFill="1" applyBorder="1" applyAlignment="1" applyProtection="1">
      <alignment vertical="top" wrapText="1"/>
    </xf>
    <xf numFmtId="169" fontId="28" fillId="12" borderId="2" xfId="0" applyNumberFormat="1" applyFont="1" applyFill="1" applyBorder="1" applyAlignment="1">
      <alignment horizontal="justify" vertical="top" wrapText="1"/>
    </xf>
    <xf numFmtId="0" fontId="3" fillId="12" borderId="2" xfId="0" applyFont="1" applyFill="1" applyBorder="1" applyAlignment="1">
      <alignment horizontal="center" vertical="top" wrapText="1"/>
    </xf>
    <xf numFmtId="0" fontId="3" fillId="12" borderId="2" xfId="0" applyFont="1" applyFill="1" applyBorder="1" applyAlignment="1">
      <alignment horizontal="center" vertical="top"/>
    </xf>
    <xf numFmtId="2" fontId="3" fillId="12" borderId="2" xfId="3" applyNumberFormat="1" applyFont="1" applyFill="1" applyBorder="1" applyAlignment="1" applyProtection="1">
      <alignment horizontal="right" vertical="top"/>
    </xf>
    <xf numFmtId="2" fontId="2" fillId="12" borderId="2" xfId="3" applyNumberFormat="1" applyFont="1" applyFill="1" applyBorder="1" applyAlignment="1" applyProtection="1">
      <alignment horizontal="right" vertical="top"/>
    </xf>
    <xf numFmtId="0" fontId="5" fillId="12" borderId="2" xfId="0" applyFont="1" applyFill="1" applyBorder="1" applyAlignment="1">
      <alignment vertical="top"/>
    </xf>
    <xf numFmtId="1" fontId="3" fillId="12" borderId="0" xfId="0" applyNumberFormat="1" applyFont="1" applyFill="1" applyAlignment="1">
      <alignment horizontal="center" vertical="top" wrapText="1"/>
    </xf>
    <xf numFmtId="166" fontId="3" fillId="12" borderId="0" xfId="0" applyNumberFormat="1" applyFont="1" applyFill="1" applyAlignment="1">
      <alignment horizontal="center" vertical="top" wrapText="1"/>
    </xf>
    <xf numFmtId="1" fontId="3" fillId="12" borderId="0" xfId="0" applyNumberFormat="1" applyFont="1" applyFill="1" applyAlignment="1">
      <alignment horizontal="center" vertical="center" wrapText="1"/>
    </xf>
    <xf numFmtId="0" fontId="3" fillId="12" borderId="0" xfId="0" applyFont="1" applyFill="1" applyAlignment="1">
      <alignment horizontal="center" vertical="top" wrapText="1"/>
    </xf>
    <xf numFmtId="2" fontId="2" fillId="12" borderId="2" xfId="3" applyNumberFormat="1" applyFont="1" applyFill="1" applyBorder="1" applyProtection="1">
      <alignment vertical="top"/>
    </xf>
    <xf numFmtId="1" fontId="3" fillId="0" borderId="0" xfId="0" applyNumberFormat="1" applyFont="1" applyAlignment="1">
      <alignment horizontal="right" vertical="top"/>
    </xf>
    <xf numFmtId="2" fontId="3" fillId="0" borderId="0" xfId="3" applyNumberFormat="1" applyFont="1" applyFill="1" applyBorder="1" applyAlignment="1" applyProtection="1">
      <alignment horizontal="right" vertical="top"/>
    </xf>
    <xf numFmtId="2" fontId="2" fillId="0" borderId="0" xfId="3" applyNumberFormat="1" applyFont="1" applyFill="1" applyBorder="1" applyAlignment="1" applyProtection="1">
      <alignment horizontal="right" vertical="top"/>
    </xf>
    <xf numFmtId="0" fontId="3" fillId="0" borderId="0" xfId="0" applyFont="1" applyAlignment="1">
      <alignment vertical="top" wrapText="1"/>
    </xf>
    <xf numFmtId="166" fontId="2" fillId="0" borderId="0" xfId="0" applyNumberFormat="1" applyFont="1" applyAlignment="1">
      <alignment horizontal="center" vertical="top"/>
    </xf>
    <xf numFmtId="0" fontId="2" fillId="0" borderId="0" xfId="0" applyFont="1" applyAlignment="1">
      <alignment horizontal="center" vertical="top" wrapText="1"/>
    </xf>
    <xf numFmtId="1" fontId="5" fillId="0" borderId="0" xfId="0" applyNumberFormat="1" applyFont="1" applyAlignment="1">
      <alignment horizontal="center" vertical="top"/>
    </xf>
    <xf numFmtId="166" fontId="5" fillId="0" borderId="0" xfId="0" applyNumberFormat="1" applyFont="1" applyAlignment="1">
      <alignment horizontal="center" vertical="top"/>
    </xf>
    <xf numFmtId="1" fontId="5" fillId="0" borderId="0" xfId="0" applyNumberFormat="1" applyFont="1" applyAlignment="1">
      <alignment horizontal="center" vertical="center"/>
    </xf>
    <xf numFmtId="0" fontId="5" fillId="0" borderId="0" xfId="0" applyFont="1" applyAlignment="1">
      <alignment horizontal="justify" vertical="top"/>
    </xf>
    <xf numFmtId="1" fontId="2" fillId="0" borderId="0" xfId="0" applyNumberFormat="1" applyFont="1" applyAlignment="1">
      <alignment horizontal="center" vertical="top"/>
    </xf>
    <xf numFmtId="1" fontId="2" fillId="0" borderId="0" xfId="0" applyNumberFormat="1" applyFont="1" applyAlignment="1">
      <alignment horizontal="center" vertical="center"/>
    </xf>
    <xf numFmtId="165" fontId="2" fillId="0" borderId="0" xfId="0" applyNumberFormat="1" applyFont="1" applyAlignment="1" applyProtection="1">
      <alignment horizontal="justify" vertical="top"/>
      <protection hidden="1"/>
    </xf>
    <xf numFmtId="1" fontId="2" fillId="0" borderId="0" xfId="7" applyNumberFormat="1" applyFont="1" applyFill="1" applyBorder="1" applyAlignment="1" applyProtection="1">
      <alignment horizontal="center" vertical="top" wrapText="1"/>
      <protection hidden="1"/>
    </xf>
    <xf numFmtId="166" fontId="2" fillId="0" borderId="0" xfId="7" applyNumberFormat="1" applyFont="1" applyFill="1" applyBorder="1" applyAlignment="1" applyProtection="1">
      <alignment horizontal="center" vertical="top" wrapText="1"/>
      <protection hidden="1"/>
    </xf>
    <xf numFmtId="1" fontId="2" fillId="0" borderId="0" xfId="7" applyNumberFormat="1" applyFont="1" applyFill="1" applyBorder="1" applyAlignment="1" applyProtection="1">
      <alignment horizontal="center" vertical="center" wrapText="1"/>
      <protection hidden="1"/>
    </xf>
    <xf numFmtId="0" fontId="2" fillId="0" borderId="0" xfId="7"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justify" vertical="top" wrapText="1"/>
      <protection hidden="1"/>
    </xf>
    <xf numFmtId="170" fontId="3" fillId="0" borderId="0" xfId="1"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center" vertical="top"/>
      <protection hidden="1"/>
    </xf>
    <xf numFmtId="2" fontId="3" fillId="0" borderId="0" xfId="3" applyNumberFormat="1" applyFont="1" applyFill="1" applyBorder="1" applyAlignment="1" applyProtection="1">
      <alignment horizontal="right" vertical="top"/>
      <protection hidden="1"/>
    </xf>
    <xf numFmtId="2" fontId="5" fillId="0" borderId="0" xfId="3" applyNumberFormat="1" applyFont="1" applyFill="1" applyBorder="1" applyAlignment="1" applyProtection="1">
      <alignment horizontal="right" vertical="top"/>
      <protection hidden="1"/>
    </xf>
    <xf numFmtId="4" fontId="5" fillId="0" borderId="0" xfId="3" applyNumberFormat="1" applyFont="1" applyFill="1" applyBorder="1" applyProtection="1">
      <alignment vertical="top"/>
      <protection hidden="1"/>
    </xf>
    <xf numFmtId="2" fontId="4" fillId="0" borderId="0" xfId="3" applyNumberFormat="1" applyFont="1" applyFill="1" applyBorder="1" applyAlignment="1" applyProtection="1">
      <alignment horizontal="right" vertical="top"/>
      <protection hidden="1"/>
    </xf>
    <xf numFmtId="1" fontId="5" fillId="0" borderId="0" xfId="3" applyNumberFormat="1" applyFont="1" applyFill="1" applyBorder="1" applyAlignment="1" applyProtection="1">
      <alignment horizontal="center" vertical="top"/>
      <protection hidden="1"/>
    </xf>
    <xf numFmtId="166" fontId="5" fillId="0" borderId="0" xfId="3" applyNumberFormat="1" applyFont="1" applyFill="1" applyBorder="1" applyAlignment="1" applyProtection="1">
      <alignment horizontal="center" vertical="top"/>
      <protection hidden="1"/>
    </xf>
    <xf numFmtId="1" fontId="5" fillId="0" borderId="0" xfId="3" applyNumberFormat="1" applyFont="1" applyFill="1" applyBorder="1" applyAlignment="1" applyProtection="1">
      <alignment horizontal="center" vertical="center"/>
      <protection hidden="1"/>
    </xf>
    <xf numFmtId="0" fontId="5" fillId="0" borderId="0" xfId="3" applyNumberFormat="1" applyFont="1" applyFill="1" applyBorder="1" applyAlignment="1" applyProtection="1">
      <alignment horizontal="center" vertical="top"/>
      <protection hidden="1"/>
    </xf>
    <xf numFmtId="0" fontId="5" fillId="0" borderId="0" xfId="0" applyFont="1" applyAlignment="1" applyProtection="1">
      <alignment horizontal="justify" vertical="top" wrapText="1"/>
      <protection hidden="1"/>
    </xf>
    <xf numFmtId="0" fontId="4" fillId="0" borderId="0" xfId="3" applyNumberFormat="1" applyFont="1" applyFill="1" applyBorder="1" applyAlignment="1" applyProtection="1">
      <alignment horizontal="justify" vertical="top" wrapText="1"/>
      <protection hidden="1"/>
    </xf>
    <xf numFmtId="1" fontId="3" fillId="0" borderId="0" xfId="3" applyNumberFormat="1" applyFont="1" applyFill="1" applyBorder="1" applyAlignment="1" applyProtection="1">
      <alignment horizontal="center" vertical="top"/>
      <protection hidden="1"/>
    </xf>
    <xf numFmtId="166" fontId="3" fillId="0" borderId="0" xfId="3" applyNumberFormat="1" applyFont="1" applyFill="1" applyBorder="1" applyAlignment="1" applyProtection="1">
      <alignment horizontal="center" vertical="top"/>
      <protection hidden="1"/>
    </xf>
    <xf numFmtId="1" fontId="3" fillId="0" borderId="0" xfId="3" applyNumberFormat="1" applyFont="1" applyFill="1" applyBorder="1" applyAlignment="1" applyProtection="1">
      <alignment horizontal="center" vertical="center"/>
      <protection hidden="1"/>
    </xf>
    <xf numFmtId="0" fontId="3" fillId="0" borderId="0" xfId="3" applyNumberFormat="1" applyFont="1" applyFill="1" applyBorder="1" applyAlignment="1" applyProtection="1">
      <alignment horizontal="center" vertical="top"/>
      <protection hidden="1"/>
    </xf>
    <xf numFmtId="0" fontId="3" fillId="0" borderId="0" xfId="3" applyNumberFormat="1" applyFont="1" applyFill="1" applyBorder="1" applyAlignment="1" applyProtection="1">
      <alignment horizontal="justify" vertical="top" wrapText="1"/>
      <protection hidden="1"/>
    </xf>
    <xf numFmtId="0" fontId="3" fillId="0" borderId="0" xfId="3" applyNumberFormat="1" applyFont="1" applyFill="1" applyBorder="1" applyProtection="1">
      <alignment vertical="top"/>
      <protection hidden="1"/>
    </xf>
    <xf numFmtId="1" fontId="2" fillId="0" borderId="0" xfId="0" applyNumberFormat="1" applyFont="1" applyAlignment="1" applyProtection="1">
      <alignment horizontal="center" vertical="top"/>
      <protection hidden="1"/>
    </xf>
    <xf numFmtId="166" fontId="2" fillId="0" borderId="0" xfId="0" applyNumberFormat="1" applyFont="1" applyAlignment="1" applyProtection="1">
      <alignment horizontal="center" vertical="top"/>
      <protection hidden="1"/>
    </xf>
    <xf numFmtId="1" fontId="2" fillId="0" borderId="0" xfId="0" applyNumberFormat="1" applyFont="1" applyAlignment="1" applyProtection="1">
      <alignment horizontal="center" vertical="center"/>
      <protection hidden="1"/>
    </xf>
    <xf numFmtId="0" fontId="2" fillId="0" borderId="0" xfId="0" applyFont="1" applyAlignment="1" applyProtection="1">
      <alignment horizontal="justify" vertical="top"/>
      <protection hidden="1"/>
    </xf>
    <xf numFmtId="0" fontId="2" fillId="0" borderId="0" xfId="0" applyFont="1" applyAlignment="1" applyProtection="1">
      <alignment vertical="top"/>
      <protection hidden="1"/>
    </xf>
    <xf numFmtId="0" fontId="2" fillId="0" borderId="0" xfId="0" applyFont="1" applyAlignment="1" applyProtection="1">
      <alignment horizontal="right" vertical="top"/>
      <protection hidden="1"/>
    </xf>
    <xf numFmtId="0" fontId="2" fillId="0" borderId="1" xfId="0" applyFont="1" applyBorder="1" applyAlignment="1" applyProtection="1">
      <alignment horizontal="left" vertical="center"/>
      <protection hidden="1"/>
    </xf>
    <xf numFmtId="0" fontId="2" fillId="0" borderId="1" xfId="0" applyFont="1" applyBorder="1" applyAlignment="1" applyProtection="1">
      <alignment horizontal="justify" vertical="center"/>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0" fontId="2" fillId="0" borderId="1" xfId="0" applyFont="1" applyBorder="1" applyAlignment="1" applyProtection="1">
      <alignment horizontal="right" vertical="center"/>
      <protection hidden="1"/>
    </xf>
    <xf numFmtId="0" fontId="3" fillId="0" borderId="0" xfId="9" applyNumberFormat="1" applyFont="1" applyFill="1" applyBorder="1" applyAlignment="1" applyProtection="1">
      <alignment vertical="center"/>
      <protection hidden="1"/>
    </xf>
    <xf numFmtId="0" fontId="3" fillId="0" borderId="0" xfId="9" applyNumberFormat="1" applyFont="1" applyFill="1" applyBorder="1" applyAlignment="1" applyProtection="1">
      <alignment vertical="top"/>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center" vertical="center"/>
      <protection hidden="1"/>
    </xf>
    <xf numFmtId="0" fontId="3" fillId="0" borderId="0" xfId="3" applyNumberFormat="1" applyFont="1" applyFill="1" applyBorder="1" applyAlignment="1" applyProtection="1">
      <alignment vertical="center"/>
      <protection hidden="1"/>
    </xf>
    <xf numFmtId="0" fontId="3" fillId="0" borderId="0" xfId="3" applyNumberFormat="1" applyFont="1" applyFill="1" applyBorder="1" applyAlignment="1" applyProtection="1">
      <alignment vertical="center" wrapText="1"/>
      <protection hidden="1"/>
    </xf>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3" fillId="0" borderId="0" xfId="0" applyFont="1" applyAlignment="1" applyProtection="1">
      <alignment horizontal="left" vertical="center" indent="1"/>
      <protection hidden="1"/>
    </xf>
    <xf numFmtId="0" fontId="3" fillId="0" borderId="0" xfId="2" applyFont="1" applyAlignment="1" applyProtection="1">
      <alignment horizontal="left" vertical="center" indent="1"/>
      <protection hidden="1"/>
    </xf>
    <xf numFmtId="0" fontId="3" fillId="0" borderId="0" xfId="9" applyFont="1" applyAlignment="1" applyProtection="1">
      <alignment vertical="center"/>
      <protection hidden="1"/>
    </xf>
    <xf numFmtId="0" fontId="3" fillId="0" borderId="0" xfId="9" applyFont="1" applyAlignment="1" applyProtection="1">
      <alignment vertical="center" wrapText="1"/>
      <protection hidden="1"/>
    </xf>
    <xf numFmtId="0" fontId="6" fillId="5" borderId="0" xfId="9" applyFont="1" applyFill="1" applyAlignment="1" applyProtection="1">
      <alignment vertical="center"/>
      <protection hidden="1"/>
    </xf>
    <xf numFmtId="0" fontId="3" fillId="5" borderId="0" xfId="9" applyFont="1" applyFill="1" applyAlignment="1" applyProtection="1">
      <alignment vertical="center" wrapText="1"/>
      <protection hidden="1"/>
    </xf>
    <xf numFmtId="0" fontId="3" fillId="5" borderId="0" xfId="9" applyFont="1" applyFill="1" applyAlignment="1" applyProtection="1">
      <alignment vertical="center"/>
      <protection hidden="1"/>
    </xf>
    <xf numFmtId="0" fontId="3" fillId="5" borderId="0" xfId="9" applyNumberFormat="1" applyFont="1" applyFill="1" applyBorder="1" applyAlignment="1" applyProtection="1">
      <alignment vertical="center"/>
      <protection hidden="1"/>
    </xf>
    <xf numFmtId="0" fontId="3" fillId="5" borderId="0" xfId="9" applyNumberFormat="1" applyFont="1" applyFill="1" applyBorder="1" applyAlignment="1" applyProtection="1">
      <alignment vertical="top"/>
      <protection hidden="1"/>
    </xf>
    <xf numFmtId="0" fontId="2" fillId="0" borderId="0" xfId="9" applyFont="1" applyAlignment="1" applyProtection="1">
      <alignment vertical="center"/>
      <protection hidden="1"/>
    </xf>
    <xf numFmtId="1" fontId="2" fillId="3" borderId="2" xfId="0" applyNumberFormat="1" applyFont="1" applyFill="1" applyBorder="1" applyAlignment="1">
      <alignment horizontal="center" vertical="top" wrapText="1"/>
    </xf>
    <xf numFmtId="1"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6" borderId="0" xfId="9" applyFont="1" applyFill="1" applyAlignment="1" applyProtection="1">
      <alignment vertical="center"/>
      <protection hidden="1"/>
    </xf>
    <xf numFmtId="0" fontId="3" fillId="6" borderId="0" xfId="9" applyFont="1" applyFill="1" applyAlignment="1" applyProtection="1">
      <alignment vertical="center"/>
      <protection hidden="1"/>
    </xf>
    <xf numFmtId="1" fontId="3" fillId="0" borderId="2" xfId="3" applyNumberFormat="1" applyFont="1" applyFill="1" applyBorder="1" applyAlignment="1" applyProtection="1">
      <alignment horizontal="center" vertical="top"/>
      <protection locked="0"/>
    </xf>
    <xf numFmtId="1" fontId="3" fillId="0" borderId="2" xfId="0" applyNumberFormat="1" applyFont="1" applyBorder="1" applyAlignment="1">
      <alignment horizontal="left" vertical="top" wrapText="1"/>
    </xf>
    <xf numFmtId="0" fontId="2" fillId="0" borderId="0" xfId="9" applyFont="1" applyAlignment="1" applyProtection="1">
      <alignment horizontal="center" vertical="center" wrapText="1"/>
      <protection hidden="1"/>
    </xf>
    <xf numFmtId="0" fontId="3" fillId="0" borderId="0" xfId="9" applyNumberFormat="1" applyFont="1" applyFill="1" applyBorder="1" applyAlignment="1" applyProtection="1">
      <alignment vertical="center" wrapText="1"/>
      <protection hidden="1"/>
    </xf>
    <xf numFmtId="0" fontId="3" fillId="0" borderId="2" xfId="9" applyNumberFormat="1" applyFont="1" applyFill="1" applyBorder="1" applyAlignment="1" applyProtection="1">
      <alignment vertical="center" wrapText="1"/>
      <protection hidden="1"/>
    </xf>
    <xf numFmtId="0" fontId="30" fillId="0" borderId="0" xfId="0" applyFont="1" applyAlignment="1">
      <alignment vertical="top"/>
    </xf>
    <xf numFmtId="0" fontId="2" fillId="0" borderId="0" xfId="9" applyFont="1" applyBorder="1" applyAlignment="1" applyProtection="1">
      <alignment horizontal="left" vertical="center"/>
      <protection hidden="1"/>
    </xf>
    <xf numFmtId="0" fontId="3" fillId="0" borderId="0" xfId="9" applyFont="1" applyBorder="1" applyAlignment="1" applyProtection="1">
      <alignment horizontal="justify" vertical="center" wrapText="1"/>
      <protection hidden="1"/>
    </xf>
    <xf numFmtId="0" fontId="2" fillId="0" borderId="0" xfId="0" applyFont="1" applyAlignment="1" applyProtection="1">
      <alignment horizontal="justify" vertical="center"/>
      <protection hidden="1"/>
    </xf>
    <xf numFmtId="165" fontId="2" fillId="0" borderId="0" xfId="0" applyNumberFormat="1" applyFont="1" applyAlignment="1" applyProtection="1">
      <alignment horizontal="justify" vertical="center"/>
      <protection hidden="1"/>
    </xf>
    <xf numFmtId="14" fontId="3"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right" vertical="center"/>
      <protection hidden="1"/>
    </xf>
    <xf numFmtId="0" fontId="23" fillId="0" borderId="1" xfId="0" applyFont="1" applyBorder="1" applyAlignment="1" applyProtection="1">
      <alignment horizontal="left" vertical="center"/>
      <protection hidden="1"/>
    </xf>
    <xf numFmtId="0" fontId="23" fillId="0" borderId="1" xfId="0" applyFont="1" applyBorder="1" applyAlignment="1" applyProtection="1">
      <alignment horizontal="justify" vertical="center"/>
      <protection hidden="1"/>
    </xf>
    <xf numFmtId="0" fontId="23" fillId="0" borderId="1" xfId="0" applyFont="1" applyBorder="1" applyAlignment="1" applyProtection="1">
      <alignment horizontal="center" vertical="center"/>
      <protection hidden="1"/>
    </xf>
    <xf numFmtId="0" fontId="23" fillId="0" borderId="1" xfId="0" applyFont="1" applyBorder="1" applyAlignment="1" applyProtection="1">
      <alignment vertical="center"/>
      <protection hidden="1"/>
    </xf>
    <xf numFmtId="0" fontId="23" fillId="0" borderId="1" xfId="0" applyFont="1" applyBorder="1" applyAlignment="1" applyProtection="1">
      <alignment horizontal="right" vertical="center"/>
      <protection hidden="1"/>
    </xf>
    <xf numFmtId="0" fontId="20" fillId="0" borderId="0" xfId="9" applyNumberFormat="1" applyFont="1" applyFill="1" applyBorder="1" applyAlignment="1" applyProtection="1">
      <alignment vertical="center"/>
      <protection hidden="1"/>
    </xf>
    <xf numFmtId="0" fontId="20" fillId="0" borderId="0" xfId="9" applyNumberFormat="1" applyFont="1" applyFill="1" applyBorder="1" applyAlignment="1" applyProtection="1">
      <alignment vertical="top"/>
      <protection hidden="1"/>
    </xf>
    <xf numFmtId="0" fontId="0" fillId="0" borderId="0" xfId="0" applyAlignment="1" applyProtection="1">
      <alignment horizontal="left" vertical="center"/>
      <protection hidden="1"/>
    </xf>
    <xf numFmtId="0" fontId="0" fillId="0" borderId="0" xfId="0" applyAlignment="1" applyProtection="1">
      <alignment horizontal="justify"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0" fillId="0" borderId="0" xfId="3" applyNumberFormat="1" applyFont="1" applyFill="1" applyBorder="1" applyAlignment="1" applyProtection="1">
      <alignment vertical="center"/>
      <protection hidden="1"/>
    </xf>
    <xf numFmtId="0" fontId="0" fillId="0" borderId="0" xfId="3" applyNumberFormat="1" applyFont="1" applyFill="1" applyBorder="1" applyAlignment="1" applyProtection="1">
      <alignment vertical="center" wrapText="1"/>
      <protection hidden="1"/>
    </xf>
    <xf numFmtId="0" fontId="23" fillId="0" borderId="0" xfId="2" applyFont="1" applyAlignment="1" applyProtection="1">
      <alignment vertical="center"/>
      <protection hidden="1"/>
    </xf>
    <xf numFmtId="0" fontId="0" fillId="0" borderId="0" xfId="2" applyFont="1" applyAlignment="1" applyProtection="1">
      <alignment vertical="center"/>
      <protection hidden="1"/>
    </xf>
    <xf numFmtId="0" fontId="0" fillId="0" borderId="0" xfId="0" applyAlignment="1" applyProtection="1">
      <alignment horizontal="left" vertical="center" indent="1"/>
      <protection hidden="1"/>
    </xf>
    <xf numFmtId="0" fontId="0" fillId="0" borderId="0" xfId="2" applyFont="1" applyAlignment="1" applyProtection="1">
      <alignment horizontal="left" vertical="center" indent="1"/>
      <protection hidden="1"/>
    </xf>
    <xf numFmtId="0" fontId="0" fillId="0" borderId="0" xfId="2" applyFont="1" applyAlignment="1" applyProtection="1">
      <alignment vertical="top"/>
      <protection hidden="1"/>
    </xf>
    <xf numFmtId="0" fontId="27" fillId="5" borderId="0" xfId="9" applyFont="1" applyFill="1" applyAlignment="1" applyProtection="1">
      <alignment vertical="center" wrapText="1"/>
      <protection hidden="1"/>
    </xf>
    <xf numFmtId="0" fontId="27" fillId="5" borderId="0" xfId="9" applyFont="1" applyFill="1" applyAlignment="1" applyProtection="1">
      <alignment vertical="center"/>
      <protection hidden="1"/>
    </xf>
    <xf numFmtId="0" fontId="20" fillId="5" borderId="0" xfId="9" applyNumberFormat="1" applyFont="1" applyFill="1" applyBorder="1" applyAlignment="1" applyProtection="1">
      <alignment vertical="center"/>
      <protection hidden="1"/>
    </xf>
    <xf numFmtId="0" fontId="20" fillId="5" borderId="0" xfId="9" applyNumberFormat="1" applyFont="1" applyFill="1" applyBorder="1" applyAlignment="1" applyProtection="1">
      <alignment vertical="top"/>
      <protection hidden="1"/>
    </xf>
    <xf numFmtId="0" fontId="20" fillId="6" borderId="0" xfId="9" applyNumberFormat="1" applyFont="1" applyFill="1" applyBorder="1" applyAlignment="1" applyProtection="1">
      <alignment vertical="center"/>
      <protection hidden="1"/>
    </xf>
    <xf numFmtId="0" fontId="20" fillId="6" borderId="0" xfId="9" applyNumberFormat="1" applyFont="1" applyFill="1" applyBorder="1" applyAlignment="1" applyProtection="1">
      <alignment vertical="top"/>
      <protection hidden="1"/>
    </xf>
    <xf numFmtId="9" fontId="0" fillId="0" borderId="2" xfId="0" applyNumberFormat="1" applyBorder="1" applyAlignment="1">
      <alignment horizontal="center" vertical="top"/>
    </xf>
    <xf numFmtId="0" fontId="4" fillId="12" borderId="2" xfId="0" applyFont="1" applyFill="1" applyBorder="1" applyAlignment="1">
      <alignment vertical="top"/>
    </xf>
    <xf numFmtId="0" fontId="23" fillId="0" borderId="0" xfId="0" applyFont="1" applyAlignment="1" applyProtection="1">
      <alignment horizontal="justify" vertical="center"/>
      <protection hidden="1"/>
    </xf>
    <xf numFmtId="165" fontId="23" fillId="0" borderId="0" xfId="0" applyNumberFormat="1" applyFont="1" applyAlignment="1" applyProtection="1">
      <alignment horizontal="justify" vertical="center"/>
      <protection hidden="1"/>
    </xf>
    <xf numFmtId="14" fontId="0" fillId="0" borderId="0" xfId="0" applyNumberFormat="1" applyAlignment="1" applyProtection="1">
      <alignment horizontal="left" vertical="center"/>
      <protection hidden="1"/>
    </xf>
    <xf numFmtId="0" fontId="23"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23" fillId="0" borderId="1"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center" vertical="center"/>
    </xf>
    <xf numFmtId="0" fontId="23" fillId="0" borderId="1" xfId="0" applyFont="1" applyBorder="1" applyAlignment="1">
      <alignment horizontal="right" vertical="center"/>
    </xf>
    <xf numFmtId="0" fontId="5" fillId="0" borderId="0" xfId="5" applyFont="1" applyAlignment="1" applyProtection="1">
      <alignment vertical="top"/>
      <protection hidden="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center" vertical="center"/>
    </xf>
    <xf numFmtId="0" fontId="1" fillId="0" borderId="0" xfId="0" applyFont="1" applyAlignment="1">
      <alignment vertical="center"/>
    </xf>
    <xf numFmtId="0" fontId="21" fillId="0" borderId="0" xfId="0" applyFont="1" applyAlignment="1" applyProtection="1">
      <alignment vertical="center"/>
      <protection hidden="1"/>
    </xf>
    <xf numFmtId="0" fontId="25" fillId="0" borderId="0" xfId="5" applyFont="1" applyAlignment="1" applyProtection="1">
      <alignment vertical="center"/>
      <protection hidden="1"/>
    </xf>
    <xf numFmtId="0" fontId="25" fillId="0" borderId="0" xfId="5" applyFont="1" applyAlignment="1" applyProtection="1">
      <alignment horizontal="center" vertical="center"/>
      <protection hidden="1"/>
    </xf>
    <xf numFmtId="0" fontId="1" fillId="0" borderId="0" xfId="5" applyFont="1" applyAlignment="1" applyProtection="1">
      <alignment vertical="center"/>
      <protection hidden="1"/>
    </xf>
    <xf numFmtId="0" fontId="1" fillId="0" borderId="0" xfId="5" applyFont="1" applyAlignment="1" applyProtection="1">
      <alignment horizontal="left" vertical="center" indent="1"/>
      <protection hidden="1"/>
    </xf>
    <xf numFmtId="0" fontId="23" fillId="0" borderId="0" xfId="3" applyNumberFormat="1" applyFont="1" applyFill="1" applyBorder="1" applyAlignment="1" applyProtection="1">
      <alignment horizontal="left" vertical="center"/>
    </xf>
    <xf numFmtId="0" fontId="1" fillId="0" borderId="0" xfId="10" applyFont="1" applyAlignment="1" applyProtection="1">
      <alignment horizontal="left" vertical="center" indent="1"/>
      <protection hidden="1"/>
    </xf>
    <xf numFmtId="0" fontId="23" fillId="0" borderId="0" xfId="10" applyFont="1" applyAlignment="1" applyProtection="1">
      <alignment vertical="top"/>
      <protection hidden="1"/>
    </xf>
    <xf numFmtId="0" fontId="1" fillId="0" borderId="0" xfId="5" applyFont="1" applyAlignment="1" applyProtection="1">
      <alignment vertical="top"/>
      <protection hidden="1"/>
    </xf>
    <xf numFmtId="0" fontId="23" fillId="0" borderId="15" xfId="5" applyFont="1" applyBorder="1" applyAlignment="1" applyProtection="1">
      <alignment horizontal="center" vertical="center" wrapText="1"/>
      <protection hidden="1"/>
    </xf>
    <xf numFmtId="171" fontId="23" fillId="0" borderId="15" xfId="5" applyNumberFormat="1" applyFont="1" applyBorder="1" applyAlignment="1" applyProtection="1">
      <alignment horizontal="center" vertical="center"/>
      <protection hidden="1"/>
    </xf>
    <xf numFmtId="0" fontId="4" fillId="0" borderId="0" xfId="5" applyFont="1" applyAlignment="1" applyProtection="1">
      <alignment vertical="top"/>
      <protection hidden="1"/>
    </xf>
    <xf numFmtId="0" fontId="1" fillId="0" borderId="19" xfId="5" applyFont="1" applyBorder="1" applyAlignment="1" applyProtection="1">
      <alignment horizontal="center" vertical="center"/>
      <protection hidden="1"/>
    </xf>
    <xf numFmtId="0" fontId="33" fillId="0" borderId="0" xfId="5" applyFont="1" applyAlignment="1" applyProtection="1">
      <alignment vertical="top"/>
      <protection hidden="1"/>
    </xf>
    <xf numFmtId="2" fontId="4" fillId="0" borderId="0" xfId="5" applyNumberFormat="1" applyFont="1" applyAlignment="1" applyProtection="1">
      <alignment vertical="top"/>
      <protection hidden="1"/>
    </xf>
    <xf numFmtId="0" fontId="34" fillId="0" borderId="0" xfId="5" applyFont="1" applyAlignment="1" applyProtection="1">
      <alignment vertical="top"/>
      <protection hidden="1"/>
    </xf>
    <xf numFmtId="172" fontId="5" fillId="0" borderId="0" xfId="5" applyNumberFormat="1" applyFont="1" applyAlignment="1" applyProtection="1">
      <alignment vertical="top"/>
      <protection hidden="1"/>
    </xf>
    <xf numFmtId="2" fontId="4" fillId="11" borderId="0" xfId="5" applyNumberFormat="1" applyFont="1" applyFill="1" applyAlignment="1" applyProtection="1">
      <alignment vertical="top"/>
      <protection hidden="1"/>
    </xf>
    <xf numFmtId="0" fontId="23" fillId="0" borderId="0" xfId="5" applyFont="1" applyAlignment="1" applyProtection="1">
      <alignment vertical="center" wrapText="1"/>
      <protection hidden="1"/>
    </xf>
    <xf numFmtId="4" fontId="23" fillId="0" borderId="0" xfId="5" applyNumberFormat="1" applyFont="1" applyAlignment="1" applyProtection="1">
      <alignment vertical="center"/>
      <protection hidden="1"/>
    </xf>
    <xf numFmtId="0" fontId="23" fillId="0" borderId="0" xfId="5" applyFont="1" applyAlignment="1" applyProtection="1">
      <alignment horizontal="left" vertical="top" wrapText="1"/>
      <protection hidden="1"/>
    </xf>
    <xf numFmtId="0" fontId="1" fillId="0" borderId="0" xfId="5" applyFont="1" applyAlignment="1" applyProtection="1">
      <alignment horizontal="left" vertical="center" wrapText="1"/>
      <protection hidden="1"/>
    </xf>
    <xf numFmtId="0" fontId="23" fillId="0" borderId="0" xfId="0" applyFont="1" applyAlignment="1">
      <alignment horizontal="right" vertical="center"/>
    </xf>
    <xf numFmtId="0" fontId="23" fillId="0" borderId="0" xfId="0" applyFont="1" applyAlignment="1">
      <alignment horizontal="justify" vertical="center"/>
    </xf>
    <xf numFmtId="165" fontId="23" fillId="0" borderId="0" xfId="0" applyNumberFormat="1" applyFont="1" applyAlignment="1">
      <alignment horizontal="left" vertical="center" indent="1"/>
    </xf>
    <xf numFmtId="0" fontId="23" fillId="0" borderId="0" xfId="5" applyFont="1" applyAlignment="1" applyProtection="1">
      <alignment horizontal="left" vertical="center" indent="1"/>
      <protection hidden="1"/>
    </xf>
    <xf numFmtId="0" fontId="21" fillId="0" borderId="0" xfId="0" applyFont="1" applyAlignment="1" applyProtection="1">
      <alignment horizontal="right" vertical="center"/>
      <protection hidden="1"/>
    </xf>
    <xf numFmtId="0" fontId="23" fillId="0" borderId="0" xfId="0" applyFont="1" applyAlignment="1">
      <alignment horizontal="left" vertical="center" indent="1"/>
    </xf>
    <xf numFmtId="0" fontId="21" fillId="0" borderId="0" xfId="0" applyFont="1" applyAlignment="1" applyProtection="1">
      <alignment horizontal="center" vertical="center"/>
      <protection hidden="1"/>
    </xf>
    <xf numFmtId="0" fontId="21" fillId="0" borderId="0" xfId="0" applyFont="1" applyAlignment="1" applyProtection="1">
      <alignment horizontal="justify" vertical="center"/>
      <protection hidden="1"/>
    </xf>
    <xf numFmtId="0" fontId="25" fillId="0" borderId="0" xfId="0" applyFont="1" applyAlignment="1" applyProtection="1">
      <alignment horizontal="right" vertical="center"/>
      <protection hidden="1"/>
    </xf>
    <xf numFmtId="0" fontId="21" fillId="0" borderId="0" xfId="5" applyFont="1" applyAlignment="1" applyProtection="1">
      <alignment vertical="center"/>
      <protection hidden="1"/>
    </xf>
    <xf numFmtId="0" fontId="21" fillId="0" borderId="0" xfId="5" applyFont="1" applyAlignment="1" applyProtection="1">
      <alignment horizontal="right" vertical="center"/>
      <protection hidden="1"/>
    </xf>
    <xf numFmtId="0" fontId="21" fillId="0" borderId="0" xfId="5" applyFont="1" applyAlignment="1" applyProtection="1">
      <alignment horizontal="left" vertical="center"/>
      <protection hidden="1"/>
    </xf>
    <xf numFmtId="0" fontId="3" fillId="0" borderId="0" xfId="5" applyFont="1" applyAlignment="1" applyProtection="1">
      <alignment vertical="top"/>
      <protection hidden="1"/>
    </xf>
    <xf numFmtId="0" fontId="1" fillId="0" borderId="0" xfId="0" applyFont="1" applyAlignment="1" applyProtection="1">
      <alignment horizontal="left" vertical="center"/>
      <protection hidden="1"/>
    </xf>
    <xf numFmtId="0" fontId="1" fillId="0" borderId="0" xfId="0" applyFont="1" applyAlignment="1" applyProtection="1">
      <alignment horizontal="justify" vertical="center"/>
      <protection hidden="1"/>
    </xf>
    <xf numFmtId="0" fontId="1" fillId="0" borderId="0" xfId="0" applyFont="1" applyAlignment="1" applyProtection="1">
      <alignment vertical="center"/>
      <protection hidden="1"/>
    </xf>
    <xf numFmtId="0" fontId="2" fillId="0" borderId="0" xfId="5" applyFont="1" applyAlignment="1" applyProtection="1">
      <alignment horizontal="center" vertical="top"/>
      <protection hidden="1"/>
    </xf>
    <xf numFmtId="0" fontId="23" fillId="0" borderId="0" xfId="5" applyFont="1" applyAlignment="1" applyProtection="1">
      <alignment vertical="center"/>
      <protection hidden="1"/>
    </xf>
    <xf numFmtId="0" fontId="23" fillId="0" borderId="1" xfId="5" applyFont="1" applyBorder="1" applyAlignment="1" applyProtection="1">
      <alignment vertical="top"/>
      <protection hidden="1"/>
    </xf>
    <xf numFmtId="0" fontId="23" fillId="0" borderId="15" xfId="5" applyFont="1" applyBorder="1" applyAlignment="1" applyProtection="1">
      <alignment horizontal="justify" vertical="top" wrapText="1"/>
      <protection hidden="1"/>
    </xf>
    <xf numFmtId="0" fontId="23" fillId="0" borderId="15" xfId="5" applyFont="1" applyBorder="1" applyAlignment="1" applyProtection="1">
      <alignment horizontal="right" vertical="center" wrapText="1" indent="5"/>
      <protection hidden="1"/>
    </xf>
    <xf numFmtId="4" fontId="23" fillId="0" borderId="15" xfId="5" applyNumberFormat="1" applyFont="1" applyBorder="1" applyAlignment="1" applyProtection="1">
      <alignment vertical="center"/>
      <protection hidden="1"/>
    </xf>
    <xf numFmtId="0" fontId="1" fillId="0" borderId="8" xfId="5" applyFont="1" applyBorder="1" applyAlignment="1" applyProtection="1">
      <alignment horizontal="center" vertical="center"/>
      <protection hidden="1"/>
    </xf>
    <xf numFmtId="0" fontId="1" fillId="0" borderId="8" xfId="5" applyFont="1" applyBorder="1" applyAlignment="1" applyProtection="1">
      <alignment vertical="center"/>
      <protection hidden="1"/>
    </xf>
    <xf numFmtId="4" fontId="23" fillId="0" borderId="15" xfId="5" applyNumberFormat="1" applyFont="1" applyBorder="1" applyAlignment="1" applyProtection="1">
      <alignment horizontal="right" vertical="top"/>
      <protection hidden="1"/>
    </xf>
    <xf numFmtId="0" fontId="0" fillId="0" borderId="8" xfId="5" applyFont="1" applyBorder="1" applyAlignment="1" applyProtection="1">
      <alignment horizontal="justify" vertical="top" wrapText="1"/>
      <protection hidden="1"/>
    </xf>
    <xf numFmtId="4" fontId="23" fillId="0" borderId="15" xfId="5" applyNumberFormat="1" applyFont="1" applyBorder="1" applyAlignment="1" applyProtection="1">
      <alignment horizontal="right" vertical="center"/>
      <protection hidden="1"/>
    </xf>
    <xf numFmtId="4" fontId="23" fillId="0" borderId="15" xfId="5" applyNumberFormat="1" applyFont="1" applyBorder="1" applyAlignment="1" applyProtection="1">
      <alignment vertical="center" wrapText="1"/>
      <protection hidden="1"/>
    </xf>
    <xf numFmtId="0" fontId="1" fillId="0" borderId="0" xfId="5" applyFont="1" applyAlignment="1" applyProtection="1">
      <alignment horizontal="center" vertical="center"/>
      <protection hidden="1"/>
    </xf>
    <xf numFmtId="0" fontId="23" fillId="0" borderId="0" xfId="5" applyFont="1" applyAlignment="1" applyProtection="1">
      <alignment horizontal="left" vertical="center" wrapText="1"/>
      <protection hidden="1"/>
    </xf>
    <xf numFmtId="0" fontId="23" fillId="0" borderId="0" xfId="5" applyFont="1" applyAlignment="1" applyProtection="1">
      <alignment horizontal="right" vertical="center" wrapText="1"/>
      <protection hidden="1"/>
    </xf>
    <xf numFmtId="0" fontId="23" fillId="0" borderId="0" xfId="0" applyFont="1" applyAlignment="1" applyProtection="1">
      <alignment horizontal="right" vertical="center"/>
      <protection hidden="1"/>
    </xf>
    <xf numFmtId="165" fontId="23" fillId="0" borderId="0" xfId="0" applyNumberFormat="1" applyFont="1" applyAlignment="1" applyProtection="1">
      <alignment horizontal="left" vertical="center" indent="1"/>
      <protection hidden="1"/>
    </xf>
    <xf numFmtId="0" fontId="23" fillId="0" borderId="0" xfId="0" applyFont="1" applyAlignment="1" applyProtection="1">
      <alignment horizontal="left" vertical="center" indent="1"/>
      <protection hidden="1"/>
    </xf>
    <xf numFmtId="0" fontId="1" fillId="0" borderId="0" xfId="0" applyFont="1" applyAlignment="1" applyProtection="1">
      <alignment horizontal="right" vertical="center"/>
      <protection hidden="1"/>
    </xf>
    <xf numFmtId="0" fontId="1" fillId="0" borderId="0" xfId="0" applyFont="1" applyAlignment="1" applyProtection="1">
      <alignment horizontal="center" vertical="center"/>
      <protection hidden="1"/>
    </xf>
    <xf numFmtId="0" fontId="1" fillId="0" borderId="0" xfId="5" applyFont="1" applyAlignment="1" applyProtection="1">
      <alignment horizontal="right" vertical="center"/>
      <protection hidden="1"/>
    </xf>
    <xf numFmtId="0" fontId="1" fillId="0" borderId="0" xfId="5" applyFont="1" applyAlignment="1" applyProtection="1">
      <alignment horizontal="left" vertical="center"/>
      <protection hidden="1"/>
    </xf>
    <xf numFmtId="0" fontId="3" fillId="0" borderId="0" xfId="5" applyFont="1" applyAlignment="1" applyProtection="1">
      <alignment horizontal="right"/>
      <protection hidden="1"/>
    </xf>
    <xf numFmtId="0" fontId="1" fillId="0" borderId="8" xfId="5" applyFont="1" applyBorder="1" applyAlignment="1" applyProtection="1">
      <alignment horizontal="justify" vertical="top" wrapText="1"/>
      <protection hidden="1"/>
    </xf>
    <xf numFmtId="0" fontId="24" fillId="0" borderId="0" xfId="0" applyFont="1" applyAlignment="1" applyProtection="1">
      <alignment vertical="center"/>
      <protection hidden="1"/>
    </xf>
    <xf numFmtId="0" fontId="1" fillId="0" borderId="0" xfId="0" applyFont="1" applyProtection="1">
      <protection hidden="1"/>
    </xf>
    <xf numFmtId="0" fontId="21" fillId="0" borderId="0" xfId="0" applyFont="1" applyProtection="1">
      <protection hidden="1"/>
    </xf>
    <xf numFmtId="0" fontId="21" fillId="0" borderId="0" xfId="0" applyFont="1" applyAlignment="1" applyProtection="1">
      <alignment horizontal="left" vertical="center"/>
      <protection hidden="1"/>
    </xf>
    <xf numFmtId="10" fontId="21" fillId="0" borderId="0" xfId="0" applyNumberFormat="1" applyFont="1" applyAlignment="1" applyProtection="1">
      <alignment horizontal="center" vertical="center"/>
      <protection hidden="1"/>
    </xf>
    <xf numFmtId="0" fontId="23" fillId="0" borderId="0" xfId="2" applyFont="1" applyAlignment="1" applyProtection="1">
      <alignment horizontal="left" vertical="center"/>
      <protection hidden="1"/>
    </xf>
    <xf numFmtId="0" fontId="23" fillId="0" borderId="0" xfId="2" applyFont="1" applyAlignment="1" applyProtection="1">
      <alignment horizontal="center" vertical="center"/>
      <protection hidden="1"/>
    </xf>
    <xf numFmtId="0" fontId="0" fillId="0" borderId="0" xfId="5" applyFont="1" applyAlignment="1" applyProtection="1">
      <alignment vertical="center"/>
      <protection hidden="1"/>
    </xf>
    <xf numFmtId="0" fontId="1" fillId="0" borderId="0" xfId="2" applyAlignment="1" applyProtection="1">
      <alignment vertical="center"/>
      <protection hidden="1"/>
    </xf>
    <xf numFmtId="0" fontId="1" fillId="0" borderId="0" xfId="3" applyNumberFormat="1" applyFill="1" applyBorder="1" applyAlignment="1" applyProtection="1">
      <alignment vertical="center"/>
      <protection hidden="1"/>
    </xf>
    <xf numFmtId="0" fontId="23" fillId="0" borderId="0" xfId="3" applyNumberFormat="1" applyFont="1" applyFill="1" applyBorder="1" applyAlignment="1" applyProtection="1">
      <alignment horizontal="justify" vertical="center"/>
      <protection hidden="1"/>
    </xf>
    <xf numFmtId="0" fontId="1" fillId="0" borderId="0" xfId="5" applyFont="1" applyAlignment="1" applyProtection="1">
      <alignment horizontal="left" vertical="top"/>
      <protection hidden="1"/>
    </xf>
    <xf numFmtId="164" fontId="21" fillId="0" borderId="0" xfId="0" applyNumberFormat="1" applyFont="1" applyAlignment="1" applyProtection="1">
      <alignment horizontal="center" vertical="center"/>
      <protection hidden="1"/>
    </xf>
    <xf numFmtId="0" fontId="25" fillId="0" borderId="0" xfId="0" applyFont="1" applyAlignment="1" applyProtection="1">
      <alignment vertical="center"/>
      <protection hidden="1"/>
    </xf>
    <xf numFmtId="0" fontId="23" fillId="3" borderId="2" xfId="0" applyFont="1" applyFill="1" applyBorder="1" applyAlignment="1" applyProtection="1">
      <alignment horizontal="left" vertical="top" wrapText="1"/>
      <protection hidden="1"/>
    </xf>
    <xf numFmtId="0" fontId="2" fillId="3" borderId="34" xfId="0" applyFont="1" applyFill="1" applyBorder="1" applyAlignment="1">
      <alignment horizontal="center" vertical="top" wrapText="1"/>
    </xf>
    <xf numFmtId="0" fontId="23" fillId="3" borderId="35" xfId="0" applyFont="1" applyFill="1" applyBorder="1" applyAlignment="1">
      <alignment horizontal="left" vertical="top" wrapText="1"/>
    </xf>
    <xf numFmtId="0" fontId="36" fillId="3" borderId="2" xfId="0" applyFont="1" applyFill="1" applyBorder="1" applyAlignment="1">
      <alignment horizontal="center" vertical="top" wrapText="1"/>
    </xf>
    <xf numFmtId="0" fontId="23" fillId="3" borderId="2" xfId="0" applyFont="1" applyFill="1" applyBorder="1" applyAlignment="1" applyProtection="1">
      <alignment horizontal="center" vertical="center" wrapText="1"/>
      <protection hidden="1"/>
    </xf>
    <xf numFmtId="167" fontId="23" fillId="3" borderId="2" xfId="0" applyNumberFormat="1" applyFont="1" applyFill="1" applyBorder="1" applyAlignment="1" applyProtection="1">
      <alignment horizontal="center" vertical="center" wrapText="1"/>
      <protection hidden="1"/>
    </xf>
    <xf numFmtId="0" fontId="29" fillId="13" borderId="2" xfId="0" applyFont="1" applyFill="1" applyBorder="1" applyAlignment="1">
      <alignment vertical="top" wrapText="1"/>
    </xf>
    <xf numFmtId="0" fontId="23" fillId="3" borderId="4" xfId="0" applyFont="1" applyFill="1" applyBorder="1" applyAlignment="1" applyProtection="1">
      <alignment horizontal="center" vertical="center" wrapText="1"/>
      <protection hidden="1"/>
    </xf>
    <xf numFmtId="0" fontId="36" fillId="3" borderId="4" xfId="0" applyFont="1" applyFill="1" applyBorder="1" applyAlignment="1">
      <alignment horizontal="center" vertical="top" wrapText="1"/>
    </xf>
    <xf numFmtId="0" fontId="21" fillId="0" borderId="0" xfId="0" applyFont="1" applyAlignment="1" applyProtection="1">
      <alignment horizontal="center"/>
      <protection hidden="1"/>
    </xf>
    <xf numFmtId="167" fontId="25" fillId="0" borderId="0" xfId="0" applyNumberFormat="1" applyFont="1" applyAlignment="1" applyProtection="1">
      <alignment horizontal="center" vertical="center" wrapText="1"/>
      <protection hidden="1"/>
    </xf>
    <xf numFmtId="0" fontId="1" fillId="0" borderId="0" xfId="0" applyFont="1" applyAlignment="1" applyProtection="1">
      <alignment horizontal="center"/>
      <protection hidden="1"/>
    </xf>
    <xf numFmtId="0" fontId="23" fillId="14" borderId="4" xfId="0" applyFont="1" applyFill="1" applyBorder="1" applyAlignment="1" applyProtection="1">
      <alignment horizontal="center" vertical="center" wrapText="1"/>
      <protection hidden="1"/>
    </xf>
    <xf numFmtId="0" fontId="38" fillId="11" borderId="2" xfId="11" applyNumberFormat="1" applyFont="1" applyFill="1" applyBorder="1" applyAlignment="1" applyProtection="1">
      <alignment horizontal="center" vertical="top" wrapText="1"/>
    </xf>
    <xf numFmtId="0" fontId="0" fillId="0" borderId="2" xfId="0" applyBorder="1" applyAlignment="1">
      <alignment horizontal="center" vertical="center"/>
    </xf>
    <xf numFmtId="1" fontId="3" fillId="0" borderId="8" xfId="3" applyNumberFormat="1" applyFont="1" applyFill="1" applyBorder="1" applyAlignment="1" applyProtection="1">
      <alignment horizontal="center" vertical="top"/>
      <protection locked="0" hidden="1"/>
    </xf>
    <xf numFmtId="0" fontId="38" fillId="11" borderId="2" xfId="11" applyNumberFormat="1" applyFont="1" applyFill="1" applyBorder="1" applyAlignment="1" applyProtection="1">
      <alignment vertical="top" wrapText="1"/>
    </xf>
    <xf numFmtId="0" fontId="3" fillId="0" borderId="2" xfId="0" applyFont="1" applyBorder="1" applyAlignment="1">
      <alignment horizontal="center" vertical="top"/>
    </xf>
    <xf numFmtId="3" fontId="3" fillId="0" borderId="2" xfId="1" applyNumberFormat="1" applyFont="1" applyFill="1" applyBorder="1" applyAlignment="1" applyProtection="1">
      <alignment horizontal="center" vertical="top"/>
    </xf>
    <xf numFmtId="0" fontId="3" fillId="0" borderId="2" xfId="0" applyFont="1" applyBorder="1" applyAlignment="1" applyProtection="1">
      <alignment vertical="top"/>
      <protection locked="0"/>
    </xf>
    <xf numFmtId="2" fontId="0" fillId="0" borderId="2" xfId="3" applyNumberFormat="1" applyFont="1" applyFill="1" applyBorder="1" applyAlignment="1" applyProtection="1">
      <alignment horizontal="right" vertical="top"/>
    </xf>
    <xf numFmtId="2" fontId="12" fillId="0" borderId="2" xfId="0" applyNumberFormat="1" applyFont="1" applyBorder="1" applyAlignment="1">
      <alignment vertical="top"/>
    </xf>
    <xf numFmtId="0" fontId="39" fillId="0" borderId="0" xfId="0" applyFont="1" applyAlignment="1">
      <alignment vertical="top"/>
    </xf>
    <xf numFmtId="0" fontId="12" fillId="0" borderId="0" xfId="0" applyFont="1" applyAlignment="1">
      <alignment vertical="top"/>
    </xf>
    <xf numFmtId="0" fontId="23" fillId="12" borderId="2" xfId="0" applyFont="1" applyFill="1" applyBorder="1" applyAlignment="1">
      <alignment horizontal="left" vertical="top" wrapText="1"/>
    </xf>
    <xf numFmtId="4" fontId="23" fillId="12" borderId="2" xfId="1" applyNumberFormat="1" applyFont="1" applyFill="1" applyBorder="1" applyAlignment="1" applyProtection="1">
      <alignment vertical="top" wrapText="1"/>
    </xf>
    <xf numFmtId="0" fontId="39" fillId="12" borderId="2" xfId="0" applyFont="1" applyFill="1" applyBorder="1" applyAlignment="1">
      <alignment vertical="top"/>
    </xf>
    <xf numFmtId="0" fontId="23" fillId="12" borderId="2" xfId="0" applyFont="1" applyFill="1" applyBorder="1" applyAlignment="1" applyProtection="1">
      <alignment horizontal="left" vertical="center" wrapText="1"/>
      <protection hidden="1"/>
    </xf>
    <xf numFmtId="2" fontId="21" fillId="0" borderId="0" xfId="2" applyNumberFormat="1" applyFont="1" applyAlignment="1" applyProtection="1">
      <alignment vertical="center"/>
      <protection hidden="1"/>
    </xf>
    <xf numFmtId="0" fontId="24" fillId="0" borderId="0" xfId="2" applyFont="1" applyAlignment="1" applyProtection="1">
      <alignment horizontal="center" vertical="center" wrapText="1"/>
      <protection hidden="1"/>
    </xf>
    <xf numFmtId="0" fontId="40" fillId="0" borderId="0" xfId="0" applyFont="1" applyAlignment="1">
      <alignment horizontal="right" vertical="top"/>
    </xf>
    <xf numFmtId="0" fontId="21" fillId="0" borderId="0" xfId="0" applyFont="1" applyAlignment="1" applyProtection="1">
      <alignment horizontal="right"/>
      <protection hidden="1"/>
    </xf>
    <xf numFmtId="2" fontId="21" fillId="0" borderId="0" xfId="0" applyNumberFormat="1" applyFont="1" applyProtection="1">
      <protection hidden="1"/>
    </xf>
    <xf numFmtId="0" fontId="23" fillId="0" borderId="0" xfId="2" applyFont="1" applyAlignment="1" applyProtection="1">
      <alignment horizontal="left" vertical="top"/>
      <protection hidden="1"/>
    </xf>
    <xf numFmtId="0" fontId="1" fillId="0" borderId="0" xfId="2" applyAlignment="1" applyProtection="1">
      <alignment horizontal="left" vertical="center"/>
      <protection hidden="1"/>
    </xf>
    <xf numFmtId="0" fontId="24" fillId="0" borderId="0" xfId="2" applyFont="1" applyAlignment="1" applyProtection="1">
      <alignment vertical="center" wrapText="1"/>
      <protection hidden="1"/>
    </xf>
    <xf numFmtId="0" fontId="21" fillId="0" borderId="0" xfId="2" applyFont="1" applyAlignment="1" applyProtection="1">
      <alignment horizontal="left" vertical="center"/>
      <protection hidden="1"/>
    </xf>
    <xf numFmtId="0" fontId="21" fillId="0" borderId="0" xfId="2" applyFont="1" applyAlignment="1" applyProtection="1">
      <alignment vertical="center"/>
      <protection hidden="1"/>
    </xf>
    <xf numFmtId="0" fontId="23" fillId="0" borderId="0" xfId="0" applyFont="1" applyAlignment="1" applyProtection="1">
      <alignment horizontal="center"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horizontal="center" vertical="center" wrapText="1"/>
      <protection hidden="1"/>
    </xf>
    <xf numFmtId="173" fontId="23" fillId="0" borderId="0" xfId="1" applyNumberFormat="1" applyFont="1" applyFill="1" applyBorder="1" applyAlignment="1" applyProtection="1">
      <alignment horizontal="left" vertical="center" wrapText="1" indent="1"/>
      <protection hidden="1"/>
    </xf>
    <xf numFmtId="0" fontId="23" fillId="0" borderId="0" xfId="0" applyFont="1" applyAlignment="1" applyProtection="1">
      <alignment vertical="center" wrapText="1"/>
      <protection hidden="1"/>
    </xf>
    <xf numFmtId="173" fontId="1" fillId="0" borderId="0" xfId="1" applyNumberFormat="1" applyFont="1" applyFill="1" applyBorder="1" applyAlignment="1" applyProtection="1">
      <alignment horizontal="right" vertical="center" wrapText="1" indent="1"/>
      <protection hidden="1"/>
    </xf>
    <xf numFmtId="0" fontId="1" fillId="0" borderId="0" xfId="0" applyFont="1" applyAlignment="1" applyProtection="1">
      <alignment vertical="center" wrapText="1"/>
      <protection hidden="1"/>
    </xf>
    <xf numFmtId="2" fontId="1" fillId="0" borderId="0" xfId="2" applyNumberFormat="1" applyAlignment="1" applyProtection="1">
      <alignment horizontal="right" vertical="center"/>
      <protection hidden="1"/>
    </xf>
    <xf numFmtId="2" fontId="1" fillId="0" borderId="0" xfId="2" applyNumberFormat="1" applyAlignment="1" applyProtection="1">
      <alignment vertical="center"/>
      <protection hidden="1"/>
    </xf>
    <xf numFmtId="173" fontId="1" fillId="0" borderId="0" xfId="1" applyNumberFormat="1" applyFont="1" applyFill="1" applyBorder="1" applyAlignment="1" applyProtection="1">
      <alignment horizontal="left" vertical="center" wrapText="1"/>
      <protection hidden="1"/>
    </xf>
    <xf numFmtId="166" fontId="23" fillId="0" borderId="0" xfId="2" applyNumberFormat="1" applyFont="1" applyAlignment="1" applyProtection="1">
      <alignment horizontal="center" vertical="center"/>
      <protection hidden="1"/>
    </xf>
    <xf numFmtId="173" fontId="23" fillId="0" borderId="0" xfId="1" applyNumberFormat="1" applyFont="1" applyFill="1" applyBorder="1" applyAlignment="1" applyProtection="1">
      <alignment horizontal="right" vertical="center" wrapText="1" indent="1"/>
      <protection hidden="1"/>
    </xf>
    <xf numFmtId="173" fontId="23" fillId="0" borderId="0" xfId="1" applyNumberFormat="1" applyFont="1" applyFill="1" applyBorder="1" applyAlignment="1" applyProtection="1">
      <alignment horizontal="left" vertical="center" wrapText="1"/>
      <protection hidden="1"/>
    </xf>
    <xf numFmtId="0" fontId="23" fillId="0" borderId="0" xfId="0" applyFont="1" applyProtection="1">
      <protection hidden="1"/>
    </xf>
    <xf numFmtId="0" fontId="1" fillId="0" borderId="0" xfId="2" applyAlignment="1" applyProtection="1">
      <alignment horizontal="left" vertical="center" wrapText="1"/>
      <protection hidden="1"/>
    </xf>
    <xf numFmtId="0" fontId="1" fillId="0" borderId="0" xfId="2" applyAlignment="1" applyProtection="1">
      <alignment horizontal="right" vertical="center" wrapText="1"/>
      <protection hidden="1"/>
    </xf>
    <xf numFmtId="0" fontId="1" fillId="0" borderId="0" xfId="0" applyFont="1" applyAlignment="1" applyProtection="1">
      <alignment horizontal="left" vertical="center" wrapText="1"/>
      <protection hidden="1"/>
    </xf>
    <xf numFmtId="173" fontId="1" fillId="0" borderId="0" xfId="1" applyNumberFormat="1" applyFont="1" applyFill="1" applyBorder="1" applyAlignment="1" applyProtection="1">
      <alignment horizontal="right" vertical="center" wrapText="1"/>
      <protection hidden="1"/>
    </xf>
    <xf numFmtId="0" fontId="25" fillId="0" borderId="0" xfId="0" applyFont="1" applyAlignment="1" applyProtection="1">
      <alignment horizontal="left" vertical="center" wrapText="1"/>
      <protection hidden="1"/>
    </xf>
    <xf numFmtId="0" fontId="25" fillId="0" borderId="0" xfId="0" applyFont="1" applyAlignment="1" applyProtection="1">
      <alignment horizontal="center" vertical="center" wrapText="1"/>
      <protection hidden="1"/>
    </xf>
    <xf numFmtId="0" fontId="41" fillId="0" borderId="0" xfId="12" applyNumberFormat="1" applyFont="1" applyFill="1" applyBorder="1" applyAlignment="1" applyProtection="1">
      <alignment horizontal="center" vertical="center"/>
      <protection hidden="1"/>
    </xf>
    <xf numFmtId="0" fontId="41" fillId="0" borderId="0" xfId="12" applyNumberFormat="1" applyFont="1" applyFill="1" applyBorder="1" applyAlignment="1" applyProtection="1">
      <alignment horizontal="center" vertical="top"/>
      <protection hidden="1"/>
    </xf>
    <xf numFmtId="0" fontId="42" fillId="0" borderId="0" xfId="12" applyNumberFormat="1" applyFont="1" applyFill="1" applyBorder="1" applyAlignment="1" applyProtection="1">
      <alignment horizontal="center" vertical="top"/>
      <protection hidden="1"/>
    </xf>
    <xf numFmtId="0" fontId="43" fillId="0" borderId="0" xfId="12" applyNumberFormat="1" applyFont="1" applyFill="1" applyBorder="1" applyAlignment="1" applyProtection="1">
      <alignment horizontal="center" vertical="top"/>
      <protection hidden="1"/>
    </xf>
    <xf numFmtId="0" fontId="10" fillId="0" borderId="0" xfId="12" applyNumberFormat="1" applyFont="1" applyFill="1" applyBorder="1" applyAlignment="1" applyProtection="1">
      <alignment horizontal="center" vertical="top"/>
      <protection hidden="1"/>
    </xf>
    <xf numFmtId="0" fontId="44" fillId="0" borderId="0" xfId="12" applyNumberFormat="1" applyFont="1" applyFill="1" applyBorder="1" applyAlignment="1" applyProtection="1">
      <alignment vertical="center"/>
      <protection hidden="1"/>
    </xf>
    <xf numFmtId="0" fontId="44" fillId="0" borderId="0" xfId="12" applyNumberFormat="1" applyFont="1" applyFill="1" applyBorder="1" applyAlignment="1" applyProtection="1">
      <alignment vertical="top"/>
      <protection hidden="1"/>
    </xf>
    <xf numFmtId="0" fontId="45" fillId="0" borderId="0" xfId="12" applyNumberFormat="1" applyFont="1" applyFill="1" applyBorder="1" applyAlignment="1" applyProtection="1">
      <alignment vertical="top"/>
      <protection hidden="1"/>
    </xf>
    <xf numFmtId="0" fontId="46" fillId="0" borderId="0" xfId="12" applyNumberFormat="1" applyFont="1" applyFill="1" applyBorder="1" applyAlignment="1" applyProtection="1">
      <alignment vertical="top"/>
      <protection hidden="1"/>
    </xf>
    <xf numFmtId="0" fontId="47" fillId="0" borderId="0" xfId="12" applyNumberFormat="1" applyFont="1" applyFill="1" applyBorder="1" applyAlignment="1" applyProtection="1">
      <alignment vertical="top"/>
      <protection hidden="1"/>
    </xf>
    <xf numFmtId="0" fontId="37" fillId="0" borderId="0" xfId="12" applyNumberFormat="1" applyFont="1" applyFill="1" applyBorder="1" applyAlignment="1" applyProtection="1">
      <alignment vertical="top"/>
      <protection hidden="1"/>
    </xf>
    <xf numFmtId="0" fontId="1" fillId="0" borderId="0" xfId="0" applyFont="1" applyAlignment="1" applyProtection="1">
      <alignment horizontal="left" vertical="center" indent="1"/>
      <protection hidden="1"/>
    </xf>
    <xf numFmtId="0" fontId="1" fillId="0" borderId="0" xfId="2" applyAlignment="1" applyProtection="1">
      <alignment horizontal="left" vertical="center" indent="1"/>
      <protection hidden="1"/>
    </xf>
    <xf numFmtId="0" fontId="1" fillId="0" borderId="0" xfId="12" applyFont="1" applyAlignment="1" applyProtection="1">
      <alignment vertical="top"/>
      <protection hidden="1"/>
    </xf>
    <xf numFmtId="0" fontId="1" fillId="0" borderId="0" xfId="12" applyFont="1" applyAlignment="1" applyProtection="1">
      <alignment vertical="center"/>
      <protection hidden="1"/>
    </xf>
    <xf numFmtId="0" fontId="1" fillId="0" borderId="0" xfId="12" applyFont="1" applyAlignment="1" applyProtection="1">
      <alignment vertical="center" wrapText="1"/>
      <protection hidden="1"/>
    </xf>
    <xf numFmtId="0" fontId="44" fillId="0" borderId="0" xfId="12" applyNumberFormat="1" applyFont="1" applyFill="1" applyBorder="1" applyAlignment="1" applyProtection="1">
      <alignment horizontal="left" vertical="top" wrapText="1"/>
      <protection hidden="1"/>
    </xf>
    <xf numFmtId="0" fontId="44" fillId="0" borderId="0" xfId="12" applyNumberFormat="1" applyFont="1" applyFill="1" applyBorder="1" applyAlignment="1" applyProtection="1">
      <alignment vertical="top" wrapText="1"/>
      <protection hidden="1"/>
    </xf>
    <xf numFmtId="0" fontId="1" fillId="0" borderId="0" xfId="12" applyNumberFormat="1" applyFont="1" applyFill="1" applyBorder="1" applyAlignment="1" applyProtection="1">
      <alignment vertical="center"/>
      <protection hidden="1"/>
    </xf>
    <xf numFmtId="0" fontId="1" fillId="0" borderId="2" xfId="12" applyFont="1" applyBorder="1" applyAlignment="1" applyProtection="1">
      <alignment horizontal="center" vertical="top"/>
      <protection hidden="1"/>
    </xf>
    <xf numFmtId="4" fontId="1" fillId="9" borderId="2" xfId="12" applyNumberFormat="1" applyFont="1" applyFill="1" applyBorder="1" applyAlignment="1" applyProtection="1">
      <alignment horizontal="right" vertical="center"/>
      <protection locked="0"/>
    </xf>
    <xf numFmtId="2" fontId="44" fillId="0" borderId="0" xfId="12" applyNumberFormat="1" applyFont="1" applyFill="1" applyBorder="1" applyAlignment="1" applyProtection="1">
      <alignment vertical="center"/>
      <protection hidden="1"/>
    </xf>
    <xf numFmtId="174" fontId="48" fillId="0" borderId="0" xfId="12" applyNumberFormat="1" applyFont="1" applyFill="1" applyBorder="1" applyAlignment="1" applyProtection="1">
      <alignment vertical="center"/>
      <protection hidden="1"/>
    </xf>
    <xf numFmtId="10" fontId="1" fillId="9" borderId="2" xfId="12" applyNumberFormat="1" applyFont="1" applyFill="1" applyBorder="1" applyAlignment="1" applyProtection="1">
      <alignment horizontal="right" vertical="center"/>
      <protection locked="0"/>
    </xf>
    <xf numFmtId="0" fontId="49" fillId="0" borderId="0" xfId="12" applyNumberFormat="1" applyFont="1" applyFill="1" applyBorder="1" applyAlignment="1" applyProtection="1">
      <alignment vertical="top"/>
      <protection hidden="1"/>
    </xf>
    <xf numFmtId="0" fontId="1" fillId="0" borderId="15" xfId="12" applyFont="1" applyBorder="1" applyAlignment="1" applyProtection="1">
      <alignment horizontal="center" vertical="top"/>
      <protection hidden="1"/>
    </xf>
    <xf numFmtId="0" fontId="49" fillId="0" borderId="31" xfId="12" applyNumberFormat="1" applyFont="1" applyFill="1" applyBorder="1" applyAlignment="1" applyProtection="1">
      <alignment horizontal="right" vertical="top"/>
      <protection hidden="1"/>
    </xf>
    <xf numFmtId="0" fontId="48" fillId="0" borderId="0" xfId="12" applyNumberFormat="1" applyFont="1" applyFill="1" applyBorder="1" applyAlignment="1" applyProtection="1">
      <alignment vertical="center"/>
      <protection hidden="1"/>
    </xf>
    <xf numFmtId="0" fontId="48" fillId="0" borderId="0" xfId="12" applyNumberFormat="1" applyFont="1" applyFill="1" applyBorder="1" applyAlignment="1" applyProtection="1">
      <alignment vertical="top"/>
      <protection hidden="1"/>
    </xf>
    <xf numFmtId="0" fontId="50" fillId="0" borderId="0" xfId="12" applyNumberFormat="1" applyFont="1" applyFill="1" applyBorder="1" applyAlignment="1" applyProtection="1">
      <alignment vertical="top"/>
      <protection hidden="1"/>
    </xf>
    <xf numFmtId="0" fontId="51" fillId="0" borderId="0" xfId="12" applyNumberFormat="1" applyFont="1" applyFill="1" applyBorder="1" applyAlignment="1" applyProtection="1">
      <alignment vertical="top"/>
      <protection hidden="1"/>
    </xf>
    <xf numFmtId="0" fontId="52" fillId="0" borderId="0" xfId="12" applyNumberFormat="1" applyFont="1" applyFill="1" applyBorder="1" applyAlignment="1" applyProtection="1">
      <alignment vertical="top"/>
      <protection hidden="1"/>
    </xf>
    <xf numFmtId="0" fontId="23" fillId="0" borderId="19" xfId="12" applyFont="1" applyBorder="1" applyAlignment="1" applyProtection="1">
      <alignment horizontal="center" vertical="center" wrapText="1"/>
      <protection hidden="1"/>
    </xf>
    <xf numFmtId="0" fontId="0" fillId="0" borderId="20" xfId="12" applyNumberFormat="1" applyFont="1" applyFill="1" applyBorder="1" applyAlignment="1" applyProtection="1">
      <alignment horizontal="left" vertical="center" indent="3"/>
      <protection hidden="1"/>
    </xf>
    <xf numFmtId="0" fontId="49" fillId="0" borderId="21" xfId="12" applyNumberFormat="1" applyFont="1" applyFill="1" applyBorder="1" applyAlignment="1" applyProtection="1">
      <alignment vertical="top"/>
      <protection hidden="1"/>
    </xf>
    <xf numFmtId="0" fontId="1" fillId="0" borderId="21" xfId="12" applyFont="1" applyBorder="1" applyAlignment="1" applyProtection="1">
      <alignment horizontal="center" vertical="center"/>
      <protection hidden="1"/>
    </xf>
    <xf numFmtId="0" fontId="1" fillId="0" borderId="22" xfId="12" applyFont="1" applyBorder="1" applyAlignment="1" applyProtection="1">
      <alignment horizontal="right" vertical="center"/>
      <protection hidden="1"/>
    </xf>
    <xf numFmtId="4" fontId="1" fillId="9" borderId="36" xfId="12" applyNumberFormat="1" applyFont="1" applyFill="1" applyBorder="1" applyAlignment="1" applyProtection="1">
      <alignment horizontal="right" vertical="center" wrapText="1"/>
      <protection locked="0"/>
    </xf>
    <xf numFmtId="2" fontId="48" fillId="0" borderId="0" xfId="12" applyNumberFormat="1" applyFont="1" applyFill="1" applyBorder="1" applyAlignment="1" applyProtection="1">
      <alignment vertical="center"/>
      <protection hidden="1"/>
    </xf>
    <xf numFmtId="174" fontId="48" fillId="0" borderId="0" xfId="12" applyNumberFormat="1" applyFont="1" applyFill="1" applyBorder="1" applyAlignment="1" applyProtection="1">
      <alignment vertical="top"/>
      <protection hidden="1"/>
    </xf>
    <xf numFmtId="0" fontId="53" fillId="0" borderId="0" xfId="12" applyNumberFormat="1" applyFont="1" applyFill="1" applyBorder="1" applyAlignment="1" applyProtection="1">
      <alignment horizontal="left" vertical="center" indent="3"/>
      <protection hidden="1"/>
    </xf>
    <xf numFmtId="174" fontId="48" fillId="0" borderId="2" xfId="12" applyNumberFormat="1" applyFont="1" applyFill="1" applyBorder="1" applyAlignment="1" applyProtection="1">
      <alignment vertical="top"/>
      <protection hidden="1"/>
    </xf>
    <xf numFmtId="0" fontId="1" fillId="0" borderId="20" xfId="12" applyNumberFormat="1" applyFont="1" applyFill="1" applyBorder="1" applyAlignment="1" applyProtection="1">
      <alignment horizontal="left" vertical="center" indent="3"/>
      <protection hidden="1"/>
    </xf>
    <xf numFmtId="0" fontId="23" fillId="0" borderId="8" xfId="12" applyFont="1" applyBorder="1" applyAlignment="1" applyProtection="1">
      <alignment horizontal="center" vertical="center" wrapText="1"/>
      <protection hidden="1"/>
    </xf>
    <xf numFmtId="0" fontId="0" fillId="0" borderId="32" xfId="12" applyNumberFormat="1" applyFont="1" applyFill="1" applyBorder="1" applyAlignment="1" applyProtection="1">
      <alignment horizontal="left" vertical="center" indent="3"/>
      <protection hidden="1"/>
    </xf>
    <xf numFmtId="0" fontId="49" fillId="0" borderId="37" xfId="12" applyNumberFormat="1" applyFont="1" applyFill="1" applyBorder="1" applyAlignment="1" applyProtection="1">
      <alignment vertical="top"/>
      <protection hidden="1"/>
    </xf>
    <xf numFmtId="0" fontId="1" fillId="0" borderId="33" xfId="12" applyFont="1" applyBorder="1" applyAlignment="1" applyProtection="1">
      <alignment horizontal="right" vertical="center"/>
      <protection hidden="1"/>
    </xf>
    <xf numFmtId="0" fontId="23" fillId="16" borderId="19" xfId="12" applyFont="1" applyFill="1" applyBorder="1" applyAlignment="1" applyProtection="1">
      <alignment horizontal="center" vertical="center" wrapText="1"/>
      <protection hidden="1"/>
    </xf>
    <xf numFmtId="0" fontId="23" fillId="0" borderId="0" xfId="12" applyFont="1" applyAlignment="1" applyProtection="1">
      <alignment horizontal="center" vertical="center" wrapText="1"/>
      <protection hidden="1"/>
    </xf>
    <xf numFmtId="0" fontId="1" fillId="0" borderId="21" xfId="12" applyFont="1" applyBorder="1" applyAlignment="1" applyProtection="1">
      <alignment horizontal="right" vertical="center"/>
      <protection hidden="1"/>
    </xf>
    <xf numFmtId="10" fontId="1" fillId="9" borderId="36" xfId="12" applyNumberFormat="1" applyFont="1" applyFill="1" applyBorder="1" applyAlignment="1" applyProtection="1">
      <alignment horizontal="right" vertical="center" wrapText="1"/>
      <protection locked="0"/>
    </xf>
    <xf numFmtId="10" fontId="48" fillId="0" borderId="0" xfId="12" applyNumberFormat="1" applyFont="1" applyFill="1" applyBorder="1" applyAlignment="1" applyProtection="1">
      <alignment vertical="top"/>
      <protection hidden="1"/>
    </xf>
    <xf numFmtId="0" fontId="1" fillId="0" borderId="37" xfId="12" applyFont="1" applyBorder="1" applyAlignment="1" applyProtection="1">
      <alignment horizontal="right" vertical="center"/>
      <protection hidden="1"/>
    </xf>
    <xf numFmtId="0" fontId="1" fillId="0" borderId="10" xfId="12" applyFont="1" applyBorder="1" applyAlignment="1" applyProtection="1">
      <alignment vertical="center"/>
      <protection hidden="1"/>
    </xf>
    <xf numFmtId="0" fontId="1" fillId="0" borderId="0" xfId="12" applyFont="1" applyBorder="1" applyAlignment="1" applyProtection="1">
      <alignment horizontal="center" vertical="center"/>
      <protection hidden="1"/>
    </xf>
    <xf numFmtId="0" fontId="23" fillId="0" borderId="0" xfId="12" applyFont="1" applyBorder="1" applyAlignment="1" applyProtection="1">
      <alignment horizontal="center" vertical="center" wrapText="1"/>
      <protection hidden="1"/>
    </xf>
    <xf numFmtId="0" fontId="1" fillId="0" borderId="0" xfId="12" applyNumberFormat="1" applyFont="1" applyFill="1" applyBorder="1" applyAlignment="1" applyProtection="1">
      <alignment horizontal="left" vertical="center" indent="6"/>
      <protection hidden="1"/>
    </xf>
    <xf numFmtId="0" fontId="1" fillId="0" borderId="0" xfId="12" applyFont="1" applyBorder="1" applyAlignment="1" applyProtection="1">
      <alignment horizontal="justify" vertical="center"/>
      <protection hidden="1"/>
    </xf>
    <xf numFmtId="0" fontId="1" fillId="0" borderId="0" xfId="12" applyNumberFormat="1" applyFont="1" applyFill="1" applyBorder="1" applyAlignment="1" applyProtection="1">
      <alignment vertical="center" wrapText="1"/>
      <protection hidden="1"/>
    </xf>
    <xf numFmtId="0" fontId="0" fillId="0" borderId="0" xfId="0" applyProtection="1">
      <protection hidden="1"/>
    </xf>
    <xf numFmtId="0" fontId="1" fillId="0" borderId="0" xfId="13" applyFont="1" applyAlignment="1" applyProtection="1">
      <alignment vertical="center"/>
      <protection hidden="1"/>
    </xf>
    <xf numFmtId="166" fontId="1" fillId="0" borderId="0" xfId="0" applyNumberFormat="1" applyFont="1" applyAlignment="1" applyProtection="1">
      <alignment horizontal="center" vertical="center"/>
      <protection hidden="1"/>
    </xf>
    <xf numFmtId="0" fontId="20" fillId="0" borderId="0" xfId="13" applyProtection="1">
      <protection hidden="1"/>
    </xf>
    <xf numFmtId="165" fontId="23" fillId="0" borderId="0" xfId="13" applyNumberFormat="1" applyFont="1" applyAlignment="1" applyProtection="1">
      <alignment vertical="center"/>
      <protection hidden="1"/>
    </xf>
    <xf numFmtId="0" fontId="23" fillId="0" borderId="0" xfId="13" applyFont="1" applyAlignment="1" applyProtection="1">
      <alignment horizontal="right" vertical="center"/>
      <protection hidden="1"/>
    </xf>
    <xf numFmtId="0" fontId="23" fillId="0" borderId="0" xfId="13" applyFont="1" applyAlignment="1" applyProtection="1">
      <alignment horizontal="left" vertical="center" indent="2"/>
      <protection hidden="1"/>
    </xf>
    <xf numFmtId="0" fontId="1" fillId="0" borderId="0" xfId="13" applyFont="1" applyAlignment="1" applyProtection="1">
      <alignment horizontal="left" vertical="center" indent="1"/>
      <protection hidden="1"/>
    </xf>
    <xf numFmtId="0" fontId="23" fillId="0" borderId="1" xfId="13" applyFont="1" applyBorder="1" applyAlignment="1">
      <alignment vertical="center"/>
    </xf>
    <xf numFmtId="0" fontId="1" fillId="0" borderId="1" xfId="13" applyFont="1" applyBorder="1" applyAlignment="1">
      <alignment vertical="center"/>
    </xf>
    <xf numFmtId="0" fontId="23" fillId="0" borderId="1" xfId="13" applyFont="1" applyBorder="1" applyAlignment="1">
      <alignment horizontal="right" vertical="center"/>
    </xf>
    <xf numFmtId="0" fontId="1" fillId="0" borderId="0" xfId="13" applyFont="1" applyAlignment="1">
      <alignment vertical="center"/>
    </xf>
    <xf numFmtId="0" fontId="1" fillId="0" borderId="0" xfId="13" applyFont="1"/>
    <xf numFmtId="0" fontId="21" fillId="0" borderId="0" xfId="13" applyFont="1"/>
    <xf numFmtId="0" fontId="21" fillId="0" borderId="0" xfId="13" applyFont="1" applyAlignment="1">
      <alignment horizontal="center" vertical="center"/>
    </xf>
    <xf numFmtId="0" fontId="23" fillId="0" borderId="0" xfId="13" applyFont="1" applyAlignment="1">
      <alignment horizontal="center" vertical="center"/>
    </xf>
    <xf numFmtId="0" fontId="1" fillId="0" borderId="0" xfId="13" applyFont="1" applyAlignment="1">
      <alignment horizontal="left" vertical="center"/>
    </xf>
    <xf numFmtId="0" fontId="21" fillId="0" borderId="0" xfId="13" applyFont="1" applyAlignment="1">
      <alignment horizontal="center"/>
    </xf>
    <xf numFmtId="165" fontId="1" fillId="0" borderId="0" xfId="13" applyNumberFormat="1" applyFont="1" applyAlignment="1">
      <alignment horizontal="left" vertical="center"/>
    </xf>
    <xf numFmtId="0" fontId="1" fillId="0" borderId="0" xfId="14" applyAlignment="1">
      <alignment horizontal="left" vertical="center"/>
    </xf>
    <xf numFmtId="0" fontId="23" fillId="0" borderId="0" xfId="14" applyFont="1" applyAlignment="1">
      <alignment horizontal="left" vertical="center"/>
    </xf>
    <xf numFmtId="0" fontId="1" fillId="0" borderId="0" xfId="13" applyFont="1" applyAlignment="1">
      <alignment horizontal="justify" vertical="center"/>
    </xf>
    <xf numFmtId="0" fontId="1" fillId="0" borderId="0" xfId="15" applyAlignment="1">
      <alignment horizontal="left" vertical="center"/>
    </xf>
    <xf numFmtId="0" fontId="1" fillId="0" borderId="0" xfId="13" applyFont="1" applyAlignment="1">
      <alignment vertical="top"/>
    </xf>
    <xf numFmtId="166" fontId="1" fillId="0" borderId="0" xfId="13" applyNumberFormat="1" applyFont="1" applyAlignment="1">
      <alignment horizontal="center" vertical="top"/>
    </xf>
    <xf numFmtId="0" fontId="1" fillId="0" borderId="0" xfId="13" applyFont="1" applyAlignment="1">
      <alignment horizontal="justify"/>
    </xf>
    <xf numFmtId="0" fontId="0" fillId="0" borderId="0" xfId="13" quotePrefix="1" applyFont="1" applyAlignment="1">
      <alignment horizontal="justify"/>
    </xf>
    <xf numFmtId="4" fontId="23" fillId="0" borderId="0" xfId="13" applyNumberFormat="1" applyFont="1" applyAlignment="1">
      <alignment vertical="center"/>
    </xf>
    <xf numFmtId="0" fontId="23" fillId="0" borderId="0" xfId="13" applyFont="1" applyAlignment="1">
      <alignment horizontal="justify" vertical="center"/>
    </xf>
    <xf numFmtId="166" fontId="1" fillId="0" borderId="0" xfId="13" applyNumberFormat="1" applyFont="1" applyAlignment="1">
      <alignment horizontal="center" vertical="center"/>
    </xf>
    <xf numFmtId="0" fontId="21" fillId="0" borderId="0" xfId="13" applyFont="1" applyAlignment="1">
      <alignment vertical="center"/>
    </xf>
    <xf numFmtId="0" fontId="0" fillId="0" borderId="0" xfId="13" applyFont="1" applyAlignment="1">
      <alignment vertical="top"/>
    </xf>
    <xf numFmtId="0" fontId="1" fillId="0" borderId="0" xfId="13" applyFont="1" applyAlignment="1">
      <alignment horizontal="center" vertical="top"/>
    </xf>
    <xf numFmtId="0" fontId="1" fillId="0" borderId="0" xfId="0" applyFont="1" applyAlignment="1">
      <alignment horizontal="center" vertical="center" wrapText="1"/>
    </xf>
    <xf numFmtId="0" fontId="1" fillId="0" borderId="0" xfId="0" applyFont="1"/>
    <xf numFmtId="166" fontId="1" fillId="0" borderId="0" xfId="0" applyNumberFormat="1" applyFont="1" applyAlignment="1">
      <alignment horizontal="center" vertical="center"/>
    </xf>
    <xf numFmtId="0" fontId="1" fillId="0" borderId="0" xfId="0" applyFont="1" applyAlignment="1">
      <alignment horizontal="right" vertical="center"/>
    </xf>
    <xf numFmtId="165" fontId="23" fillId="0" borderId="0" xfId="13" applyNumberFormat="1" applyFont="1" applyAlignment="1">
      <alignment vertical="center"/>
    </xf>
    <xf numFmtId="0" fontId="23" fillId="0" borderId="0" xfId="13" applyFont="1" applyAlignment="1">
      <alignment horizontal="right" vertical="center"/>
    </xf>
    <xf numFmtId="0" fontId="23" fillId="0" borderId="0" xfId="13" applyFont="1" applyAlignment="1">
      <alignment horizontal="left" vertical="center" indent="2"/>
    </xf>
    <xf numFmtId="0" fontId="23" fillId="0" borderId="0" xfId="13" applyFont="1" applyAlignment="1">
      <alignment horizontal="left" vertical="center" indent="1"/>
    </xf>
    <xf numFmtId="0" fontId="1" fillId="0" borderId="0" xfId="13" applyFont="1" applyAlignment="1">
      <alignment horizontal="left" vertical="center" indent="1"/>
    </xf>
    <xf numFmtId="0" fontId="1" fillId="0" borderId="0" xfId="0" applyFont="1" applyAlignment="1">
      <alignment horizontal="left" vertical="center" indent="2"/>
    </xf>
    <xf numFmtId="0" fontId="23" fillId="0" borderId="0" xfId="0" applyFont="1" applyAlignment="1">
      <alignment horizontal="left" vertical="center"/>
    </xf>
    <xf numFmtId="0" fontId="1" fillId="9" borderId="21" xfId="0" applyFont="1" applyFill="1" applyBorder="1" applyAlignment="1" applyProtection="1">
      <alignment horizontal="left" vertical="center"/>
      <protection locked="0"/>
    </xf>
    <xf numFmtId="0" fontId="0" fillId="0" borderId="0" xfId="0" applyAlignment="1">
      <alignment wrapText="1"/>
    </xf>
    <xf numFmtId="0" fontId="23" fillId="0" borderId="0" xfId="0" applyFont="1" applyAlignment="1">
      <alignment horizontal="justify" vertical="top"/>
    </xf>
    <xf numFmtId="2" fontId="23" fillId="7" borderId="6" xfId="5" applyNumberFormat="1" applyFont="1" applyFill="1" applyBorder="1" applyAlignment="1" applyProtection="1">
      <alignment vertical="center"/>
      <protection hidden="1"/>
    </xf>
    <xf numFmtId="2" fontId="23" fillId="7" borderId="4" xfId="5" applyNumberFormat="1" applyFont="1" applyFill="1" applyBorder="1" applyAlignment="1" applyProtection="1">
      <alignment vertical="center"/>
      <protection hidden="1"/>
    </xf>
    <xf numFmtId="9" fontId="23" fillId="9" borderId="26" xfId="5" applyNumberFormat="1" applyFont="1" applyFill="1" applyBorder="1" applyAlignment="1" applyProtection="1">
      <alignment vertical="center"/>
      <protection locked="0"/>
    </xf>
    <xf numFmtId="9" fontId="23" fillId="9" borderId="28" xfId="5" applyNumberFormat="1" applyFont="1" applyFill="1" applyBorder="1" applyAlignment="1" applyProtection="1">
      <alignment vertical="center"/>
      <protection locked="0"/>
    </xf>
    <xf numFmtId="2" fontId="23" fillId="7" borderId="6" xfId="5" applyNumberFormat="1" applyFont="1" applyFill="1" applyBorder="1" applyAlignment="1" applyProtection="1">
      <alignment vertical="center" wrapText="1"/>
      <protection hidden="1"/>
    </xf>
    <xf numFmtId="2" fontId="23" fillId="7" borderId="4" xfId="5" applyNumberFormat="1" applyFont="1" applyFill="1" applyBorder="1" applyAlignment="1" applyProtection="1">
      <alignment vertical="center" wrapText="1"/>
      <protection hidden="1"/>
    </xf>
    <xf numFmtId="0" fontId="23" fillId="9" borderId="26" xfId="5" applyFont="1" applyFill="1" applyBorder="1" applyAlignment="1" applyProtection="1">
      <alignment vertical="center"/>
      <protection locked="0"/>
    </xf>
    <xf numFmtId="0" fontId="23" fillId="9" borderId="28" xfId="5" applyFont="1" applyFill="1" applyBorder="1" applyAlignment="1" applyProtection="1">
      <alignment vertical="center"/>
      <protection locked="0"/>
    </xf>
    <xf numFmtId="2" fontId="23" fillId="7" borderId="26" xfId="5" applyNumberFormat="1" applyFont="1" applyFill="1" applyBorder="1" applyAlignment="1" applyProtection="1">
      <alignment vertical="center"/>
      <protection hidden="1"/>
    </xf>
    <xf numFmtId="2" fontId="23" fillId="7" borderId="28" xfId="5" applyNumberFormat="1" applyFont="1" applyFill="1" applyBorder="1" applyAlignment="1" applyProtection="1">
      <alignment vertical="center"/>
      <protection hidden="1"/>
    </xf>
    <xf numFmtId="4" fontId="23" fillId="10" borderId="15" xfId="5" applyNumberFormat="1" applyFont="1" applyFill="1" applyBorder="1" applyAlignment="1" applyProtection="1">
      <alignment vertical="center"/>
      <protection hidden="1"/>
    </xf>
    <xf numFmtId="172" fontId="29" fillId="0" borderId="0" xfId="0" applyNumberFormat="1" applyFont="1" applyAlignment="1">
      <alignment vertical="top"/>
    </xf>
    <xf numFmtId="14" fontId="2" fillId="0" borderId="0" xfId="0" applyNumberFormat="1" applyFont="1" applyAlignment="1" applyProtection="1">
      <alignment horizontal="left" vertical="center" wrapText="1"/>
      <protection hidden="1"/>
    </xf>
    <xf numFmtId="0" fontId="2" fillId="0" borderId="0" xfId="0" applyFont="1" applyAlignment="1" applyProtection="1">
      <alignment vertical="center" wrapText="1"/>
      <protection hidden="1"/>
    </xf>
    <xf numFmtId="0" fontId="24" fillId="0" borderId="0" xfId="0" applyFont="1" applyAlignment="1" applyProtection="1">
      <alignment vertical="center" wrapText="1"/>
      <protection hidden="1"/>
    </xf>
    <xf numFmtId="1" fontId="3" fillId="10" borderId="9" xfId="3" applyNumberFormat="1" applyFont="1" applyFill="1" applyBorder="1" applyAlignment="1" applyProtection="1">
      <alignment horizontal="center" vertical="top"/>
      <protection locked="0" hidden="1"/>
    </xf>
    <xf numFmtId="10" fontId="3" fillId="10" borderId="8" xfId="3" applyNumberFormat="1" applyFont="1" applyFill="1" applyBorder="1" applyAlignment="1" applyProtection="1">
      <alignment horizontal="center" vertical="top"/>
      <protection locked="0" hidden="1"/>
    </xf>
    <xf numFmtId="2" fontId="3" fillId="10" borderId="8" xfId="3" applyNumberFormat="1" applyFont="1" applyFill="1" applyBorder="1" applyAlignment="1" applyProtection="1">
      <alignment horizontal="right" vertical="top"/>
      <protection locked="0" hidden="1"/>
    </xf>
    <xf numFmtId="0" fontId="5" fillId="10" borderId="0" xfId="0" applyFont="1" applyFill="1" applyAlignment="1">
      <alignment vertical="top"/>
    </xf>
    <xf numFmtId="0" fontId="3" fillId="10" borderId="0" xfId="0" applyFont="1" applyFill="1" applyAlignment="1">
      <alignment vertical="top"/>
    </xf>
    <xf numFmtId="0" fontId="5" fillId="10" borderId="0" xfId="0" applyFont="1" applyFill="1" applyAlignment="1" applyProtection="1">
      <alignment vertical="top"/>
      <protection hidden="1"/>
    </xf>
    <xf numFmtId="1" fontId="2" fillId="0" borderId="2" xfId="0" applyNumberFormat="1" applyFont="1" applyBorder="1" applyAlignment="1">
      <alignment horizontal="justify" vertical="top" wrapText="1"/>
    </xf>
    <xf numFmtId="0" fontId="56" fillId="0" borderId="2" xfId="0" applyFont="1" applyBorder="1" applyAlignment="1">
      <alignment horizontal="left" vertical="top" wrapText="1"/>
    </xf>
    <xf numFmtId="0" fontId="56" fillId="0" borderId="2" xfId="0" applyFont="1" applyBorder="1" applyAlignment="1">
      <alignment horizontal="center" vertical="top" wrapText="1"/>
    </xf>
    <xf numFmtId="0" fontId="6" fillId="6" borderId="2" xfId="9" applyFont="1" applyFill="1" applyBorder="1" applyAlignment="1" applyProtection="1">
      <alignment horizontal="center" vertical="center"/>
      <protection hidden="1"/>
    </xf>
    <xf numFmtId="0" fontId="2" fillId="6" borderId="2" xfId="9" applyFont="1" applyFill="1" applyBorder="1" applyAlignment="1" applyProtection="1">
      <alignment vertical="center"/>
      <protection hidden="1"/>
    </xf>
    <xf numFmtId="0" fontId="2" fillId="6" borderId="7" xfId="0" applyFont="1" applyFill="1" applyBorder="1" applyAlignment="1">
      <alignment vertical="top"/>
    </xf>
    <xf numFmtId="1" fontId="57" fillId="0" borderId="0" xfId="0" applyNumberFormat="1" applyFont="1" applyAlignment="1">
      <alignment horizontal="right" vertical="top"/>
    </xf>
    <xf numFmtId="1" fontId="59" fillId="0" borderId="0" xfId="0" applyNumberFormat="1" applyFont="1" applyAlignment="1">
      <alignment horizontal="right" vertical="top"/>
    </xf>
    <xf numFmtId="0" fontId="61" fillId="0" borderId="0" xfId="9" applyFont="1" applyAlignment="1" applyProtection="1">
      <alignment vertical="center"/>
      <protection hidden="1"/>
    </xf>
    <xf numFmtId="0" fontId="60" fillId="0" borderId="0" xfId="0" applyFont="1" applyAlignment="1">
      <alignment horizontal="left" vertical="top" wrapText="1"/>
    </xf>
    <xf numFmtId="0" fontId="63" fillId="3" borderId="2" xfId="0" applyFont="1" applyFill="1" applyBorder="1" applyAlignment="1">
      <alignment horizontal="center" vertical="top" wrapText="1"/>
    </xf>
    <xf numFmtId="0" fontId="23" fillId="17" borderId="15" xfId="5" applyFont="1" applyFill="1" applyBorder="1" applyAlignment="1" applyProtection="1">
      <alignment horizontal="justify" vertical="top" wrapText="1"/>
      <protection hidden="1"/>
    </xf>
    <xf numFmtId="0" fontId="23" fillId="17" borderId="15" xfId="5" applyFont="1" applyFill="1" applyBorder="1" applyAlignment="1" applyProtection="1">
      <alignment horizontal="right" vertical="center" wrapText="1" indent="5"/>
      <protection hidden="1"/>
    </xf>
    <xf numFmtId="4" fontId="6" fillId="0" borderId="8" xfId="5" applyNumberFormat="1" applyFont="1" applyBorder="1" applyAlignment="1" applyProtection="1">
      <alignment horizontal="right" vertical="center" wrapText="1"/>
      <protection hidden="1"/>
    </xf>
    <xf numFmtId="1" fontId="2" fillId="3" borderId="15" xfId="0" applyNumberFormat="1" applyFont="1" applyFill="1" applyBorder="1" applyAlignment="1">
      <alignment horizontal="center" vertical="center"/>
    </xf>
    <xf numFmtId="1" fontId="7" fillId="3" borderId="15" xfId="0" applyNumberFormat="1" applyFont="1" applyFill="1" applyBorder="1" applyAlignment="1">
      <alignment horizontal="center" vertical="center"/>
    </xf>
    <xf numFmtId="1" fontId="7" fillId="3" borderId="15" xfId="0" applyNumberFormat="1" applyFont="1" applyFill="1" applyBorder="1" applyAlignment="1">
      <alignment horizontal="center" vertical="center" wrapText="1"/>
    </xf>
    <xf numFmtId="1" fontId="23" fillId="3" borderId="15" xfId="0" applyNumberFormat="1"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 fillId="3" borderId="15" xfId="0" applyFont="1" applyFill="1" applyBorder="1" applyAlignment="1">
      <alignment horizontal="center" vertical="center"/>
    </xf>
    <xf numFmtId="166" fontId="6" fillId="6" borderId="7" xfId="2" applyNumberFormat="1" applyFont="1" applyFill="1" applyBorder="1" applyAlignment="1" applyProtection="1">
      <alignment vertical="top"/>
      <protection hidden="1"/>
    </xf>
    <xf numFmtId="1" fontId="3" fillId="0" borderId="15" xfId="0" applyNumberFormat="1" applyFont="1" applyBorder="1" applyAlignment="1">
      <alignment horizontal="center" vertical="top" wrapText="1"/>
    </xf>
    <xf numFmtId="1" fontId="3" fillId="0" borderId="15" xfId="0" applyNumberFormat="1" applyFont="1" applyBorder="1" applyAlignment="1">
      <alignment horizontal="left" vertical="top" wrapText="1"/>
    </xf>
    <xf numFmtId="1" fontId="3" fillId="0" borderId="28" xfId="3" applyNumberFormat="1" applyFont="1" applyFill="1" applyBorder="1" applyAlignment="1" applyProtection="1">
      <alignment horizontal="center" vertical="top"/>
      <protection locked="0"/>
    </xf>
    <xf numFmtId="9" fontId="3" fillId="0" borderId="15" xfId="0" applyNumberFormat="1" applyFont="1" applyBorder="1" applyAlignment="1">
      <alignment horizontal="center" vertical="top"/>
    </xf>
    <xf numFmtId="10" fontId="3" fillId="0" borderId="15" xfId="3" applyNumberFormat="1" applyFont="1" applyFill="1" applyBorder="1" applyAlignment="1" applyProtection="1">
      <alignment horizontal="center" vertical="top"/>
      <protection locked="0" hidden="1"/>
    </xf>
    <xf numFmtId="1" fontId="3" fillId="0" borderId="15" xfId="0" applyNumberFormat="1" applyFont="1" applyBorder="1" applyAlignment="1">
      <alignment horizontal="justify" vertical="top" wrapText="1"/>
    </xf>
    <xf numFmtId="1" fontId="3" fillId="0" borderId="8" xfId="0" applyNumberFormat="1" applyFont="1" applyBorder="1" applyAlignment="1">
      <alignment horizontal="center" vertical="top" wrapText="1"/>
    </xf>
    <xf numFmtId="1" fontId="3" fillId="0" borderId="8" xfId="0" applyNumberFormat="1" applyFont="1" applyBorder="1" applyAlignment="1">
      <alignment horizontal="left" vertical="top" wrapText="1"/>
    </xf>
    <xf numFmtId="1" fontId="3" fillId="0" borderId="9" xfId="3" applyNumberFormat="1" applyFont="1" applyFill="1" applyBorder="1" applyAlignment="1" applyProtection="1">
      <alignment horizontal="center" vertical="top"/>
      <protection locked="0"/>
    </xf>
    <xf numFmtId="9" fontId="3" fillId="0" borderId="8" xfId="0" applyNumberFormat="1" applyFont="1" applyBorder="1" applyAlignment="1">
      <alignment horizontal="center" vertical="top"/>
    </xf>
    <xf numFmtId="1" fontId="3" fillId="0" borderId="8" xfId="0" applyNumberFormat="1" applyFont="1" applyBorder="1" applyAlignment="1">
      <alignment horizontal="justify" vertical="top" wrapText="1"/>
    </xf>
    <xf numFmtId="2" fontId="3" fillId="0" borderId="8" xfId="3" applyNumberFormat="1" applyFont="1" applyFill="1" applyBorder="1" applyAlignment="1" applyProtection="1">
      <alignment horizontal="right" vertical="top"/>
    </xf>
    <xf numFmtId="2" fontId="3" fillId="0" borderId="8" xfId="3" applyNumberFormat="1" applyFont="1" applyFill="1" applyBorder="1" applyProtection="1">
      <alignment vertical="top"/>
    </xf>
    <xf numFmtId="166" fontId="6" fillId="6" borderId="10" xfId="2" applyNumberFormat="1" applyFont="1" applyFill="1" applyBorder="1" applyAlignment="1" applyProtection="1">
      <alignment vertical="top"/>
      <protection hidden="1"/>
    </xf>
    <xf numFmtId="166" fontId="27" fillId="6" borderId="10" xfId="2" applyNumberFormat="1" applyFont="1" applyFill="1" applyBorder="1" applyAlignment="1" applyProtection="1">
      <alignment vertical="top"/>
      <protection hidden="1"/>
    </xf>
    <xf numFmtId="0" fontId="5" fillId="6" borderId="28" xfId="0" applyFont="1" applyFill="1" applyBorder="1" applyAlignment="1">
      <alignment vertical="top"/>
    </xf>
    <xf numFmtId="0" fontId="3" fillId="6" borderId="7" xfId="9" applyFont="1" applyFill="1" applyBorder="1" applyAlignment="1" applyProtection="1">
      <alignment vertical="center"/>
      <protection hidden="1"/>
    </xf>
    <xf numFmtId="0" fontId="3" fillId="6" borderId="4" xfId="9" applyFont="1" applyFill="1" applyBorder="1" applyAlignment="1" applyProtection="1">
      <alignment vertical="center"/>
      <protection hidden="1"/>
    </xf>
    <xf numFmtId="1" fontId="2" fillId="0" borderId="0" xfId="0" applyNumberFormat="1" applyFont="1" applyAlignment="1">
      <alignment horizontal="right" vertical="top"/>
    </xf>
    <xf numFmtId="0" fontId="6" fillId="6" borderId="6" xfId="0" applyFont="1" applyFill="1" applyBorder="1" applyAlignment="1">
      <alignment horizontal="left" vertical="top"/>
    </xf>
    <xf numFmtId="0" fontId="6" fillId="6" borderId="6" xfId="2" applyFont="1" applyFill="1" applyBorder="1" applyAlignment="1" applyProtection="1">
      <alignment horizontal="left" vertical="top"/>
      <protection hidden="1"/>
    </xf>
    <xf numFmtId="1" fontId="0" fillId="0" borderId="8" xfId="0" applyNumberFormat="1" applyBorder="1" applyAlignment="1">
      <alignment horizontal="center" vertical="top" wrapText="1"/>
    </xf>
    <xf numFmtId="166" fontId="6" fillId="6" borderId="26" xfId="2" applyNumberFormat="1" applyFont="1" applyFill="1" applyBorder="1" applyAlignment="1" applyProtection="1">
      <alignment horizontal="left" vertical="top"/>
      <protection hidden="1"/>
    </xf>
    <xf numFmtId="0" fontId="6" fillId="6" borderId="0" xfId="9" applyFont="1" applyFill="1" applyAlignment="1" applyProtection="1">
      <alignment horizontal="left" vertical="center"/>
      <protection hidden="1"/>
    </xf>
    <xf numFmtId="1" fontId="3" fillId="10" borderId="2" xfId="0" applyNumberFormat="1" applyFont="1" applyFill="1" applyBorder="1" applyAlignment="1">
      <alignment horizontal="center" vertical="top" wrapText="1"/>
    </xf>
    <xf numFmtId="1" fontId="3" fillId="10" borderId="2" xfId="0" applyNumberFormat="1" applyFont="1" applyFill="1" applyBorder="1" applyAlignment="1">
      <alignment horizontal="left" vertical="top" wrapText="1"/>
    </xf>
    <xf numFmtId="1" fontId="3" fillId="10" borderId="4" xfId="3" applyNumberFormat="1" applyFont="1" applyFill="1" applyBorder="1" applyAlignment="1" applyProtection="1">
      <alignment horizontal="center" vertical="top"/>
      <protection locked="0"/>
    </xf>
    <xf numFmtId="9" fontId="3" fillId="10" borderId="2" xfId="0" applyNumberFormat="1" applyFont="1" applyFill="1" applyBorder="1" applyAlignment="1">
      <alignment horizontal="center" vertical="top"/>
    </xf>
    <xf numFmtId="10" fontId="3" fillId="10" borderId="2" xfId="3" applyNumberFormat="1" applyFont="1" applyFill="1" applyBorder="1" applyAlignment="1" applyProtection="1">
      <alignment horizontal="center" vertical="top"/>
      <protection locked="0" hidden="1"/>
    </xf>
    <xf numFmtId="1" fontId="2" fillId="10" borderId="2" xfId="0" applyNumberFormat="1" applyFont="1" applyFill="1" applyBorder="1" applyAlignment="1">
      <alignment horizontal="justify" vertical="top" wrapText="1"/>
    </xf>
    <xf numFmtId="2" fontId="3" fillId="10" borderId="8" xfId="3" applyNumberFormat="1" applyFont="1" applyFill="1" applyBorder="1" applyAlignment="1" applyProtection="1">
      <alignment horizontal="right" vertical="top"/>
    </xf>
    <xf numFmtId="2" fontId="3" fillId="10" borderId="8" xfId="3" applyNumberFormat="1" applyFont="1" applyFill="1" applyBorder="1" applyProtection="1">
      <alignment vertical="top"/>
    </xf>
    <xf numFmtId="0" fontId="3" fillId="10" borderId="0" xfId="3" applyNumberFormat="1" applyFont="1" applyFill="1" applyBorder="1" applyProtection="1">
      <alignment vertical="top"/>
    </xf>
    <xf numFmtId="0" fontId="8" fillId="10" borderId="0" xfId="3" applyNumberFormat="1" applyFont="1" applyFill="1" applyBorder="1" applyProtection="1">
      <alignment vertical="top"/>
    </xf>
    <xf numFmtId="0" fontId="3" fillId="10" borderId="0" xfId="3" applyNumberFormat="1" applyFont="1" applyFill="1" applyBorder="1" applyAlignment="1" applyProtection="1">
      <alignment vertical="top" wrapText="1"/>
    </xf>
    <xf numFmtId="1" fontId="3" fillId="10" borderId="2" xfId="0" applyNumberFormat="1" applyFont="1" applyFill="1" applyBorder="1" applyAlignment="1">
      <alignment horizontal="justify" vertical="top" wrapText="1"/>
    </xf>
    <xf numFmtId="1" fontId="3" fillId="18" borderId="2" xfId="3" applyNumberFormat="1" applyFont="1" applyFill="1" applyBorder="1" applyAlignment="1" applyProtection="1">
      <alignment horizontal="center" vertical="top"/>
      <protection locked="0"/>
    </xf>
    <xf numFmtId="10" fontId="3" fillId="18" borderId="2" xfId="3" applyNumberFormat="1" applyFont="1" applyFill="1" applyBorder="1" applyAlignment="1" applyProtection="1">
      <alignment horizontal="center" vertical="top"/>
      <protection locked="0" hidden="1"/>
    </xf>
    <xf numFmtId="0" fontId="3" fillId="18" borderId="0" xfId="3" applyNumberFormat="1" applyFont="1" applyFill="1" applyBorder="1" applyProtection="1">
      <alignment vertical="top"/>
    </xf>
    <xf numFmtId="0" fontId="8" fillId="18" borderId="0" xfId="3" applyNumberFormat="1" applyFont="1" applyFill="1" applyBorder="1" applyProtection="1">
      <alignment vertical="top"/>
    </xf>
    <xf numFmtId="0" fontId="3" fillId="18" borderId="0" xfId="3" applyNumberFormat="1" applyFont="1" applyFill="1" applyBorder="1" applyAlignment="1" applyProtection="1">
      <alignment vertical="top" wrapText="1"/>
    </xf>
    <xf numFmtId="0" fontId="3" fillId="18" borderId="0" xfId="5" applyFont="1" applyFill="1" applyAlignment="1" applyProtection="1">
      <alignment vertical="top"/>
      <protection hidden="1"/>
    </xf>
    <xf numFmtId="166" fontId="6" fillId="6" borderId="6" xfId="2" applyNumberFormat="1" applyFont="1" applyFill="1" applyBorder="1" applyAlignment="1" applyProtection="1">
      <alignment horizontal="left" vertical="top"/>
      <protection hidden="1"/>
    </xf>
    <xf numFmtId="2" fontId="3" fillId="0" borderId="2" xfId="3" applyNumberFormat="1" applyFont="1" applyFill="1" applyBorder="1" applyAlignment="1" applyProtection="1">
      <alignment horizontal="center" vertical="top"/>
      <protection locked="0"/>
    </xf>
    <xf numFmtId="2" fontId="3" fillId="0" borderId="8" xfId="3" applyNumberFormat="1" applyFont="1" applyFill="1" applyBorder="1" applyAlignment="1" applyProtection="1">
      <alignment horizontal="center" vertical="top"/>
      <protection locked="0"/>
    </xf>
    <xf numFmtId="2" fontId="3" fillId="0" borderId="15" xfId="3" applyNumberFormat="1" applyFont="1" applyFill="1" applyBorder="1" applyAlignment="1" applyProtection="1">
      <alignment horizontal="center" vertical="top"/>
      <protection locked="0"/>
    </xf>
    <xf numFmtId="2" fontId="3" fillId="10" borderId="2" xfId="3" applyNumberFormat="1" applyFont="1" applyFill="1" applyBorder="1" applyAlignment="1" applyProtection="1">
      <alignment horizontal="center" vertical="top"/>
      <protection locked="0"/>
    </xf>
    <xf numFmtId="1" fontId="67" fillId="0" borderId="0" xfId="0" applyNumberFormat="1" applyFont="1" applyAlignment="1">
      <alignment horizontal="right" vertical="top"/>
    </xf>
    <xf numFmtId="0" fontId="27" fillId="0" borderId="0" xfId="9" applyFont="1" applyAlignment="1" applyProtection="1">
      <alignment vertical="center"/>
      <protection hidden="1"/>
    </xf>
    <xf numFmtId="4" fontId="23" fillId="0" borderId="2" xfId="5" applyNumberFormat="1" applyFont="1" applyBorder="1" applyAlignment="1" applyProtection="1">
      <alignment vertical="center" wrapText="1"/>
      <protection hidden="1"/>
    </xf>
    <xf numFmtId="4" fontId="6" fillId="0" borderId="2" xfId="5" applyNumberFormat="1" applyFont="1" applyBorder="1" applyAlignment="1" applyProtection="1">
      <alignment vertical="center" wrapText="1"/>
      <protection hidden="1"/>
    </xf>
    <xf numFmtId="0" fontId="49" fillId="0" borderId="38" xfId="12" applyNumberFormat="1" applyFont="1" applyFill="1" applyBorder="1" applyAlignment="1" applyProtection="1">
      <alignment vertical="top"/>
      <protection hidden="1"/>
    </xf>
    <xf numFmtId="4" fontId="1" fillId="9" borderId="19" xfId="12" applyNumberFormat="1" applyFont="1" applyFill="1" applyBorder="1" applyAlignment="1" applyProtection="1">
      <alignment horizontal="right" vertical="center" wrapText="1"/>
      <protection locked="0"/>
    </xf>
    <xf numFmtId="0" fontId="1" fillId="0" borderId="38" xfId="12" applyFont="1" applyBorder="1" applyAlignment="1" applyProtection="1">
      <alignment horizontal="right" vertical="center"/>
      <protection hidden="1"/>
    </xf>
    <xf numFmtId="10" fontId="1" fillId="9" borderId="19" xfId="12" applyNumberFormat="1" applyFont="1" applyFill="1" applyBorder="1" applyAlignment="1" applyProtection="1">
      <alignment horizontal="right" vertical="center" wrapText="1"/>
      <protection locked="0"/>
    </xf>
    <xf numFmtId="10" fontId="44" fillId="0" borderId="0" xfId="12" applyNumberFormat="1" applyFont="1" applyFill="1" applyBorder="1" applyAlignment="1" applyProtection="1">
      <alignment vertical="center"/>
      <protection hidden="1"/>
    </xf>
    <xf numFmtId="0" fontId="6" fillId="6" borderId="25" xfId="2" applyFont="1" applyFill="1" applyBorder="1" applyAlignment="1" applyProtection="1">
      <alignment horizontal="left" vertical="top"/>
      <protection hidden="1"/>
    </xf>
    <xf numFmtId="0" fontId="56" fillId="10" borderId="2" xfId="0" applyFont="1" applyFill="1" applyBorder="1" applyAlignment="1">
      <alignment horizontal="left" vertical="top" wrapText="1"/>
    </xf>
    <xf numFmtId="0" fontId="3" fillId="19" borderId="0" xfId="3" applyNumberFormat="1" applyFont="1" applyFill="1" applyBorder="1" applyProtection="1">
      <alignment vertical="top"/>
    </xf>
    <xf numFmtId="0" fontId="8" fillId="19" borderId="0" xfId="3" applyNumberFormat="1" applyFont="1" applyFill="1" applyBorder="1" applyProtection="1">
      <alignment vertical="top"/>
    </xf>
    <xf numFmtId="0" fontId="3" fillId="19" borderId="0" xfId="3" applyNumberFormat="1" applyFont="1" applyFill="1" applyBorder="1" applyAlignment="1" applyProtection="1">
      <alignment vertical="top" wrapText="1"/>
    </xf>
    <xf numFmtId="2" fontId="3" fillId="0" borderId="0" xfId="3" applyNumberFormat="1" applyFont="1" applyFill="1" applyBorder="1" applyProtection="1">
      <alignment vertical="top"/>
    </xf>
    <xf numFmtId="2" fontId="8" fillId="0" borderId="0" xfId="3" applyNumberFormat="1" applyFont="1" applyFill="1" applyBorder="1" applyProtection="1">
      <alignment vertical="top"/>
    </xf>
    <xf numFmtId="2" fontId="3" fillId="0" borderId="0" xfId="3" applyNumberFormat="1" applyFont="1" applyFill="1" applyBorder="1" applyAlignment="1" applyProtection="1">
      <alignment vertical="top" wrapText="1"/>
    </xf>
    <xf numFmtId="1" fontId="3" fillId="10" borderId="2" xfId="3" applyNumberFormat="1" applyFont="1" applyFill="1" applyBorder="1" applyAlignment="1" applyProtection="1">
      <alignment horizontal="center" vertical="top"/>
      <protection locked="0"/>
    </xf>
    <xf numFmtId="2" fontId="3" fillId="10" borderId="2" xfId="3" applyNumberFormat="1" applyFont="1" applyFill="1" applyBorder="1" applyAlignment="1" applyProtection="1">
      <alignment horizontal="right" vertical="top"/>
    </xf>
    <xf numFmtId="2" fontId="3" fillId="10" borderId="2" xfId="3" applyNumberFormat="1" applyFont="1" applyFill="1" applyBorder="1" applyProtection="1">
      <alignment vertical="top"/>
    </xf>
    <xf numFmtId="1" fontId="3" fillId="0" borderId="10" xfId="0" applyNumberFormat="1" applyFont="1" applyBorder="1" applyAlignment="1">
      <alignment horizontal="center" vertical="top" wrapText="1"/>
    </xf>
    <xf numFmtId="9" fontId="0" fillId="10" borderId="2" xfId="0" applyNumberFormat="1" applyFill="1" applyBorder="1" applyAlignment="1">
      <alignment horizontal="center" vertical="top"/>
    </xf>
    <xf numFmtId="0" fontId="3" fillId="0" borderId="2" xfId="5" applyFont="1" applyBorder="1" applyAlignment="1" applyProtection="1">
      <alignment horizontal="center" vertical="center"/>
      <protection hidden="1"/>
    </xf>
    <xf numFmtId="0" fontId="16" fillId="0" borderId="23" xfId="5" applyFont="1" applyBorder="1" applyAlignment="1" applyProtection="1">
      <alignment horizontal="right" vertical="center"/>
      <protection hidden="1"/>
    </xf>
    <xf numFmtId="0" fontId="16" fillId="0" borderId="0" xfId="5" applyFont="1" applyAlignment="1" applyProtection="1">
      <alignment horizontal="right" vertical="center"/>
      <protection hidden="1"/>
    </xf>
    <xf numFmtId="0" fontId="18" fillId="0" borderId="2" xfId="5" applyFont="1" applyBorder="1" applyAlignment="1" applyProtection="1">
      <alignment horizontal="center" vertical="center"/>
      <protection hidden="1"/>
    </xf>
    <xf numFmtId="0" fontId="17" fillId="0" borderId="25" xfId="5" applyFont="1" applyBorder="1" applyAlignment="1" applyProtection="1">
      <alignment horizontal="right" vertical="center"/>
      <protection hidden="1"/>
    </xf>
    <xf numFmtId="0" fontId="17" fillId="0" borderId="1" xfId="5" applyFont="1" applyBorder="1" applyAlignment="1" applyProtection="1">
      <alignment horizontal="right" vertical="center"/>
      <protection hidden="1"/>
    </xf>
    <xf numFmtId="0" fontId="2" fillId="0" borderId="6" xfId="5" applyFont="1" applyBorder="1" applyAlignment="1" applyProtection="1">
      <alignment horizontal="center" vertical="center"/>
      <protection hidden="1"/>
    </xf>
    <xf numFmtId="0" fontId="2" fillId="0" borderId="7" xfId="5" applyFont="1" applyBorder="1" applyAlignment="1" applyProtection="1">
      <alignment horizontal="center" vertical="center"/>
      <protection hidden="1"/>
    </xf>
    <xf numFmtId="0" fontId="2" fillId="0" borderId="4" xfId="5" applyFont="1" applyBorder="1" applyAlignment="1" applyProtection="1">
      <alignment horizontal="center" vertical="center"/>
      <protection hidden="1"/>
    </xf>
    <xf numFmtId="0" fontId="13" fillId="0" borderId="15" xfId="5" applyFont="1" applyBorder="1" applyAlignment="1" applyProtection="1">
      <alignment horizontal="center" vertical="center" textRotation="90"/>
      <protection hidden="1"/>
    </xf>
    <xf numFmtId="0" fontId="13" fillId="0" borderId="19" xfId="5" applyFont="1" applyBorder="1" applyAlignment="1" applyProtection="1">
      <alignment horizontal="center" vertical="center" textRotation="90"/>
      <protection hidden="1"/>
    </xf>
    <xf numFmtId="0" fontId="13" fillId="0" borderId="8" xfId="5" applyFont="1" applyBorder="1" applyAlignment="1" applyProtection="1">
      <alignment horizontal="center" vertical="center" textRotation="90"/>
      <protection hidden="1"/>
    </xf>
    <xf numFmtId="0" fontId="14" fillId="3" borderId="16" xfId="5" applyFont="1" applyFill="1" applyBorder="1" applyAlignment="1" applyProtection="1">
      <alignment horizontal="left" vertical="center" wrapText="1"/>
      <protection hidden="1"/>
    </xf>
    <xf numFmtId="0" fontId="14" fillId="3" borderId="17" xfId="5" applyFont="1" applyFill="1" applyBorder="1" applyAlignment="1" applyProtection="1">
      <alignment horizontal="left" vertical="center" wrapText="1"/>
      <protection hidden="1"/>
    </xf>
    <xf numFmtId="0" fontId="14" fillId="3" borderId="18" xfId="5" applyFont="1" applyFill="1" applyBorder="1" applyAlignment="1" applyProtection="1">
      <alignment horizontal="left" vertical="center" wrapText="1"/>
      <protection hidden="1"/>
    </xf>
    <xf numFmtId="0" fontId="15" fillId="0" borderId="20" xfId="5" applyFont="1" applyBorder="1" applyAlignment="1" applyProtection="1">
      <alignment horizontal="center" vertical="center"/>
      <protection hidden="1"/>
    </xf>
    <xf numFmtId="0" fontId="15" fillId="0" borderId="21" xfId="5" applyFont="1" applyBorder="1" applyAlignment="1" applyProtection="1">
      <alignment horizontal="center" vertical="center"/>
      <protection hidden="1"/>
    </xf>
    <xf numFmtId="0" fontId="15" fillId="0" borderId="22" xfId="5" applyFont="1" applyBorder="1" applyAlignment="1" applyProtection="1">
      <alignment horizontal="center" vertical="center"/>
      <protection hidden="1"/>
    </xf>
    <xf numFmtId="0" fontId="16" fillId="0" borderId="21" xfId="5" applyFont="1" applyBorder="1" applyAlignment="1" applyProtection="1">
      <alignment horizontal="justify" vertical="center"/>
      <protection hidden="1"/>
    </xf>
    <xf numFmtId="0" fontId="16" fillId="0" borderId="22" xfId="5" applyFont="1" applyBorder="1" applyAlignment="1" applyProtection="1">
      <alignment horizontal="justify" vertical="center"/>
      <protection hidden="1"/>
    </xf>
    <xf numFmtId="0" fontId="12" fillId="0" borderId="23" xfId="5" applyFont="1" applyBorder="1"/>
    <xf numFmtId="0" fontId="12" fillId="0" borderId="0" xfId="5" applyFont="1"/>
    <xf numFmtId="0" fontId="12" fillId="0" borderId="24" xfId="5" applyFont="1" applyBorder="1"/>
    <xf numFmtId="0" fontId="16" fillId="0" borderId="26" xfId="5" applyFont="1" applyBorder="1" applyAlignment="1" applyProtection="1">
      <alignment horizontal="right" vertical="center"/>
      <protection hidden="1"/>
    </xf>
    <xf numFmtId="0" fontId="16" fillId="0" borderId="10" xfId="5" applyFont="1" applyBorder="1" applyAlignment="1" applyProtection="1">
      <alignment horizontal="right" vertical="center"/>
      <protection hidden="1"/>
    </xf>
    <xf numFmtId="0" fontId="17" fillId="0" borderId="23" xfId="5" applyFont="1" applyBorder="1" applyAlignment="1" applyProtection="1">
      <alignment horizontal="right" vertical="center"/>
      <protection hidden="1"/>
    </xf>
    <xf numFmtId="0" fontId="17" fillId="0" borderId="0" xfId="5" applyFont="1" applyAlignment="1" applyProtection="1">
      <alignment horizontal="right" vertical="center"/>
      <protection hidden="1"/>
    </xf>
    <xf numFmtId="0" fontId="16" fillId="0" borderId="0" xfId="0" applyFont="1" applyAlignment="1" applyProtection="1">
      <alignment horizontal="left" vertical="top"/>
      <protection hidden="1"/>
    </xf>
    <xf numFmtId="0" fontId="4" fillId="4" borderId="0" xfId="0" applyFont="1" applyFill="1" applyAlignment="1" applyProtection="1">
      <alignment horizontal="center" vertical="top" wrapText="1"/>
      <protection hidden="1"/>
    </xf>
    <xf numFmtId="0" fontId="2" fillId="0" borderId="27" xfId="0" applyFont="1" applyBorder="1" applyAlignment="1" applyProtection="1">
      <alignment horizontal="center" vertical="top"/>
      <protection hidden="1"/>
    </xf>
    <xf numFmtId="0" fontId="16" fillId="0" borderId="21" xfId="0" applyFont="1" applyBorder="1" applyAlignment="1" applyProtection="1">
      <alignment horizontal="center" vertical="center"/>
      <protection hidden="1"/>
    </xf>
    <xf numFmtId="0" fontId="8" fillId="9" borderId="16" xfId="6" applyFont="1" applyFill="1" applyBorder="1" applyAlignment="1" applyProtection="1">
      <alignment horizontal="left" vertical="center"/>
      <protection locked="0"/>
    </xf>
    <xf numFmtId="0" fontId="8" fillId="9" borderId="17" xfId="6" applyFont="1" applyFill="1" applyBorder="1" applyAlignment="1" applyProtection="1">
      <alignment horizontal="left" vertical="center"/>
      <protection locked="0"/>
    </xf>
    <xf numFmtId="0" fontId="8" fillId="9" borderId="18" xfId="6" applyFont="1" applyFill="1" applyBorder="1" applyAlignment="1" applyProtection="1">
      <alignment horizontal="left" vertical="center"/>
      <protection locked="0"/>
    </xf>
    <xf numFmtId="0" fontId="16" fillId="3" borderId="1" xfId="6" applyFont="1" applyFill="1" applyBorder="1" applyAlignment="1" applyProtection="1">
      <alignment horizontal="left" vertical="center" wrapText="1"/>
      <protection hidden="1"/>
    </xf>
    <xf numFmtId="0" fontId="2" fillId="0" borderId="0" xfId="6" applyFont="1" applyAlignment="1" applyProtection="1">
      <alignment horizontal="center" vertical="center"/>
      <protection hidden="1"/>
    </xf>
    <xf numFmtId="0" fontId="4" fillId="4" borderId="0" xfId="6" applyFont="1" applyFill="1" applyAlignment="1" applyProtection="1">
      <alignment horizontal="center" vertical="center"/>
      <protection hidden="1"/>
    </xf>
    <xf numFmtId="0" fontId="3" fillId="9" borderId="2" xfId="6" applyFont="1" applyFill="1" applyBorder="1" applyAlignment="1" applyProtection="1">
      <alignment horizontal="center" vertical="center"/>
      <protection locked="0"/>
    </xf>
    <xf numFmtId="0" fontId="3" fillId="9" borderId="16" xfId="6" applyFont="1" applyFill="1" applyBorder="1" applyAlignment="1" applyProtection="1">
      <alignment horizontal="center" vertical="center"/>
      <protection locked="0"/>
    </xf>
    <xf numFmtId="0" fontId="3" fillId="9" borderId="17" xfId="6" applyFont="1" applyFill="1" applyBorder="1" applyAlignment="1" applyProtection="1">
      <alignment horizontal="center" vertical="center"/>
      <protection locked="0"/>
    </xf>
    <xf numFmtId="0" fontId="3" fillId="9" borderId="18" xfId="6" applyFont="1" applyFill="1" applyBorder="1" applyAlignment="1" applyProtection="1">
      <alignment horizontal="center" vertical="center"/>
      <protection locked="0"/>
    </xf>
    <xf numFmtId="0" fontId="3" fillId="9" borderId="16" xfId="6" applyFont="1" applyFill="1" applyBorder="1" applyAlignment="1" applyProtection="1">
      <alignment horizontal="left" vertical="center"/>
      <protection locked="0"/>
    </xf>
    <xf numFmtId="0" fontId="3" fillId="9" borderId="17" xfId="6" applyFont="1" applyFill="1" applyBorder="1" applyAlignment="1" applyProtection="1">
      <alignment horizontal="left" vertical="center"/>
      <protection locked="0"/>
    </xf>
    <xf numFmtId="0" fontId="3" fillId="9" borderId="18" xfId="6" applyFont="1" applyFill="1" applyBorder="1" applyAlignment="1" applyProtection="1">
      <alignment horizontal="left" vertical="center"/>
      <protection locked="0"/>
    </xf>
    <xf numFmtId="0" fontId="3" fillId="9" borderId="6" xfId="6" applyFont="1" applyFill="1" applyBorder="1" applyAlignment="1" applyProtection="1">
      <alignment horizontal="left" vertical="center"/>
      <protection locked="0"/>
    </xf>
    <xf numFmtId="0" fontId="3" fillId="9" borderId="7" xfId="6" applyFont="1" applyFill="1" applyBorder="1" applyAlignment="1" applyProtection="1">
      <alignment horizontal="left" vertical="center"/>
      <protection locked="0"/>
    </xf>
    <xf numFmtId="0" fontId="3" fillId="9" borderId="4" xfId="6" applyFont="1" applyFill="1" applyBorder="1" applyAlignment="1" applyProtection="1">
      <alignment horizontal="left" vertical="center"/>
      <protection locked="0"/>
    </xf>
    <xf numFmtId="0" fontId="8" fillId="9" borderId="6" xfId="6" applyFont="1" applyFill="1" applyBorder="1" applyAlignment="1" applyProtection="1">
      <alignment horizontal="left" vertical="center"/>
      <protection locked="0"/>
    </xf>
    <xf numFmtId="0" fontId="8" fillId="9" borderId="7" xfId="6" applyFont="1" applyFill="1" applyBorder="1" applyAlignment="1" applyProtection="1">
      <alignment horizontal="left" vertical="center"/>
      <protection locked="0"/>
    </xf>
    <xf numFmtId="0" fontId="8" fillId="9" borderId="4" xfId="6" applyFont="1" applyFill="1" applyBorder="1" applyAlignment="1" applyProtection="1">
      <alignment horizontal="left" vertical="center"/>
      <protection locked="0"/>
    </xf>
    <xf numFmtId="0" fontId="3" fillId="9" borderId="2" xfId="6" applyFont="1" applyFill="1" applyBorder="1" applyAlignment="1" applyProtection="1">
      <alignment horizontal="left" vertical="center" wrapText="1"/>
      <protection locked="0"/>
    </xf>
    <xf numFmtId="0" fontId="3" fillId="9" borderId="2" xfId="6" applyFont="1" applyFill="1" applyBorder="1" applyAlignment="1" applyProtection="1">
      <alignment horizontal="left" vertical="center"/>
      <protection locked="0"/>
    </xf>
    <xf numFmtId="0" fontId="4" fillId="0" borderId="0" xfId="0" applyFont="1" applyAlignment="1" applyProtection="1">
      <alignment horizontal="center" vertical="top" wrapText="1"/>
      <protection hidden="1"/>
    </xf>
    <xf numFmtId="0" fontId="4" fillId="0" borderId="0" xfId="0" applyFont="1" applyAlignment="1">
      <alignment horizontal="center" vertical="top"/>
    </xf>
    <xf numFmtId="0" fontId="2" fillId="0" borderId="0" xfId="0" applyFont="1" applyAlignment="1">
      <alignment horizontal="center" vertical="top"/>
    </xf>
    <xf numFmtId="0" fontId="3" fillId="0" borderId="0" xfId="0" applyFont="1" applyAlignment="1">
      <alignment horizontal="center" vertical="top"/>
    </xf>
    <xf numFmtId="0" fontId="6" fillId="3" borderId="0" xfId="0" applyFont="1" applyFill="1" applyAlignment="1">
      <alignment horizontal="left" vertical="top" wrapText="1"/>
    </xf>
    <xf numFmtId="0" fontId="4" fillId="4" borderId="0" xfId="0" applyFont="1" applyFill="1" applyAlignment="1">
      <alignment horizontal="center" vertical="top"/>
    </xf>
    <xf numFmtId="0" fontId="2" fillId="0" borderId="0" xfId="0" applyFont="1" applyAlignment="1">
      <alignment horizontal="justify" vertical="top" wrapText="1"/>
    </xf>
    <xf numFmtId="0" fontId="3" fillId="0" borderId="0" xfId="2" applyFont="1" applyAlignment="1" applyProtection="1">
      <alignment horizontal="left" vertical="top"/>
      <protection hidden="1"/>
    </xf>
    <xf numFmtId="0" fontId="6" fillId="5" borderId="0" xfId="0" applyFont="1" applyFill="1" applyAlignment="1">
      <alignment horizontal="justify" vertical="top" wrapText="1"/>
    </xf>
    <xf numFmtId="0" fontId="2" fillId="8" borderId="6" xfId="4" applyNumberFormat="1" applyFont="1" applyFill="1" applyBorder="1" applyAlignment="1" applyProtection="1">
      <alignment horizontal="left" vertical="top" wrapText="1"/>
    </xf>
    <xf numFmtId="0" fontId="2" fillId="8" borderId="7" xfId="4" applyNumberFormat="1" applyFont="1" applyFill="1" applyBorder="1" applyAlignment="1" applyProtection="1">
      <alignment horizontal="left" vertical="top" wrapText="1"/>
    </xf>
    <xf numFmtId="0" fontId="2" fillId="8" borderId="4" xfId="4" applyNumberFormat="1" applyFont="1" applyFill="1" applyBorder="1" applyAlignment="1" applyProtection="1">
      <alignment horizontal="left" vertical="top" wrapText="1"/>
    </xf>
    <xf numFmtId="0" fontId="7" fillId="0" borderId="0" xfId="4" applyNumberFormat="1" applyFont="1" applyFill="1" applyBorder="1" applyAlignment="1" applyProtection="1">
      <alignment horizontal="justify" vertical="top"/>
    </xf>
    <xf numFmtId="0" fontId="3" fillId="0" borderId="0" xfId="0" applyFont="1" applyAlignment="1">
      <alignment horizontal="left" vertical="top" wrapText="1"/>
    </xf>
    <xf numFmtId="0" fontId="4" fillId="0" borderId="0" xfId="4" applyNumberFormat="1" applyFont="1" applyFill="1" applyBorder="1" applyAlignment="1" applyProtection="1">
      <alignment horizontal="left" vertical="top"/>
      <protection hidden="1"/>
    </xf>
    <xf numFmtId="0" fontId="4" fillId="0" borderId="0" xfId="4" applyNumberFormat="1" applyFont="1" applyFill="1" applyBorder="1" applyAlignment="1" applyProtection="1">
      <alignment horizontal="left" vertical="top" wrapText="1"/>
      <protection hidden="1"/>
    </xf>
    <xf numFmtId="0" fontId="5" fillId="0" borderId="0" xfId="0" applyFont="1" applyAlignment="1" applyProtection="1">
      <alignment horizontal="justify" vertical="top" wrapText="1"/>
      <protection hidden="1"/>
    </xf>
    <xf numFmtId="0" fontId="4" fillId="0" borderId="0" xfId="0" applyFont="1" applyAlignment="1" applyProtection="1">
      <alignment horizontal="justify" vertical="top" wrapText="1"/>
      <protection hidden="1"/>
    </xf>
    <xf numFmtId="0" fontId="5" fillId="0" borderId="0" xfId="2" applyFont="1" applyAlignment="1" applyProtection="1">
      <alignment horizontal="left" vertical="top"/>
      <protection hidden="1"/>
    </xf>
    <xf numFmtId="0" fontId="6" fillId="6" borderId="6" xfId="0" applyFont="1" applyFill="1" applyBorder="1" applyAlignment="1">
      <alignment horizontal="left" vertical="top"/>
    </xf>
    <xf numFmtId="0" fontId="6" fillId="6" borderId="7" xfId="0" applyFont="1" applyFill="1" applyBorder="1" applyAlignment="1">
      <alignment horizontal="left" vertical="top"/>
    </xf>
    <xf numFmtId="0" fontId="6" fillId="6" borderId="4" xfId="0" applyFont="1" applyFill="1" applyBorder="1" applyAlignment="1">
      <alignment horizontal="left" vertical="top"/>
    </xf>
    <xf numFmtId="0" fontId="4" fillId="0" borderId="0" xfId="4" applyFont="1" applyFill="1" applyBorder="1" applyAlignment="1" applyProtection="1">
      <alignment horizontal="left" vertical="top" wrapText="1"/>
      <protection hidden="1"/>
    </xf>
    <xf numFmtId="0" fontId="4" fillId="0" borderId="0" xfId="0" applyFont="1" applyAlignment="1" applyProtection="1">
      <alignment horizontal="center" vertical="top"/>
      <protection hidden="1"/>
    </xf>
    <xf numFmtId="0" fontId="3" fillId="0" borderId="10" xfId="0" applyFont="1" applyBorder="1" applyAlignment="1">
      <alignment horizontal="center" vertical="top" wrapText="1"/>
    </xf>
    <xf numFmtId="10" fontId="2" fillId="7" borderId="1" xfId="0" applyNumberFormat="1" applyFont="1" applyFill="1" applyBorder="1" applyAlignment="1">
      <alignment horizontal="center" vertical="top" wrapText="1"/>
    </xf>
    <xf numFmtId="10" fontId="2" fillId="7" borderId="9" xfId="0" applyNumberFormat="1" applyFont="1" applyFill="1" applyBorder="1" applyAlignment="1">
      <alignment horizontal="center" vertical="top" wrapText="1"/>
    </xf>
    <xf numFmtId="0" fontId="2" fillId="0" borderId="7" xfId="4" applyNumberFormat="1" applyFont="1" applyFill="1" applyBorder="1" applyAlignment="1" applyProtection="1">
      <alignment horizontal="left" vertical="top"/>
    </xf>
    <xf numFmtId="0" fontId="2" fillId="0" borderId="4" xfId="4" applyNumberFormat="1" applyFont="1" applyFill="1" applyBorder="1" applyAlignment="1" applyProtection="1">
      <alignment horizontal="left" vertical="top"/>
    </xf>
    <xf numFmtId="0" fontId="6" fillId="3" borderId="0" xfId="0" applyFont="1" applyFill="1" applyAlignment="1">
      <alignment horizontal="left" vertical="center" wrapText="1"/>
    </xf>
    <xf numFmtId="0" fontId="21" fillId="0" borderId="0" xfId="0" applyFont="1" applyAlignment="1">
      <alignment horizontal="center" vertical="top"/>
    </xf>
    <xf numFmtId="0" fontId="25" fillId="4" borderId="0" xfId="0" applyFont="1" applyFill="1" applyAlignment="1">
      <alignment horizontal="center" vertical="top"/>
    </xf>
    <xf numFmtId="0" fontId="23" fillId="0" borderId="0" xfId="3" applyNumberFormat="1" applyFont="1" applyFill="1" applyBorder="1" applyAlignment="1" applyProtection="1">
      <alignment horizontal="justify" vertical="top" wrapText="1"/>
    </xf>
    <xf numFmtId="0" fontId="23" fillId="0" borderId="0" xfId="2" applyFont="1" applyAlignment="1" applyProtection="1">
      <alignment horizontal="left" vertical="top"/>
      <protection hidden="1"/>
    </xf>
    <xf numFmtId="0" fontId="0" fillId="0" borderId="0" xfId="2" applyFont="1" applyAlignment="1">
      <alignment horizontal="left" vertical="top"/>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0" xfId="0" applyAlignment="1">
      <alignment horizontal="left" vertical="top" wrapText="1"/>
    </xf>
    <xf numFmtId="0" fontId="23" fillId="0" borderId="0" xfId="0" applyFont="1" applyAlignment="1">
      <alignment horizontal="center" vertical="top"/>
    </xf>
    <xf numFmtId="0" fontId="6" fillId="5" borderId="0" xfId="2" applyFont="1" applyFill="1" applyAlignment="1" applyProtection="1">
      <alignment horizontal="left" vertical="top"/>
      <protection hidden="1"/>
    </xf>
    <xf numFmtId="0" fontId="23" fillId="0" borderId="0" xfId="0" applyFont="1" applyAlignment="1">
      <alignment horizontal="right" vertical="top"/>
    </xf>
    <xf numFmtId="0" fontId="6" fillId="6" borderId="7" xfId="2" applyFont="1" applyFill="1" applyBorder="1" applyAlignment="1" applyProtection="1">
      <alignment horizontal="left" vertical="top"/>
      <protection hidden="1"/>
    </xf>
    <xf numFmtId="1" fontId="2" fillId="0" borderId="0" xfId="3" applyNumberFormat="1" applyFont="1" applyFill="1" applyBorder="1" applyAlignment="1" applyProtection="1">
      <alignment horizontal="left" vertical="top" wrapText="1"/>
    </xf>
    <xf numFmtId="0" fontId="4" fillId="5" borderId="0" xfId="0" applyFont="1" applyFill="1" applyAlignment="1">
      <alignment horizontal="center" vertical="top"/>
    </xf>
    <xf numFmtId="0" fontId="2" fillId="0" borderId="0" xfId="0" applyFont="1" applyAlignment="1">
      <alignment horizontal="right" vertical="top"/>
    </xf>
    <xf numFmtId="166" fontId="6" fillId="6" borderId="23" xfId="2" applyNumberFormat="1" applyFont="1" applyFill="1" applyBorder="1" applyAlignment="1" applyProtection="1">
      <alignment horizontal="left" vertical="top"/>
      <protection hidden="1"/>
    </xf>
    <xf numFmtId="166" fontId="6" fillId="6" borderId="0" xfId="2" applyNumberFormat="1" applyFont="1" applyFill="1" applyAlignment="1" applyProtection="1">
      <alignment horizontal="left" vertical="top"/>
      <protection hidden="1"/>
    </xf>
    <xf numFmtId="166" fontId="6" fillId="6" borderId="24" xfId="2" applyNumberFormat="1" applyFont="1" applyFill="1" applyBorder="1" applyAlignment="1" applyProtection="1">
      <alignment horizontal="left" vertical="top"/>
      <protection hidden="1"/>
    </xf>
    <xf numFmtId="1" fontId="3" fillId="12" borderId="6" xfId="0" applyNumberFormat="1" applyFont="1" applyFill="1" applyBorder="1" applyAlignment="1">
      <alignment horizontal="center" vertical="top" wrapText="1"/>
    </xf>
    <xf numFmtId="1" fontId="3" fillId="12" borderId="7" xfId="0" applyNumberFormat="1" applyFont="1" applyFill="1" applyBorder="1" applyAlignment="1">
      <alignment horizontal="center" vertical="top" wrapText="1"/>
    </xf>
    <xf numFmtId="1" fontId="3" fillId="12" borderId="4" xfId="0" applyNumberFormat="1" applyFont="1" applyFill="1" applyBorder="1" applyAlignment="1">
      <alignment horizontal="center" vertical="top" wrapText="1"/>
    </xf>
    <xf numFmtId="2" fontId="3" fillId="0" borderId="6" xfId="3" applyNumberFormat="1" applyFont="1" applyFill="1" applyBorder="1" applyAlignment="1" applyProtection="1">
      <alignment horizontal="center" vertical="top"/>
    </xf>
    <xf numFmtId="2" fontId="3" fillId="0" borderId="7" xfId="3" applyNumberFormat="1" applyFont="1" applyFill="1" applyBorder="1" applyAlignment="1" applyProtection="1">
      <alignment horizontal="center" vertical="top"/>
    </xf>
    <xf numFmtId="2" fontId="3" fillId="0" borderId="4" xfId="3" applyNumberFormat="1" applyFont="1" applyFill="1" applyBorder="1" applyAlignment="1" applyProtection="1">
      <alignment horizontal="center" vertical="top"/>
    </xf>
    <xf numFmtId="0" fontId="3" fillId="0" borderId="0" xfId="0" applyFont="1" applyAlignment="1">
      <alignment horizontal="right" vertical="top"/>
    </xf>
    <xf numFmtId="169" fontId="28" fillId="12" borderId="6" xfId="0" applyNumberFormat="1" applyFont="1" applyFill="1" applyBorder="1" applyAlignment="1">
      <alignment horizontal="left" vertical="top" wrapText="1"/>
    </xf>
    <xf numFmtId="169" fontId="28" fillId="12" borderId="7" xfId="0" applyNumberFormat="1" applyFont="1" applyFill="1" applyBorder="1" applyAlignment="1">
      <alignment horizontal="left" vertical="top" wrapText="1"/>
    </xf>
    <xf numFmtId="169" fontId="28" fillId="12" borderId="4" xfId="0" applyNumberFormat="1" applyFont="1" applyFill="1" applyBorder="1" applyAlignment="1">
      <alignment horizontal="left" vertical="top" wrapText="1"/>
    </xf>
    <xf numFmtId="0" fontId="2" fillId="0" borderId="0" xfId="0" applyFont="1" applyAlignment="1">
      <alignment horizontal="left" vertical="top" wrapText="1"/>
    </xf>
    <xf numFmtId="1" fontId="2" fillId="0" borderId="0" xfId="0" applyNumberFormat="1" applyFont="1" applyAlignment="1">
      <alignment horizontal="right" vertical="top"/>
    </xf>
    <xf numFmtId="1" fontId="2"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0" fontId="3" fillId="0" borderId="0" xfId="2" applyFont="1" applyAlignment="1">
      <alignment horizontal="left" vertical="center"/>
    </xf>
    <xf numFmtId="0" fontId="6" fillId="3" borderId="0" xfId="0" applyFont="1" applyFill="1" applyAlignment="1" applyProtection="1">
      <alignment horizontal="left" vertical="center" wrapText="1"/>
      <protection hidden="1"/>
    </xf>
    <xf numFmtId="0" fontId="4" fillId="4" borderId="0" xfId="0" applyFont="1" applyFill="1" applyAlignment="1" applyProtection="1">
      <alignment horizontal="center" vertical="center"/>
      <protection hidden="1"/>
    </xf>
    <xf numFmtId="0" fontId="2" fillId="0" borderId="0" xfId="3" applyNumberFormat="1" applyFont="1" applyFill="1" applyBorder="1" applyAlignment="1" applyProtection="1">
      <alignment horizontal="justify" vertical="center" wrapText="1"/>
    </xf>
    <xf numFmtId="0" fontId="2" fillId="0" borderId="0" xfId="0" applyFont="1" applyAlignment="1" applyProtection="1">
      <alignment horizontal="left" vertical="center" wrapText="1"/>
      <protection hidden="1"/>
    </xf>
    <xf numFmtId="169" fontId="28" fillId="12" borderId="6" xfId="0" applyNumberFormat="1" applyFont="1" applyFill="1" applyBorder="1" applyAlignment="1">
      <alignment horizontal="center" vertical="top" wrapText="1"/>
    </xf>
    <xf numFmtId="169" fontId="28" fillId="12" borderId="7" xfId="0" applyNumberFormat="1" applyFont="1" applyFill="1" applyBorder="1" applyAlignment="1">
      <alignment horizontal="center" vertical="top" wrapText="1"/>
    </xf>
    <xf numFmtId="169" fontId="28" fillId="12" borderId="4" xfId="0" applyNumberFormat="1" applyFont="1" applyFill="1" applyBorder="1" applyAlignment="1">
      <alignment horizontal="center" vertical="top" wrapText="1"/>
    </xf>
    <xf numFmtId="169" fontId="28" fillId="12" borderId="10" xfId="0" applyNumberFormat="1" applyFont="1" applyFill="1" applyBorder="1" applyAlignment="1">
      <alignment horizontal="center" vertical="top" wrapText="1"/>
    </xf>
    <xf numFmtId="169" fontId="28" fillId="12" borderId="28" xfId="0" applyNumberFormat="1" applyFont="1" applyFill="1" applyBorder="1" applyAlignment="1">
      <alignment horizontal="center" vertical="top" wrapText="1"/>
    </xf>
    <xf numFmtId="0" fontId="6" fillId="6" borderId="1" xfId="9" applyFont="1" applyFill="1" applyBorder="1" applyAlignment="1" applyProtection="1">
      <alignment horizontal="left" vertical="center"/>
      <protection hidden="1"/>
    </xf>
    <xf numFmtId="0" fontId="0" fillId="0" borderId="0" xfId="2" applyFont="1" applyAlignment="1">
      <alignment horizontal="left" vertical="center"/>
    </xf>
    <xf numFmtId="0" fontId="66" fillId="3" borderId="0" xfId="0" applyFont="1" applyFill="1" applyAlignment="1" applyProtection="1">
      <alignment horizontal="center" vertical="top" wrapText="1"/>
      <protection hidden="1"/>
    </xf>
    <xf numFmtId="0" fontId="25" fillId="4" borderId="0" xfId="0" applyFont="1" applyFill="1" applyAlignment="1" applyProtection="1">
      <alignment horizontal="center" vertical="center"/>
      <protection hidden="1"/>
    </xf>
    <xf numFmtId="0" fontId="23" fillId="0" borderId="0" xfId="3" applyNumberFormat="1" applyFont="1" applyFill="1" applyBorder="1" applyAlignment="1" applyProtection="1">
      <alignment horizontal="justify" vertical="center" wrapText="1"/>
    </xf>
    <xf numFmtId="0" fontId="23" fillId="0" borderId="0" xfId="0" applyFont="1" applyAlignment="1" applyProtection="1">
      <alignment horizontal="left" vertical="center" wrapText="1"/>
      <protection hidden="1"/>
    </xf>
    <xf numFmtId="169" fontId="32" fillId="12" borderId="6" xfId="0" applyNumberFormat="1" applyFont="1" applyFill="1" applyBorder="1" applyAlignment="1">
      <alignment horizontal="center" vertical="top" wrapText="1"/>
    </xf>
    <xf numFmtId="169" fontId="32" fillId="12" borderId="7" xfId="0" applyNumberFormat="1" applyFont="1" applyFill="1" applyBorder="1" applyAlignment="1">
      <alignment horizontal="center" vertical="top" wrapText="1"/>
    </xf>
    <xf numFmtId="169" fontId="32" fillId="12" borderId="4" xfId="0" applyNumberFormat="1" applyFont="1" applyFill="1" applyBorder="1" applyAlignment="1">
      <alignment horizontal="center" vertical="top" wrapText="1"/>
    </xf>
    <xf numFmtId="169" fontId="32" fillId="12" borderId="10" xfId="0" applyNumberFormat="1" applyFont="1" applyFill="1" applyBorder="1" applyAlignment="1">
      <alignment horizontal="center" vertical="top" wrapText="1"/>
    </xf>
    <xf numFmtId="169" fontId="32" fillId="12" borderId="28" xfId="0" applyNumberFormat="1" applyFont="1" applyFill="1" applyBorder="1" applyAlignment="1">
      <alignment horizontal="center" vertical="top" wrapText="1"/>
    </xf>
    <xf numFmtId="0" fontId="2" fillId="0" borderId="0" xfId="9" applyFont="1" applyBorder="1" applyAlignment="1" applyProtection="1">
      <alignment horizontal="left" vertical="center" wrapText="1"/>
      <protection hidden="1"/>
    </xf>
    <xf numFmtId="166" fontId="6" fillId="6" borderId="6" xfId="2" applyNumberFormat="1" applyFont="1" applyFill="1" applyBorder="1" applyAlignment="1" applyProtection="1">
      <alignment horizontal="left" vertical="top"/>
      <protection hidden="1"/>
    </xf>
    <xf numFmtId="166" fontId="6" fillId="6" borderId="7" xfId="2" applyNumberFormat="1" applyFont="1" applyFill="1" applyBorder="1" applyAlignment="1" applyProtection="1">
      <alignment horizontal="left" vertical="top"/>
      <protection hidden="1"/>
    </xf>
    <xf numFmtId="166" fontId="6" fillId="6" borderId="4" xfId="2" applyNumberFormat="1" applyFont="1" applyFill="1" applyBorder="1" applyAlignment="1" applyProtection="1">
      <alignment horizontal="left" vertical="top"/>
      <protection hidden="1"/>
    </xf>
    <xf numFmtId="166" fontId="6" fillId="10" borderId="6" xfId="2" applyNumberFormat="1" applyFont="1" applyFill="1" applyBorder="1" applyAlignment="1" applyProtection="1">
      <alignment horizontal="left" vertical="top"/>
      <protection hidden="1"/>
    </xf>
    <xf numFmtId="166" fontId="6" fillId="10" borderId="7" xfId="2" applyNumberFormat="1" applyFont="1" applyFill="1" applyBorder="1" applyAlignment="1" applyProtection="1">
      <alignment horizontal="left" vertical="top"/>
      <protection hidden="1"/>
    </xf>
    <xf numFmtId="166" fontId="6" fillId="10" borderId="4" xfId="2" applyNumberFormat="1" applyFont="1" applyFill="1" applyBorder="1" applyAlignment="1" applyProtection="1">
      <alignment horizontal="left" vertical="top"/>
      <protection hidden="1"/>
    </xf>
    <xf numFmtId="0" fontId="1" fillId="0" borderId="0" xfId="5" applyFont="1" applyAlignment="1" applyProtection="1">
      <alignment horizontal="left" vertical="top"/>
      <protection hidden="1"/>
    </xf>
    <xf numFmtId="0" fontId="23" fillId="0" borderId="6" xfId="5" applyFont="1" applyBorder="1" applyAlignment="1" applyProtection="1">
      <alignment horizontal="left" vertical="center" wrapText="1"/>
      <protection hidden="1"/>
    </xf>
    <xf numFmtId="0" fontId="23" fillId="0" borderId="4" xfId="5" applyFont="1" applyBorder="1" applyAlignment="1" applyProtection="1">
      <alignment horizontal="left" vertical="center" wrapText="1"/>
      <protection hidden="1"/>
    </xf>
    <xf numFmtId="0" fontId="23" fillId="0" borderId="6" xfId="5" applyFont="1" applyBorder="1" applyAlignment="1" applyProtection="1">
      <alignment horizontal="center" vertical="center" wrapText="1"/>
      <protection hidden="1"/>
    </xf>
    <xf numFmtId="0" fontId="23" fillId="0" borderId="4" xfId="5" applyFont="1" applyBorder="1" applyAlignment="1" applyProtection="1">
      <alignment horizontal="center" vertical="center" wrapText="1"/>
      <protection hidden="1"/>
    </xf>
    <xf numFmtId="0" fontId="23" fillId="3" borderId="0" xfId="5" applyFont="1" applyFill="1" applyAlignment="1" applyProtection="1">
      <alignment horizontal="center" vertical="center" wrapText="1"/>
      <protection hidden="1"/>
    </xf>
    <xf numFmtId="0" fontId="25" fillId="4" borderId="0" xfId="5" applyFont="1" applyFill="1" applyAlignment="1" applyProtection="1">
      <alignment horizontal="center" vertical="center"/>
      <protection hidden="1"/>
    </xf>
    <xf numFmtId="0" fontId="4" fillId="0" borderId="0" xfId="5" applyFont="1" applyAlignment="1" applyProtection="1">
      <alignment horizontal="center" vertical="top"/>
      <protection hidden="1"/>
    </xf>
    <xf numFmtId="0" fontId="23" fillId="7" borderId="6" xfId="5" applyFont="1" applyFill="1" applyBorder="1" applyAlignment="1" applyProtection="1">
      <alignment horizontal="left" vertical="center" wrapText="1"/>
      <protection hidden="1"/>
    </xf>
    <xf numFmtId="0" fontId="23" fillId="7" borderId="7" xfId="5" applyFont="1" applyFill="1" applyBorder="1" applyAlignment="1" applyProtection="1">
      <alignment horizontal="left" vertical="center" wrapText="1"/>
      <protection hidden="1"/>
    </xf>
    <xf numFmtId="0" fontId="1" fillId="0" borderId="0" xfId="5" applyFont="1" applyAlignment="1" applyProtection="1">
      <alignment horizontal="justify" vertical="center" wrapText="1"/>
      <protection hidden="1"/>
    </xf>
    <xf numFmtId="0" fontId="0" fillId="0" borderId="2" xfId="5" applyFont="1" applyBorder="1" applyAlignment="1" applyProtection="1">
      <alignment horizontal="justify" vertical="center" wrapText="1"/>
      <protection hidden="1"/>
    </xf>
    <xf numFmtId="0" fontId="1" fillId="0" borderId="2" xfId="5" applyFont="1" applyBorder="1" applyAlignment="1" applyProtection="1">
      <alignment horizontal="justify" vertical="center" wrapText="1"/>
      <protection hidden="1"/>
    </xf>
    <xf numFmtId="0" fontId="1" fillId="0" borderId="2" xfId="5" applyFont="1" applyBorder="1" applyAlignment="1" applyProtection="1">
      <alignment horizontal="center" vertical="center"/>
      <protection hidden="1"/>
    </xf>
    <xf numFmtId="0" fontId="23" fillId="7" borderId="26" xfId="5" applyFont="1" applyFill="1" applyBorder="1" applyAlignment="1" applyProtection="1">
      <alignment horizontal="left" vertical="center" wrapText="1"/>
      <protection hidden="1"/>
    </xf>
    <xf numFmtId="0" fontId="23" fillId="7" borderId="28" xfId="5" applyFont="1" applyFill="1" applyBorder="1" applyAlignment="1" applyProtection="1">
      <alignment horizontal="left" vertical="center" wrapText="1"/>
      <protection hidden="1"/>
    </xf>
    <xf numFmtId="0" fontId="35" fillId="7" borderId="25" xfId="5" applyFont="1" applyFill="1" applyBorder="1" applyAlignment="1" applyProtection="1">
      <alignment horizontal="justify" vertical="center" wrapText="1"/>
      <protection hidden="1"/>
    </xf>
    <xf numFmtId="0" fontId="35" fillId="7" borderId="9" xfId="5" applyFont="1" applyFill="1" applyBorder="1" applyAlignment="1" applyProtection="1">
      <alignment horizontal="justify" vertical="center" wrapText="1"/>
      <protection hidden="1"/>
    </xf>
    <xf numFmtId="0" fontId="23" fillId="7" borderId="25" xfId="5" applyFont="1" applyFill="1" applyBorder="1" applyAlignment="1" applyProtection="1">
      <alignment horizontal="justify" vertical="center" wrapText="1"/>
      <protection hidden="1"/>
    </xf>
    <xf numFmtId="0" fontId="23" fillId="7" borderId="9" xfId="5" applyFont="1" applyFill="1" applyBorder="1" applyAlignment="1" applyProtection="1">
      <alignment horizontal="justify" vertical="center" wrapText="1"/>
      <protection hidden="1"/>
    </xf>
    <xf numFmtId="0" fontId="58" fillId="0" borderId="0" xfId="0" applyFont="1" applyAlignment="1">
      <alignment horizontal="left" vertical="top" wrapText="1"/>
    </xf>
    <xf numFmtId="0" fontId="60" fillId="0" borderId="0" xfId="0" applyFont="1" applyAlignment="1">
      <alignment horizontal="left" vertical="top"/>
    </xf>
    <xf numFmtId="0" fontId="62" fillId="0" borderId="0" xfId="0" applyFont="1" applyAlignment="1" applyProtection="1">
      <alignment horizontal="left" vertical="center" wrapText="1"/>
      <protection hidden="1"/>
    </xf>
    <xf numFmtId="0" fontId="60" fillId="0" borderId="0" xfId="0" applyFont="1" applyAlignment="1">
      <alignment horizontal="left" vertical="top" wrapText="1"/>
    </xf>
    <xf numFmtId="0" fontId="68" fillId="0" borderId="0" xfId="0" applyFont="1" applyAlignment="1">
      <alignment horizontal="left" vertical="top" wrapText="1"/>
    </xf>
    <xf numFmtId="0" fontId="23" fillId="3" borderId="0" xfId="5" applyFont="1" applyFill="1" applyAlignment="1" applyProtection="1">
      <alignment horizontal="left" vertical="top" wrapText="1"/>
      <protection hidden="1"/>
    </xf>
    <xf numFmtId="2" fontId="23" fillId="7" borderId="6" xfId="5" applyNumberFormat="1" applyFont="1" applyFill="1" applyBorder="1" applyAlignment="1" applyProtection="1">
      <alignment horizontal="center" vertical="center" wrapText="1"/>
      <protection hidden="1"/>
    </xf>
    <xf numFmtId="2" fontId="23" fillId="7" borderId="4" xfId="5" applyNumberFormat="1" applyFont="1" applyFill="1" applyBorder="1" applyAlignment="1" applyProtection="1">
      <alignment horizontal="center" vertical="center" wrapText="1"/>
      <protection hidden="1"/>
    </xf>
    <xf numFmtId="2" fontId="0" fillId="0" borderId="6" xfId="5" applyNumberFormat="1" applyFont="1" applyBorder="1" applyAlignment="1" applyProtection="1">
      <alignment horizontal="center" vertical="center" wrapText="1"/>
      <protection hidden="1"/>
    </xf>
    <xf numFmtId="2" fontId="1" fillId="0" borderId="4" xfId="5" applyNumberFormat="1" applyFont="1" applyBorder="1" applyAlignment="1" applyProtection="1">
      <alignment horizontal="center" vertical="center" wrapText="1"/>
      <protection hidden="1"/>
    </xf>
    <xf numFmtId="2" fontId="23" fillId="7" borderId="2" xfId="5" applyNumberFormat="1" applyFont="1" applyFill="1" applyBorder="1" applyAlignment="1" applyProtection="1">
      <alignment horizontal="center" vertical="center" wrapText="1"/>
      <protection hidden="1"/>
    </xf>
    <xf numFmtId="43" fontId="23" fillId="7" borderId="26" xfId="1" applyFont="1" applyFill="1" applyBorder="1" applyAlignment="1" applyProtection="1">
      <alignment horizontal="center" vertical="top"/>
      <protection hidden="1"/>
    </xf>
    <xf numFmtId="43" fontId="23" fillId="7" borderId="28" xfId="1" applyFont="1" applyFill="1" applyBorder="1" applyAlignment="1" applyProtection="1">
      <alignment horizontal="center" vertical="top"/>
      <protection hidden="1"/>
    </xf>
    <xf numFmtId="0" fontId="23" fillId="3" borderId="0" xfId="5" applyFont="1" applyFill="1" applyAlignment="1" applyProtection="1">
      <alignment horizontal="left" vertical="center" wrapText="1"/>
      <protection hidden="1"/>
    </xf>
    <xf numFmtId="0" fontId="23" fillId="0" borderId="0" xfId="3" applyNumberFormat="1" applyFont="1" applyFill="1" applyBorder="1" applyAlignment="1" applyProtection="1">
      <alignment horizontal="justify" vertical="center" wrapText="1"/>
      <protection hidden="1"/>
    </xf>
    <xf numFmtId="0" fontId="0" fillId="0" borderId="32" xfId="5" applyFont="1" applyBorder="1" applyAlignment="1" applyProtection="1">
      <alignment horizontal="justify" vertical="center" wrapText="1"/>
      <protection hidden="1"/>
    </xf>
    <xf numFmtId="0" fontId="1" fillId="0" borderId="33" xfId="5" applyFont="1" applyBorder="1" applyAlignment="1" applyProtection="1">
      <alignment horizontal="justify" vertical="center" wrapText="1"/>
      <protection hidden="1"/>
    </xf>
    <xf numFmtId="0" fontId="23" fillId="17" borderId="6" xfId="5" applyFont="1" applyFill="1" applyBorder="1" applyAlignment="1" applyProtection="1">
      <alignment horizontal="center" vertical="center" wrapText="1"/>
      <protection hidden="1"/>
    </xf>
    <xf numFmtId="0" fontId="23" fillId="17" borderId="4" xfId="5" applyFont="1" applyFill="1" applyBorder="1" applyAlignment="1" applyProtection="1">
      <alignment horizontal="center" vertical="center" wrapText="1"/>
      <protection hidden="1"/>
    </xf>
    <xf numFmtId="0" fontId="23" fillId="7" borderId="31" xfId="5" applyFont="1" applyFill="1" applyBorder="1" applyAlignment="1" applyProtection="1">
      <alignment horizontal="left" vertical="center" wrapText="1"/>
      <protection hidden="1"/>
    </xf>
    <xf numFmtId="0" fontId="1" fillId="0" borderId="32" xfId="5" applyFont="1" applyBorder="1" applyAlignment="1" applyProtection="1">
      <alignment horizontal="justify" vertical="center" wrapText="1"/>
      <protection hidden="1"/>
    </xf>
    <xf numFmtId="0" fontId="23" fillId="7" borderId="2" xfId="5" applyFont="1" applyFill="1" applyBorder="1" applyAlignment="1" applyProtection="1">
      <alignment horizontal="left" vertical="center" wrapText="1"/>
      <protection hidden="1"/>
    </xf>
    <xf numFmtId="0" fontId="23" fillId="0" borderId="31" xfId="5" applyFont="1" applyBorder="1" applyAlignment="1" applyProtection="1">
      <alignment horizontal="left" vertical="center" wrapText="1"/>
      <protection hidden="1"/>
    </xf>
    <xf numFmtId="0" fontId="23" fillId="17" borderId="26" xfId="5" applyFont="1" applyFill="1" applyBorder="1" applyAlignment="1" applyProtection="1">
      <alignment horizontal="left" vertical="center" wrapText="1"/>
      <protection hidden="1"/>
    </xf>
    <xf numFmtId="0" fontId="23" fillId="17" borderId="28" xfId="5" applyFont="1" applyFill="1" applyBorder="1" applyAlignment="1" applyProtection="1">
      <alignment horizontal="left" vertical="center" wrapText="1"/>
      <protection hidden="1"/>
    </xf>
    <xf numFmtId="0" fontId="23" fillId="17" borderId="25" xfId="5" applyFont="1" applyFill="1" applyBorder="1" applyAlignment="1" applyProtection="1">
      <alignment horizontal="left" vertical="center" wrapText="1"/>
      <protection hidden="1"/>
    </xf>
    <xf numFmtId="0" fontId="23" fillId="17" borderId="9" xfId="5" applyFont="1" applyFill="1" applyBorder="1" applyAlignment="1" applyProtection="1">
      <alignment horizontal="left" vertical="center" wrapText="1"/>
      <protection hidden="1"/>
    </xf>
    <xf numFmtId="0" fontId="23" fillId="0" borderId="1" xfId="2" applyFont="1" applyBorder="1" applyAlignment="1" applyProtection="1">
      <alignment horizontal="left" vertical="center"/>
      <protection hidden="1"/>
    </xf>
    <xf numFmtId="167" fontId="25" fillId="0" borderId="0" xfId="0" applyNumberFormat="1" applyFont="1" applyAlignment="1" applyProtection="1">
      <alignment horizontal="center" vertical="center" wrapText="1"/>
      <protection hidden="1"/>
    </xf>
    <xf numFmtId="0" fontId="23" fillId="14" borderId="6" xfId="0" applyFont="1" applyFill="1" applyBorder="1" applyAlignment="1" applyProtection="1">
      <alignment horizontal="left" vertical="center"/>
      <protection hidden="1"/>
    </xf>
    <xf numFmtId="0" fontId="23" fillId="14" borderId="7" xfId="0" applyFont="1" applyFill="1" applyBorder="1" applyAlignment="1" applyProtection="1">
      <alignment horizontal="left" vertical="center"/>
      <protection hidden="1"/>
    </xf>
    <xf numFmtId="0" fontId="23" fillId="14" borderId="4" xfId="0" applyFont="1" applyFill="1" applyBorder="1" applyAlignment="1" applyProtection="1">
      <alignment horizontal="left" vertical="center"/>
      <protection hidden="1"/>
    </xf>
    <xf numFmtId="0" fontId="31" fillId="0" borderId="7" xfId="5" applyFont="1" applyBorder="1" applyAlignment="1" applyProtection="1">
      <alignment horizontal="center" vertical="top"/>
      <protection hidden="1"/>
    </xf>
    <xf numFmtId="0" fontId="23" fillId="3" borderId="0" xfId="2" applyFont="1" applyFill="1" applyAlignment="1" applyProtection="1">
      <alignment horizontal="left" vertical="top" wrapText="1"/>
      <protection hidden="1"/>
    </xf>
    <xf numFmtId="0" fontId="23" fillId="0" borderId="0" xfId="3" applyNumberFormat="1" applyFont="1" applyFill="1" applyBorder="1" applyAlignment="1" applyProtection="1">
      <alignment horizontal="justify" vertical="center"/>
      <protection hidden="1"/>
    </xf>
    <xf numFmtId="0" fontId="1" fillId="0" borderId="0" xfId="2" applyAlignment="1" applyProtection="1">
      <alignment horizontal="left" vertical="top" wrapText="1"/>
      <protection hidden="1"/>
    </xf>
    <xf numFmtId="0" fontId="23" fillId="0" borderId="0" xfId="2" applyFont="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3" fillId="12" borderId="6" xfId="2" applyFont="1" applyFill="1" applyBorder="1" applyAlignment="1">
      <alignment horizontal="center" vertical="top" wrapText="1"/>
    </xf>
    <xf numFmtId="0" fontId="3" fillId="12" borderId="7" xfId="2" applyFont="1" applyFill="1" applyBorder="1" applyAlignment="1">
      <alignment horizontal="center" vertical="top" wrapText="1"/>
    </xf>
    <xf numFmtId="0" fontId="3" fillId="12" borderId="4" xfId="2" applyFont="1" applyFill="1" applyBorder="1" applyAlignment="1">
      <alignment horizontal="center" vertical="top" wrapText="1"/>
    </xf>
    <xf numFmtId="0" fontId="1" fillId="12" borderId="6" xfId="2" applyFill="1" applyBorder="1" applyAlignment="1" applyProtection="1">
      <alignment horizontal="center" vertical="center" wrapText="1"/>
      <protection hidden="1"/>
    </xf>
    <xf numFmtId="0" fontId="1" fillId="12" borderId="7" xfId="2" applyFill="1" applyBorder="1" applyAlignment="1" applyProtection="1">
      <alignment horizontal="center" vertical="center" wrapText="1"/>
      <protection hidden="1"/>
    </xf>
    <xf numFmtId="0" fontId="1" fillId="12" borderId="4" xfId="2" applyFill="1" applyBorder="1" applyAlignment="1" applyProtection="1">
      <alignment horizontal="center" vertical="center" wrapText="1"/>
      <protection hidden="1"/>
    </xf>
    <xf numFmtId="0" fontId="40" fillId="0" borderId="0" xfId="0" applyFont="1" applyAlignment="1">
      <alignment horizontal="left" vertical="top" wrapText="1"/>
    </xf>
    <xf numFmtId="0" fontId="23" fillId="0" borderId="0" xfId="2" applyFont="1" applyAlignment="1" applyProtection="1">
      <alignment horizontal="center" vertical="center"/>
      <protection hidden="1"/>
    </xf>
    <xf numFmtId="2" fontId="1" fillId="0" borderId="0" xfId="2" applyNumberFormat="1" applyAlignment="1" applyProtection="1">
      <alignment horizontal="right" vertical="center"/>
      <protection hidden="1"/>
    </xf>
    <xf numFmtId="167" fontId="23" fillId="0" borderId="0" xfId="0" applyNumberFormat="1" applyFont="1" applyAlignment="1" applyProtection="1">
      <alignment horizontal="center" vertical="center" wrapText="1"/>
      <protection hidden="1"/>
    </xf>
    <xf numFmtId="0" fontId="23" fillId="0" borderId="6" xfId="12" applyFont="1" applyBorder="1" applyAlignment="1" applyProtection="1">
      <alignment horizontal="justify" vertical="top"/>
      <protection hidden="1"/>
    </xf>
    <xf numFmtId="0" fontId="1" fillId="0" borderId="7" xfId="12" applyFont="1" applyBorder="1" applyAlignment="1" applyProtection="1">
      <alignment horizontal="justify" vertical="top"/>
      <protection hidden="1"/>
    </xf>
    <xf numFmtId="0" fontId="1" fillId="0" borderId="4" xfId="12" applyFont="1" applyBorder="1" applyAlignment="1" applyProtection="1">
      <alignment horizontal="justify" vertical="top"/>
      <protection hidden="1"/>
    </xf>
    <xf numFmtId="0" fontId="23" fillId="15" borderId="0" xfId="12" applyNumberFormat="1" applyFont="1" applyFill="1" applyBorder="1" applyAlignment="1" applyProtection="1">
      <alignment horizontal="center" vertical="center" wrapText="1"/>
      <protection hidden="1"/>
    </xf>
    <xf numFmtId="0" fontId="23" fillId="3" borderId="0" xfId="0" applyFont="1" applyFill="1" applyAlignment="1" applyProtection="1">
      <alignment horizontal="justify" vertical="top" wrapText="1"/>
      <protection hidden="1"/>
    </xf>
    <xf numFmtId="0" fontId="1" fillId="0" borderId="0" xfId="12" applyFont="1" applyAlignment="1" applyProtection="1">
      <alignment horizontal="justify" vertical="center"/>
      <protection hidden="1"/>
    </xf>
    <xf numFmtId="0" fontId="23" fillId="0" borderId="0" xfId="13" applyFont="1" applyAlignment="1" applyProtection="1">
      <alignment horizontal="left" vertical="center" indent="2"/>
      <protection hidden="1"/>
    </xf>
    <xf numFmtId="0" fontId="23" fillId="0" borderId="16" xfId="12" applyFont="1" applyBorder="1" applyAlignment="1" applyProtection="1">
      <alignment horizontal="justify" vertical="top"/>
      <protection hidden="1"/>
    </xf>
    <xf numFmtId="0" fontId="1" fillId="0" borderId="17" xfId="12" applyFont="1" applyBorder="1" applyAlignment="1" applyProtection="1">
      <alignment horizontal="justify" vertical="top"/>
      <protection hidden="1"/>
    </xf>
    <xf numFmtId="0" fontId="1" fillId="0" borderId="18" xfId="12" applyFont="1" applyBorder="1" applyAlignment="1" applyProtection="1">
      <alignment horizontal="justify" vertical="top"/>
      <protection hidden="1"/>
    </xf>
    <xf numFmtId="0" fontId="23" fillId="0" borderId="16" xfId="12" applyFont="1" applyBorder="1" applyAlignment="1" applyProtection="1">
      <alignment horizontal="justify" vertical="center"/>
      <protection hidden="1"/>
    </xf>
    <xf numFmtId="0" fontId="1" fillId="0" borderId="17" xfId="12" applyFont="1" applyBorder="1" applyAlignment="1" applyProtection="1">
      <alignment horizontal="justify" vertical="center"/>
      <protection hidden="1"/>
    </xf>
    <xf numFmtId="0" fontId="1" fillId="0" borderId="18" xfId="12" applyFont="1" applyBorder="1" applyAlignment="1" applyProtection="1">
      <alignment horizontal="justify" vertical="center"/>
      <protection hidden="1"/>
    </xf>
    <xf numFmtId="0" fontId="0" fillId="0" borderId="10" xfId="12" applyFont="1" applyBorder="1" applyAlignment="1" applyProtection="1">
      <alignment horizontal="justify" vertical="center"/>
      <protection hidden="1"/>
    </xf>
    <xf numFmtId="0" fontId="1" fillId="0" borderId="10" xfId="12" applyFont="1" applyBorder="1" applyAlignment="1" applyProtection="1">
      <alignment horizontal="justify" vertical="center"/>
      <protection hidden="1"/>
    </xf>
    <xf numFmtId="0" fontId="0" fillId="0" borderId="0" xfId="12" applyFont="1" applyBorder="1" applyAlignment="1" applyProtection="1">
      <alignment horizontal="justify" vertical="center"/>
      <protection hidden="1"/>
    </xf>
    <xf numFmtId="0" fontId="1" fillId="9" borderId="0" xfId="12" applyFont="1" applyFill="1" applyBorder="1" applyAlignment="1" applyProtection="1">
      <alignment horizontal="justify" vertical="top" wrapText="1"/>
      <protection locked="0" hidden="1"/>
    </xf>
    <xf numFmtId="0" fontId="1" fillId="0" borderId="0" xfId="12" applyFont="1" applyBorder="1" applyAlignment="1" applyProtection="1">
      <alignment horizontal="justify" vertical="center"/>
      <protection hidden="1"/>
    </xf>
    <xf numFmtId="0" fontId="1" fillId="0" borderId="0" xfId="13" applyFont="1" applyAlignment="1">
      <alignment horizontal="center" vertical="top"/>
    </xf>
    <xf numFmtId="0" fontId="23" fillId="0" borderId="0" xfId="13" applyFont="1" applyAlignment="1">
      <alignment horizontal="center" vertical="center"/>
    </xf>
    <xf numFmtId="0" fontId="1" fillId="9" borderId="0" xfId="13" applyFont="1" applyFill="1" applyAlignment="1" applyProtection="1">
      <alignment horizontal="left" vertical="center"/>
      <protection locked="0"/>
    </xf>
    <xf numFmtId="165" fontId="1" fillId="0" borderId="0" xfId="13" applyNumberFormat="1" applyFont="1" applyAlignment="1">
      <alignment horizontal="left" vertical="center"/>
    </xf>
    <xf numFmtId="0" fontId="23" fillId="3" borderId="0" xfId="13" applyFont="1" applyFill="1" applyAlignment="1">
      <alignment horizontal="justify" vertical="top"/>
    </xf>
    <xf numFmtId="0" fontId="1" fillId="0" borderId="0" xfId="13" applyFont="1" applyAlignment="1">
      <alignment horizontal="justify" vertical="top"/>
    </xf>
    <xf numFmtId="0" fontId="1" fillId="0" borderId="0" xfId="13" applyFont="1" applyAlignment="1">
      <alignment horizontal="justify" vertical="center"/>
    </xf>
    <xf numFmtId="0" fontId="23" fillId="0" borderId="0" xfId="13" applyFont="1" applyAlignment="1">
      <alignment horizontal="justify" vertical="center"/>
    </xf>
    <xf numFmtId="0" fontId="0" fillId="0" borderId="0" xfId="13" applyFont="1" applyAlignment="1">
      <alignment horizontal="center" vertical="top"/>
    </xf>
    <xf numFmtId="0" fontId="0" fillId="0" borderId="0" xfId="13" applyFont="1" applyAlignment="1">
      <alignment vertical="top" wrapText="1"/>
    </xf>
    <xf numFmtId="0" fontId="0" fillId="0" borderId="0" xfId="13" applyFont="1" applyAlignment="1">
      <alignment horizontal="left" vertical="top" wrapText="1"/>
    </xf>
    <xf numFmtId="0" fontId="1" fillId="0" borderId="21" xfId="0" applyFont="1" applyBorder="1" applyAlignment="1">
      <alignment horizontal="left" vertical="center" indent="2"/>
    </xf>
    <xf numFmtId="0" fontId="0" fillId="9" borderId="21" xfId="0" applyFill="1" applyBorder="1" applyAlignment="1" applyProtection="1">
      <alignment horizontal="left" vertical="center"/>
      <protection locked="0"/>
    </xf>
    <xf numFmtId="0" fontId="1" fillId="9" borderId="21" xfId="0" applyFont="1" applyFill="1" applyBorder="1" applyAlignment="1" applyProtection="1">
      <alignment horizontal="left" vertical="center"/>
      <protection locked="0"/>
    </xf>
    <xf numFmtId="0" fontId="0" fillId="0" borderId="0" xfId="13" applyFont="1" applyAlignment="1">
      <alignment horizontal="justify" vertical="top"/>
    </xf>
    <xf numFmtId="0" fontId="55" fillId="0" borderId="0" xfId="13" applyFont="1" applyAlignment="1">
      <alignment horizontal="justify" vertical="top"/>
    </xf>
    <xf numFmtId="165" fontId="23" fillId="0" borderId="0" xfId="13" applyNumberFormat="1" applyFont="1" applyAlignment="1">
      <alignment horizontal="left" vertical="center" indent="1"/>
    </xf>
    <xf numFmtId="0" fontId="1" fillId="0" borderId="38" xfId="0" applyFont="1" applyBorder="1" applyAlignment="1">
      <alignment horizontal="left" vertical="center" indent="2"/>
    </xf>
    <xf numFmtId="0" fontId="1" fillId="0" borderId="0" xfId="0" applyFont="1" applyAlignment="1">
      <alignment horizontal="left" vertical="center" indent="2"/>
    </xf>
    <xf numFmtId="0" fontId="1" fillId="0" borderId="27" xfId="0" applyFont="1" applyBorder="1" applyAlignment="1">
      <alignment horizontal="left" vertical="center" indent="2"/>
    </xf>
    <xf numFmtId="0" fontId="1" fillId="0" borderId="38" xfId="0" applyFont="1" applyBorder="1" applyAlignment="1">
      <alignment horizontal="justify" vertical="center" wrapText="1"/>
    </xf>
    <xf numFmtId="0" fontId="6" fillId="0" borderId="0" xfId="13" quotePrefix="1" applyFont="1" applyAlignment="1">
      <alignment horizontal="center" vertical="center"/>
    </xf>
  </cellXfs>
  <cellStyles count="16">
    <cellStyle name="Comma" xfId="1" builtinId="3"/>
    <cellStyle name="Normal" xfId="0" builtinId="0"/>
    <cellStyle name="Normal_Annexures TW 04 2" xfId="13" xr:uid="{00000000-0005-0000-0000-000002000000}"/>
    <cellStyle name="Normal_Attach 3(JV)" xfId="14" xr:uid="{00000000-0005-0000-0000-000003000000}"/>
    <cellStyle name="Normal_Attacments TW 04" xfId="6" xr:uid="{00000000-0005-0000-0000-000004000000}"/>
    <cellStyle name="Normal_final 765-6Z-DOM-1" xfId="11" xr:uid="{00000000-0005-0000-0000-000005000000}"/>
    <cellStyle name="Normal_pgcil-tivim-pricesched" xfId="3" xr:uid="{00000000-0005-0000-0000-000006000000}"/>
    <cellStyle name="Normal_pgcil-tivim-pricesched_Sch-3 " xfId="8" xr:uid="{00000000-0005-0000-0000-000007000000}"/>
    <cellStyle name="Normal_PRICE SCHEDULE-4 to 6-A4" xfId="9" xr:uid="{00000000-0005-0000-0000-000008000000}"/>
    <cellStyle name="Normal_PRICE SCHEDULE-4 to 6-A4 2" xfId="12" xr:uid="{00000000-0005-0000-0000-000009000000}"/>
    <cellStyle name="Normal_Price_Schedules for Insulator Package Rev-01" xfId="5" xr:uid="{00000000-0005-0000-0000-00000A000000}"/>
    <cellStyle name="Normal_PRICE-SCHE Bihar-Rev-2-corrections" xfId="2" xr:uid="{00000000-0005-0000-0000-00000B000000}"/>
    <cellStyle name="Normal_PRICE-SCHE Bihar-Rev-2-corrections_Annexures TW 04" xfId="15" xr:uid="{00000000-0005-0000-0000-00000C000000}"/>
    <cellStyle name="Normal_PRICE-SCHE Bihar-Rev-2-corrections_Price_Schedules for Insulator Package Rev-01" xfId="10" xr:uid="{00000000-0005-0000-0000-00000D000000}"/>
    <cellStyle name="Normal_Sch-1" xfId="4" xr:uid="{00000000-0005-0000-0000-00000E000000}"/>
    <cellStyle name="Normal_Sch-3 " xfId="7" xr:uid="{00000000-0005-0000-0000-00000F000000}"/>
  </cellStyles>
  <dxfs count="40">
    <dxf>
      <font>
        <condense val="0"/>
        <extend val="0"/>
        <color indexed="9"/>
      </font>
    </dxf>
    <dxf>
      <font>
        <condense val="0"/>
        <extend val="0"/>
        <color indexed="9"/>
      </font>
    </dxf>
    <dxf>
      <font>
        <condense val="0"/>
        <extend val="0"/>
        <color indexed="9"/>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ont>
        <condense val="0"/>
        <extend val="0"/>
        <color indexed="10"/>
      </font>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ont>
        <condense val="0"/>
        <extend val="0"/>
        <color indexed="9"/>
      </font>
      <fill>
        <patternFill patternType="none">
          <bgColor indexed="65"/>
        </patternFill>
      </fill>
    </dxf>
    <dxf>
      <font>
        <b val="0"/>
        <condense val="0"/>
        <extend val="0"/>
        <color indexed="10"/>
      </font>
    </dxf>
    <dxf>
      <font>
        <condense val="0"/>
        <extend val="0"/>
        <color indexed="10"/>
      </font>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bgColor theme="0"/>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6'!A1"/></Relationships>
</file>

<file path=xl/drawings/_rels/drawing12.xml.rels><?xml version="1.0" encoding="UTF-8" standalone="yes"?>
<Relationships xmlns="http://schemas.openxmlformats.org/package/2006/relationships"><Relationship Id="rId1" Type="http://schemas.openxmlformats.org/officeDocument/2006/relationships/hyperlink" Target="#'Sch-7'!A1"/></Relationships>
</file>

<file path=xl/drawings/_rels/drawing13.xml.rels><?xml version="1.0" encoding="UTF-8" standalone="yes"?>
<Relationships xmlns="http://schemas.openxmlformats.org/package/2006/relationships"><Relationship Id="rId1" Type="http://schemas.openxmlformats.org/officeDocument/2006/relationships/hyperlink" Target="#'Sch-7'!A1"/></Relationships>
</file>

<file path=xl/drawings/_rels/drawing14.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7'!A1"/></Relationships>
</file>

<file path=xl/drawings/_rels/drawing15.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6.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3 '!A1"/></Relationships>
</file>

<file path=xl/drawings/_rels/drawing6.xml.rels><?xml version="1.0" encoding="UTF-8" standalone="yes"?>
<Relationships xmlns="http://schemas.openxmlformats.org/package/2006/relationships"><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6'!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2" name="Text Box 2">
          <a:hlinkClick xmlns:r="http://schemas.openxmlformats.org/officeDocument/2006/relationships" r:id="rId1" tooltip="Skip Instructions &amp;  Proceed"/>
          <a:extLst>
            <a:ext uri="{FF2B5EF4-FFF2-40B4-BE49-F238E27FC236}">
              <a16:creationId xmlns:a16="http://schemas.microsoft.com/office/drawing/2014/main" id="{42EEFE30-264D-4D40-A068-11CC070862FD}"/>
            </a:ext>
          </a:extLst>
        </xdr:cNvPr>
        <xdr:cNvSpPr txBox="1">
          <a:spLocks noChangeArrowheads="1"/>
        </xdr:cNvSpPr>
      </xdr:nvSpPr>
      <xdr:spPr bwMode="auto">
        <a:xfrm>
          <a:off x="4457700"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3" name="AutoShape 6">
          <a:extLst>
            <a:ext uri="{FF2B5EF4-FFF2-40B4-BE49-F238E27FC236}">
              <a16:creationId xmlns:a16="http://schemas.microsoft.com/office/drawing/2014/main" id="{C4E9352A-6A29-4081-83C5-445037AF5E2D}"/>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4" name="AutoShape 7">
          <a:extLst>
            <a:ext uri="{FF2B5EF4-FFF2-40B4-BE49-F238E27FC236}">
              <a16:creationId xmlns:a16="http://schemas.microsoft.com/office/drawing/2014/main" id="{D1DFBB31-B9BD-4C42-ACD8-38D8BDBD3AAD}"/>
            </a:ext>
          </a:extLst>
        </xdr:cNvPr>
        <xdr:cNvSpPr>
          <a:spLocks noChangeArrowheads="1"/>
        </xdr:cNvSpPr>
      </xdr:nvSpPr>
      <xdr:spPr bwMode="auto">
        <a:xfrm>
          <a:off x="8362950"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5" name="AutoShape 8">
          <a:extLst>
            <a:ext uri="{FF2B5EF4-FFF2-40B4-BE49-F238E27FC236}">
              <a16:creationId xmlns:a16="http://schemas.microsoft.com/office/drawing/2014/main" id="{6B6E958D-BF66-48A3-874D-6A00DAAC2563}"/>
            </a:ext>
          </a:extLst>
        </xdr:cNvPr>
        <xdr:cNvSpPr>
          <a:spLocks noChangeArrowheads="1"/>
        </xdr:cNvSpPr>
      </xdr:nvSpPr>
      <xdr:spPr bwMode="auto">
        <a:xfrm>
          <a:off x="104775"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6" name="AutoShape 9">
          <a:extLst>
            <a:ext uri="{FF2B5EF4-FFF2-40B4-BE49-F238E27FC236}">
              <a16:creationId xmlns:a16="http://schemas.microsoft.com/office/drawing/2014/main" id="{81E2F48F-636F-4AEA-B481-95829F2EE20C}"/>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7" name="Text Box 12">
          <a:hlinkClick xmlns:r="http://schemas.openxmlformats.org/officeDocument/2006/relationships" r:id="rId2" tooltip="Click For Detailed General Instructions"/>
          <a:extLst>
            <a:ext uri="{FF2B5EF4-FFF2-40B4-BE49-F238E27FC236}">
              <a16:creationId xmlns:a16="http://schemas.microsoft.com/office/drawing/2014/main" id="{B6390D47-E3CD-4C55-BB4D-FD3473E90500}"/>
            </a:ext>
          </a:extLst>
        </xdr:cNvPr>
        <xdr:cNvSpPr txBox="1">
          <a:spLocks noChangeArrowheads="1"/>
        </xdr:cNvSpPr>
      </xdr:nvSpPr>
      <xdr:spPr bwMode="auto">
        <a:xfrm>
          <a:off x="657225"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8" name="Text Box 13">
          <a:extLst>
            <a:ext uri="{FF2B5EF4-FFF2-40B4-BE49-F238E27FC236}">
              <a16:creationId xmlns:a16="http://schemas.microsoft.com/office/drawing/2014/main" id="{F67B7627-337D-416C-8222-65AA094062D7}"/>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0</xdr:colOff>
      <xdr:row>10</xdr:row>
      <xdr:rowOff>0</xdr:rowOff>
    </xdr:from>
    <xdr:to>
      <xdr:col>5</xdr:col>
      <xdr:colOff>52551</xdr:colOff>
      <xdr:row>14</xdr:row>
      <xdr:rowOff>85725</xdr:rowOff>
    </xdr:to>
    <xdr:pic>
      <xdr:nvPicPr>
        <xdr:cNvPr id="9" name="Picture 8">
          <a:extLst>
            <a:ext uri="{FF2B5EF4-FFF2-40B4-BE49-F238E27FC236}">
              <a16:creationId xmlns:a16="http://schemas.microsoft.com/office/drawing/2014/main" id="{C0C2A0B4-3DE2-4BC3-9822-77170E2FC5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 y="3495675"/>
          <a:ext cx="7643976"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B9A91B25-D3B3-430B-9E5B-035C1B1435D3}"/>
            </a:ext>
          </a:extLst>
        </xdr:cNvPr>
        <xdr:cNvGrpSpPr>
          <a:grpSpLocks/>
        </xdr:cNvGrpSpPr>
      </xdr:nvGrpSpPr>
      <xdr:grpSpPr bwMode="auto">
        <a:xfrm>
          <a:off x="27033682" y="19050"/>
          <a:ext cx="0" cy="688398"/>
          <a:chOff x="804" y="5"/>
          <a:chExt cx="116" cy="73"/>
        </a:xfrm>
      </xdr:grpSpPr>
      <xdr:sp macro="" textlink="">
        <xdr:nvSpPr>
          <xdr:cNvPr id="3" name="AutoShape 2">
            <a:extLst>
              <a:ext uri="{FF2B5EF4-FFF2-40B4-BE49-F238E27FC236}">
                <a16:creationId xmlns:a16="http://schemas.microsoft.com/office/drawing/2014/main" id="{EBA2CBE4-6254-40AE-A0BD-8E9CD861EE93}"/>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F89874CF-4447-4A66-8AA7-DB0C24A0F686}"/>
              </a:ext>
            </a:extLst>
          </xdr:cNvPr>
          <xdr:cNvSpPr txBox="1">
            <a:spLocks noChangeArrowheads="1"/>
          </xdr:cNvSpPr>
        </xdr:nvSpPr>
        <xdr:spPr bwMode="auto">
          <a:xfrm>
            <a:off x="23802975"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5683DED9-3BC4-42C8-9E27-CA3067A644F9}"/>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B4D78A8C-C9D0-421E-B30A-22FC13F98768}"/>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C0BA807-D557-459C-B881-1548268A6E16}"/>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CBC7D05C-487F-4515-A1C0-E17FFCCC2FE1}"/>
            </a:ext>
          </a:extLst>
        </xdr:cNvPr>
        <xdr:cNvGrpSpPr>
          <a:grpSpLocks/>
        </xdr:cNvGrpSpPr>
      </xdr:nvGrpSpPr>
      <xdr:grpSpPr bwMode="auto">
        <a:xfrm>
          <a:off x="7400925" y="19050"/>
          <a:ext cx="1104900" cy="695325"/>
          <a:chOff x="804" y="5"/>
          <a:chExt cx="116" cy="73"/>
        </a:xfrm>
      </xdr:grpSpPr>
      <xdr:sp macro="" textlink="">
        <xdr:nvSpPr>
          <xdr:cNvPr id="3" name="AutoShape 2">
            <a:extLst>
              <a:ext uri="{FF2B5EF4-FFF2-40B4-BE49-F238E27FC236}">
                <a16:creationId xmlns:a16="http://schemas.microsoft.com/office/drawing/2014/main" id="{7FC70AF4-1BE8-45FD-9831-8D73EA0C689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A5DA8FF-A1DF-4963-B1E7-283BBDE983B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05ECFE80-191B-416D-8BEE-40F0E587DF39}"/>
            </a:ext>
          </a:extLst>
        </xdr:cNvPr>
        <xdr:cNvGrpSpPr>
          <a:grpSpLocks/>
        </xdr:cNvGrpSpPr>
      </xdr:nvGrpSpPr>
      <xdr:grpSpPr bwMode="auto">
        <a:xfrm>
          <a:off x="7400925" y="19050"/>
          <a:ext cx="1104900" cy="685800"/>
          <a:chOff x="804" y="5"/>
          <a:chExt cx="116" cy="73"/>
        </a:xfrm>
      </xdr:grpSpPr>
      <xdr:sp macro="" textlink="">
        <xdr:nvSpPr>
          <xdr:cNvPr id="3" name="AutoShape 2">
            <a:extLst>
              <a:ext uri="{FF2B5EF4-FFF2-40B4-BE49-F238E27FC236}">
                <a16:creationId xmlns:a16="http://schemas.microsoft.com/office/drawing/2014/main" id="{112D7FF7-5316-4F7B-98EB-14A4521CD27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FCE5EC4-9275-49DA-8901-353ABA81A32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238125</xdr:colOff>
      <xdr:row>0</xdr:row>
      <xdr:rowOff>76200</xdr:rowOff>
    </xdr:from>
    <xdr:to>
      <xdr:col>14</xdr:col>
      <xdr:colOff>28575</xdr:colOff>
      <xdr:row>2</xdr:row>
      <xdr:rowOff>276225</xdr:rowOff>
    </xdr:to>
    <xdr:grpSp>
      <xdr:nvGrpSpPr>
        <xdr:cNvPr id="2" name="Group 5">
          <a:hlinkClick xmlns:r="http://schemas.openxmlformats.org/officeDocument/2006/relationships" r:id="rId1" tooltip="Click For Bid Form 2nd Envelope"/>
          <a:extLst>
            <a:ext uri="{FF2B5EF4-FFF2-40B4-BE49-F238E27FC236}">
              <a16:creationId xmlns:a16="http://schemas.microsoft.com/office/drawing/2014/main" id="{B72D49F0-C372-435D-8C89-3035E9204FB9}"/>
            </a:ext>
          </a:extLst>
        </xdr:cNvPr>
        <xdr:cNvGrpSpPr>
          <a:grpSpLocks/>
        </xdr:cNvGrpSpPr>
      </xdr:nvGrpSpPr>
      <xdr:grpSpPr bwMode="auto">
        <a:xfrm>
          <a:off x="14120813" y="76200"/>
          <a:ext cx="1088231" cy="461963"/>
          <a:chOff x="762" y="2"/>
          <a:chExt cx="116" cy="73"/>
        </a:xfrm>
      </xdr:grpSpPr>
      <xdr:sp macro="" textlink="">
        <xdr:nvSpPr>
          <xdr:cNvPr id="3" name="AutoShape 2">
            <a:extLst>
              <a:ext uri="{FF2B5EF4-FFF2-40B4-BE49-F238E27FC236}">
                <a16:creationId xmlns:a16="http://schemas.microsoft.com/office/drawing/2014/main" id="{CA952342-6A27-42C0-B58D-3913B75DA40D}"/>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6C427DC7-D7F9-4576-AC7D-5C47EE200C6D}"/>
              </a:ext>
            </a:extLst>
          </xdr:cNvPr>
          <xdr:cNvSpPr txBox="1">
            <a:spLocks noChangeArrowheads="1"/>
          </xdr:cNvSpPr>
        </xdr:nvSpPr>
        <xdr:spPr bwMode="auto">
          <a:xfrm>
            <a:off x="6838951" y="-65230154"/>
            <a:ext cx="0" cy="37"/>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900" b="1" i="0" u="none" strike="noStrike" baseline="0">
                <a:solidFill>
                  <a:srgbClr val="000000"/>
                </a:solidFill>
                <a:latin typeface="Book Antiqua"/>
              </a:rPr>
              <a:t>Click for Bid Form 2nd Envelope</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0</xdr:colOff>
      <xdr:row>0</xdr:row>
      <xdr:rowOff>19050</xdr:rowOff>
    </xdr:from>
    <xdr:to>
      <xdr:col>7</xdr:col>
      <xdr:colOff>0</xdr:colOff>
      <xdr:row>3</xdr:row>
      <xdr:rowOff>0</xdr:rowOff>
    </xdr:to>
    <xdr:grpSp>
      <xdr:nvGrpSpPr>
        <xdr:cNvPr id="2" name="Group 4">
          <a:hlinkClick xmlns:r="http://schemas.openxmlformats.org/officeDocument/2006/relationships" r:id="rId1" tooltip="Click for Bid Form"/>
          <a:extLst>
            <a:ext uri="{FF2B5EF4-FFF2-40B4-BE49-F238E27FC236}">
              <a16:creationId xmlns:a16="http://schemas.microsoft.com/office/drawing/2014/main" id="{42D8FB49-A527-4E38-B972-8E2557C299CF}"/>
            </a:ext>
          </a:extLst>
        </xdr:cNvPr>
        <xdr:cNvGrpSpPr>
          <a:grpSpLocks/>
        </xdr:cNvGrpSpPr>
      </xdr:nvGrpSpPr>
      <xdr:grpSpPr bwMode="auto">
        <a:xfrm>
          <a:off x="9974036" y="19050"/>
          <a:ext cx="0" cy="947057"/>
          <a:chOff x="784" y="2"/>
          <a:chExt cx="116" cy="73"/>
        </a:xfrm>
      </xdr:grpSpPr>
      <xdr:sp macro="" textlink="">
        <xdr:nvSpPr>
          <xdr:cNvPr id="3" name="AutoShape 2">
            <a:extLst>
              <a:ext uri="{FF2B5EF4-FFF2-40B4-BE49-F238E27FC236}">
                <a16:creationId xmlns:a16="http://schemas.microsoft.com/office/drawing/2014/main" id="{D12DC354-54A7-4123-90B3-745799E782CD}"/>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BBC5EA23-BE34-4108-8375-4B4DAE8FBB74}"/>
              </a:ext>
            </a:extLst>
          </xdr:cNvPr>
          <xdr:cNvSpPr txBox="1">
            <a:spLocks noChangeArrowheads="1"/>
          </xdr:cNvSpPr>
        </xdr:nvSpPr>
        <xdr:spPr bwMode="auto">
          <a:xfrm>
            <a:off x="7477125" y="-4028911360500"/>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2" name="Group 10">
          <a:hlinkClick xmlns:r="http://schemas.openxmlformats.org/officeDocument/2006/relationships" r:id="rId1" tooltip="Back to Cover Page"/>
          <a:extLst>
            <a:ext uri="{FF2B5EF4-FFF2-40B4-BE49-F238E27FC236}">
              <a16:creationId xmlns:a16="http://schemas.microsoft.com/office/drawing/2014/main" id="{79B07493-E2C5-4824-9CA6-F57E5C31A00B}"/>
            </a:ext>
          </a:extLst>
        </xdr:cNvPr>
        <xdr:cNvGrpSpPr>
          <a:grpSpLocks/>
        </xdr:cNvGrpSpPr>
      </xdr:nvGrpSpPr>
      <xdr:grpSpPr bwMode="auto">
        <a:xfrm>
          <a:off x="6935932" y="104775"/>
          <a:ext cx="0" cy="735157"/>
          <a:chOff x="744" y="11"/>
          <a:chExt cx="113" cy="74"/>
        </a:xfrm>
      </xdr:grpSpPr>
      <xdr:sp macro="" textlink="">
        <xdr:nvSpPr>
          <xdr:cNvPr id="3" name="AutoShape 7">
            <a:extLst>
              <a:ext uri="{FF2B5EF4-FFF2-40B4-BE49-F238E27FC236}">
                <a16:creationId xmlns:a16="http://schemas.microsoft.com/office/drawing/2014/main" id="{C6B71F98-52BA-42FD-AC2E-ED73C172CF3A}"/>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40FCBCB4-55C1-4362-A452-2499A03D3C09}"/>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 name="Group 1">
          <a:hlinkClick xmlns:r="http://schemas.openxmlformats.org/officeDocument/2006/relationships" r:id="rId1" tooltip="Click to Proceed"/>
          <a:extLst>
            <a:ext uri="{FF2B5EF4-FFF2-40B4-BE49-F238E27FC236}">
              <a16:creationId xmlns:a16="http://schemas.microsoft.com/office/drawing/2014/main" id="{45BE2039-E161-4847-B632-EB955A006908}"/>
            </a:ext>
          </a:extLst>
        </xdr:cNvPr>
        <xdr:cNvGrpSpPr>
          <a:grpSpLocks/>
        </xdr:cNvGrpSpPr>
      </xdr:nvGrpSpPr>
      <xdr:grpSpPr bwMode="auto">
        <a:xfrm>
          <a:off x="7105650" y="57150"/>
          <a:ext cx="1209675" cy="771525"/>
          <a:chOff x="804" y="5"/>
          <a:chExt cx="116" cy="73"/>
        </a:xfrm>
      </xdr:grpSpPr>
      <xdr:sp macro="" textlink="">
        <xdr:nvSpPr>
          <xdr:cNvPr id="3" name="AutoShape 2">
            <a:extLst>
              <a:ext uri="{FF2B5EF4-FFF2-40B4-BE49-F238E27FC236}">
                <a16:creationId xmlns:a16="http://schemas.microsoft.com/office/drawing/2014/main" id="{F2EEA33A-D144-4B94-A8BA-0A9848B6E05E}"/>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00E06A9-AA85-43D2-928F-8DA088CCBB7F}"/>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2" name="Group 6">
          <a:hlinkClick xmlns:r="http://schemas.openxmlformats.org/officeDocument/2006/relationships" r:id="rId1" tooltip="Click for Sch-1"/>
          <a:extLst>
            <a:ext uri="{FF2B5EF4-FFF2-40B4-BE49-F238E27FC236}">
              <a16:creationId xmlns:a16="http://schemas.microsoft.com/office/drawing/2014/main" id="{E8E20143-953E-4D0E-A624-A8501A412AC0}"/>
            </a:ext>
          </a:extLst>
        </xdr:cNvPr>
        <xdr:cNvGrpSpPr>
          <a:grpSpLocks/>
        </xdr:cNvGrpSpPr>
      </xdr:nvGrpSpPr>
      <xdr:grpSpPr bwMode="auto">
        <a:xfrm>
          <a:off x="6953250" y="47625"/>
          <a:ext cx="571500" cy="990600"/>
          <a:chOff x="804" y="5"/>
          <a:chExt cx="116" cy="73"/>
        </a:xfrm>
      </xdr:grpSpPr>
      <xdr:sp macro="" textlink="">
        <xdr:nvSpPr>
          <xdr:cNvPr id="3" name="AutoShape 2">
            <a:extLst>
              <a:ext uri="{FF2B5EF4-FFF2-40B4-BE49-F238E27FC236}">
                <a16:creationId xmlns:a16="http://schemas.microsoft.com/office/drawing/2014/main" id="{10A0AEEF-9ED1-4F47-9CA6-C9D4B7205F5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2C0C581-69BE-4EE3-A61A-2ADE8BD5EC2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28575</xdr:rowOff>
    </xdr:from>
    <xdr:to>
      <xdr:col>15</xdr:col>
      <xdr:colOff>0</xdr:colOff>
      <xdr:row>2</xdr:row>
      <xdr:rowOff>257175</xdr:rowOff>
    </xdr:to>
    <xdr:grpSp>
      <xdr:nvGrpSpPr>
        <xdr:cNvPr id="2" name="Group 38">
          <a:hlinkClick xmlns:r="http://schemas.openxmlformats.org/officeDocument/2006/relationships" r:id="rId1" tooltip="Click for Sch-2"/>
          <a:extLst>
            <a:ext uri="{FF2B5EF4-FFF2-40B4-BE49-F238E27FC236}">
              <a16:creationId xmlns:a16="http://schemas.microsoft.com/office/drawing/2014/main" id="{8620167F-1218-4AA2-ACC8-2DDE5B8FA579}"/>
            </a:ext>
          </a:extLst>
        </xdr:cNvPr>
        <xdr:cNvGrpSpPr>
          <a:grpSpLocks/>
        </xdr:cNvGrpSpPr>
      </xdr:nvGrpSpPr>
      <xdr:grpSpPr bwMode="auto">
        <a:xfrm>
          <a:off x="23010395" y="28575"/>
          <a:ext cx="0" cy="654718"/>
          <a:chOff x="804" y="5"/>
          <a:chExt cx="116" cy="73"/>
        </a:xfrm>
      </xdr:grpSpPr>
      <xdr:sp macro="" textlink="">
        <xdr:nvSpPr>
          <xdr:cNvPr id="3" name="AutoShape 39">
            <a:extLst>
              <a:ext uri="{FF2B5EF4-FFF2-40B4-BE49-F238E27FC236}">
                <a16:creationId xmlns:a16="http://schemas.microsoft.com/office/drawing/2014/main" id="{941E2681-0359-4EBA-AE33-E428548B9584}"/>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D23211-DD7F-4D87-BD9A-740E188F008E}"/>
              </a:ext>
            </a:extLst>
          </xdr:cNvPr>
          <xdr:cNvSpPr txBox="1">
            <a:spLocks noChangeArrowheads="1"/>
          </xdr:cNvSpPr>
        </xdr:nvSpPr>
        <xdr:spPr bwMode="auto">
          <a:xfrm>
            <a:off x="20021550" y="6810464439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19050</xdr:rowOff>
    </xdr:from>
    <xdr:to>
      <xdr:col>10</xdr:col>
      <xdr:colOff>0</xdr:colOff>
      <xdr:row>2</xdr:row>
      <xdr:rowOff>257175</xdr:rowOff>
    </xdr:to>
    <xdr:grpSp>
      <xdr:nvGrpSpPr>
        <xdr:cNvPr id="2" name="Group 1">
          <a:hlinkClick xmlns:r="http://schemas.openxmlformats.org/officeDocument/2006/relationships" r:id="rId1" tooltip="Click for Sch-3"/>
          <a:extLst>
            <a:ext uri="{FF2B5EF4-FFF2-40B4-BE49-F238E27FC236}">
              <a16:creationId xmlns:a16="http://schemas.microsoft.com/office/drawing/2014/main" id="{8D8BB78A-3697-45BA-A821-97C24452974E}"/>
            </a:ext>
          </a:extLst>
        </xdr:cNvPr>
        <xdr:cNvGrpSpPr>
          <a:grpSpLocks/>
        </xdr:cNvGrpSpPr>
      </xdr:nvGrpSpPr>
      <xdr:grpSpPr bwMode="auto">
        <a:xfrm>
          <a:off x="14343529" y="19050"/>
          <a:ext cx="0" cy="551890"/>
          <a:chOff x="804" y="5"/>
          <a:chExt cx="116" cy="73"/>
        </a:xfrm>
      </xdr:grpSpPr>
      <xdr:sp macro="" textlink="">
        <xdr:nvSpPr>
          <xdr:cNvPr id="3" name="AutoShape 2">
            <a:extLst>
              <a:ext uri="{FF2B5EF4-FFF2-40B4-BE49-F238E27FC236}">
                <a16:creationId xmlns:a16="http://schemas.microsoft.com/office/drawing/2014/main" id="{4FDE62AA-3A70-4C51-BEE1-C8A781A00AD2}"/>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BFD2F6F-5387-432C-8C67-78E875F01B0C}"/>
              </a:ext>
            </a:extLst>
          </xdr:cNvPr>
          <xdr:cNvSpPr txBox="1">
            <a:spLocks noChangeArrowheads="1"/>
          </xdr:cNvSpPr>
        </xdr:nvSpPr>
        <xdr:spPr bwMode="auto">
          <a:xfrm>
            <a:off x="14839950" y="-742337261532"/>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Sch-3</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257175</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09D68121-FDCE-434A-9889-4DA0E8230629}"/>
            </a:ext>
          </a:extLst>
        </xdr:cNvPr>
        <xdr:cNvGrpSpPr>
          <a:grpSpLocks/>
        </xdr:cNvGrpSpPr>
      </xdr:nvGrpSpPr>
      <xdr:grpSpPr bwMode="auto">
        <a:xfrm>
          <a:off x="25250775" y="19050"/>
          <a:ext cx="2371725" cy="657225"/>
          <a:chOff x="804" y="5"/>
          <a:chExt cx="116" cy="73"/>
        </a:xfrm>
      </xdr:grpSpPr>
      <xdr:sp macro="" textlink="">
        <xdr:nvSpPr>
          <xdr:cNvPr id="3" name="AutoShape 2">
            <a:extLst>
              <a:ext uri="{FF2B5EF4-FFF2-40B4-BE49-F238E27FC236}">
                <a16:creationId xmlns:a16="http://schemas.microsoft.com/office/drawing/2014/main" id="{C3ACB9EC-F085-49D3-A932-3EF96EDCA6A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5F47F767-29EF-465A-93DF-CAC211CC68B4}"/>
              </a:ext>
            </a:extLst>
          </xdr:cNvPr>
          <xdr:cNvSpPr txBox="1">
            <a:spLocks noChangeArrowheads="1"/>
          </xdr:cNvSpPr>
        </xdr:nvSpPr>
        <xdr:spPr bwMode="auto">
          <a:xfrm>
            <a:off x="819" y="24"/>
            <a:ext cx="100"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Sch-4</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EDA2CB60-C961-4239-BD53-2E9171D60850}"/>
            </a:ext>
          </a:extLst>
        </xdr:cNvPr>
        <xdr:cNvGrpSpPr>
          <a:grpSpLocks/>
        </xdr:cNvGrpSpPr>
      </xdr:nvGrpSpPr>
      <xdr:grpSpPr bwMode="auto">
        <a:xfrm>
          <a:off x="21967031" y="19050"/>
          <a:ext cx="0" cy="684609"/>
          <a:chOff x="804" y="5"/>
          <a:chExt cx="116" cy="73"/>
        </a:xfrm>
      </xdr:grpSpPr>
      <xdr:sp macro="" textlink="">
        <xdr:nvSpPr>
          <xdr:cNvPr id="3" name="AutoShape 2">
            <a:extLst>
              <a:ext uri="{FF2B5EF4-FFF2-40B4-BE49-F238E27FC236}">
                <a16:creationId xmlns:a16="http://schemas.microsoft.com/office/drawing/2014/main" id="{146209F0-6287-46A0-A3E8-00D85973A71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94D89C32-F3EF-4F0C-B167-C3DC28386AEC}"/>
              </a:ext>
            </a:extLst>
          </xdr:cNvPr>
          <xdr:cNvSpPr txBox="1">
            <a:spLocks noChangeArrowheads="1"/>
          </xdr:cNvSpPr>
        </xdr:nvSpPr>
        <xdr:spPr bwMode="auto">
          <a:xfrm>
            <a:off x="20478750"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90D63C0B-ABF8-4E52-A13C-EC5CB27C1523}"/>
            </a:ext>
          </a:extLst>
        </xdr:cNvPr>
        <xdr:cNvGrpSpPr>
          <a:grpSpLocks/>
        </xdr:cNvGrpSpPr>
      </xdr:nvGrpSpPr>
      <xdr:grpSpPr bwMode="auto">
        <a:xfrm>
          <a:off x="25336500" y="19050"/>
          <a:ext cx="0" cy="688398"/>
          <a:chOff x="804" y="5"/>
          <a:chExt cx="116" cy="73"/>
        </a:xfrm>
      </xdr:grpSpPr>
      <xdr:sp macro="" textlink="">
        <xdr:nvSpPr>
          <xdr:cNvPr id="3" name="AutoShape 2">
            <a:extLst>
              <a:ext uri="{FF2B5EF4-FFF2-40B4-BE49-F238E27FC236}">
                <a16:creationId xmlns:a16="http://schemas.microsoft.com/office/drawing/2014/main" id="{1B029EA2-001C-48ED-BF27-2B012CE8FBB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5FC6F40-438B-4DED-BCAA-2ACC338CA226}"/>
              </a:ext>
            </a:extLst>
          </xdr:cNvPr>
          <xdr:cNvSpPr txBox="1">
            <a:spLocks noChangeArrowheads="1"/>
          </xdr:cNvSpPr>
        </xdr:nvSpPr>
        <xdr:spPr bwMode="auto">
          <a:xfrm>
            <a:off x="23802975"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9B68E4C1-C058-452D-B725-5BE9782578D2}"/>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2306BCE6-8BEB-4D16-A9A2-95A28B91E19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5F7A9768-4268-452B-9FAF-D4717B0C0A37}"/>
              </a:ext>
            </a:extLst>
          </xdr:cNvPr>
          <xdr:cNvSpPr txBox="1">
            <a:spLocks noChangeArrowheads="1"/>
          </xdr:cNvSpPr>
        </xdr:nvSpPr>
        <xdr:spPr bwMode="auto">
          <a:xfrm>
            <a:off x="819" y="24"/>
            <a:ext cx="98"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934\Full%20Report\Users\60003189\Desktop\hgjkhgjk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
      <sheetName val="Sch-3 Dis"/>
      <sheetName val="Sch-4a"/>
      <sheetName val="Sch-4b"/>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efreshError="1"/>
      <sheetData sheetId="1" refreshError="1">
        <row r="2">
          <cell r="B2" t="str">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ell>
        </row>
        <row r="3">
          <cell r="B3" t="str">
            <v>Specification No: 5002001865/OTHERS/DOM/A00-CC CS -1</v>
          </cell>
        </row>
      </sheetData>
      <sheetData sheetId="2" refreshError="1"/>
      <sheetData sheetId="3" refreshError="1">
        <row r="6">
          <cell r="C6" t="str">
            <v>Sole Bidder</v>
          </cell>
          <cell r="K6">
            <v>0</v>
          </cell>
        </row>
        <row r="7">
          <cell r="C7">
            <v>1</v>
          </cell>
        </row>
        <row r="9">
          <cell r="A9" t="str">
            <v>Name of Sole Bidder</v>
          </cell>
        </row>
        <row r="19">
          <cell r="C19" t="str">
            <v xml:space="preserve">…….. …….. …….. …….. …….. …….. </v>
          </cell>
        </row>
      </sheetData>
      <sheetData sheetId="4" refreshError="1">
        <row r="1">
          <cell r="AE1">
            <v>0</v>
          </cell>
        </row>
        <row r="6">
          <cell r="A6" t="str">
            <v>Bidder’s Name and Address (Sole Bidder) :</v>
          </cell>
        </row>
        <row r="7">
          <cell r="A7" t="str">
            <v/>
          </cell>
          <cell r="M7" t="str">
            <v>Contracts Services, 3rd Floor</v>
          </cell>
        </row>
        <row r="8">
          <cell r="C8" t="str">
            <v/>
          </cell>
          <cell r="M8" t="str">
            <v>Power Grid Corporation of India Ltd.,</v>
          </cell>
        </row>
        <row r="9">
          <cell r="C9" t="str">
            <v/>
          </cell>
          <cell r="M9" t="str">
            <v>"Saudamini", Plot No.-2</v>
          </cell>
        </row>
        <row r="10">
          <cell r="C10" t="str">
            <v/>
          </cell>
          <cell r="M10" t="str">
            <v xml:space="preserve">Sector-29, </v>
          </cell>
        </row>
        <row r="11">
          <cell r="C11" t="str">
            <v/>
          </cell>
          <cell r="M11" t="str">
            <v>Gurugram (Haryana) - 122001</v>
          </cell>
        </row>
        <row r="187">
          <cell r="B187" t="str">
            <v>--</v>
          </cell>
        </row>
        <row r="188">
          <cell r="B188" t="str">
            <v/>
          </cell>
          <cell r="M188" t="str">
            <v/>
          </cell>
        </row>
        <row r="189">
          <cell r="M189" t="str">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4">
          <cell r="D14">
            <v>0</v>
          </cell>
        </row>
        <row r="16">
          <cell r="D16">
            <v>0</v>
          </cell>
        </row>
        <row r="18">
          <cell r="D18">
            <v>0</v>
          </cell>
        </row>
      </sheetData>
      <sheetData sheetId="15" refreshError="1"/>
      <sheetData sheetId="16" refreshError="1">
        <row r="20">
          <cell r="M20">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persons/person.xml><?xml version="1.0" encoding="utf-8"?>
<personList xmlns="http://schemas.microsoft.com/office/spreadsheetml/2018/threadedcomments" xmlns:x="http://schemas.openxmlformats.org/spreadsheetml/2006/main">
  <person displayName="Priya Jumnani {प्रिया जुम्नानी}" id="{A3F7A5E5-BDF4-4AE6-A6F0-E1D36F9CD330}" userId="S::60002862@powergrid.in::90f0e483-c589-4ee1-b614-b8568808dd3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8" dT="2023-09-08T06:16:19.56" personId="{A3F7A5E5-BDF4-4AE6-A6F0-E1D36F9CD330}" id="{B1600683-FBE6-4DCF-AB38-4596434DE40B}">
    <text>to be deleted as type test charges are not boq item</text>
  </threadedComment>
</ThreadedComment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drawing" Target="../drawings/drawing9.xml"/><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drawing" Target="../drawings/drawing11.xml"/><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56.bin"/><Relationship Id="rId7" Type="http://schemas.openxmlformats.org/officeDocument/2006/relationships/vmlDrawing" Target="../drawings/vmlDrawing2.vml"/><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drawing" Target="../drawings/drawing12.xml"/><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 Id="rId9"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drawing" Target="../drawings/drawing13.xml"/><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drawing" Target="../drawings/drawing14.xml"/><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drawing" Target="../drawings/drawing15.xml"/><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drawing" Target="../drawings/drawing16.xml"/><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drawing" Target="../drawings/drawing3.x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drawing" Target="../drawings/drawing4.x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drawing" Target="../drawings/drawing5.x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28.bin"/><Relationship Id="rId7" Type="http://schemas.openxmlformats.org/officeDocument/2006/relationships/vmlDrawing" Target="../drawings/vmlDrawing1.v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drawing" Target="../drawings/drawing6.x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drawing" Target="../drawings/drawing7.x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drawing" Target="../drawings/drawing8.xml"/><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2:B3"/>
  <sheetViews>
    <sheetView workbookViewId="0">
      <selection activeCell="B4" sqref="B4"/>
    </sheetView>
  </sheetViews>
  <sheetFormatPr defaultRowHeight="16.5" x14ac:dyDescent="0.3"/>
  <cols>
    <col min="1" max="1" width="19.875" customWidth="1"/>
    <col min="2" max="2" width="56.75" customWidth="1"/>
  </cols>
  <sheetData>
    <row r="2" spans="1:2" ht="49.5" x14ac:dyDescent="0.3">
      <c r="A2" t="s">
        <v>313</v>
      </c>
      <c r="B2" s="716" t="s">
        <v>485</v>
      </c>
    </row>
    <row r="3" spans="1:2" x14ac:dyDescent="0.3">
      <c r="A3" t="s">
        <v>314</v>
      </c>
      <c r="B3" t="s">
        <v>486</v>
      </c>
    </row>
  </sheetData>
  <customSheetViews>
    <customSheetView guid="{4452BE38-CCC8-48C7-BE23-59874684899B}" state="hidden">
      <selection activeCell="B4" sqref="B4"/>
      <pageMargins left="0.7" right="0.7" top="0.75" bottom="0.75" header="0.3" footer="0.3"/>
    </customSheetView>
    <customSheetView guid="{C6A7FFED-91EB-41DF-A944-2BFB2D792481}" state="hidden">
      <selection activeCell="A4" sqref="A4"/>
      <pageMargins left="0.7" right="0.7" top="0.75" bottom="0.75" header="0.3" footer="0.3"/>
    </customSheetView>
    <customSheetView guid="{302D9D75-0757-45DA-AFBF-614F08F1401B}" state="hidden">
      <selection activeCell="A4" sqref="A4"/>
      <pageMargins left="0.7" right="0.7" top="0.75" bottom="0.75" header="0.3" footer="0.3"/>
    </customSheetView>
    <customSheetView guid="{CCDCC0D3-DF6E-48C7-BC25-59CC95F7F53D}" state="hidden">
      <selection activeCell="B4" sqref="B4"/>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indexed="33"/>
  </sheetPr>
  <dimension ref="A1:X74"/>
  <sheetViews>
    <sheetView view="pageBreakPreview" topLeftCell="A6" zoomScaleNormal="90" zoomScaleSheetLayoutView="100" workbookViewId="0">
      <selection activeCell="D16" sqref="D16"/>
    </sheetView>
  </sheetViews>
  <sheetFormatPr defaultColWidth="10" defaultRowHeight="16.5" x14ac:dyDescent="0.3"/>
  <cols>
    <col min="1" max="1" width="10.375" style="480" customWidth="1"/>
    <col min="2" max="2" width="40.875" style="480" customWidth="1"/>
    <col min="3" max="3" width="17.5" style="480" customWidth="1"/>
    <col min="4" max="4" width="20.5" style="480" customWidth="1"/>
    <col min="5" max="5" width="20" style="480" customWidth="1"/>
    <col min="6" max="8" width="10" style="472" customWidth="1"/>
    <col min="9" max="9" width="12.25" style="472" customWidth="1"/>
    <col min="10" max="10" width="12.625" style="472" customWidth="1"/>
    <col min="11" max="11" width="15" style="472" customWidth="1"/>
    <col min="12" max="13" width="10" style="472" customWidth="1"/>
    <col min="14" max="14" width="18.625" style="472" customWidth="1"/>
    <col min="15" max="15" width="16" style="472" customWidth="1"/>
    <col min="16" max="17" width="10" style="472" customWidth="1"/>
    <col min="18" max="18" width="10" style="511" customWidth="1"/>
    <col min="19" max="24" width="10" style="472" customWidth="1"/>
    <col min="25" max="16384" width="10" style="511"/>
  </cols>
  <sheetData>
    <row r="1" spans="1:15" ht="18" customHeight="1" x14ac:dyDescent="0.3">
      <c r="A1" s="468" t="str">
        <f>[1]Cover!B3</f>
        <v>Specification No: 5002001865/OTHERS/DOM/A00-CC CS -1</v>
      </c>
      <c r="B1" s="469"/>
      <c r="C1" s="470"/>
      <c r="D1" s="470"/>
      <c r="E1" s="471" t="s">
        <v>165</v>
      </c>
    </row>
    <row r="2" spans="1:15" ht="8.1" customHeight="1" x14ac:dyDescent="0.3">
      <c r="A2" s="473"/>
      <c r="B2" s="474"/>
      <c r="C2" s="475"/>
      <c r="D2" s="475"/>
      <c r="E2" s="476"/>
      <c r="F2" s="477"/>
    </row>
    <row r="3" spans="1:15" ht="66" customHeight="1" x14ac:dyDescent="0.3">
      <c r="A3" s="976" t="str">
        <f>[1]Cover!$B$2</f>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
      <c r="B3" s="976"/>
      <c r="C3" s="976"/>
      <c r="D3" s="976"/>
      <c r="E3" s="976"/>
    </row>
    <row r="4" spans="1:15" ht="21.95" customHeight="1" x14ac:dyDescent="0.3">
      <c r="A4" s="977" t="s">
        <v>315</v>
      </c>
      <c r="B4" s="977"/>
      <c r="C4" s="977"/>
      <c r="D4" s="977"/>
      <c r="E4" s="977"/>
    </row>
    <row r="5" spans="1:15" ht="12" customHeight="1" x14ac:dyDescent="0.3">
      <c r="A5" s="478"/>
      <c r="B5" s="479"/>
      <c r="C5" s="479"/>
      <c r="D5" s="479"/>
      <c r="E5" s="479"/>
    </row>
    <row r="6" spans="1:15" ht="18" customHeight="1" x14ac:dyDescent="0.3">
      <c r="A6" s="450" t="str">
        <f>'[1]Sch-1'!A6</f>
        <v>Bidder’s Name and Address (Sole Bidder) :</v>
      </c>
      <c r="D6" s="481" t="s">
        <v>5</v>
      </c>
    </row>
    <row r="7" spans="1:15" ht="18" customHeight="1" x14ac:dyDescent="0.3">
      <c r="A7" s="482" t="str">
        <f>'[1]Sch-1'!A7</f>
        <v/>
      </c>
      <c r="D7" s="483" t="str">
        <f>'[1]Sch-1'!M7</f>
        <v>Contracts Services, 3rd Floor</v>
      </c>
    </row>
    <row r="8" spans="1:15" ht="18" customHeight="1" x14ac:dyDescent="0.3">
      <c r="A8" s="484" t="s">
        <v>167</v>
      </c>
      <c r="B8" s="971" t="str">
        <f>IF('[1]Sch-1'!C8=0, "", '[1]Sch-1'!C8)</f>
        <v/>
      </c>
      <c r="C8" s="971"/>
      <c r="D8" s="483" t="str">
        <f>'[1]Sch-1'!M8</f>
        <v>Power Grid Corporation of India Ltd.,</v>
      </c>
    </row>
    <row r="9" spans="1:15" ht="18" customHeight="1" x14ac:dyDescent="0.3">
      <c r="A9" s="484" t="s">
        <v>168</v>
      </c>
      <c r="B9" s="971" t="str">
        <f>IF('[1]Sch-1'!C9=0, "", '[1]Sch-1'!C9)</f>
        <v/>
      </c>
      <c r="C9" s="971"/>
      <c r="D9" s="483" t="str">
        <f>'[1]Sch-1'!M9</f>
        <v>"Saudamini", Plot No.-2</v>
      </c>
    </row>
    <row r="10" spans="1:15" ht="18" customHeight="1" x14ac:dyDescent="0.3">
      <c r="A10" s="485"/>
      <c r="B10" s="971" t="str">
        <f>IF('[1]Sch-1'!C10=0, "", '[1]Sch-1'!C10)</f>
        <v/>
      </c>
      <c r="C10" s="971"/>
      <c r="D10" s="483" t="str">
        <f>'[1]Sch-1'!M10</f>
        <v xml:space="preserve">Sector-29, </v>
      </c>
    </row>
    <row r="11" spans="1:15" ht="18" customHeight="1" x14ac:dyDescent="0.3">
      <c r="A11" s="485"/>
      <c r="B11" s="971" t="str">
        <f>IF('[1]Sch-1'!C11=0, "", '[1]Sch-1'!C11)</f>
        <v/>
      </c>
      <c r="C11" s="971"/>
      <c r="D11" s="483" t="str">
        <f>'[1]Sch-1'!M11</f>
        <v>Gurugram (Haryana) - 122001</v>
      </c>
    </row>
    <row r="12" spans="1:15" ht="8.1" customHeight="1" x14ac:dyDescent="0.3"/>
    <row r="13" spans="1:15" ht="21.95" customHeight="1" x14ac:dyDescent="0.3">
      <c r="A13" s="486" t="s">
        <v>169</v>
      </c>
      <c r="B13" s="972" t="s">
        <v>170</v>
      </c>
      <c r="C13" s="973"/>
      <c r="D13" s="974" t="s">
        <v>171</v>
      </c>
      <c r="E13" s="975"/>
      <c r="I13" s="978"/>
      <c r="J13" s="978"/>
      <c r="K13" s="978"/>
      <c r="M13" s="978"/>
      <c r="N13" s="978"/>
      <c r="O13" s="978"/>
    </row>
    <row r="14" spans="1:15" ht="18" customHeight="1" x14ac:dyDescent="0.3">
      <c r="A14" s="487" t="s">
        <v>174</v>
      </c>
      <c r="B14" s="979" t="s">
        <v>175</v>
      </c>
      <c r="C14" s="980"/>
      <c r="D14" s="718">
        <f>'Sch-1'!N256*(1-Discount!K18)+'Sch-7'!N21*(1-Discount!K24)</f>
        <v>0</v>
      </c>
      <c r="E14" s="719"/>
      <c r="I14" s="488"/>
      <c r="K14" s="488"/>
      <c r="M14" s="488"/>
      <c r="O14" s="488"/>
    </row>
    <row r="15" spans="1:15" ht="75.75" customHeight="1" x14ac:dyDescent="0.3">
      <c r="A15" s="489"/>
      <c r="B15" s="982" t="s">
        <v>177</v>
      </c>
      <c r="C15" s="983"/>
      <c r="D15" s="720"/>
      <c r="E15" s="721"/>
    </row>
    <row r="16" spans="1:15" ht="18" customHeight="1" x14ac:dyDescent="0.3">
      <c r="A16" s="487" t="s">
        <v>178</v>
      </c>
      <c r="B16" s="979" t="s">
        <v>179</v>
      </c>
      <c r="C16" s="980"/>
      <c r="D16" s="722">
        <f>'Sch-3 '!Q233*(1-Discount!K20)+'Sch-4a'!Q26*(1-Discount!K21)+'Sch-4b'!Q41*(1-Discount!K22)+'Sch-4c'!Q29*(1-Discount!K23)</f>
        <v>0</v>
      </c>
      <c r="E16" s="723"/>
      <c r="I16" s="488"/>
      <c r="K16" s="491"/>
      <c r="M16" s="488"/>
      <c r="O16" s="491"/>
    </row>
    <row r="17" spans="1:15" ht="72.75" customHeight="1" x14ac:dyDescent="0.3">
      <c r="A17" s="489"/>
      <c r="B17" s="982" t="s">
        <v>595</v>
      </c>
      <c r="C17" s="983"/>
      <c r="D17" s="724"/>
      <c r="E17" s="725"/>
      <c r="I17" s="493"/>
      <c r="M17" s="493"/>
    </row>
    <row r="18" spans="1:15" ht="18" customHeight="1" x14ac:dyDescent="0.3">
      <c r="A18" s="984"/>
      <c r="B18" s="985" t="s">
        <v>181</v>
      </c>
      <c r="C18" s="986"/>
      <c r="D18" s="726">
        <f>D16+D14</f>
        <v>0</v>
      </c>
      <c r="E18" s="727"/>
      <c r="K18" s="494"/>
      <c r="O18" s="494"/>
    </row>
    <row r="19" spans="1:15" ht="50.1" customHeight="1" x14ac:dyDescent="0.3">
      <c r="A19" s="984"/>
      <c r="B19" s="987"/>
      <c r="C19" s="988"/>
      <c r="D19" s="989"/>
      <c r="E19" s="990"/>
    </row>
    <row r="20" spans="1:15" ht="18" customHeight="1" x14ac:dyDescent="0.3">
      <c r="B20" s="495"/>
      <c r="C20" s="495"/>
      <c r="D20" s="496"/>
      <c r="E20" s="496"/>
    </row>
    <row r="21" spans="1:15" ht="21.75" customHeight="1" x14ac:dyDescent="0.3">
      <c r="A21" s="497"/>
      <c r="B21" s="981"/>
      <c r="C21" s="981"/>
      <c r="D21" s="981"/>
      <c r="E21" s="981"/>
    </row>
    <row r="22" spans="1:15" ht="18" customHeight="1" x14ac:dyDescent="0.3">
      <c r="A22" s="498"/>
      <c r="B22" s="498"/>
      <c r="C22" s="498"/>
      <c r="D22" s="498"/>
      <c r="E22" s="498"/>
    </row>
    <row r="23" spans="1:15" ht="30" customHeight="1" x14ac:dyDescent="0.3">
      <c r="A23" s="498"/>
      <c r="B23" s="498"/>
      <c r="C23" s="499"/>
      <c r="D23" s="498"/>
      <c r="E23" s="498"/>
    </row>
    <row r="24" spans="1:15" ht="30" customHeight="1" x14ac:dyDescent="0.3">
      <c r="A24" s="500" t="s">
        <v>184</v>
      </c>
      <c r="B24" s="501" t="str">
        <f>IF('[1]Sch-1'!B187=0,"", '[1]Sch-1'!B187)</f>
        <v>--</v>
      </c>
      <c r="C24" s="499" t="s">
        <v>49</v>
      </c>
      <c r="D24" s="502" t="str">
        <f>IF('[1]Sch-1'!M188=0,"",'[1]Sch-1'!M188)</f>
        <v/>
      </c>
      <c r="F24" s="503"/>
    </row>
    <row r="25" spans="1:15" ht="30" customHeight="1" x14ac:dyDescent="0.3">
      <c r="A25" s="500" t="s">
        <v>185</v>
      </c>
      <c r="B25" s="504" t="str">
        <f>IF('[1]Sch-1'!B188=0,"", '[1]Sch-1'!B188)</f>
        <v/>
      </c>
      <c r="C25" s="499" t="s">
        <v>50</v>
      </c>
      <c r="D25" s="502" t="str">
        <f>IF('[1]Sch-1'!M189=0,"",'[1]Sch-1'!M189)</f>
        <v/>
      </c>
      <c r="F25" s="503"/>
    </row>
    <row r="26" spans="1:15" ht="30" customHeight="1" x14ac:dyDescent="0.3">
      <c r="A26" s="505"/>
      <c r="B26" s="506"/>
      <c r="C26" s="499"/>
      <c r="D26" s="472"/>
      <c r="E26" s="472"/>
      <c r="F26" s="503"/>
    </row>
    <row r="27" spans="1:15" ht="33" customHeight="1" x14ac:dyDescent="0.3">
      <c r="A27" s="505"/>
      <c r="B27" s="506"/>
      <c r="C27" s="477"/>
      <c r="D27" s="507"/>
      <c r="E27" s="508"/>
      <c r="F27" s="503"/>
    </row>
    <row r="28" spans="1:15" ht="21.95" customHeight="1" x14ac:dyDescent="0.3">
      <c r="A28" s="509"/>
      <c r="B28" s="509"/>
      <c r="C28" s="509"/>
      <c r="D28" s="509"/>
      <c r="E28" s="510"/>
    </row>
    <row r="29" spans="1:15" ht="21.95" customHeight="1" x14ac:dyDescent="0.3">
      <c r="A29" s="509"/>
      <c r="B29" s="509"/>
      <c r="C29" s="509"/>
      <c r="D29" s="509"/>
      <c r="E29" s="510"/>
    </row>
    <row r="30" spans="1:15" ht="21.95" customHeight="1" x14ac:dyDescent="0.3">
      <c r="A30" s="509"/>
      <c r="B30" s="509"/>
      <c r="C30" s="509"/>
      <c r="D30" s="509"/>
      <c r="E30" s="510"/>
    </row>
    <row r="31" spans="1:15" ht="21.95" customHeight="1" x14ac:dyDescent="0.3">
      <c r="A31" s="509"/>
      <c r="B31" s="509"/>
      <c r="C31" s="509"/>
      <c r="D31" s="509"/>
      <c r="E31" s="510"/>
    </row>
    <row r="32" spans="1:15" ht="21.95" customHeight="1" x14ac:dyDescent="0.3">
      <c r="A32" s="509"/>
      <c r="B32" s="509"/>
      <c r="C32" s="509"/>
      <c r="D32" s="509"/>
      <c r="E32" s="510"/>
    </row>
    <row r="33" spans="1:5" ht="21.95" customHeight="1" x14ac:dyDescent="0.3">
      <c r="A33" s="509"/>
      <c r="B33" s="509"/>
      <c r="C33" s="509"/>
      <c r="D33" s="509"/>
      <c r="E33" s="510"/>
    </row>
    <row r="34" spans="1:5" ht="24.95" customHeight="1" x14ac:dyDescent="0.3">
      <c r="A34" s="508"/>
      <c r="B34" s="508"/>
      <c r="C34" s="508"/>
      <c r="D34" s="508"/>
      <c r="E34" s="508"/>
    </row>
    <row r="35" spans="1:5" ht="24.95" customHeight="1" x14ac:dyDescent="0.3">
      <c r="A35" s="508"/>
      <c r="B35" s="508"/>
      <c r="C35" s="508"/>
      <c r="D35" s="508"/>
      <c r="E35" s="508"/>
    </row>
    <row r="36" spans="1:5" ht="24.95" customHeight="1" x14ac:dyDescent="0.3">
      <c r="A36" s="508"/>
      <c r="B36" s="508"/>
      <c r="C36" s="508"/>
      <c r="D36" s="508"/>
      <c r="E36" s="508"/>
    </row>
    <row r="37" spans="1:5" ht="24.95" customHeight="1" x14ac:dyDescent="0.3">
      <c r="A37" s="508"/>
      <c r="B37" s="508"/>
      <c r="C37" s="508"/>
      <c r="D37" s="508"/>
      <c r="E37" s="508"/>
    </row>
    <row r="38" spans="1:5" ht="24.95" customHeight="1" x14ac:dyDescent="0.3">
      <c r="A38" s="508"/>
      <c r="B38" s="508"/>
      <c r="C38" s="508"/>
      <c r="D38" s="508"/>
      <c r="E38" s="508"/>
    </row>
    <row r="39" spans="1:5" ht="24.95" customHeight="1" x14ac:dyDescent="0.3">
      <c r="A39" s="508"/>
      <c r="B39" s="508"/>
      <c r="C39" s="508"/>
      <c r="D39" s="508"/>
      <c r="E39" s="508"/>
    </row>
    <row r="40" spans="1:5" ht="24.95" customHeight="1" x14ac:dyDescent="0.3">
      <c r="A40" s="508"/>
      <c r="B40" s="508"/>
      <c r="C40" s="508"/>
      <c r="D40" s="508"/>
      <c r="E40" s="508"/>
    </row>
    <row r="41" spans="1:5" ht="24.95" customHeight="1" x14ac:dyDescent="0.3">
      <c r="A41" s="508"/>
      <c r="B41" s="508"/>
      <c r="C41" s="508"/>
      <c r="D41" s="508"/>
      <c r="E41" s="508"/>
    </row>
    <row r="42" spans="1:5" ht="24.95" customHeight="1" x14ac:dyDescent="0.3">
      <c r="A42" s="508"/>
      <c r="B42" s="508"/>
      <c r="C42" s="508"/>
      <c r="D42" s="508"/>
      <c r="E42" s="508"/>
    </row>
    <row r="43" spans="1:5" ht="24.95" customHeight="1" x14ac:dyDescent="0.3">
      <c r="A43" s="508"/>
      <c r="B43" s="508"/>
      <c r="C43" s="508"/>
      <c r="D43" s="508"/>
      <c r="E43" s="508"/>
    </row>
    <row r="44" spans="1:5" ht="24.95" customHeight="1" x14ac:dyDescent="0.3">
      <c r="A44" s="508"/>
      <c r="B44" s="508"/>
      <c r="C44" s="508"/>
      <c r="D44" s="508"/>
      <c r="E44" s="508"/>
    </row>
    <row r="45" spans="1:5" ht="24.95" customHeight="1" x14ac:dyDescent="0.3">
      <c r="A45" s="508"/>
      <c r="B45" s="508"/>
      <c r="C45" s="508"/>
      <c r="D45" s="508"/>
      <c r="E45" s="508"/>
    </row>
    <row r="46" spans="1:5" ht="24.95" customHeight="1" x14ac:dyDescent="0.3">
      <c r="A46" s="508"/>
      <c r="B46" s="508"/>
      <c r="C46" s="508"/>
      <c r="D46" s="508"/>
      <c r="E46" s="508"/>
    </row>
    <row r="47" spans="1:5" ht="24.95" customHeight="1" x14ac:dyDescent="0.3">
      <c r="A47" s="508"/>
      <c r="B47" s="508"/>
      <c r="C47" s="508"/>
      <c r="D47" s="508"/>
      <c r="E47" s="508"/>
    </row>
    <row r="48" spans="1:5" ht="24.95" customHeight="1" x14ac:dyDescent="0.3">
      <c r="A48" s="508"/>
      <c r="B48" s="508"/>
      <c r="C48" s="508"/>
      <c r="D48" s="508"/>
      <c r="E48" s="508"/>
    </row>
    <row r="49" spans="1:5" ht="24.95" customHeight="1" x14ac:dyDescent="0.3">
      <c r="A49" s="508"/>
      <c r="B49" s="508"/>
      <c r="C49" s="508"/>
      <c r="D49" s="508"/>
      <c r="E49" s="508"/>
    </row>
    <row r="50" spans="1:5" ht="24.95" customHeight="1" x14ac:dyDescent="0.3">
      <c r="A50" s="508"/>
      <c r="B50" s="508"/>
      <c r="C50" s="508"/>
      <c r="D50" s="508"/>
      <c r="E50" s="508"/>
    </row>
    <row r="51" spans="1:5" ht="24.95" customHeight="1" x14ac:dyDescent="0.3">
      <c r="A51" s="508"/>
      <c r="B51" s="508"/>
      <c r="C51" s="508"/>
      <c r="D51" s="508"/>
      <c r="E51" s="508"/>
    </row>
    <row r="52" spans="1:5" ht="24.95" customHeight="1" x14ac:dyDescent="0.3">
      <c r="A52" s="508"/>
      <c r="B52" s="508"/>
      <c r="C52" s="508"/>
      <c r="D52" s="508"/>
      <c r="E52" s="508"/>
    </row>
    <row r="53" spans="1:5" ht="24.95" customHeight="1" x14ac:dyDescent="0.3">
      <c r="A53" s="508"/>
      <c r="B53" s="508"/>
      <c r="C53" s="508"/>
      <c r="D53" s="508"/>
      <c r="E53" s="508"/>
    </row>
    <row r="54" spans="1:5" ht="24.95" customHeight="1" x14ac:dyDescent="0.3">
      <c r="A54" s="508"/>
      <c r="B54" s="508"/>
      <c r="C54" s="508"/>
      <c r="D54" s="508"/>
      <c r="E54" s="508"/>
    </row>
    <row r="55" spans="1:5" ht="24.95" customHeight="1" x14ac:dyDescent="0.3">
      <c r="A55" s="508"/>
      <c r="B55" s="508"/>
      <c r="C55" s="508"/>
      <c r="D55" s="508"/>
      <c r="E55" s="508"/>
    </row>
    <row r="56" spans="1:5" ht="24.95" customHeight="1" x14ac:dyDescent="0.3">
      <c r="A56" s="508"/>
      <c r="B56" s="508"/>
      <c r="C56" s="508"/>
      <c r="D56" s="508"/>
      <c r="E56" s="508"/>
    </row>
    <row r="57" spans="1:5" x14ac:dyDescent="0.3">
      <c r="A57" s="508"/>
      <c r="B57" s="508"/>
      <c r="C57" s="508"/>
      <c r="D57" s="508"/>
      <c r="E57" s="508"/>
    </row>
    <row r="58" spans="1:5" x14ac:dyDescent="0.3">
      <c r="A58" s="508"/>
      <c r="B58" s="508"/>
      <c r="C58" s="508"/>
      <c r="D58" s="508"/>
      <c r="E58" s="508"/>
    </row>
    <row r="59" spans="1:5" x14ac:dyDescent="0.3">
      <c r="A59" s="508"/>
      <c r="B59" s="508"/>
      <c r="C59" s="508"/>
      <c r="D59" s="508"/>
      <c r="E59" s="508"/>
    </row>
    <row r="60" spans="1:5" x14ac:dyDescent="0.3">
      <c r="A60" s="508"/>
      <c r="B60" s="508"/>
      <c r="C60" s="508"/>
      <c r="D60" s="508"/>
      <c r="E60" s="508"/>
    </row>
    <row r="61" spans="1:5" x14ac:dyDescent="0.3">
      <c r="A61" s="508"/>
      <c r="B61" s="508"/>
      <c r="C61" s="508"/>
      <c r="D61" s="508"/>
      <c r="E61" s="508"/>
    </row>
    <row r="62" spans="1:5" x14ac:dyDescent="0.3">
      <c r="A62" s="508"/>
      <c r="B62" s="508"/>
      <c r="C62" s="508"/>
      <c r="D62" s="508"/>
      <c r="E62" s="508"/>
    </row>
    <row r="63" spans="1:5" x14ac:dyDescent="0.3">
      <c r="A63" s="508"/>
      <c r="B63" s="508"/>
      <c r="C63" s="508"/>
      <c r="D63" s="508"/>
      <c r="E63" s="508"/>
    </row>
    <row r="64" spans="1:5" x14ac:dyDescent="0.3">
      <c r="A64" s="508"/>
      <c r="B64" s="508"/>
      <c r="C64" s="508"/>
      <c r="D64" s="508"/>
      <c r="E64" s="508"/>
    </row>
    <row r="65" spans="1:5" x14ac:dyDescent="0.3">
      <c r="A65" s="508"/>
      <c r="B65" s="508"/>
      <c r="C65" s="508"/>
      <c r="D65" s="508"/>
      <c r="E65" s="508"/>
    </row>
    <row r="66" spans="1:5" x14ac:dyDescent="0.3">
      <c r="A66" s="508"/>
      <c r="B66" s="508"/>
      <c r="C66" s="508"/>
      <c r="D66" s="508"/>
      <c r="E66" s="508"/>
    </row>
    <row r="67" spans="1:5" x14ac:dyDescent="0.3">
      <c r="A67" s="508"/>
      <c r="B67" s="508"/>
      <c r="C67" s="508"/>
      <c r="D67" s="508"/>
      <c r="E67" s="508"/>
    </row>
    <row r="68" spans="1:5" x14ac:dyDescent="0.3">
      <c r="A68" s="508"/>
      <c r="B68" s="508"/>
      <c r="C68" s="508"/>
      <c r="D68" s="508"/>
      <c r="E68" s="508"/>
    </row>
    <row r="69" spans="1:5" x14ac:dyDescent="0.3">
      <c r="A69" s="508"/>
      <c r="B69" s="508"/>
      <c r="C69" s="508"/>
      <c r="D69" s="508"/>
      <c r="E69" s="508"/>
    </row>
    <row r="70" spans="1:5" x14ac:dyDescent="0.3">
      <c r="A70" s="508"/>
      <c r="B70" s="508"/>
      <c r="C70" s="508"/>
      <c r="D70" s="508"/>
      <c r="E70" s="508"/>
    </row>
    <row r="71" spans="1:5" x14ac:dyDescent="0.3">
      <c r="A71" s="508"/>
      <c r="B71" s="508"/>
      <c r="C71" s="508"/>
      <c r="D71" s="508"/>
      <c r="E71" s="508"/>
    </row>
    <row r="72" spans="1:5" x14ac:dyDescent="0.3">
      <c r="A72" s="508"/>
      <c r="B72" s="508"/>
      <c r="C72" s="508"/>
      <c r="D72" s="508"/>
      <c r="E72" s="508"/>
    </row>
    <row r="73" spans="1:5" x14ac:dyDescent="0.3">
      <c r="A73" s="508"/>
      <c r="B73" s="508"/>
      <c r="C73" s="508"/>
      <c r="D73" s="508"/>
      <c r="E73" s="508"/>
    </row>
    <row r="74" spans="1:5" x14ac:dyDescent="0.3">
      <c r="A74" s="508"/>
      <c r="B74" s="508"/>
      <c r="C74" s="508"/>
      <c r="D74" s="508"/>
      <c r="E74" s="508"/>
    </row>
  </sheetData>
  <sheetProtection formatColumns="0" formatRows="0" selectLockedCells="1"/>
  <dataConsolidate/>
  <customSheetViews>
    <customSheetView guid="{4452BE38-CCC8-48C7-BE23-59874684899B}" showPageBreaks="1" printArea="1" state="hidden" view="pageBreakPreview">
      <selection activeCell="D18" sqref="D1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C6A7FFED-91EB-41DF-A944-2BFB2D792481}" showPageBreaks="1" printArea="1" state="hidden" view="pageBreakPreview">
      <selection activeCell="D18" sqref="D18"/>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302D9D75-0757-45DA-AFBF-614F08F1401B}" showPageBreaks="1" printArea="1" state="hidden" view="pageBreakPreview">
      <selection activeCell="D18" sqref="D18"/>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CCDCC0D3-DF6E-48C7-BC25-59CC95F7F53D}" showPageBreaks="1" printArea="1" state="hidden" view="pageBreakPreview">
      <selection activeCell="D18" sqref="D18"/>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s>
  <mergeCells count="19">
    <mergeCell ref="A18:A19"/>
    <mergeCell ref="B18:C18"/>
    <mergeCell ref="B19:C19"/>
    <mergeCell ref="D19:E19"/>
    <mergeCell ref="I13:K13"/>
    <mergeCell ref="M13:O13"/>
    <mergeCell ref="B14:C14"/>
    <mergeCell ref="B21:E21"/>
    <mergeCell ref="B16:C16"/>
    <mergeCell ref="B17:C17"/>
    <mergeCell ref="B15:C15"/>
    <mergeCell ref="B11:C11"/>
    <mergeCell ref="B13:C13"/>
    <mergeCell ref="D13:E13"/>
    <mergeCell ref="A3:E3"/>
    <mergeCell ref="A4:E4"/>
    <mergeCell ref="B8:C8"/>
    <mergeCell ref="B9:C9"/>
    <mergeCell ref="B10:C10"/>
  </mergeCells>
  <dataValidations count="2">
    <dataValidation allowBlank="1" showInputMessage="1" showErrorMessage="1" prompt="You may write remarks regarding Excise Duty here." sqref="D15:E15" xr:uid="{00000000-0002-0000-0900-000000000000}"/>
    <dataValidation allowBlank="1" showInputMessage="1" showErrorMessage="1" prompt="You may write remarks regarding Sales Tax here." sqref="D17:E17" xr:uid="{00000000-0002-0000-0900-000001000000}"/>
  </dataValidations>
  <printOptions horizontalCentered="1"/>
  <pageMargins left="0.31" right="0.25" top="0.52" bottom="0.67" header="0.23" footer="0.24"/>
  <pageSetup paperSize="9" scale="90" fitToHeight="0" orientation="portrait" r:id="rId5"/>
  <headerFooter alignWithMargins="0">
    <oddFooter>&amp;R&amp;"Book Antiqua,Bold"&amp;10Schedule-5/ Page &amp;P of &amp;N</oddFoot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D78D-8E86-4AF3-B7F1-3963987C2606}">
  <sheetPr>
    <tabColor indexed="11"/>
    <pageSetUpPr fitToPage="1"/>
  </sheetPr>
  <dimension ref="A1:AC40"/>
  <sheetViews>
    <sheetView view="pageBreakPreview" zoomScale="55" zoomScaleNormal="100" zoomScaleSheetLayoutView="55" workbookViewId="0">
      <selection activeCell="I21" sqref="I21"/>
    </sheetView>
  </sheetViews>
  <sheetFormatPr defaultColWidth="9" defaultRowHeight="13.5" x14ac:dyDescent="0.3"/>
  <cols>
    <col min="1" max="1" width="10.75" style="442" customWidth="1"/>
    <col min="2" max="2" width="18.375" style="442" customWidth="1"/>
    <col min="3" max="3" width="8" style="442" customWidth="1"/>
    <col min="4" max="4" width="8.625" style="442" customWidth="1"/>
    <col min="5" max="5" width="8.375" style="442" customWidth="1"/>
    <col min="6" max="6" width="23.625" style="442" customWidth="1"/>
    <col min="7" max="7" width="12.375" style="442" customWidth="1"/>
    <col min="8" max="8" width="13.375" style="442" customWidth="1"/>
    <col min="9" max="9" width="15.375" style="442" customWidth="1"/>
    <col min="10" max="10" width="12.125" style="442" customWidth="1"/>
    <col min="11" max="11" width="18" style="442" customWidth="1"/>
    <col min="12" max="12" width="103.125" style="442" customWidth="1"/>
    <col min="13" max="13" width="9.5" style="442" customWidth="1"/>
    <col min="14" max="14" width="10.5" style="442" customWidth="1"/>
    <col min="15" max="15" width="26" style="442" customWidth="1"/>
    <col min="16" max="16" width="39.875" style="442" customWidth="1"/>
    <col min="17" max="17" width="17" style="442" customWidth="1"/>
    <col min="18" max="18" width="19.625" style="442" customWidth="1"/>
    <col min="19" max="19" width="12.25" style="442" customWidth="1"/>
    <col min="20" max="20" width="9" style="443" customWidth="1"/>
    <col min="21" max="16384" width="9" style="443"/>
  </cols>
  <sheetData>
    <row r="1" spans="1:19" ht="18" customHeight="1" x14ac:dyDescent="0.3">
      <c r="A1" s="437" t="str">
        <f>Cover!B3</f>
        <v xml:space="preserve">Specification No: CC/NT/W-SCADA/DOM/A00/23/08709 </v>
      </c>
      <c r="B1" s="438"/>
      <c r="C1" s="439"/>
      <c r="D1" s="439"/>
      <c r="E1" s="439"/>
      <c r="F1" s="439"/>
      <c r="G1" s="439"/>
      <c r="H1" s="439"/>
      <c r="I1" s="439"/>
      <c r="J1" s="439"/>
      <c r="K1" s="439"/>
      <c r="L1" s="439"/>
      <c r="M1" s="439"/>
      <c r="N1" s="439" t="s">
        <v>581</v>
      </c>
      <c r="O1" s="439"/>
      <c r="P1" s="440"/>
      <c r="Q1" s="441" t="s">
        <v>338</v>
      </c>
    </row>
    <row r="2" spans="1:19" ht="18" customHeight="1" x14ac:dyDescent="0.3">
      <c r="A2" s="444"/>
      <c r="B2" s="445"/>
      <c r="C2" s="446"/>
      <c r="D2" s="446"/>
      <c r="E2" s="446"/>
      <c r="F2" s="446"/>
      <c r="G2" s="446"/>
      <c r="H2" s="446"/>
      <c r="I2" s="446"/>
      <c r="J2" s="446"/>
      <c r="K2" s="446"/>
      <c r="L2" s="446"/>
      <c r="M2" s="446"/>
      <c r="N2" s="446"/>
      <c r="O2" s="446"/>
      <c r="P2" s="447"/>
      <c r="Q2" s="447"/>
    </row>
    <row r="3" spans="1:19" ht="42" customHeight="1" x14ac:dyDescent="0.3">
      <c r="A3" s="955" t="str">
        <f>Cover!$B$2</f>
        <v>Package-I: Establishment of SLDC cum REMC for UT of Ladakh under consultancy assignment for Establishment of SLDC cum REMC for UT of Ladakh.</v>
      </c>
      <c r="B3" s="955"/>
      <c r="C3" s="955"/>
      <c r="D3" s="955"/>
      <c r="E3" s="955"/>
      <c r="F3" s="955"/>
      <c r="G3" s="955"/>
      <c r="H3" s="955"/>
      <c r="I3" s="955"/>
      <c r="J3" s="955"/>
      <c r="K3" s="955"/>
      <c r="L3" s="955"/>
      <c r="M3" s="955"/>
      <c r="N3" s="955"/>
      <c r="O3" s="955"/>
      <c r="P3" s="955"/>
      <c r="Q3" s="955"/>
    </row>
    <row r="4" spans="1:19" ht="21.95" customHeight="1" x14ac:dyDescent="0.3">
      <c r="A4" s="956" t="s">
        <v>132</v>
      </c>
      <c r="B4" s="956"/>
      <c r="C4" s="956"/>
      <c r="D4" s="956"/>
      <c r="E4" s="956"/>
      <c r="F4" s="956"/>
      <c r="G4" s="956"/>
      <c r="H4" s="956"/>
      <c r="I4" s="956"/>
      <c r="J4" s="956"/>
      <c r="K4" s="956"/>
      <c r="L4" s="956"/>
      <c r="M4" s="956"/>
      <c r="N4" s="956"/>
      <c r="O4" s="956"/>
      <c r="P4" s="956"/>
      <c r="Q4" s="956"/>
    </row>
    <row r="5" spans="1:19" ht="18" customHeight="1" x14ac:dyDescent="0.3">
      <c r="A5" s="448"/>
      <c r="B5" s="449"/>
      <c r="C5" s="448"/>
      <c r="D5" s="448"/>
      <c r="E5" s="448"/>
      <c r="F5" s="448"/>
      <c r="G5" s="448"/>
      <c r="H5" s="448"/>
      <c r="I5" s="448"/>
      <c r="J5" s="448"/>
      <c r="K5" s="448"/>
      <c r="L5" s="448"/>
      <c r="M5" s="448"/>
      <c r="N5" s="448"/>
      <c r="O5" s="448"/>
      <c r="P5" s="448"/>
      <c r="Q5" s="448"/>
    </row>
    <row r="6" spans="1:19" ht="18" customHeight="1" x14ac:dyDescent="0.3">
      <c r="A6" s="450" t="str">
        <f>'[1]Sch-1'!A6</f>
        <v>Bidder’s Name and Address (Sole Bidder) :</v>
      </c>
      <c r="B6" s="451"/>
      <c r="C6" s="451"/>
      <c r="D6" s="451"/>
      <c r="E6" s="451"/>
      <c r="F6" s="451"/>
      <c r="G6" s="451"/>
      <c r="H6" s="451"/>
      <c r="I6" s="451"/>
      <c r="J6" s="451"/>
      <c r="K6" s="451"/>
      <c r="L6" s="451"/>
      <c r="M6" s="451"/>
      <c r="N6" s="451"/>
      <c r="O6" s="451"/>
      <c r="P6" s="452" t="s">
        <v>5</v>
      </c>
      <c r="Q6" s="447"/>
    </row>
    <row r="7" spans="1:19" ht="36" customHeight="1" x14ac:dyDescent="0.3">
      <c r="A7" s="957" t="str">
        <f>'[1]Sch-1'!A7</f>
        <v/>
      </c>
      <c r="B7" s="957"/>
      <c r="C7" s="957"/>
      <c r="D7" s="957"/>
      <c r="E7" s="957"/>
      <c r="F7" s="957"/>
      <c r="G7" s="957"/>
      <c r="H7" s="957"/>
      <c r="I7" s="957"/>
      <c r="J7" s="957"/>
      <c r="K7" s="957"/>
      <c r="L7" s="957"/>
      <c r="M7" s="957"/>
      <c r="N7" s="957"/>
      <c r="O7" s="957"/>
      <c r="P7" s="453" t="str">
        <f>'[1]Sch-1'!M7</f>
        <v>Contracts Services, 3rd Floor</v>
      </c>
      <c r="Q7" s="447"/>
    </row>
    <row r="8" spans="1:19" ht="18" customHeight="1" x14ac:dyDescent="0.3">
      <c r="A8" s="450" t="s">
        <v>7</v>
      </c>
      <c r="B8" s="954" t="str">
        <f>'Sch-4a'!B8:O8</f>
        <v/>
      </c>
      <c r="C8" s="954"/>
      <c r="D8" s="954"/>
      <c r="E8" s="954"/>
      <c r="F8" s="954"/>
      <c r="G8" s="954"/>
      <c r="H8" s="954"/>
      <c r="I8" s="954"/>
      <c r="J8" s="954"/>
      <c r="K8" s="954"/>
      <c r="L8" s="954"/>
      <c r="M8" s="954"/>
      <c r="N8" s="954"/>
      <c r="O8" s="954"/>
      <c r="P8" s="453" t="str">
        <f>'[1]Sch-1'!M8</f>
        <v>Power Grid Corporation of India Ltd.,</v>
      </c>
      <c r="Q8" s="447"/>
    </row>
    <row r="9" spans="1:19" ht="18" customHeight="1" x14ac:dyDescent="0.3">
      <c r="A9" s="450" t="s">
        <v>9</v>
      </c>
      <c r="B9" s="954" t="str">
        <f>'Sch-4a'!B9:O9</f>
        <v/>
      </c>
      <c r="C9" s="954"/>
      <c r="D9" s="954"/>
      <c r="E9" s="954"/>
      <c r="F9" s="954"/>
      <c r="G9" s="954"/>
      <c r="H9" s="954"/>
      <c r="I9" s="954"/>
      <c r="J9" s="954"/>
      <c r="K9" s="954"/>
      <c r="L9" s="954"/>
      <c r="M9" s="954"/>
      <c r="N9" s="954"/>
      <c r="O9" s="954"/>
      <c r="P9" s="453" t="str">
        <f>'[1]Sch-1'!M9</f>
        <v>"Saudamini", Plot No.-2</v>
      </c>
      <c r="Q9" s="447"/>
    </row>
    <row r="10" spans="1:19" ht="18" customHeight="1" x14ac:dyDescent="0.3">
      <c r="A10" s="451"/>
      <c r="B10" s="954" t="str">
        <f>'Sch-4a'!B10:O10</f>
        <v/>
      </c>
      <c r="C10" s="954"/>
      <c r="D10" s="954"/>
      <c r="E10" s="954"/>
      <c r="F10" s="954"/>
      <c r="G10" s="954"/>
      <c r="H10" s="954"/>
      <c r="I10" s="954"/>
      <c r="J10" s="954"/>
      <c r="K10" s="954"/>
      <c r="L10" s="954"/>
      <c r="M10" s="954"/>
      <c r="N10" s="954"/>
      <c r="O10" s="954"/>
      <c r="P10" s="453" t="str">
        <f>'[1]Sch-1'!M10</f>
        <v xml:space="preserve">Sector-29, </v>
      </c>
      <c r="Q10" s="447"/>
    </row>
    <row r="11" spans="1:19" ht="18" customHeight="1" x14ac:dyDescent="0.3">
      <c r="A11" s="451"/>
      <c r="B11" s="954" t="str">
        <f>'Sch-4a'!B11:O11</f>
        <v/>
      </c>
      <c r="C11" s="954"/>
      <c r="D11" s="954"/>
      <c r="E11" s="954"/>
      <c r="F11" s="954"/>
      <c r="G11" s="954"/>
      <c r="H11" s="954"/>
      <c r="I11" s="954"/>
      <c r="J11" s="954"/>
      <c r="K11" s="954"/>
      <c r="L11" s="954"/>
      <c r="M11" s="954"/>
      <c r="N11" s="954"/>
      <c r="O11" s="954"/>
      <c r="P11" s="453" t="str">
        <f>'[1]Sch-1'!M11</f>
        <v>Gurugram (Haryana) - 122001</v>
      </c>
      <c r="Q11" s="447"/>
    </row>
    <row r="12" spans="1:19" ht="18" customHeight="1" x14ac:dyDescent="0.3">
      <c r="A12" s="454"/>
      <c r="B12" s="232"/>
      <c r="C12" s="232"/>
      <c r="D12" s="232"/>
      <c r="E12" s="232"/>
      <c r="F12" s="232"/>
      <c r="G12" s="232"/>
      <c r="H12" s="232"/>
      <c r="I12" s="232"/>
      <c r="J12" s="232"/>
      <c r="K12" s="232"/>
      <c r="L12" s="232"/>
      <c r="M12" s="232"/>
      <c r="N12" s="232"/>
      <c r="O12" s="232"/>
      <c r="P12" s="451"/>
      <c r="Q12" s="447"/>
    </row>
    <row r="13" spans="1:19" ht="26.25" customHeight="1" x14ac:dyDescent="0.3">
      <c r="A13" s="411"/>
      <c r="B13" s="412"/>
      <c r="C13" s="411"/>
      <c r="D13" s="411"/>
      <c r="E13" s="411"/>
      <c r="F13" s="411"/>
      <c r="G13" s="411"/>
      <c r="H13" s="411"/>
      <c r="I13" s="411"/>
      <c r="J13" s="411"/>
      <c r="K13" s="411"/>
      <c r="L13" s="411"/>
      <c r="M13" s="411"/>
      <c r="N13" s="411"/>
      <c r="O13" s="411"/>
      <c r="P13" s="411"/>
      <c r="Q13" s="411"/>
    </row>
    <row r="14" spans="1:19" s="458" customFormat="1" ht="27.75" customHeight="1" x14ac:dyDescent="0.3">
      <c r="A14" s="413" t="s">
        <v>583</v>
      </c>
      <c r="B14" s="455"/>
      <c r="C14" s="456"/>
      <c r="D14" s="456"/>
      <c r="E14" s="456"/>
      <c r="F14" s="456"/>
      <c r="G14" s="456"/>
      <c r="H14" s="456"/>
      <c r="I14" s="456"/>
      <c r="J14" s="456"/>
      <c r="K14" s="456"/>
      <c r="L14" s="456"/>
      <c r="M14" s="456"/>
      <c r="N14" s="456"/>
      <c r="O14" s="456"/>
      <c r="P14" s="456"/>
      <c r="Q14" s="456"/>
      <c r="R14" s="457"/>
      <c r="S14" s="457"/>
    </row>
    <row r="15" spans="1:19" ht="16.5" x14ac:dyDescent="0.3">
      <c r="A15" s="418"/>
      <c r="B15" s="412"/>
      <c r="C15" s="411"/>
      <c r="D15" s="411"/>
      <c r="E15" s="411"/>
      <c r="F15" s="411"/>
      <c r="G15" s="411"/>
      <c r="H15" s="411"/>
      <c r="I15" s="411"/>
      <c r="J15" s="411"/>
      <c r="K15" s="411"/>
      <c r="L15" s="411"/>
      <c r="M15" s="411"/>
      <c r="N15" s="411"/>
      <c r="O15" s="411"/>
      <c r="P15" s="411" t="s">
        <v>15</v>
      </c>
      <c r="Q15" s="411"/>
    </row>
    <row r="16" spans="1:19" ht="154.15" customHeight="1" x14ac:dyDescent="0.3">
      <c r="A16" s="316" t="s">
        <v>17</v>
      </c>
      <c r="B16" s="317" t="s">
        <v>18</v>
      </c>
      <c r="C16" s="317" t="s">
        <v>19</v>
      </c>
      <c r="D16" s="317" t="s">
        <v>142</v>
      </c>
      <c r="E16" s="317" t="s">
        <v>143</v>
      </c>
      <c r="F16" s="317" t="s">
        <v>20</v>
      </c>
      <c r="G16" s="318" t="s">
        <v>144</v>
      </c>
      <c r="H16" s="319" t="s">
        <v>145</v>
      </c>
      <c r="I16" s="749" t="s">
        <v>584</v>
      </c>
      <c r="J16" s="749" t="s">
        <v>24</v>
      </c>
      <c r="K16" s="749" t="s">
        <v>585</v>
      </c>
      <c r="L16" s="51" t="s">
        <v>26</v>
      </c>
      <c r="M16" s="321" t="s">
        <v>27</v>
      </c>
      <c r="N16" s="321" t="s">
        <v>121</v>
      </c>
      <c r="O16" s="317" t="s">
        <v>335</v>
      </c>
      <c r="P16" s="317" t="s">
        <v>336</v>
      </c>
      <c r="Q16" s="51" t="s">
        <v>149</v>
      </c>
    </row>
    <row r="17" spans="1:29" ht="16.5" x14ac:dyDescent="0.3">
      <c r="A17" s="323">
        <v>1</v>
      </c>
      <c r="B17" s="323">
        <v>2</v>
      </c>
      <c r="C17" s="323">
        <v>3</v>
      </c>
      <c r="D17" s="323">
        <v>4</v>
      </c>
      <c r="E17" s="323">
        <v>5</v>
      </c>
      <c r="F17" s="420">
        <v>6</v>
      </c>
      <c r="G17" s="323">
        <v>7</v>
      </c>
      <c r="H17" s="326">
        <v>8</v>
      </c>
      <c r="I17" s="327">
        <v>9</v>
      </c>
      <c r="J17" s="327">
        <v>10</v>
      </c>
      <c r="K17" s="327">
        <v>11</v>
      </c>
      <c r="L17" s="328">
        <v>12</v>
      </c>
      <c r="M17" s="328">
        <v>13</v>
      </c>
      <c r="N17" s="328">
        <v>14</v>
      </c>
      <c r="O17" s="328">
        <v>15</v>
      </c>
      <c r="P17" s="328" t="s">
        <v>150</v>
      </c>
      <c r="Q17" s="328">
        <v>17</v>
      </c>
    </row>
    <row r="18" spans="1:29" s="460" customFormat="1" ht="2.25" customHeight="1" x14ac:dyDescent="0.3">
      <c r="A18" s="742"/>
      <c r="B18" s="743"/>
      <c r="C18" s="423"/>
      <c r="D18" s="423"/>
      <c r="E18" s="423"/>
      <c r="F18" s="423"/>
      <c r="G18" s="423"/>
      <c r="H18" s="423"/>
      <c r="I18" s="423"/>
      <c r="J18" s="423"/>
      <c r="K18" s="423"/>
      <c r="L18" s="423"/>
      <c r="M18" s="423"/>
      <c r="N18" s="423"/>
      <c r="O18" s="423"/>
      <c r="P18" s="423"/>
      <c r="Q18" s="423"/>
      <c r="R18" s="459"/>
      <c r="S18" s="459"/>
    </row>
    <row r="19" spans="1:29" ht="24" customHeight="1" x14ac:dyDescent="0.3">
      <c r="A19" s="802" t="s">
        <v>362</v>
      </c>
      <c r="B19" s="759"/>
      <c r="C19" s="776"/>
      <c r="D19" s="776"/>
      <c r="E19" s="776"/>
      <c r="F19" s="776"/>
      <c r="G19" s="776"/>
      <c r="H19" s="776"/>
      <c r="I19" s="776"/>
      <c r="J19" s="776"/>
      <c r="K19" s="776"/>
      <c r="L19" s="776"/>
      <c r="M19" s="776"/>
      <c r="N19" s="776"/>
      <c r="O19" s="776"/>
      <c r="P19" s="776"/>
      <c r="Q19" s="777"/>
      <c r="R19" s="459"/>
      <c r="S19" s="459"/>
      <c r="T19" s="460"/>
      <c r="U19" s="460"/>
    </row>
    <row r="20" spans="1:29" ht="24" customHeight="1" x14ac:dyDescent="0.3">
      <c r="A20" s="802" t="s">
        <v>602</v>
      </c>
      <c r="B20" s="759"/>
      <c r="C20" s="776"/>
      <c r="D20" s="776"/>
      <c r="E20" s="776"/>
      <c r="F20" s="776"/>
      <c r="G20" s="776"/>
      <c r="H20" s="776"/>
      <c r="I20" s="776"/>
      <c r="J20" s="776"/>
      <c r="K20" s="776"/>
      <c r="L20" s="776"/>
      <c r="M20" s="776"/>
      <c r="N20" s="776"/>
      <c r="O20" s="776"/>
      <c r="P20" s="776"/>
      <c r="Q20" s="777"/>
      <c r="R20" s="459"/>
      <c r="S20" s="459"/>
      <c r="T20" s="460"/>
      <c r="U20" s="460"/>
    </row>
    <row r="21" spans="1:29" s="293" customFormat="1" ht="45" customHeight="1" x14ac:dyDescent="0.3">
      <c r="A21" s="334">
        <v>1</v>
      </c>
      <c r="B21" s="334">
        <v>7000023989</v>
      </c>
      <c r="C21" s="334">
        <v>70</v>
      </c>
      <c r="D21" s="334">
        <v>30</v>
      </c>
      <c r="E21" s="334">
        <v>60</v>
      </c>
      <c r="F21" s="334" t="s">
        <v>367</v>
      </c>
      <c r="G21" s="334">
        <v>170003692</v>
      </c>
      <c r="H21" s="334">
        <v>998734</v>
      </c>
      <c r="I21" s="424"/>
      <c r="J21" s="461">
        <v>0.18</v>
      </c>
      <c r="K21" s="337"/>
      <c r="L21" s="338" t="s">
        <v>477</v>
      </c>
      <c r="M21" s="334" t="s">
        <v>34</v>
      </c>
      <c r="N21" s="334">
        <v>6</v>
      </c>
      <c r="O21" s="803"/>
      <c r="P21" s="339" t="str">
        <f>IF(O21=0, "Included", IF(ISERROR(N21*O21), O21,N21* O21))</f>
        <v>Included</v>
      </c>
      <c r="Q21" s="340">
        <f>S21</f>
        <v>0</v>
      </c>
      <c r="R21" s="293">
        <f>IF(P21="Included",0,P21)</f>
        <v>0</v>
      </c>
      <c r="S21" s="293">
        <f>IF(K21="",(R21*J21),(R21*K21))</f>
        <v>0</v>
      </c>
      <c r="T21" s="341"/>
      <c r="AC21" s="342"/>
    </row>
    <row r="22" spans="1:29" s="293" customFormat="1" ht="45" customHeight="1" x14ac:dyDescent="0.3">
      <c r="A22" s="334">
        <v>2</v>
      </c>
      <c r="B22" s="334">
        <v>7000023989</v>
      </c>
      <c r="C22" s="334">
        <v>70</v>
      </c>
      <c r="D22" s="334">
        <v>30</v>
      </c>
      <c r="E22" s="334">
        <v>70</v>
      </c>
      <c r="F22" s="334" t="s">
        <v>367</v>
      </c>
      <c r="G22" s="334">
        <v>170003693</v>
      </c>
      <c r="H22" s="334">
        <v>998734</v>
      </c>
      <c r="I22" s="424"/>
      <c r="J22" s="461">
        <v>0.18</v>
      </c>
      <c r="K22" s="337"/>
      <c r="L22" s="338" t="s">
        <v>478</v>
      </c>
      <c r="M22" s="334" t="s">
        <v>34</v>
      </c>
      <c r="N22" s="334">
        <v>6</v>
      </c>
      <c r="O22" s="803"/>
      <c r="P22" s="339" t="str">
        <f>IF(O22=0, "Included", IF(ISERROR(N22*O22), O22,N22* O22))</f>
        <v>Included</v>
      </c>
      <c r="Q22" s="340">
        <f>S22</f>
        <v>0</v>
      </c>
      <c r="R22" s="293">
        <f>IF(P22="Included",0,P22)</f>
        <v>0</v>
      </c>
      <c r="S22" s="293">
        <f>IF(K22="",(R22*J22),(R22*K22))</f>
        <v>0</v>
      </c>
      <c r="T22" s="341"/>
      <c r="AC22" s="342"/>
    </row>
    <row r="23" spans="1:29" s="293" customFormat="1" ht="45" customHeight="1" x14ac:dyDescent="0.3">
      <c r="A23" s="334">
        <v>3</v>
      </c>
      <c r="B23" s="334">
        <v>7000023989</v>
      </c>
      <c r="C23" s="334">
        <v>70</v>
      </c>
      <c r="D23" s="334">
        <v>30</v>
      </c>
      <c r="E23" s="334">
        <v>80</v>
      </c>
      <c r="F23" s="334" t="s">
        <v>367</v>
      </c>
      <c r="G23" s="334">
        <v>170003694</v>
      </c>
      <c r="H23" s="334">
        <v>998734</v>
      </c>
      <c r="I23" s="424"/>
      <c r="J23" s="461">
        <v>0.18</v>
      </c>
      <c r="K23" s="337"/>
      <c r="L23" s="338" t="s">
        <v>479</v>
      </c>
      <c r="M23" s="334" t="s">
        <v>34</v>
      </c>
      <c r="N23" s="334">
        <v>6</v>
      </c>
      <c r="O23" s="803"/>
      <c r="P23" s="339" t="str">
        <f>IF(O23=0, "Included", IF(ISERROR(N23*O23), O23,N23* O23))</f>
        <v>Included</v>
      </c>
      <c r="Q23" s="340">
        <f>S23</f>
        <v>0</v>
      </c>
      <c r="R23" s="293">
        <f>IF(P23="Included",0,P23)</f>
        <v>0</v>
      </c>
      <c r="S23" s="293">
        <f>IF(K23="",(R23*J23),(R23*K23))</f>
        <v>0</v>
      </c>
      <c r="T23" s="341"/>
      <c r="AC23" s="342"/>
    </row>
    <row r="24" spans="1:29" s="293" customFormat="1" ht="18.75" customHeight="1" x14ac:dyDescent="0.3">
      <c r="A24" s="965" t="s">
        <v>604</v>
      </c>
      <c r="B24" s="966"/>
      <c r="C24" s="966"/>
      <c r="D24" s="966"/>
      <c r="E24" s="966"/>
      <c r="F24" s="966"/>
      <c r="G24" s="966"/>
      <c r="H24" s="966"/>
      <c r="I24" s="966"/>
      <c r="J24" s="966"/>
      <c r="K24" s="966"/>
      <c r="L24" s="966"/>
      <c r="M24" s="966"/>
      <c r="N24" s="966"/>
      <c r="O24" s="966"/>
      <c r="P24" s="966"/>
      <c r="Q24" s="967"/>
      <c r="T24" s="341"/>
      <c r="AC24" s="342"/>
    </row>
    <row r="25" spans="1:29" s="293" customFormat="1" ht="45" customHeight="1" x14ac:dyDescent="0.3">
      <c r="A25" s="827">
        <v>4</v>
      </c>
      <c r="B25" s="784">
        <v>7000023989</v>
      </c>
      <c r="C25" s="784">
        <v>50</v>
      </c>
      <c r="D25" s="784">
        <v>100</v>
      </c>
      <c r="E25" s="784">
        <v>60</v>
      </c>
      <c r="F25" s="785" t="s">
        <v>367</v>
      </c>
      <c r="G25" s="784">
        <v>170003692</v>
      </c>
      <c r="H25" s="784">
        <v>998734</v>
      </c>
      <c r="I25" s="824"/>
      <c r="J25" s="787">
        <v>0.18</v>
      </c>
      <c r="K25" s="788"/>
      <c r="L25" s="795" t="s">
        <v>477</v>
      </c>
      <c r="M25" s="784" t="s">
        <v>34</v>
      </c>
      <c r="N25" s="784">
        <v>6</v>
      </c>
      <c r="O25" s="806"/>
      <c r="P25" s="825" t="str">
        <f t="shared" ref="P25:P27" si="0">IF(O25=0, "Included", IF(ISERROR(N25*O25), O25, N25*O25))</f>
        <v>Included</v>
      </c>
      <c r="Q25" s="826">
        <f t="shared" ref="Q25:Q27" si="1">S25</f>
        <v>0</v>
      </c>
      <c r="T25" s="341"/>
      <c r="AC25" s="342"/>
    </row>
    <row r="26" spans="1:29" s="293" customFormat="1" ht="45" customHeight="1" x14ac:dyDescent="0.3">
      <c r="A26" s="827">
        <v>5</v>
      </c>
      <c r="B26" s="784">
        <v>7000023989</v>
      </c>
      <c r="C26" s="784">
        <v>50</v>
      </c>
      <c r="D26" s="784">
        <v>100</v>
      </c>
      <c r="E26" s="784">
        <v>70</v>
      </c>
      <c r="F26" s="785" t="s">
        <v>367</v>
      </c>
      <c r="G26" s="784">
        <v>170003693</v>
      </c>
      <c r="H26" s="784">
        <v>998734</v>
      </c>
      <c r="I26" s="824"/>
      <c r="J26" s="787">
        <v>0.18</v>
      </c>
      <c r="K26" s="788"/>
      <c r="L26" s="795" t="s">
        <v>478</v>
      </c>
      <c r="M26" s="784" t="s">
        <v>34</v>
      </c>
      <c r="N26" s="784">
        <v>6</v>
      </c>
      <c r="O26" s="806"/>
      <c r="P26" s="825" t="str">
        <f t="shared" si="0"/>
        <v>Included</v>
      </c>
      <c r="Q26" s="826">
        <f t="shared" si="1"/>
        <v>0</v>
      </c>
      <c r="T26" s="341"/>
      <c r="AC26" s="342"/>
    </row>
    <row r="27" spans="1:29" s="293" customFormat="1" ht="45" customHeight="1" x14ac:dyDescent="0.3">
      <c r="A27" s="827">
        <v>6</v>
      </c>
      <c r="B27" s="784">
        <v>7000023989</v>
      </c>
      <c r="C27" s="784">
        <v>50</v>
      </c>
      <c r="D27" s="784">
        <v>100</v>
      </c>
      <c r="E27" s="784">
        <v>80</v>
      </c>
      <c r="F27" s="785" t="s">
        <v>367</v>
      </c>
      <c r="G27" s="784">
        <v>170003694</v>
      </c>
      <c r="H27" s="784">
        <v>998734</v>
      </c>
      <c r="I27" s="824"/>
      <c r="J27" s="787">
        <v>0.18</v>
      </c>
      <c r="K27" s="788"/>
      <c r="L27" s="795" t="s">
        <v>479</v>
      </c>
      <c r="M27" s="784" t="s">
        <v>34</v>
      </c>
      <c r="N27" s="784">
        <v>6</v>
      </c>
      <c r="O27" s="806"/>
      <c r="P27" s="825" t="str">
        <f t="shared" si="0"/>
        <v>Included</v>
      </c>
      <c r="Q27" s="826">
        <f t="shared" si="1"/>
        <v>0</v>
      </c>
      <c r="T27" s="341"/>
      <c r="AC27" s="342"/>
    </row>
    <row r="28" spans="1:29" s="10" customFormat="1" ht="22.5" customHeight="1" x14ac:dyDescent="0.3">
      <c r="A28" s="929"/>
      <c r="B28" s="930"/>
      <c r="C28" s="930"/>
      <c r="D28" s="930"/>
      <c r="E28" s="930"/>
      <c r="F28" s="930"/>
      <c r="G28" s="930"/>
      <c r="H28" s="930"/>
      <c r="I28" s="931"/>
      <c r="J28" s="959" t="s">
        <v>582</v>
      </c>
      <c r="K28" s="960"/>
      <c r="L28" s="960"/>
      <c r="M28" s="960"/>
      <c r="N28" s="960"/>
      <c r="O28" s="961"/>
      <c r="P28" s="347">
        <f>SUM(P21:P23)</f>
        <v>0</v>
      </c>
      <c r="Q28" s="462"/>
      <c r="R28" s="9"/>
      <c r="S28" s="429" t="e">
        <f>SUM(#REF!)</f>
        <v>#REF!</v>
      </c>
    </row>
    <row r="29" spans="1:29" s="10" customFormat="1" ht="19.5" customHeight="1" x14ac:dyDescent="0.3">
      <c r="A29" s="349"/>
      <c r="B29" s="350"/>
      <c r="C29" s="350"/>
      <c r="D29" s="350"/>
      <c r="E29" s="350"/>
      <c r="F29" s="350"/>
      <c r="G29" s="350"/>
      <c r="H29" s="351"/>
      <c r="I29" s="352"/>
      <c r="J29" s="962" t="s">
        <v>149</v>
      </c>
      <c r="K29" s="962"/>
      <c r="L29" s="962"/>
      <c r="M29" s="962"/>
      <c r="N29" s="962"/>
      <c r="O29" s="963"/>
      <c r="P29" s="347"/>
      <c r="Q29" s="353">
        <f>SUM(Q21:Q23)</f>
        <v>0</v>
      </c>
      <c r="R29" s="9"/>
      <c r="S29" s="9"/>
    </row>
    <row r="30" spans="1:29" ht="16.5" x14ac:dyDescent="0.3">
      <c r="A30" s="418"/>
      <c r="B30" s="412"/>
      <c r="C30" s="411"/>
      <c r="D30" s="411"/>
      <c r="E30" s="411"/>
      <c r="F30" s="411"/>
      <c r="G30" s="411"/>
      <c r="H30" s="411"/>
      <c r="I30" s="411"/>
      <c r="J30" s="411"/>
      <c r="K30" s="411"/>
      <c r="L30" s="411"/>
      <c r="M30" s="411"/>
      <c r="N30" s="411"/>
      <c r="O30" s="411"/>
      <c r="P30" s="411"/>
      <c r="Q30" s="411"/>
    </row>
    <row r="31" spans="1:29" ht="22.5" customHeight="1" x14ac:dyDescent="0.3">
      <c r="A31" s="746"/>
      <c r="B31" s="994"/>
      <c r="C31" s="994"/>
      <c r="D31" s="994"/>
      <c r="E31" s="994"/>
      <c r="F31" s="994"/>
      <c r="G31" s="994"/>
      <c r="H31" s="994"/>
      <c r="I31" s="994"/>
      <c r="J31" s="994"/>
      <c r="K31" s="994"/>
      <c r="L31" s="994"/>
      <c r="M31" s="994"/>
      <c r="N31" s="994"/>
      <c r="O31" s="994"/>
      <c r="P31" s="994"/>
      <c r="Q31" s="747"/>
    </row>
    <row r="32" spans="1:29" ht="27" customHeight="1" x14ac:dyDescent="0.3">
      <c r="A32" s="746"/>
      <c r="B32" s="994"/>
      <c r="C32" s="994"/>
      <c r="D32" s="994"/>
      <c r="E32" s="994"/>
      <c r="F32" s="994"/>
      <c r="G32" s="994"/>
      <c r="H32" s="994"/>
      <c r="I32" s="994"/>
      <c r="J32" s="994"/>
      <c r="K32" s="994"/>
      <c r="L32" s="994"/>
      <c r="M32" s="994"/>
      <c r="N32" s="994"/>
      <c r="O32" s="994"/>
      <c r="P32" s="994"/>
      <c r="Q32" s="747"/>
    </row>
    <row r="33" spans="1:17" ht="37.5" customHeight="1" x14ac:dyDescent="0.3">
      <c r="A33" s="807" t="s">
        <v>45</v>
      </c>
      <c r="B33" s="995" t="s">
        <v>155</v>
      </c>
      <c r="C33" s="995"/>
      <c r="D33" s="995"/>
      <c r="E33" s="995"/>
      <c r="F33" s="995"/>
      <c r="G33" s="995"/>
      <c r="H33" s="995"/>
      <c r="I33" s="995"/>
      <c r="J33" s="995"/>
      <c r="K33" s="995"/>
      <c r="L33" s="995"/>
      <c r="M33" s="995"/>
      <c r="N33" s="995"/>
      <c r="O33" s="995"/>
      <c r="P33" s="995"/>
      <c r="Q33" s="808"/>
    </row>
    <row r="34" spans="1:17" ht="47.45" customHeight="1" x14ac:dyDescent="0.3">
      <c r="A34" s="430" t="s">
        <v>354</v>
      </c>
      <c r="B34" s="964" t="s">
        <v>355</v>
      </c>
      <c r="C34" s="964"/>
      <c r="D34" s="964"/>
      <c r="E34" s="964"/>
      <c r="F34" s="964"/>
      <c r="G34" s="964"/>
      <c r="H34" s="964"/>
      <c r="I34" s="964"/>
      <c r="J34" s="964"/>
      <c r="K34" s="964"/>
      <c r="L34" s="964"/>
      <c r="M34" s="964"/>
      <c r="N34" s="964"/>
      <c r="O34" s="964"/>
      <c r="P34" s="964"/>
      <c r="Q34" s="964"/>
    </row>
    <row r="35" spans="1:17" ht="21" customHeight="1" x14ac:dyDescent="0.3">
      <c r="A35" s="748"/>
      <c r="B35" s="992"/>
      <c r="C35" s="992"/>
      <c r="D35" s="992"/>
      <c r="E35" s="992"/>
      <c r="F35" s="992"/>
      <c r="G35" s="992"/>
      <c r="H35" s="992"/>
      <c r="I35" s="992"/>
      <c r="J35" s="992"/>
      <c r="K35" s="992"/>
      <c r="L35" s="992"/>
      <c r="M35" s="992"/>
      <c r="N35" s="992"/>
      <c r="O35" s="993"/>
      <c r="P35" s="993"/>
      <c r="Q35" s="993"/>
    </row>
    <row r="36" spans="1:17" ht="21" customHeight="1" x14ac:dyDescent="0.3">
      <c r="A36" s="745"/>
      <c r="B36" s="991"/>
      <c r="C36" s="991"/>
      <c r="D36" s="991"/>
      <c r="E36" s="991"/>
      <c r="F36" s="991"/>
      <c r="G36" s="991"/>
      <c r="H36" s="991"/>
      <c r="I36" s="991"/>
      <c r="J36" s="991"/>
      <c r="K36" s="991"/>
      <c r="L36" s="991"/>
      <c r="M36" s="991"/>
      <c r="N36" s="991"/>
      <c r="O36" s="958"/>
      <c r="P36" s="958"/>
      <c r="Q36" s="958"/>
    </row>
    <row r="37" spans="1:17" ht="33.6" customHeight="1" x14ac:dyDescent="0.3">
      <c r="A37" s="463" t="s">
        <v>47</v>
      </c>
      <c r="B37" s="464" t="str">
        <f>'Sch-1'!B261</f>
        <v>--</v>
      </c>
      <c r="C37" s="465"/>
      <c r="D37" s="465"/>
      <c r="E37" s="465"/>
      <c r="F37" s="465"/>
      <c r="G37" s="465"/>
      <c r="H37" s="465"/>
      <c r="I37" s="465"/>
      <c r="J37" s="465"/>
      <c r="K37" s="465"/>
      <c r="L37" s="465"/>
      <c r="M37" s="465"/>
      <c r="N37" s="730" t="s">
        <v>316</v>
      </c>
      <c r="O37" s="947" t="str">
        <f>'Sch-3 '!O238</f>
        <v/>
      </c>
      <c r="P37" s="947"/>
      <c r="Q37" s="947"/>
    </row>
    <row r="38" spans="1:17" ht="33.6" customHeight="1" x14ac:dyDescent="0.3">
      <c r="A38" s="463" t="s">
        <v>48</v>
      </c>
      <c r="B38" s="464" t="str">
        <f>'Sch-1'!B262</f>
        <v/>
      </c>
      <c r="C38" s="447"/>
      <c r="D38" s="447"/>
      <c r="E38" s="447"/>
      <c r="F38" s="447"/>
      <c r="G38" s="447"/>
      <c r="H38" s="447"/>
      <c r="I38" s="447"/>
      <c r="J38" s="447"/>
      <c r="K38" s="447"/>
      <c r="L38" s="447"/>
      <c r="M38" s="447"/>
      <c r="N38" s="731" t="s">
        <v>111</v>
      </c>
      <c r="O38" s="947" t="str">
        <f>'Sch-3 '!O239</f>
        <v/>
      </c>
      <c r="P38" s="947"/>
      <c r="Q38" s="947"/>
    </row>
    <row r="39" spans="1:17" ht="33.6" customHeight="1" x14ac:dyDescent="0.3">
      <c r="A39" s="446"/>
      <c r="B39" s="445"/>
      <c r="C39" s="447"/>
      <c r="D39" s="447"/>
      <c r="E39" s="447"/>
      <c r="F39" s="447"/>
      <c r="G39" s="447"/>
      <c r="H39" s="447"/>
      <c r="I39" s="447"/>
      <c r="J39" s="447"/>
      <c r="K39" s="447"/>
      <c r="L39" s="447"/>
      <c r="M39" s="447"/>
      <c r="N39" s="447"/>
      <c r="O39" s="958"/>
      <c r="P39" s="958"/>
      <c r="Q39" s="958"/>
    </row>
    <row r="40" spans="1:17" ht="33.6" customHeight="1" x14ac:dyDescent="0.3">
      <c r="A40" s="446"/>
      <c r="B40" s="445"/>
      <c r="C40" s="447"/>
      <c r="D40" s="447"/>
      <c r="E40" s="447"/>
      <c r="F40" s="447"/>
      <c r="G40" s="447"/>
      <c r="H40" s="447"/>
      <c r="I40" s="447"/>
      <c r="J40" s="447"/>
      <c r="K40" s="447"/>
      <c r="L40" s="447"/>
      <c r="M40" s="447"/>
      <c r="N40" s="447"/>
      <c r="O40" s="446"/>
      <c r="P40" s="466"/>
      <c r="Q40" s="467"/>
    </row>
  </sheetData>
  <sheetProtection algorithmName="SHA-512" hashValue="gllUUA62kncjvRAXbCvv+jmpkr1j/7lnRMh9bq72llnCw3NX6MjCblk8F0CBqa7BVBPqA9S4mllwvXN1dWIdNg==" saltValue="ogqmWAb5Ze0+Y0yYMvMl5Q==" spinCount="100000" sheet="1" formatColumns="0" formatRows="0" selectLockedCells="1"/>
  <customSheetViews>
    <customSheetView guid="{4452BE38-CCC8-48C7-BE23-59874684899B}" scale="90" showPageBreaks="1" fitToPage="1" printArea="1" hiddenColumns="1" view="pageBreakPreview" topLeftCell="D4">
      <selection activeCell="O19" sqref="O19"/>
      <pageMargins left="0.25" right="0.25" top="0.75" bottom="0.75" header="0.3" footer="0.3"/>
      <pageSetup scale="48" fitToHeight="0" orientation="landscape" r:id="rId1"/>
      <headerFooter alignWithMargins="0">
        <oddFooter>&amp;R&amp;"Book Antiqua,Bold"&amp;10Schedule-4/ Page &amp;P of &amp;N</oddFooter>
      </headerFooter>
    </customSheetView>
    <customSheetView guid="{CCDCC0D3-DF6E-48C7-BC25-59CC95F7F53D}" scale="90" showPageBreaks="1" fitToPage="1" printArea="1" hiddenColumns="1" view="pageBreakPreview" topLeftCell="D4">
      <selection activeCell="O19" sqref="O19"/>
      <pageMargins left="0.25" right="0.25" top="0.75" bottom="0.75" header="0.3" footer="0.3"/>
      <pageSetup scale="48" fitToHeight="0" orientation="landscape" r:id="rId2"/>
      <headerFooter alignWithMargins="0">
        <oddFooter>&amp;R&amp;"Book Antiqua,Bold"&amp;10Schedule-4/ Page &amp;P of &amp;N</oddFooter>
      </headerFooter>
    </customSheetView>
  </customSheetViews>
  <mergeCells count="22">
    <mergeCell ref="B10:O10"/>
    <mergeCell ref="A3:Q3"/>
    <mergeCell ref="A4:Q4"/>
    <mergeCell ref="A7:O7"/>
    <mergeCell ref="B8:O8"/>
    <mergeCell ref="B9:O9"/>
    <mergeCell ref="B11:O11"/>
    <mergeCell ref="A28:I28"/>
    <mergeCell ref="J28:O28"/>
    <mergeCell ref="J29:O29"/>
    <mergeCell ref="O36:Q36"/>
    <mergeCell ref="O35:Q35"/>
    <mergeCell ref="B31:P31"/>
    <mergeCell ref="B32:P32"/>
    <mergeCell ref="B33:P33"/>
    <mergeCell ref="B34:Q34"/>
    <mergeCell ref="A24:Q24"/>
    <mergeCell ref="O37:Q37"/>
    <mergeCell ref="O38:Q38"/>
    <mergeCell ref="O39:Q39"/>
    <mergeCell ref="B36:N36"/>
    <mergeCell ref="B35:N35"/>
  </mergeCells>
  <conditionalFormatting sqref="I21:I23 O21:O23">
    <cfRule type="expression" dxfId="8" priority="5" stopIfTrue="1">
      <formula>H21&gt;0</formula>
    </cfRule>
  </conditionalFormatting>
  <conditionalFormatting sqref="K21:K23">
    <cfRule type="expression" dxfId="7" priority="4" stopIfTrue="1">
      <formula>J21&gt;0</formula>
    </cfRule>
    <cfRule type="cellIs" dxfId="6" priority="6" stopIfTrue="1" operator="equal">
      <formula>"a"</formula>
    </cfRule>
  </conditionalFormatting>
  <conditionalFormatting sqref="I25:I27 O25:O27">
    <cfRule type="expression" dxfId="5" priority="1" stopIfTrue="1">
      <formula>H25&gt;0</formula>
    </cfRule>
  </conditionalFormatting>
  <conditionalFormatting sqref="K25:K27">
    <cfRule type="cellIs" dxfId="4" priority="2" stopIfTrue="1" operator="equal">
      <formula>"a"</formula>
    </cfRule>
    <cfRule type="expression" dxfId="3" priority="3" stopIfTrue="1">
      <formula>H25&gt;0</formula>
    </cfRule>
  </conditionalFormatting>
  <dataValidations count="4">
    <dataValidation operator="greaterThan" allowBlank="1" showInputMessage="1" showErrorMessage="1" error="Enter only Numeric Value greater than zero or leave the cell blank !" sqref="K16:K17 K25:K27" xr:uid="{9D5F1E05-1D42-40C3-BC0E-175554ADA0B9}"/>
    <dataValidation type="list" operator="greaterThan" allowBlank="1" showInputMessage="1" showErrorMessage="1" sqref="K21:K23 K25:K27" xr:uid="{43E35B32-20C3-4047-89CF-ACE30FB70076}">
      <formula1>"0%,5%,12%,18%,28%"</formula1>
    </dataValidation>
    <dataValidation type="whole" operator="greaterThan" allowBlank="1" showInputMessage="1" showErrorMessage="1" sqref="I21:I23 I25:I27" xr:uid="{FAAA4824-F08C-4FFF-917E-1202858EBDC7}">
      <formula1>1</formula1>
    </dataValidation>
    <dataValidation type="decimal" operator="greaterThan" allowBlank="1" showInputMessage="1" showErrorMessage="1" error="Enter only Numeric Value greater than zero or leave the cell blank !" sqref="O21:O23 O25:O27" xr:uid="{35139E26-CA73-45F5-9825-9BDF48A3CD72}">
      <formula1>0</formula1>
    </dataValidation>
  </dataValidations>
  <pageMargins left="0.25" right="0.25" top="0.75" bottom="0.75" header="0.3" footer="0.3"/>
  <pageSetup scale="38" fitToHeight="0" orientation="landscape" r:id="rId3"/>
  <headerFooter alignWithMargins="0">
    <oddFooter>&amp;R&amp;"Book Antiqua,Bold"&amp;10Schedule-4/ Page &amp;P of &amp;N</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33"/>
  </sheetPr>
  <dimension ref="A1:X74"/>
  <sheetViews>
    <sheetView view="pageBreakPreview" topLeftCell="A3" zoomScaleNormal="100" zoomScaleSheetLayoutView="100" workbookViewId="0">
      <selection activeCell="B17" sqref="B17:C17"/>
    </sheetView>
  </sheetViews>
  <sheetFormatPr defaultColWidth="10" defaultRowHeight="16.5" x14ac:dyDescent="0.3"/>
  <cols>
    <col min="1" max="1" width="10.375" style="480" customWidth="1"/>
    <col min="2" max="2" width="40.875" style="480" customWidth="1"/>
    <col min="3" max="3" width="17.5" style="480" customWidth="1"/>
    <col min="4" max="4" width="20.5" style="480" customWidth="1"/>
    <col min="5" max="5" width="20" style="480" customWidth="1"/>
    <col min="6" max="6" width="10" style="472" customWidth="1"/>
    <col min="7" max="7" width="29.875" style="472" customWidth="1"/>
    <col min="8" max="8" width="10" style="472" customWidth="1"/>
    <col min="9" max="9" width="12.25" style="472" hidden="1" customWidth="1"/>
    <col min="10" max="10" width="12.625" style="472" hidden="1" customWidth="1"/>
    <col min="11" max="11" width="15" style="472" hidden="1" customWidth="1"/>
    <col min="12" max="13" width="10" style="472" hidden="1" customWidth="1"/>
    <col min="14" max="14" width="18.625" style="472" hidden="1" customWidth="1"/>
    <col min="15" max="15" width="16" style="472" hidden="1" customWidth="1"/>
    <col min="16" max="16" width="10" style="472" hidden="1" customWidth="1"/>
    <col min="17" max="17" width="10" style="472" customWidth="1"/>
    <col min="18" max="18" width="10" style="511" customWidth="1"/>
    <col min="19" max="24" width="10" style="472" customWidth="1"/>
    <col min="25" max="16384" width="10" style="511"/>
  </cols>
  <sheetData>
    <row r="1" spans="1:15" ht="18" customHeight="1" x14ac:dyDescent="0.3">
      <c r="A1" s="468" t="str">
        <f>Cover!B3</f>
        <v xml:space="preserve">Specification No: CC/NT/W-SCADA/DOM/A00/23/08709 </v>
      </c>
      <c r="B1" s="469"/>
      <c r="C1" s="470"/>
      <c r="D1" s="470"/>
      <c r="E1" s="471" t="s">
        <v>165</v>
      </c>
    </row>
    <row r="2" spans="1:15" ht="8.1" customHeight="1" x14ac:dyDescent="0.3">
      <c r="A2" s="473"/>
      <c r="B2" s="474"/>
      <c r="C2" s="475"/>
      <c r="D2" s="475"/>
      <c r="E2" s="476"/>
      <c r="F2" s="477"/>
    </row>
    <row r="3" spans="1:15" ht="29.25" customHeight="1" x14ac:dyDescent="0.3">
      <c r="A3" s="996" t="str">
        <f>Cover!$B$2</f>
        <v>Package-I: Establishment of SLDC cum REMC for UT of Ladakh under consultancy assignment for Establishment of SLDC cum REMC for UT of Ladakh.</v>
      </c>
      <c r="B3" s="996"/>
      <c r="C3" s="996"/>
      <c r="D3" s="996"/>
      <c r="E3" s="996"/>
    </row>
    <row r="4" spans="1:15" ht="21.95" customHeight="1" x14ac:dyDescent="0.3">
      <c r="A4" s="977" t="s">
        <v>166</v>
      </c>
      <c r="B4" s="977"/>
      <c r="C4" s="977"/>
      <c r="D4" s="977"/>
      <c r="E4" s="977"/>
    </row>
    <row r="5" spans="1:15" ht="12" customHeight="1" x14ac:dyDescent="0.3">
      <c r="A5" s="478"/>
      <c r="B5" s="479"/>
      <c r="C5" s="479"/>
      <c r="D5" s="479"/>
      <c r="E5" s="479"/>
    </row>
    <row r="6" spans="1:15" ht="18" customHeight="1" x14ac:dyDescent="0.3">
      <c r="A6" s="450" t="str">
        <f>'[1]Sch-1'!A6</f>
        <v>Bidder’s Name and Address (Sole Bidder) :</v>
      </c>
      <c r="D6" s="481" t="s">
        <v>5</v>
      </c>
    </row>
    <row r="7" spans="1:15" ht="18" customHeight="1" x14ac:dyDescent="0.3">
      <c r="A7" s="482" t="str">
        <f>'[1]Sch-1'!A7</f>
        <v/>
      </c>
      <c r="D7" s="483" t="str">
        <f>'[1]Sch-1'!M7</f>
        <v>Contracts Services, 3rd Floor</v>
      </c>
    </row>
    <row r="8" spans="1:15" ht="18" customHeight="1" x14ac:dyDescent="0.3">
      <c r="A8" s="484" t="s">
        <v>167</v>
      </c>
      <c r="B8" s="971" t="str">
        <f>'Sch-4b'!B8:O8</f>
        <v/>
      </c>
      <c r="C8" s="971"/>
      <c r="D8" s="483" t="str">
        <f>'[1]Sch-1'!M8</f>
        <v>Power Grid Corporation of India Ltd.,</v>
      </c>
    </row>
    <row r="9" spans="1:15" ht="18" customHeight="1" x14ac:dyDescent="0.3">
      <c r="A9" s="484" t="s">
        <v>168</v>
      </c>
      <c r="B9" s="971" t="str">
        <f>'Sch-4b'!B9:O9</f>
        <v/>
      </c>
      <c r="C9" s="971"/>
      <c r="D9" s="483" t="str">
        <f>'[1]Sch-1'!M9</f>
        <v>"Saudamini", Plot No.-2</v>
      </c>
    </row>
    <row r="10" spans="1:15" ht="18" customHeight="1" x14ac:dyDescent="0.3">
      <c r="A10" s="485"/>
      <c r="B10" s="971" t="str">
        <f>'Sch-4b'!B10:O10</f>
        <v/>
      </c>
      <c r="C10" s="971"/>
      <c r="D10" s="483" t="str">
        <f>'[1]Sch-1'!M10</f>
        <v xml:space="preserve">Sector-29, </v>
      </c>
    </row>
    <row r="11" spans="1:15" ht="18" customHeight="1" x14ac:dyDescent="0.3">
      <c r="A11" s="485"/>
      <c r="B11" s="971" t="str">
        <f>'Sch-4b'!B11:O11</f>
        <v/>
      </c>
      <c r="C11" s="971"/>
      <c r="D11" s="483" t="str">
        <f>'[1]Sch-1'!M11</f>
        <v>Gurugram (Haryana) - 122001</v>
      </c>
    </row>
    <row r="12" spans="1:15" ht="8.1" customHeight="1" x14ac:dyDescent="0.3"/>
    <row r="13" spans="1:15" ht="21.95" customHeight="1" x14ac:dyDescent="0.3">
      <c r="A13" s="486" t="s">
        <v>169</v>
      </c>
      <c r="B13" s="972" t="s">
        <v>170</v>
      </c>
      <c r="C13" s="973"/>
      <c r="D13" s="974" t="s">
        <v>171</v>
      </c>
      <c r="E13" s="975"/>
      <c r="I13" s="978" t="s">
        <v>172</v>
      </c>
      <c r="J13" s="978"/>
      <c r="K13" s="978"/>
      <c r="M13" s="978" t="s">
        <v>173</v>
      </c>
      <c r="N13" s="978"/>
      <c r="O13" s="978"/>
    </row>
    <row r="14" spans="1:15" ht="18" customHeight="1" x14ac:dyDescent="0.3">
      <c r="A14" s="487" t="s">
        <v>174</v>
      </c>
      <c r="B14" s="979" t="s">
        <v>175</v>
      </c>
      <c r="C14" s="980"/>
      <c r="D14" s="997"/>
      <c r="E14" s="998"/>
      <c r="I14" s="488" t="s">
        <v>176</v>
      </c>
      <c r="K14" s="488" t="e">
        <f>ROUND('[1]Sch-1'!AE3*#REF!,0)</f>
        <v>#REF!</v>
      </c>
      <c r="M14" s="488" t="s">
        <v>176</v>
      </c>
      <c r="O14" s="488" t="e">
        <f>ROUND('[1]Sch-1'!AE5*#REF!,0)</f>
        <v>#REF!</v>
      </c>
    </row>
    <row r="15" spans="1:15" ht="101.25" customHeight="1" x14ac:dyDescent="0.3">
      <c r="A15" s="489"/>
      <c r="B15" s="982" t="s">
        <v>177</v>
      </c>
      <c r="C15" s="983"/>
      <c r="D15" s="999">
        <f>'Sch-1'!N256+'Sch-7'!N21</f>
        <v>0</v>
      </c>
      <c r="E15" s="1000"/>
      <c r="G15" s="490"/>
    </row>
    <row r="16" spans="1:15" ht="18" customHeight="1" x14ac:dyDescent="0.3">
      <c r="A16" s="487" t="s">
        <v>178</v>
      </c>
      <c r="B16" s="979" t="s">
        <v>179</v>
      </c>
      <c r="C16" s="980"/>
      <c r="D16" s="1001"/>
      <c r="E16" s="1001"/>
      <c r="I16" s="488" t="s">
        <v>180</v>
      </c>
      <c r="K16" s="491">
        <f>IF(ISERROR(ROUND((#REF!+#REF!)*#REF!,0)),0, ROUND((#REF!+#REF!)*#REF!,0))</f>
        <v>0</v>
      </c>
      <c r="M16" s="488" t="s">
        <v>180</v>
      </c>
      <c r="O16" s="491">
        <f>IF(ISERROR(ROUND((#REF!+#REF!)*#REF!,0)),0, ROUND((#REF!+#REF!)*#REF!,0))</f>
        <v>0</v>
      </c>
    </row>
    <row r="17" spans="1:15" ht="90.75" customHeight="1" x14ac:dyDescent="0.3">
      <c r="A17" s="489"/>
      <c r="B17" s="982" t="s">
        <v>586</v>
      </c>
      <c r="C17" s="983"/>
      <c r="D17" s="999">
        <f>'Sch-3 '!Q233+'Sch-4a'!Q26+'Sch-4b'!Q41+'Sch-4c'!Q29</f>
        <v>0</v>
      </c>
      <c r="E17" s="1000"/>
      <c r="G17" s="492"/>
      <c r="I17" s="493" t="e">
        <f>#REF!/'[1]Sch-1'!AE1</f>
        <v>#REF!</v>
      </c>
      <c r="K17" s="472" t="e">
        <f>'[1]Sch-1'!AE3</f>
        <v>#REF!</v>
      </c>
      <c r="M17" s="493" t="e">
        <f>I17</f>
        <v>#REF!</v>
      </c>
      <c r="O17" s="472" t="e">
        <f>'[1]Sch-1'!AE5</f>
        <v>#REF!</v>
      </c>
    </row>
    <row r="18" spans="1:15" ht="18" customHeight="1" x14ac:dyDescent="0.3">
      <c r="A18" s="984"/>
      <c r="B18" s="985" t="s">
        <v>181</v>
      </c>
      <c r="C18" s="986"/>
      <c r="D18" s="1002">
        <f>D17+D15</f>
        <v>0</v>
      </c>
      <c r="E18" s="1003"/>
      <c r="I18" s="472" t="s">
        <v>182</v>
      </c>
      <c r="K18" s="494" t="e">
        <f>K14+K16+#REF!</f>
        <v>#REF!</v>
      </c>
      <c r="M18" s="472" t="s">
        <v>183</v>
      </c>
      <c r="O18" s="494" t="e">
        <f>O14+O16+#REF!</f>
        <v>#REF!</v>
      </c>
    </row>
    <row r="19" spans="1:15" ht="24.75" customHeight="1" x14ac:dyDescent="0.3">
      <c r="A19" s="984"/>
      <c r="B19" s="987"/>
      <c r="C19" s="988"/>
      <c r="D19" s="989"/>
      <c r="E19" s="990"/>
    </row>
    <row r="20" spans="1:15" ht="18" customHeight="1" x14ac:dyDescent="0.3">
      <c r="B20" s="495"/>
      <c r="C20" s="495"/>
      <c r="D20" s="496"/>
      <c r="E20" s="496"/>
    </row>
    <row r="21" spans="1:15" ht="24" customHeight="1" x14ac:dyDescent="0.3">
      <c r="A21" s="497"/>
      <c r="B21" s="981"/>
      <c r="C21" s="981"/>
      <c r="D21" s="981"/>
      <c r="E21" s="981"/>
    </row>
    <row r="22" spans="1:15" ht="18" customHeight="1" x14ac:dyDescent="0.3">
      <c r="A22" s="498"/>
      <c r="B22" s="498"/>
      <c r="C22" s="498"/>
      <c r="D22" s="498"/>
      <c r="E22" s="498"/>
    </row>
    <row r="23" spans="1:15" ht="30" customHeight="1" x14ac:dyDescent="0.3">
      <c r="A23" s="498"/>
      <c r="B23" s="498"/>
      <c r="C23" s="499"/>
      <c r="D23" s="498"/>
      <c r="E23" s="498"/>
    </row>
    <row r="24" spans="1:15" ht="30" customHeight="1" x14ac:dyDescent="0.3">
      <c r="A24" s="500" t="s">
        <v>184</v>
      </c>
      <c r="B24" s="501" t="str">
        <f>'Sch-1'!B261</f>
        <v>--</v>
      </c>
      <c r="C24" s="499" t="s">
        <v>49</v>
      </c>
      <c r="D24" s="502" t="str">
        <f>'Sch-1'!M262</f>
        <v/>
      </c>
      <c r="F24" s="503"/>
    </row>
    <row r="25" spans="1:15" ht="30" customHeight="1" x14ac:dyDescent="0.3">
      <c r="A25" s="500" t="s">
        <v>185</v>
      </c>
      <c r="B25" s="504" t="str">
        <f>'Sch-1'!B262</f>
        <v/>
      </c>
      <c r="C25" s="499" t="s">
        <v>50</v>
      </c>
      <c r="D25" s="502" t="str">
        <f>'Sch-1'!M263</f>
        <v/>
      </c>
      <c r="F25" s="503"/>
    </row>
    <row r="26" spans="1:15" ht="30" customHeight="1" x14ac:dyDescent="0.3">
      <c r="A26" s="505"/>
      <c r="B26" s="506"/>
      <c r="C26" s="499"/>
      <c r="D26" s="472"/>
      <c r="E26" s="472"/>
      <c r="F26" s="503"/>
    </row>
    <row r="27" spans="1:15" ht="33" customHeight="1" x14ac:dyDescent="0.3">
      <c r="A27" s="505"/>
      <c r="B27" s="506"/>
      <c r="C27" s="477"/>
      <c r="D27" s="507"/>
      <c r="E27" s="508"/>
      <c r="F27" s="503"/>
    </row>
    <row r="28" spans="1:15" ht="21.95" customHeight="1" x14ac:dyDescent="0.3">
      <c r="A28" s="509"/>
      <c r="B28" s="509"/>
      <c r="C28" s="509"/>
      <c r="D28" s="509"/>
      <c r="E28" s="510"/>
    </row>
    <row r="29" spans="1:15" ht="21.95" customHeight="1" x14ac:dyDescent="0.3">
      <c r="A29" s="509"/>
      <c r="B29" s="509"/>
      <c r="C29" s="509"/>
      <c r="D29" s="509"/>
      <c r="E29" s="510"/>
    </row>
    <row r="30" spans="1:15" ht="21.95" customHeight="1" x14ac:dyDescent="0.3">
      <c r="A30" s="509"/>
      <c r="B30" s="509"/>
      <c r="C30" s="509"/>
      <c r="D30" s="509"/>
      <c r="E30" s="510"/>
    </row>
    <row r="31" spans="1:15" ht="21.95" customHeight="1" x14ac:dyDescent="0.3">
      <c r="A31" s="509"/>
      <c r="B31" s="509"/>
      <c r="C31" s="509"/>
      <c r="D31" s="509"/>
      <c r="E31" s="510"/>
    </row>
    <row r="32" spans="1:15" ht="21.95" customHeight="1" x14ac:dyDescent="0.3">
      <c r="A32" s="509"/>
      <c r="B32" s="509"/>
      <c r="C32" s="509"/>
      <c r="D32" s="509"/>
      <c r="E32" s="510"/>
    </row>
    <row r="33" spans="1:5" ht="21.95" customHeight="1" x14ac:dyDescent="0.3">
      <c r="A33" s="509"/>
      <c r="B33" s="509"/>
      <c r="C33" s="509"/>
      <c r="D33" s="509"/>
      <c r="E33" s="510"/>
    </row>
    <row r="34" spans="1:5" ht="24.95" customHeight="1" x14ac:dyDescent="0.3">
      <c r="A34" s="508"/>
      <c r="B34" s="508"/>
      <c r="C34" s="508"/>
      <c r="D34" s="508"/>
      <c r="E34" s="508"/>
    </row>
    <row r="35" spans="1:5" ht="24.95" customHeight="1" x14ac:dyDescent="0.3">
      <c r="A35" s="508"/>
      <c r="B35" s="508"/>
      <c r="C35" s="508"/>
      <c r="D35" s="508"/>
      <c r="E35" s="508"/>
    </row>
    <row r="36" spans="1:5" ht="24.95" customHeight="1" x14ac:dyDescent="0.3">
      <c r="A36" s="508"/>
      <c r="B36" s="508"/>
      <c r="C36" s="508"/>
      <c r="D36" s="508"/>
      <c r="E36" s="508"/>
    </row>
    <row r="37" spans="1:5" ht="24.95" customHeight="1" x14ac:dyDescent="0.3">
      <c r="A37" s="508"/>
      <c r="B37" s="508"/>
      <c r="C37" s="508"/>
      <c r="D37" s="508"/>
      <c r="E37" s="508"/>
    </row>
    <row r="38" spans="1:5" ht="24.95" customHeight="1" x14ac:dyDescent="0.3">
      <c r="A38" s="508"/>
      <c r="B38" s="508"/>
      <c r="C38" s="508"/>
      <c r="D38" s="508"/>
      <c r="E38" s="508"/>
    </row>
    <row r="39" spans="1:5" ht="24.95" customHeight="1" x14ac:dyDescent="0.3">
      <c r="A39" s="508"/>
      <c r="B39" s="508"/>
      <c r="C39" s="508"/>
      <c r="D39" s="508"/>
      <c r="E39" s="508"/>
    </row>
    <row r="40" spans="1:5" ht="24.95" customHeight="1" x14ac:dyDescent="0.3">
      <c r="A40" s="508"/>
      <c r="B40" s="508"/>
      <c r="C40" s="508"/>
      <c r="D40" s="508"/>
      <c r="E40" s="508"/>
    </row>
    <row r="41" spans="1:5" ht="24.95" customHeight="1" x14ac:dyDescent="0.3">
      <c r="A41" s="508"/>
      <c r="B41" s="508"/>
      <c r="C41" s="508"/>
      <c r="D41" s="508"/>
      <c r="E41" s="508"/>
    </row>
    <row r="42" spans="1:5" ht="24.95" customHeight="1" x14ac:dyDescent="0.3">
      <c r="A42" s="508"/>
      <c r="B42" s="508"/>
      <c r="C42" s="508"/>
      <c r="D42" s="508"/>
      <c r="E42" s="508"/>
    </row>
    <row r="43" spans="1:5" ht="24.95" customHeight="1" x14ac:dyDescent="0.3">
      <c r="A43" s="508"/>
      <c r="B43" s="508"/>
      <c r="C43" s="508"/>
      <c r="D43" s="508"/>
      <c r="E43" s="508"/>
    </row>
    <row r="44" spans="1:5" ht="24.95" customHeight="1" x14ac:dyDescent="0.3">
      <c r="A44" s="508"/>
      <c r="B44" s="508"/>
      <c r="C44" s="508"/>
      <c r="D44" s="508"/>
      <c r="E44" s="508"/>
    </row>
    <row r="45" spans="1:5" ht="24.95" customHeight="1" x14ac:dyDescent="0.3">
      <c r="A45" s="508"/>
      <c r="B45" s="508"/>
      <c r="C45" s="508"/>
      <c r="D45" s="508"/>
      <c r="E45" s="508"/>
    </row>
    <row r="46" spans="1:5" ht="24.95" customHeight="1" x14ac:dyDescent="0.3">
      <c r="A46" s="508"/>
      <c r="B46" s="508"/>
      <c r="C46" s="508"/>
      <c r="D46" s="508"/>
      <c r="E46" s="508"/>
    </row>
    <row r="47" spans="1:5" ht="24.95" customHeight="1" x14ac:dyDescent="0.3">
      <c r="A47" s="508"/>
      <c r="B47" s="508"/>
      <c r="C47" s="508"/>
      <c r="D47" s="508"/>
      <c r="E47" s="508"/>
    </row>
    <row r="48" spans="1:5" ht="24.95" customHeight="1" x14ac:dyDescent="0.3">
      <c r="A48" s="508"/>
      <c r="B48" s="508"/>
      <c r="C48" s="508"/>
      <c r="D48" s="508"/>
      <c r="E48" s="508"/>
    </row>
    <row r="49" spans="1:5" ht="24.95" customHeight="1" x14ac:dyDescent="0.3">
      <c r="A49" s="508"/>
      <c r="B49" s="508"/>
      <c r="C49" s="508"/>
      <c r="D49" s="508"/>
      <c r="E49" s="508"/>
    </row>
    <row r="50" spans="1:5" ht="24.95" customHeight="1" x14ac:dyDescent="0.3">
      <c r="A50" s="508"/>
      <c r="B50" s="508"/>
      <c r="C50" s="508"/>
      <c r="D50" s="508"/>
      <c r="E50" s="508"/>
    </row>
    <row r="51" spans="1:5" ht="24.95" customHeight="1" x14ac:dyDescent="0.3">
      <c r="A51" s="508"/>
      <c r="B51" s="508"/>
      <c r="C51" s="508"/>
      <c r="D51" s="508"/>
      <c r="E51" s="508"/>
    </row>
    <row r="52" spans="1:5" ht="24.95" customHeight="1" x14ac:dyDescent="0.3">
      <c r="A52" s="508"/>
      <c r="B52" s="508"/>
      <c r="C52" s="508"/>
      <c r="D52" s="508"/>
      <c r="E52" s="508"/>
    </row>
    <row r="53" spans="1:5" ht="24.95" customHeight="1" x14ac:dyDescent="0.3">
      <c r="A53" s="508"/>
      <c r="B53" s="508"/>
      <c r="C53" s="508"/>
      <c r="D53" s="508"/>
      <c r="E53" s="508"/>
    </row>
    <row r="54" spans="1:5" ht="24.95" customHeight="1" x14ac:dyDescent="0.3">
      <c r="A54" s="508"/>
      <c r="B54" s="508"/>
      <c r="C54" s="508"/>
      <c r="D54" s="508"/>
      <c r="E54" s="508"/>
    </row>
    <row r="55" spans="1:5" ht="24.95" customHeight="1" x14ac:dyDescent="0.3">
      <c r="A55" s="508"/>
      <c r="B55" s="508"/>
      <c r="C55" s="508"/>
      <c r="D55" s="508"/>
      <c r="E55" s="508"/>
    </row>
    <row r="56" spans="1:5" ht="24.95" customHeight="1" x14ac:dyDescent="0.3">
      <c r="A56" s="508"/>
      <c r="B56" s="508"/>
      <c r="C56" s="508"/>
      <c r="D56" s="508"/>
      <c r="E56" s="508"/>
    </row>
    <row r="57" spans="1:5" x14ac:dyDescent="0.3">
      <c r="A57" s="508"/>
      <c r="B57" s="508"/>
      <c r="C57" s="508"/>
      <c r="D57" s="508"/>
      <c r="E57" s="508"/>
    </row>
    <row r="58" spans="1:5" x14ac:dyDescent="0.3">
      <c r="A58" s="508"/>
      <c r="B58" s="508"/>
      <c r="C58" s="508"/>
      <c r="D58" s="508"/>
      <c r="E58" s="508"/>
    </row>
    <row r="59" spans="1:5" x14ac:dyDescent="0.3">
      <c r="A59" s="508"/>
      <c r="B59" s="508"/>
      <c r="C59" s="508"/>
      <c r="D59" s="508"/>
      <c r="E59" s="508"/>
    </row>
    <row r="60" spans="1:5" x14ac:dyDescent="0.3">
      <c r="A60" s="508"/>
      <c r="B60" s="508"/>
      <c r="C60" s="508"/>
      <c r="D60" s="508"/>
      <c r="E60" s="508"/>
    </row>
    <row r="61" spans="1:5" x14ac:dyDescent="0.3">
      <c r="A61" s="508"/>
      <c r="B61" s="508"/>
      <c r="C61" s="508"/>
      <c r="D61" s="508"/>
      <c r="E61" s="508"/>
    </row>
    <row r="62" spans="1:5" x14ac:dyDescent="0.3">
      <c r="A62" s="508"/>
      <c r="B62" s="508"/>
      <c r="C62" s="508"/>
      <c r="D62" s="508"/>
      <c r="E62" s="508"/>
    </row>
    <row r="63" spans="1:5" x14ac:dyDescent="0.3">
      <c r="A63" s="508"/>
      <c r="B63" s="508"/>
      <c r="C63" s="508"/>
      <c r="D63" s="508"/>
      <c r="E63" s="508"/>
    </row>
    <row r="64" spans="1:5" x14ac:dyDescent="0.3">
      <c r="A64" s="508"/>
      <c r="B64" s="508"/>
      <c r="C64" s="508"/>
      <c r="D64" s="508"/>
      <c r="E64" s="508"/>
    </row>
    <row r="65" spans="1:5" x14ac:dyDescent="0.3">
      <c r="A65" s="508"/>
      <c r="B65" s="508"/>
      <c r="C65" s="508"/>
      <c r="D65" s="508"/>
      <c r="E65" s="508"/>
    </row>
    <row r="66" spans="1:5" x14ac:dyDescent="0.3">
      <c r="A66" s="508"/>
      <c r="B66" s="508"/>
      <c r="C66" s="508"/>
      <c r="D66" s="508"/>
      <c r="E66" s="508"/>
    </row>
    <row r="67" spans="1:5" x14ac:dyDescent="0.3">
      <c r="A67" s="508"/>
      <c r="B67" s="508"/>
      <c r="C67" s="508"/>
      <c r="D67" s="508"/>
      <c r="E67" s="508"/>
    </row>
    <row r="68" spans="1:5" x14ac:dyDescent="0.3">
      <c r="A68" s="508"/>
      <c r="B68" s="508"/>
      <c r="C68" s="508"/>
      <c r="D68" s="508"/>
      <c r="E68" s="508"/>
    </row>
    <row r="69" spans="1:5" x14ac:dyDescent="0.3">
      <c r="A69" s="508"/>
      <c r="B69" s="508"/>
      <c r="C69" s="508"/>
      <c r="D69" s="508"/>
      <c r="E69" s="508"/>
    </row>
    <row r="70" spans="1:5" x14ac:dyDescent="0.3">
      <c r="A70" s="508"/>
      <c r="B70" s="508"/>
      <c r="C70" s="508"/>
      <c r="D70" s="508"/>
      <c r="E70" s="508"/>
    </row>
    <row r="71" spans="1:5" x14ac:dyDescent="0.3">
      <c r="A71" s="508"/>
      <c r="B71" s="508"/>
      <c r="C71" s="508"/>
      <c r="D71" s="508"/>
      <c r="E71" s="508"/>
    </row>
    <row r="72" spans="1:5" x14ac:dyDescent="0.3">
      <c r="A72" s="508"/>
      <c r="B72" s="508"/>
      <c r="C72" s="508"/>
      <c r="D72" s="508"/>
      <c r="E72" s="508"/>
    </row>
    <row r="73" spans="1:5" x14ac:dyDescent="0.3">
      <c r="A73" s="508"/>
      <c r="B73" s="508"/>
      <c r="C73" s="508"/>
      <c r="D73" s="508"/>
      <c r="E73" s="508"/>
    </row>
    <row r="74" spans="1:5" x14ac:dyDescent="0.3">
      <c r="A74" s="508"/>
      <c r="B74" s="508"/>
      <c r="C74" s="508"/>
      <c r="D74" s="508"/>
      <c r="E74" s="508"/>
    </row>
  </sheetData>
  <sheetProtection algorithmName="SHA-512" hashValue="GwfdsSHsjB9N6ZPJhvBjBkOrRORP3HGFalT8AUzKLysgxMfSKalN+80GJP4kGE7IfjLLpmJQAOk9WQhpmsYYRg==" saltValue="9yXQQMHOIDf+6aX8XZTgbQ==" spinCount="100000" sheet="1" formatColumns="0" formatRows="0" selectLockedCells="1"/>
  <dataConsolidate/>
  <customSheetViews>
    <customSheetView guid="{4452BE38-CCC8-48C7-BE23-59874684899B}" showPageBreaks="1" printArea="1" hiddenColumns="1" view="pageBreakPreview">
      <selection activeCell="D17" sqref="D17:E17"/>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C6A7FFED-91EB-41DF-A944-2BFB2D792481}" showPageBreaks="1" printArea="1" hiddenColumns="1" view="pageBreakPreview" topLeftCell="A10">
      <selection activeCell="G15" sqref="G15"/>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302D9D75-0757-45DA-AFBF-614F08F1401B}" showPageBreaks="1" printArea="1" hiddenColumns="1" view="pageBreakPreview" topLeftCell="A10">
      <selection activeCell="G15" sqref="G15"/>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CCDCC0D3-DF6E-48C7-BC25-59CC95F7F53D}" showPageBreaks="1" printArea="1" hiddenColumns="1" view="pageBreakPreview">
      <selection activeCell="D17" sqref="D17:E17"/>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s>
  <mergeCells count="24">
    <mergeCell ref="A18:A19"/>
    <mergeCell ref="B18:C18"/>
    <mergeCell ref="D18:E18"/>
    <mergeCell ref="B19:C19"/>
    <mergeCell ref="D19:E19"/>
    <mergeCell ref="B21:E21"/>
    <mergeCell ref="B15:C15"/>
    <mergeCell ref="D15:E15"/>
    <mergeCell ref="B16:C16"/>
    <mergeCell ref="D16:E16"/>
    <mergeCell ref="B17:C17"/>
    <mergeCell ref="D17:E17"/>
    <mergeCell ref="B13:C13"/>
    <mergeCell ref="D13:E13"/>
    <mergeCell ref="I13:K13"/>
    <mergeCell ref="M13:O13"/>
    <mergeCell ref="B14:C14"/>
    <mergeCell ref="D14:E14"/>
    <mergeCell ref="B11:C11"/>
    <mergeCell ref="A3:E3"/>
    <mergeCell ref="A4:E4"/>
    <mergeCell ref="B8:C8"/>
    <mergeCell ref="B9:C9"/>
    <mergeCell ref="B10:C10"/>
  </mergeCells>
  <dataValidations count="2">
    <dataValidation allowBlank="1" showErrorMessage="1" prompt="_x000a_" sqref="D17 D15" xr:uid="{00000000-0002-0000-0A00-000000000000}"/>
    <dataValidation allowBlank="1" showInputMessage="1" showErrorMessage="1" prompt="You may write remarks regarding Sales Tax here." sqref="E17" xr:uid="{00000000-0002-0000-0A00-000001000000}"/>
  </dataValidations>
  <printOptions horizontalCentered="1"/>
  <pageMargins left="0.31" right="0.25" top="0.52" bottom="0.67" header="0.23" footer="0.24"/>
  <pageSetup paperSize="9" scale="90" fitToHeight="0" orientation="portrait" r:id="rId5"/>
  <headerFooter alignWithMargins="0">
    <oddFooter>&amp;R&amp;"Book Antiqua,Bold"&amp;10Schedule-5/ Page &amp;P of &amp;N</oddFooter>
  </headerFooter>
  <drawing r:id="rId6"/>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pageSetUpPr fitToPage="1"/>
  </sheetPr>
  <dimension ref="A1:F40"/>
  <sheetViews>
    <sheetView view="pageBreakPreview" zoomScaleNormal="100" zoomScaleSheetLayoutView="100" workbookViewId="0">
      <selection activeCell="D24" sqref="D24"/>
    </sheetView>
  </sheetViews>
  <sheetFormatPr defaultColWidth="10" defaultRowHeight="16.5" x14ac:dyDescent="0.3"/>
  <cols>
    <col min="1" max="1" width="10.625" style="480" customWidth="1"/>
    <col min="2" max="2" width="27.5" style="480" customWidth="1"/>
    <col min="3" max="3" width="21" style="480" customWidth="1"/>
    <col min="4" max="4" width="34.375" style="480" customWidth="1"/>
    <col min="5" max="16384" width="10" style="511"/>
  </cols>
  <sheetData>
    <row r="1" spans="1:6" ht="18" customHeight="1" x14ac:dyDescent="0.3">
      <c r="A1" s="437" t="str">
        <f>Cover!B3</f>
        <v xml:space="preserve">Specification No: CC/NT/W-SCADA/DOM/A00/23/08709 </v>
      </c>
      <c r="B1" s="438"/>
      <c r="C1" s="440"/>
      <c r="D1" s="441" t="s">
        <v>347</v>
      </c>
    </row>
    <row r="2" spans="1:6" ht="18" customHeight="1" x14ac:dyDescent="0.3">
      <c r="A2" s="512"/>
      <c r="B2" s="513"/>
      <c r="C2" s="514"/>
      <c r="D2" s="514"/>
    </row>
    <row r="3" spans="1:6" ht="51.6" customHeight="1" x14ac:dyDescent="0.3">
      <c r="A3" s="1004" t="str">
        <f>Cover!$B$2</f>
        <v>Package-I: Establishment of SLDC cum REMC for UT of Ladakh under consultancy assignment for Establishment of SLDC cum REMC for UT of Ladakh.</v>
      </c>
      <c r="B3" s="1004"/>
      <c r="C3" s="1004"/>
      <c r="D3" s="1004"/>
      <c r="E3" s="515"/>
      <c r="F3" s="515"/>
    </row>
    <row r="4" spans="1:6" ht="21.95" customHeight="1" x14ac:dyDescent="0.3">
      <c r="A4" s="977" t="s">
        <v>186</v>
      </c>
      <c r="B4" s="977"/>
      <c r="C4" s="977"/>
      <c r="D4" s="977"/>
    </row>
    <row r="5" spans="1:6" ht="18" customHeight="1" x14ac:dyDescent="0.3">
      <c r="A5" s="516"/>
    </row>
    <row r="6" spans="1:6" ht="18" customHeight="1" x14ac:dyDescent="0.3">
      <c r="A6" s="450" t="str">
        <f>'[1]Sch-1'!A6</f>
        <v>Bidder’s Name and Address (Sole Bidder) :</v>
      </c>
      <c r="D6" s="481" t="s">
        <v>5</v>
      </c>
    </row>
    <row r="7" spans="1:6" ht="36" customHeight="1" x14ac:dyDescent="0.3">
      <c r="A7" s="1005" t="str">
        <f>'[1]Sch-1'!A7</f>
        <v/>
      </c>
      <c r="B7" s="1005"/>
      <c r="C7" s="1005"/>
      <c r="D7" s="483" t="str">
        <f>'[1]Sch-1'!M7</f>
        <v>Contracts Services, 3rd Floor</v>
      </c>
    </row>
    <row r="8" spans="1:6" ht="18" customHeight="1" x14ac:dyDescent="0.3">
      <c r="A8" s="484" t="s">
        <v>167</v>
      </c>
      <c r="B8" s="971" t="str">
        <f>IF('[1]Sch-1'!C8=0, "", '[1]Sch-1'!C8)</f>
        <v/>
      </c>
      <c r="C8" s="971"/>
      <c r="D8" s="483" t="str">
        <f>'[1]Sch-1'!M8</f>
        <v>Power Grid Corporation of India Ltd.,</v>
      </c>
    </row>
    <row r="9" spans="1:6" ht="18" customHeight="1" x14ac:dyDescent="0.3">
      <c r="A9" s="484" t="s">
        <v>168</v>
      </c>
      <c r="B9" s="971" t="str">
        <f>IF('[1]Sch-1'!C9=0, "", '[1]Sch-1'!C9)</f>
        <v/>
      </c>
      <c r="C9" s="971"/>
      <c r="D9" s="483" t="str">
        <f>'[1]Sch-1'!M9</f>
        <v>"Saudamini", Plot No.-2</v>
      </c>
    </row>
    <row r="10" spans="1:6" ht="18" customHeight="1" x14ac:dyDescent="0.3">
      <c r="A10" s="485"/>
      <c r="B10" s="971" t="str">
        <f>IF('[1]Sch-1'!C10=0, "", '[1]Sch-1'!C10)</f>
        <v/>
      </c>
      <c r="C10" s="971"/>
      <c r="D10" s="483" t="str">
        <f>'[1]Sch-1'!M10</f>
        <v xml:space="preserve">Sector-29, </v>
      </c>
    </row>
    <row r="11" spans="1:6" ht="18" customHeight="1" x14ac:dyDescent="0.3">
      <c r="A11" s="485"/>
      <c r="B11" s="971" t="str">
        <f>IF('[1]Sch-1'!C11=0, "", '[1]Sch-1'!C11)</f>
        <v/>
      </c>
      <c r="C11" s="971"/>
      <c r="D11" s="483" t="str">
        <f>'[1]Sch-1'!M11</f>
        <v>Gurugram (Haryana) - 122001</v>
      </c>
    </row>
    <row r="12" spans="1:6" ht="18" customHeight="1" x14ac:dyDescent="0.3">
      <c r="A12" s="517"/>
      <c r="B12" s="517"/>
      <c r="C12" s="517"/>
      <c r="D12" s="481"/>
    </row>
    <row r="13" spans="1:6" ht="21.95" customHeight="1" x14ac:dyDescent="0.3">
      <c r="A13" s="750" t="s">
        <v>169</v>
      </c>
      <c r="B13" s="1008" t="s">
        <v>120</v>
      </c>
      <c r="C13" s="1009"/>
      <c r="D13" s="751" t="s">
        <v>171</v>
      </c>
    </row>
    <row r="14" spans="1:6" ht="21.95" customHeight="1" x14ac:dyDescent="0.3">
      <c r="A14" s="487" t="s">
        <v>174</v>
      </c>
      <c r="B14" s="1010" t="s">
        <v>187</v>
      </c>
      <c r="C14" s="1010"/>
      <c r="D14" s="520">
        <f>'Sch-1'!N255</f>
        <v>0</v>
      </c>
    </row>
    <row r="15" spans="1:6" ht="35.1" customHeight="1" x14ac:dyDescent="0.3">
      <c r="A15" s="521"/>
      <c r="B15" s="1011" t="s">
        <v>188</v>
      </c>
      <c r="C15" s="1007"/>
      <c r="D15" s="522"/>
    </row>
    <row r="16" spans="1:6" ht="21.95" customHeight="1" x14ac:dyDescent="0.3">
      <c r="A16" s="487" t="s">
        <v>178</v>
      </c>
      <c r="B16" s="1010" t="s">
        <v>189</v>
      </c>
      <c r="C16" s="1010"/>
      <c r="D16" s="520">
        <f>'Sch-2'!J253</f>
        <v>0</v>
      </c>
    </row>
    <row r="17" spans="1:4" ht="35.1" customHeight="1" x14ac:dyDescent="0.3">
      <c r="A17" s="521"/>
      <c r="B17" s="1006" t="s">
        <v>190</v>
      </c>
      <c r="C17" s="1007"/>
      <c r="D17" s="522"/>
    </row>
    <row r="18" spans="1:4" ht="21.95" customHeight="1" x14ac:dyDescent="0.3">
      <c r="A18" s="487" t="s">
        <v>191</v>
      </c>
      <c r="B18" s="1010" t="s">
        <v>192</v>
      </c>
      <c r="C18" s="1010"/>
      <c r="D18" s="520">
        <f>'Sch-3 '!P232</f>
        <v>0</v>
      </c>
    </row>
    <row r="19" spans="1:4" ht="30" customHeight="1" x14ac:dyDescent="0.3">
      <c r="A19" s="521"/>
      <c r="B19" s="1011" t="s">
        <v>193</v>
      </c>
      <c r="C19" s="1007"/>
      <c r="D19" s="522"/>
    </row>
    <row r="20" spans="1:4" ht="21.95" customHeight="1" x14ac:dyDescent="0.3">
      <c r="A20" s="487" t="s">
        <v>194</v>
      </c>
      <c r="B20" s="1010" t="s">
        <v>195</v>
      </c>
      <c r="C20" s="1010"/>
      <c r="D20" s="523">
        <f>'Sch-4a'!P25</f>
        <v>0</v>
      </c>
    </row>
    <row r="21" spans="1:4" ht="30" customHeight="1" x14ac:dyDescent="0.3">
      <c r="A21" s="521"/>
      <c r="B21" s="1011" t="s">
        <v>196</v>
      </c>
      <c r="C21" s="1007"/>
      <c r="D21" s="522"/>
    </row>
    <row r="22" spans="1:4" ht="21.95" customHeight="1" x14ac:dyDescent="0.3">
      <c r="A22" s="487" t="s">
        <v>197</v>
      </c>
      <c r="B22" s="1010" t="s">
        <v>198</v>
      </c>
      <c r="C22" s="1010"/>
      <c r="D22" s="523">
        <f>'Sch-4b'!P40</f>
        <v>0</v>
      </c>
    </row>
    <row r="23" spans="1:4" ht="44.25" customHeight="1" x14ac:dyDescent="0.3">
      <c r="A23" s="521"/>
      <c r="B23" s="1006" t="s">
        <v>351</v>
      </c>
      <c r="C23" s="1007"/>
      <c r="D23" s="522"/>
    </row>
    <row r="24" spans="1:4" ht="24" customHeight="1" x14ac:dyDescent="0.3">
      <c r="A24" s="487" t="s">
        <v>587</v>
      </c>
      <c r="B24" s="1010" t="s">
        <v>588</v>
      </c>
      <c r="C24" s="1010"/>
      <c r="D24" s="523">
        <f>'Sch-4c'!P28</f>
        <v>0</v>
      </c>
    </row>
    <row r="25" spans="1:4" ht="36" customHeight="1" x14ac:dyDescent="0.3">
      <c r="A25" s="521"/>
      <c r="B25" s="1006" t="s">
        <v>589</v>
      </c>
      <c r="C25" s="1007"/>
      <c r="D25" s="522"/>
    </row>
    <row r="26" spans="1:4" ht="30" customHeight="1" x14ac:dyDescent="0.3">
      <c r="A26" s="487">
        <v>5</v>
      </c>
      <c r="B26" s="1010" t="s">
        <v>199</v>
      </c>
      <c r="C26" s="1010"/>
      <c r="D26" s="520">
        <f>'Sch-5'!D18:E18</f>
        <v>0</v>
      </c>
    </row>
    <row r="27" spans="1:4" ht="33" customHeight="1" x14ac:dyDescent="0.3">
      <c r="A27" s="521"/>
      <c r="B27" s="1011" t="s">
        <v>200</v>
      </c>
      <c r="C27" s="1007"/>
      <c r="D27" s="524"/>
    </row>
    <row r="28" spans="1:4" s="801" customFormat="1" ht="21.95" customHeight="1" x14ac:dyDescent="0.3">
      <c r="A28" s="487" t="s">
        <v>201</v>
      </c>
      <c r="B28" s="1013" t="s">
        <v>348</v>
      </c>
      <c r="C28" s="1013"/>
      <c r="D28" s="525" t="str">
        <f>'Sch-7'!M18</f>
        <v>Included</v>
      </c>
    </row>
    <row r="29" spans="1:4" s="801" customFormat="1" ht="35.1" customHeight="1" x14ac:dyDescent="0.3">
      <c r="A29" s="521"/>
      <c r="B29" s="1011" t="s">
        <v>202</v>
      </c>
      <c r="C29" s="1007"/>
      <c r="D29" s="522"/>
    </row>
    <row r="30" spans="1:4" ht="9.6" customHeight="1" x14ac:dyDescent="0.3">
      <c r="A30" s="487"/>
      <c r="B30" s="1013"/>
      <c r="C30" s="1013"/>
      <c r="D30" s="525"/>
    </row>
    <row r="31" spans="1:4" ht="9.6" customHeight="1" x14ac:dyDescent="0.3">
      <c r="A31" s="521"/>
      <c r="B31" s="1006"/>
      <c r="C31" s="1007"/>
      <c r="D31" s="522"/>
    </row>
    <row r="32" spans="1:4" ht="25.9" hidden="1" customHeight="1" x14ac:dyDescent="0.3">
      <c r="A32" s="984">
        <v>7</v>
      </c>
      <c r="B32" s="1012" t="s">
        <v>590</v>
      </c>
      <c r="C32" s="1012"/>
      <c r="D32" s="809">
        <f>SUM(D14,D16,D18,D20,D22,D26,D30,D24)</f>
        <v>0</v>
      </c>
    </row>
    <row r="33" spans="1:6" ht="24.75" customHeight="1" x14ac:dyDescent="0.3">
      <c r="A33" s="984"/>
      <c r="B33" s="1012"/>
      <c r="C33" s="1012"/>
      <c r="D33" s="810">
        <f>D32</f>
        <v>0</v>
      </c>
    </row>
    <row r="34" spans="1:6" ht="18.75" customHeight="1" x14ac:dyDescent="0.3">
      <c r="A34" s="527"/>
      <c r="B34" s="528"/>
      <c r="C34" s="528"/>
      <c r="D34" s="529"/>
    </row>
    <row r="35" spans="1:6" ht="27.95" hidden="1" customHeight="1" x14ac:dyDescent="0.3">
      <c r="A35" s="527"/>
      <c r="B35" s="528"/>
      <c r="C35" s="530"/>
      <c r="D35" s="529"/>
    </row>
    <row r="36" spans="1:6" ht="27.95" customHeight="1" x14ac:dyDescent="0.3">
      <c r="A36" s="463" t="s">
        <v>47</v>
      </c>
      <c r="B36" s="531" t="str">
        <f>'Sch-5'!B24</f>
        <v>--</v>
      </c>
      <c r="C36" s="530" t="s">
        <v>49</v>
      </c>
      <c r="D36" s="532" t="str">
        <f>'Sch-5'!D24</f>
        <v/>
      </c>
      <c r="F36" s="533"/>
    </row>
    <row r="37" spans="1:6" ht="27.95" customHeight="1" x14ac:dyDescent="0.3">
      <c r="A37" s="463" t="s">
        <v>48</v>
      </c>
      <c r="B37" s="531" t="str">
        <f>'Sch-5'!B25</f>
        <v/>
      </c>
      <c r="C37" s="530" t="s">
        <v>50</v>
      </c>
      <c r="D37" s="532" t="str">
        <f>'Sch-5'!D25</f>
        <v/>
      </c>
      <c r="F37" s="512"/>
    </row>
    <row r="38" spans="1:6" ht="27.95" customHeight="1" x14ac:dyDescent="0.3">
      <c r="A38" s="534"/>
      <c r="B38" s="513"/>
      <c r="C38" s="530"/>
      <c r="F38" s="512"/>
    </row>
    <row r="39" spans="1:6" ht="30" customHeight="1" x14ac:dyDescent="0.3">
      <c r="A39" s="534"/>
      <c r="B39" s="513"/>
      <c r="C39" s="530"/>
      <c r="D39" s="534"/>
      <c r="F39" s="533"/>
    </row>
    <row r="40" spans="1:6" ht="30" customHeight="1" x14ac:dyDescent="0.25">
      <c r="A40" s="535"/>
      <c r="B40" s="535"/>
      <c r="C40" s="536"/>
      <c r="E40" s="537"/>
    </row>
  </sheetData>
  <sheetProtection algorithmName="SHA-512" hashValue="+eOsAY1uJZ2GSiAKP7j6dc/wytm4ZyMQQlmSAptUCT82FS39Tq9A200pkb6NswGQtd0DzFyX4YcbpheZwhIiPw==" saltValue="+hK8fxLK3lTOlK52ez4uzQ==" spinCount="100000" sheet="1" formatColumns="0" formatRows="0" selectLockedCells="1"/>
  <customSheetViews>
    <customSheetView guid="{4452BE38-CCC8-48C7-BE23-59874684899B}" showPageBreaks="1" fitToPage="1" printArea="1" hiddenRows="1" view="pageBreakPreview" topLeftCell="A16">
      <selection activeCell="G25" sqref="G25"/>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C6A7FFED-91EB-41DF-A944-2BFB2D792481}" showPageBreaks="1" fitToPage="1" printArea="1" hiddenRows="1" view="pageBreakPreview">
      <selection activeCell="D34" sqref="D34"/>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302D9D75-0757-45DA-AFBF-614F08F1401B}" showPageBreaks="1" fitToPage="1" printArea="1" hiddenRows="1" view="pageBreakPreview">
      <selection activeCell="D34" sqref="D34"/>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CCDCC0D3-DF6E-48C7-BC25-59CC95F7F53D}" showPageBreaks="1" fitToPage="1" printArea="1" hiddenRows="1" view="pageBreakPreview" topLeftCell="A16">
      <selection activeCell="G25" sqref="G25"/>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s>
  <mergeCells count="28">
    <mergeCell ref="B24:C24"/>
    <mergeCell ref="B25:C25"/>
    <mergeCell ref="B26:C26"/>
    <mergeCell ref="B27:C27"/>
    <mergeCell ref="B30:C30"/>
    <mergeCell ref="B31:C31"/>
    <mergeCell ref="A32:A33"/>
    <mergeCell ref="B32:C33"/>
    <mergeCell ref="B28:C28"/>
    <mergeCell ref="B29:C29"/>
    <mergeCell ref="B23:C23"/>
    <mergeCell ref="B11:C11"/>
    <mergeCell ref="B13:C13"/>
    <mergeCell ref="B14:C14"/>
    <mergeCell ref="B15:C15"/>
    <mergeCell ref="B16:C16"/>
    <mergeCell ref="B17:C17"/>
    <mergeCell ref="B18:C18"/>
    <mergeCell ref="B19:C19"/>
    <mergeCell ref="B20:C20"/>
    <mergeCell ref="B21:C21"/>
    <mergeCell ref="B22:C22"/>
    <mergeCell ref="B10:C10"/>
    <mergeCell ref="A3:D3"/>
    <mergeCell ref="A4:D4"/>
    <mergeCell ref="A7:C7"/>
    <mergeCell ref="B8:C8"/>
    <mergeCell ref="B9:C9"/>
  </mergeCells>
  <printOptions horizontalCentered="1"/>
  <pageMargins left="0.5" right="0.38" top="0.56999999999999995" bottom="0.48" header="0.38" footer="0.24"/>
  <pageSetup paperSize="9" fitToHeight="0" orientation="portrait" r:id="rId5"/>
  <headerFooter alignWithMargins="0">
    <oddFooter>&amp;R&amp;"Book Antiqua,Bold"&amp;10Schedule-6/ Page &amp;P of &amp;N</oddFooter>
  </headerFooter>
  <drawing r:id="rId6"/>
  <legacyDrawing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FF0000"/>
  </sheetPr>
  <dimension ref="A1:F40"/>
  <sheetViews>
    <sheetView view="pageBreakPreview" topLeftCell="A17" zoomScaleNormal="100" zoomScaleSheetLayoutView="100" workbookViewId="0">
      <selection activeCell="D16" sqref="D16"/>
    </sheetView>
  </sheetViews>
  <sheetFormatPr defaultColWidth="10" defaultRowHeight="16.5" x14ac:dyDescent="0.3"/>
  <cols>
    <col min="1" max="1" width="10.625" style="480" customWidth="1"/>
    <col min="2" max="2" width="27.5" style="480" customWidth="1"/>
    <col min="3" max="3" width="21" style="480" customWidth="1"/>
    <col min="4" max="4" width="34.375" style="480" customWidth="1"/>
    <col min="5" max="16384" width="10" style="511"/>
  </cols>
  <sheetData>
    <row r="1" spans="1:6" ht="18" customHeight="1" x14ac:dyDescent="0.3">
      <c r="A1" s="437" t="str">
        <f>Cover!B3</f>
        <v xml:space="preserve">Specification No: CC/NT/W-SCADA/DOM/A00/23/08709 </v>
      </c>
      <c r="B1" s="438"/>
      <c r="C1" s="440"/>
      <c r="D1" s="441" t="s">
        <v>346</v>
      </c>
    </row>
    <row r="2" spans="1:6" ht="18" customHeight="1" x14ac:dyDescent="0.3">
      <c r="A2" s="512"/>
      <c r="B2" s="513"/>
      <c r="C2" s="514"/>
      <c r="D2" s="514"/>
    </row>
    <row r="3" spans="1:6" ht="19.5" customHeight="1" x14ac:dyDescent="0.3">
      <c r="A3" s="996" t="str">
        <f>Cover!$B$2</f>
        <v>Package-I: Establishment of SLDC cum REMC for UT of Ladakh under consultancy assignment for Establishment of SLDC cum REMC for UT of Ladakh.</v>
      </c>
      <c r="B3" s="996"/>
      <c r="C3" s="996"/>
      <c r="D3" s="996"/>
      <c r="E3" s="515"/>
      <c r="F3" s="515"/>
    </row>
    <row r="4" spans="1:6" ht="21.95" customHeight="1" x14ac:dyDescent="0.3">
      <c r="A4" s="977" t="s">
        <v>186</v>
      </c>
      <c r="B4" s="977"/>
      <c r="C4" s="977"/>
      <c r="D4" s="977"/>
    </row>
    <row r="5" spans="1:6" ht="18" customHeight="1" x14ac:dyDescent="0.3">
      <c r="A5" s="516"/>
    </row>
    <row r="6" spans="1:6" ht="18" customHeight="1" x14ac:dyDescent="0.3">
      <c r="A6" s="450" t="str">
        <f>'[1]Sch-1'!A6</f>
        <v>Bidder’s Name and Address (Sole Bidder) :</v>
      </c>
      <c r="D6" s="481" t="s">
        <v>5</v>
      </c>
    </row>
    <row r="7" spans="1:6" ht="36" customHeight="1" x14ac:dyDescent="0.3">
      <c r="A7" s="1005" t="str">
        <f>'[1]Sch-1'!A7</f>
        <v/>
      </c>
      <c r="B7" s="1005"/>
      <c r="C7" s="1005"/>
      <c r="D7" s="483" t="str">
        <f>'[1]Sch-1'!M7</f>
        <v>Contracts Services, 3rd Floor</v>
      </c>
    </row>
    <row r="8" spans="1:6" ht="18" customHeight="1" x14ac:dyDescent="0.3">
      <c r="A8" s="484" t="s">
        <v>167</v>
      </c>
      <c r="B8" s="971" t="str">
        <f>IF('[1]Sch-1'!C8=0, "", '[1]Sch-1'!C8)</f>
        <v/>
      </c>
      <c r="C8" s="971"/>
      <c r="D8" s="483" t="str">
        <f>'[1]Sch-1'!M8</f>
        <v>Power Grid Corporation of India Ltd.,</v>
      </c>
    </row>
    <row r="9" spans="1:6" ht="18" customHeight="1" x14ac:dyDescent="0.3">
      <c r="A9" s="484" t="s">
        <v>168</v>
      </c>
      <c r="B9" s="971" t="str">
        <f>IF('[1]Sch-1'!C9=0, "", '[1]Sch-1'!C9)</f>
        <v/>
      </c>
      <c r="C9" s="971"/>
      <c r="D9" s="483" t="str">
        <f>'[1]Sch-1'!M9</f>
        <v>"Saudamini", Plot No.-2</v>
      </c>
    </row>
    <row r="10" spans="1:6" ht="18" customHeight="1" x14ac:dyDescent="0.3">
      <c r="A10" s="485"/>
      <c r="B10" s="971" t="str">
        <f>IF('[1]Sch-1'!C10=0, "", '[1]Sch-1'!C10)</f>
        <v/>
      </c>
      <c r="C10" s="971"/>
      <c r="D10" s="483" t="str">
        <f>'[1]Sch-1'!M10</f>
        <v xml:space="preserve">Sector-29, </v>
      </c>
    </row>
    <row r="11" spans="1:6" ht="18" customHeight="1" x14ac:dyDescent="0.3">
      <c r="A11" s="485"/>
      <c r="B11" s="971" t="str">
        <f>IF('[1]Sch-1'!C11=0, "", '[1]Sch-1'!C11)</f>
        <v/>
      </c>
      <c r="C11" s="971"/>
      <c r="D11" s="483" t="str">
        <f>'[1]Sch-1'!M11</f>
        <v>Gurugram (Haryana) - 122001</v>
      </c>
    </row>
    <row r="12" spans="1:6" ht="18" customHeight="1" x14ac:dyDescent="0.3">
      <c r="A12" s="517"/>
      <c r="B12" s="517"/>
      <c r="C12" s="517"/>
      <c r="D12" s="481"/>
    </row>
    <row r="13" spans="1:6" ht="21.95" customHeight="1" x14ac:dyDescent="0.3">
      <c r="A13" s="518" t="s">
        <v>169</v>
      </c>
      <c r="B13" s="974" t="s">
        <v>120</v>
      </c>
      <c r="C13" s="975"/>
      <c r="D13" s="519" t="s">
        <v>171</v>
      </c>
    </row>
    <row r="14" spans="1:6" ht="21.95" customHeight="1" x14ac:dyDescent="0.3">
      <c r="A14" s="487" t="s">
        <v>174</v>
      </c>
      <c r="B14" s="1010" t="s">
        <v>187</v>
      </c>
      <c r="C14" s="1010"/>
      <c r="D14" s="520">
        <f>'Sch-1'!N253*(1-Discount!K18)+(1-Discount!K24)*'Sch-1'!N254</f>
        <v>0</v>
      </c>
    </row>
    <row r="15" spans="1:6" ht="35.1" customHeight="1" x14ac:dyDescent="0.3">
      <c r="A15" s="521"/>
      <c r="B15" s="1011" t="s">
        <v>188</v>
      </c>
      <c r="C15" s="1007"/>
      <c r="D15" s="522"/>
    </row>
    <row r="16" spans="1:6" ht="21.95" customHeight="1" x14ac:dyDescent="0.3">
      <c r="A16" s="487" t="s">
        <v>178</v>
      </c>
      <c r="B16" s="1010" t="s">
        <v>189</v>
      </c>
      <c r="C16" s="1010"/>
      <c r="D16" s="520">
        <f>'Sch-6'!D16*(1-Discount!K19)</f>
        <v>0</v>
      </c>
    </row>
    <row r="17" spans="1:4" ht="35.1" customHeight="1" x14ac:dyDescent="0.3">
      <c r="A17" s="521"/>
      <c r="B17" s="1006" t="s">
        <v>190</v>
      </c>
      <c r="C17" s="1007"/>
      <c r="D17" s="522"/>
    </row>
    <row r="18" spans="1:4" ht="21.95" customHeight="1" x14ac:dyDescent="0.3">
      <c r="A18" s="487" t="s">
        <v>191</v>
      </c>
      <c r="B18" s="1010" t="s">
        <v>192</v>
      </c>
      <c r="C18" s="1010"/>
      <c r="D18" s="520">
        <f>'Sch-6'!D18*(1-Discount!K20)</f>
        <v>0</v>
      </c>
    </row>
    <row r="19" spans="1:4" ht="30" customHeight="1" x14ac:dyDescent="0.3">
      <c r="A19" s="521"/>
      <c r="B19" s="1011" t="s">
        <v>193</v>
      </c>
      <c r="C19" s="1007"/>
      <c r="D19" s="522"/>
    </row>
    <row r="20" spans="1:4" ht="21.95" customHeight="1" x14ac:dyDescent="0.3">
      <c r="A20" s="487" t="s">
        <v>194</v>
      </c>
      <c r="B20" s="1010" t="s">
        <v>195</v>
      </c>
      <c r="C20" s="1010"/>
      <c r="D20" s="525">
        <f>'Sch-6'!D20*(1-Discount!K21)</f>
        <v>0</v>
      </c>
    </row>
    <row r="21" spans="1:4" ht="30" customHeight="1" x14ac:dyDescent="0.3">
      <c r="A21" s="521"/>
      <c r="B21" s="1011" t="s">
        <v>196</v>
      </c>
      <c r="C21" s="1007"/>
      <c r="D21" s="522"/>
    </row>
    <row r="22" spans="1:4" ht="21.95" customHeight="1" x14ac:dyDescent="0.3">
      <c r="A22" s="487" t="s">
        <v>197</v>
      </c>
      <c r="B22" s="1010" t="s">
        <v>198</v>
      </c>
      <c r="C22" s="1010"/>
      <c r="D22" s="525">
        <f>'Sch-6'!D22*(1-Discount!K22)</f>
        <v>0</v>
      </c>
    </row>
    <row r="23" spans="1:4" ht="38.25" customHeight="1" x14ac:dyDescent="0.3">
      <c r="A23" s="521"/>
      <c r="B23" s="1011" t="s">
        <v>351</v>
      </c>
      <c r="C23" s="1007"/>
      <c r="D23" s="522"/>
    </row>
    <row r="24" spans="1:4" ht="38.25" customHeight="1" x14ac:dyDescent="0.3">
      <c r="A24" s="487" t="s">
        <v>587</v>
      </c>
      <c r="B24" s="1010" t="s">
        <v>588</v>
      </c>
      <c r="C24" s="1010"/>
      <c r="D24" s="525">
        <f>'Sch-6'!D24*(1-Discount!K23)</f>
        <v>0</v>
      </c>
    </row>
    <row r="25" spans="1:4" ht="38.25" customHeight="1" x14ac:dyDescent="0.3">
      <c r="A25" s="521"/>
      <c r="B25" s="1006" t="s">
        <v>589</v>
      </c>
      <c r="C25" s="1007"/>
      <c r="D25" s="522"/>
    </row>
    <row r="26" spans="1:4" ht="30" customHeight="1" x14ac:dyDescent="0.3">
      <c r="A26" s="487">
        <v>5</v>
      </c>
      <c r="B26" s="1010" t="s">
        <v>199</v>
      </c>
      <c r="C26" s="1010"/>
      <c r="D26" s="728">
        <f>'Sch-5 Dis'!D18</f>
        <v>0</v>
      </c>
    </row>
    <row r="27" spans="1:4" x14ac:dyDescent="0.3">
      <c r="A27" s="521"/>
      <c r="B27" s="1011" t="s">
        <v>200</v>
      </c>
      <c r="C27" s="1007"/>
      <c r="D27" s="538"/>
    </row>
    <row r="28" spans="1:4" ht="21.95" customHeight="1" x14ac:dyDescent="0.3">
      <c r="A28" s="487" t="s">
        <v>201</v>
      </c>
      <c r="B28" s="1010" t="s">
        <v>348</v>
      </c>
      <c r="C28" s="1010"/>
      <c r="D28" s="525" t="s">
        <v>341</v>
      </c>
    </row>
    <row r="29" spans="1:4" ht="35.1" customHeight="1" x14ac:dyDescent="0.3">
      <c r="A29" s="521"/>
      <c r="B29" s="1011" t="s">
        <v>202</v>
      </c>
      <c r="C29" s="1007"/>
      <c r="D29" s="522"/>
    </row>
    <row r="30" spans="1:4" ht="11.45" customHeight="1" x14ac:dyDescent="0.3">
      <c r="A30" s="487"/>
      <c r="B30" s="1013"/>
      <c r="C30" s="1013"/>
      <c r="D30" s="525"/>
    </row>
    <row r="31" spans="1:4" ht="11.45" customHeight="1" x14ac:dyDescent="0.3">
      <c r="A31" s="521"/>
      <c r="B31" s="1006"/>
      <c r="C31" s="1007"/>
      <c r="D31" s="522"/>
    </row>
    <row r="32" spans="1:4" ht="9.6" hidden="1" customHeight="1" x14ac:dyDescent="0.3">
      <c r="A32" s="984">
        <v>7</v>
      </c>
      <c r="B32" s="1014" t="s">
        <v>349</v>
      </c>
      <c r="C32" s="1015"/>
      <c r="D32" s="526">
        <f>SUM(D14,D16,D18,D20,D22,D26,D30,D24)</f>
        <v>0</v>
      </c>
    </row>
    <row r="33" spans="1:6" ht="25.5" customHeight="1" x14ac:dyDescent="0.3">
      <c r="A33" s="984"/>
      <c r="B33" s="1016"/>
      <c r="C33" s="1017"/>
      <c r="D33" s="752">
        <f>D32</f>
        <v>0</v>
      </c>
    </row>
    <row r="34" spans="1:6" ht="18.75" customHeight="1" x14ac:dyDescent="0.3">
      <c r="A34" s="527"/>
      <c r="B34" s="528"/>
      <c r="C34" s="528"/>
      <c r="D34" s="529"/>
    </row>
    <row r="35" spans="1:6" ht="27.95" customHeight="1" x14ac:dyDescent="0.3">
      <c r="A35" s="527"/>
      <c r="B35" s="528"/>
      <c r="C35" s="530"/>
      <c r="D35" s="529"/>
    </row>
    <row r="36" spans="1:6" ht="27.95" customHeight="1" x14ac:dyDescent="0.3">
      <c r="A36" s="463" t="s">
        <v>47</v>
      </c>
      <c r="B36" s="531" t="str">
        <f>'Sch-6'!B36</f>
        <v>--</v>
      </c>
      <c r="C36" s="530" t="s">
        <v>49</v>
      </c>
      <c r="D36" s="532" t="str">
        <f>'Sch-6'!D36</f>
        <v/>
      </c>
      <c r="F36" s="533"/>
    </row>
    <row r="37" spans="1:6" ht="27.95" customHeight="1" x14ac:dyDescent="0.3">
      <c r="A37" s="463" t="s">
        <v>48</v>
      </c>
      <c r="B37" s="531" t="str">
        <f>'Sch-6'!B37</f>
        <v/>
      </c>
      <c r="C37" s="530" t="s">
        <v>50</v>
      </c>
      <c r="D37" s="532" t="str">
        <f>'Sch-6'!D37</f>
        <v/>
      </c>
      <c r="F37" s="512"/>
    </row>
    <row r="38" spans="1:6" ht="27.95" customHeight="1" x14ac:dyDescent="0.3">
      <c r="A38" s="534"/>
      <c r="B38" s="513"/>
      <c r="C38" s="530"/>
      <c r="F38" s="512"/>
    </row>
    <row r="39" spans="1:6" ht="30" customHeight="1" x14ac:dyDescent="0.3">
      <c r="A39" s="534"/>
      <c r="B39" s="513"/>
      <c r="C39" s="530"/>
      <c r="D39" s="534"/>
      <c r="F39" s="533"/>
    </row>
    <row r="40" spans="1:6" ht="30" customHeight="1" x14ac:dyDescent="0.25">
      <c r="A40" s="535"/>
      <c r="B40" s="535"/>
      <c r="C40" s="536"/>
      <c r="E40" s="537"/>
    </row>
  </sheetData>
  <sheetProtection algorithmName="SHA-512" hashValue="o46SfffQd87YNvjlPq1ePBSSaHDSwlOSTY4nkPiA46LCXSsimcsnAKssR9YJN6YtLXiRipuQcnafaddQw5agQw==" saltValue="w91DvypnPb4YG3lNYLQc5Q==" spinCount="100000" sheet="1" formatColumns="0" formatRows="0" selectLockedCells="1"/>
  <customSheetViews>
    <customSheetView guid="{4452BE38-CCC8-48C7-BE23-59874684899B}" showPageBreaks="1" printArea="1" hiddenRows="1" view="pageBreakPreview" topLeftCell="A16">
      <selection activeCell="G24" sqref="G24"/>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C6A7FFED-91EB-41DF-A944-2BFB2D792481}" showPageBreaks="1" printArea="1" view="pageBreakPreview" topLeftCell="A9">
      <selection activeCell="B34" sqref="B34"/>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302D9D75-0757-45DA-AFBF-614F08F1401B}" showPageBreaks="1" printArea="1" view="pageBreakPreview" topLeftCell="A9">
      <selection activeCell="B34" sqref="B34"/>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CCDCC0D3-DF6E-48C7-BC25-59CC95F7F53D}" showPageBreaks="1" printArea="1" hiddenRows="1" view="pageBreakPreview" topLeftCell="A16">
      <selection activeCell="G24" sqref="G24"/>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s>
  <mergeCells count="28">
    <mergeCell ref="B24:C24"/>
    <mergeCell ref="B25:C25"/>
    <mergeCell ref="B26:C26"/>
    <mergeCell ref="B27:C27"/>
    <mergeCell ref="B30:C30"/>
    <mergeCell ref="B31:C31"/>
    <mergeCell ref="A32:A33"/>
    <mergeCell ref="B32:C33"/>
    <mergeCell ref="B28:C28"/>
    <mergeCell ref="B29:C29"/>
    <mergeCell ref="B23:C23"/>
    <mergeCell ref="B11:C11"/>
    <mergeCell ref="B13:C13"/>
    <mergeCell ref="B14:C14"/>
    <mergeCell ref="B15:C15"/>
    <mergeCell ref="B16:C16"/>
    <mergeCell ref="B17:C17"/>
    <mergeCell ref="B18:C18"/>
    <mergeCell ref="B19:C19"/>
    <mergeCell ref="B20:C20"/>
    <mergeCell ref="B21:C21"/>
    <mergeCell ref="B22:C22"/>
    <mergeCell ref="B10:C10"/>
    <mergeCell ref="A3:D3"/>
    <mergeCell ref="A4:D4"/>
    <mergeCell ref="A7:C7"/>
    <mergeCell ref="B8:C8"/>
    <mergeCell ref="B9:C9"/>
  </mergeCells>
  <printOptions horizontalCentered="1"/>
  <pageMargins left="0.5" right="0.38" top="0.56999999999999995" bottom="0.48" header="0.38" footer="0.24"/>
  <pageSetup paperSize="9" fitToHeight="0" orientation="portrait" r:id="rId5"/>
  <headerFooter alignWithMargins="0">
    <oddFooter>&amp;R&amp;"Book Antiqua,Bold"&amp;10Schedule-6/ Page &amp;P of &amp;N</oddFooter>
  </headerFooter>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indexed="53"/>
    <pageSetUpPr autoPageBreaks="0" fitToPage="1"/>
  </sheetPr>
  <dimension ref="A1:AV221"/>
  <sheetViews>
    <sheetView view="pageBreakPreview" topLeftCell="A7" zoomScale="80" zoomScaleNormal="100" zoomScaleSheetLayoutView="80" workbookViewId="0">
      <selection activeCell="M2" sqref="M2"/>
    </sheetView>
  </sheetViews>
  <sheetFormatPr defaultColWidth="9" defaultRowHeight="16.5" x14ac:dyDescent="0.3"/>
  <cols>
    <col min="1" max="5" width="11.375" style="587" customWidth="1"/>
    <col min="6" max="6" width="15.5" style="587" customWidth="1"/>
    <col min="7" max="7" width="11.375" style="587" customWidth="1"/>
    <col min="8" max="8" width="17.75" style="587" customWidth="1"/>
    <col min="9" max="9" width="31.375" style="547" customWidth="1"/>
    <col min="10" max="10" width="7.625" style="547" customWidth="1"/>
    <col min="11" max="11" width="10.25" style="547" customWidth="1"/>
    <col min="12" max="12" width="15.375" style="547" customWidth="1"/>
    <col min="13" max="13" width="15.75" style="547" customWidth="1"/>
    <col min="14" max="14" width="17" style="539" customWidth="1"/>
    <col min="15" max="15" width="9" style="540" customWidth="1"/>
    <col min="16" max="16" width="0" style="541" hidden="1" customWidth="1"/>
    <col min="17" max="17" width="18.5" style="541" hidden="1" customWidth="1"/>
    <col min="18" max="18" width="34.25" style="541" hidden="1" customWidth="1"/>
    <col min="19" max="32" width="9" style="541"/>
    <col min="33" max="33" width="0" style="541" hidden="1" customWidth="1"/>
    <col min="34" max="34" width="13.875" style="541" hidden="1" customWidth="1"/>
    <col min="35" max="35" width="13.625" style="541" hidden="1" customWidth="1"/>
    <col min="36" max="36" width="21.375" style="541" hidden="1" customWidth="1"/>
    <col min="37" max="37" width="12" style="541" hidden="1" customWidth="1"/>
    <col min="38" max="39" width="0" style="541" hidden="1" customWidth="1"/>
    <col min="40" max="48" width="9" style="541"/>
    <col min="49" max="16384" width="9" style="540"/>
  </cols>
  <sheetData>
    <row r="1" spans="1:48" ht="18" customHeight="1" x14ac:dyDescent="0.3">
      <c r="A1" s="437" t="str">
        <f>Cover!B3</f>
        <v xml:space="preserve">Specification No: CC/NT/W-SCADA/DOM/A00/23/08709 </v>
      </c>
      <c r="B1" s="437"/>
      <c r="C1" s="437"/>
      <c r="D1" s="437"/>
      <c r="E1" s="437"/>
      <c r="F1" s="437"/>
      <c r="G1" s="437"/>
      <c r="H1" s="437"/>
      <c r="I1" s="438"/>
      <c r="J1" s="439"/>
      <c r="K1" s="439"/>
      <c r="L1" s="439"/>
      <c r="M1" s="441" t="s">
        <v>203</v>
      </c>
    </row>
    <row r="2" spans="1:48" ht="3" customHeight="1" x14ac:dyDescent="0.3">
      <c r="A2" s="512"/>
      <c r="B2" s="512"/>
      <c r="C2" s="512"/>
      <c r="D2" s="512"/>
      <c r="E2" s="512"/>
      <c r="F2" s="512"/>
      <c r="G2" s="512"/>
      <c r="H2" s="512"/>
      <c r="I2" s="513"/>
      <c r="J2" s="534"/>
      <c r="K2" s="534"/>
      <c r="L2" s="534"/>
      <c r="M2" s="534"/>
    </row>
    <row r="3" spans="1:48" ht="23.25" customHeight="1" x14ac:dyDescent="0.3">
      <c r="A3" s="1024" t="str">
        <f>Cover!$B$2</f>
        <v>Package-I: Establishment of SLDC cum REMC for UT of Ladakh under consultancy assignment for Establishment of SLDC cum REMC for UT of Ladakh.</v>
      </c>
      <c r="B3" s="1024"/>
      <c r="C3" s="1024"/>
      <c r="D3" s="1024"/>
      <c r="E3" s="1024"/>
      <c r="F3" s="1024"/>
      <c r="G3" s="1024"/>
      <c r="H3" s="1024"/>
      <c r="I3" s="1024"/>
      <c r="J3" s="1024"/>
      <c r="K3" s="1024"/>
      <c r="L3" s="1024"/>
      <c r="M3" s="1024"/>
      <c r="AG3" s="542" t="s">
        <v>131</v>
      </c>
      <c r="AI3" s="543">
        <f>IF(ISERROR(#REF!/('[1]Sch-6'!D14+'[1]Sch-6'!D16+'[1]Sch-6'!D18)),0,#REF!/( '[1]Sch-6'!D14+'[1]Sch-6'!D16+'[1]Sch-6'!D18))</f>
        <v>0</v>
      </c>
    </row>
    <row r="4" spans="1:48" ht="21.95" customHeight="1" x14ac:dyDescent="0.3">
      <c r="A4" s="956" t="s">
        <v>132</v>
      </c>
      <c r="B4" s="956"/>
      <c r="C4" s="956"/>
      <c r="D4" s="956"/>
      <c r="E4" s="956"/>
      <c r="F4" s="956"/>
      <c r="G4" s="956"/>
      <c r="H4" s="956"/>
      <c r="I4" s="956"/>
      <c r="J4" s="956"/>
      <c r="K4" s="956"/>
      <c r="L4" s="956"/>
      <c r="M4" s="956"/>
      <c r="AG4" s="542" t="s">
        <v>133</v>
      </c>
      <c r="AI4" s="543" t="e">
        <f>#REF!</f>
        <v>#REF!</v>
      </c>
    </row>
    <row r="5" spans="1:48" ht="18.600000000000001" customHeight="1" x14ac:dyDescent="0.3">
      <c r="A5" s="544"/>
      <c r="B5" s="544"/>
      <c r="C5" s="544"/>
      <c r="D5" s="544"/>
      <c r="E5" s="544"/>
      <c r="F5" s="544"/>
      <c r="G5" s="544"/>
      <c r="H5" s="544"/>
      <c r="I5" s="545"/>
      <c r="J5" s="545"/>
      <c r="K5" s="545"/>
      <c r="L5" s="545"/>
      <c r="M5" s="545"/>
      <c r="AG5" s="542" t="s">
        <v>204</v>
      </c>
      <c r="AI5" s="543">
        <f>IF(ISERROR(#REF!/#REF!),0,#REF! /#REF!)</f>
        <v>0</v>
      </c>
    </row>
    <row r="6" spans="1:48" ht="27.95" customHeight="1" x14ac:dyDescent="0.3">
      <c r="A6" s="450" t="str">
        <f>'[1]Sch-1'!A6</f>
        <v>Bidder’s Name and Address (Sole Bidder) :</v>
      </c>
      <c r="B6" s="450"/>
      <c r="C6" s="450"/>
      <c r="D6" s="450"/>
      <c r="E6" s="450"/>
      <c r="F6" s="450"/>
      <c r="G6" s="450"/>
      <c r="H6" s="450"/>
      <c r="I6" s="480"/>
      <c r="J6" s="480"/>
      <c r="K6" s="546" t="s">
        <v>5</v>
      </c>
      <c r="M6" s="480"/>
      <c r="AG6" s="542" t="s">
        <v>205</v>
      </c>
      <c r="AI6" s="543" t="e">
        <f>#REF!</f>
        <v>#REF!</v>
      </c>
    </row>
    <row r="7" spans="1:48" ht="36" customHeight="1" x14ac:dyDescent="0.3">
      <c r="A7" s="1025" t="str">
        <f>'[1]Sch-1'!A7</f>
        <v/>
      </c>
      <c r="B7" s="1025"/>
      <c r="C7" s="1025"/>
      <c r="D7" s="1025"/>
      <c r="E7" s="1025"/>
      <c r="F7" s="1025"/>
      <c r="G7" s="1025"/>
      <c r="H7" s="1025"/>
      <c r="I7" s="1025"/>
      <c r="J7" s="1025"/>
      <c r="K7" s="548" t="str">
        <f>'[1]Sch-1'!M7</f>
        <v>Contracts Services, 3rd Floor</v>
      </c>
      <c r="M7" s="549"/>
      <c r="AG7" s="542" t="s">
        <v>136</v>
      </c>
      <c r="AI7" s="543" t="e">
        <f>SUM(AI3:AI6)</f>
        <v>#REF!</v>
      </c>
    </row>
    <row r="8" spans="1:48" ht="27.95" customHeight="1" x14ac:dyDescent="0.3">
      <c r="A8" s="484" t="s">
        <v>167</v>
      </c>
      <c r="B8" s="484"/>
      <c r="C8" s="484"/>
      <c r="D8" s="484"/>
      <c r="E8" s="484"/>
      <c r="F8" s="484"/>
      <c r="G8" s="484"/>
      <c r="H8" s="484"/>
      <c r="I8" s="971" t="str">
        <f>IF('[1]Sch-1'!C8=0, "", '[1]Sch-1'!C8)</f>
        <v/>
      </c>
      <c r="J8" s="971"/>
      <c r="K8" s="548" t="str">
        <f>'[1]Sch-1'!M8</f>
        <v>Power Grid Corporation of India Ltd.,</v>
      </c>
      <c r="M8" s="550"/>
    </row>
    <row r="9" spans="1:48" ht="27.95" customHeight="1" x14ac:dyDescent="0.3">
      <c r="A9" s="484" t="s">
        <v>168</v>
      </c>
      <c r="B9" s="484"/>
      <c r="C9" s="484"/>
      <c r="D9" s="484"/>
      <c r="E9" s="484"/>
      <c r="F9" s="484"/>
      <c r="G9" s="484"/>
      <c r="H9" s="484"/>
      <c r="I9" s="971" t="str">
        <f>IF('[1]Sch-1'!C9=0, "", '[1]Sch-1'!C9)</f>
        <v/>
      </c>
      <c r="J9" s="971"/>
      <c r="K9" s="548" t="str">
        <f>'[1]Sch-1'!M9</f>
        <v>"Saudamini", Plot No.-2</v>
      </c>
      <c r="M9" s="550"/>
    </row>
    <row r="10" spans="1:48" ht="27.95" customHeight="1" x14ac:dyDescent="0.3">
      <c r="A10" s="485"/>
      <c r="B10" s="485"/>
      <c r="C10" s="485"/>
      <c r="D10" s="485"/>
      <c r="E10" s="485"/>
      <c r="F10" s="485"/>
      <c r="G10" s="485"/>
      <c r="H10" s="485"/>
      <c r="I10" s="971" t="str">
        <f>IF('[1]Sch-1'!C10=0, "", '[1]Sch-1'!C10)</f>
        <v/>
      </c>
      <c r="J10" s="971"/>
      <c r="K10" s="548" t="str">
        <f>'[1]Sch-1'!M10</f>
        <v xml:space="preserve">Sector-29, </v>
      </c>
      <c r="M10" s="550"/>
      <c r="AG10" s="542" t="s">
        <v>206</v>
      </c>
      <c r="AI10" s="551" t="e">
        <f>'[1]Sch-1'!AA10</f>
        <v>#REF!</v>
      </c>
    </row>
    <row r="11" spans="1:48" ht="27.95" customHeight="1" x14ac:dyDescent="0.3">
      <c r="A11" s="485"/>
      <c r="B11" s="485"/>
      <c r="C11" s="485"/>
      <c r="D11" s="485"/>
      <c r="E11" s="485"/>
      <c r="F11" s="485"/>
      <c r="G11" s="485"/>
      <c r="H11" s="485"/>
      <c r="I11" s="971" t="str">
        <f>IF('[1]Sch-1'!C11=0, "", '[1]Sch-1'!C11)</f>
        <v/>
      </c>
      <c r="J11" s="971"/>
      <c r="K11" s="548" t="str">
        <f>'[1]Sch-1'!M11</f>
        <v>Gurugram (Haryana) - 122001</v>
      </c>
      <c r="M11" s="550"/>
      <c r="AG11" s="542"/>
      <c r="AI11" s="543"/>
    </row>
    <row r="12" spans="1:48" ht="7.5" customHeight="1" x14ac:dyDescent="0.3">
      <c r="A12" s="485"/>
      <c r="B12" s="485"/>
      <c r="C12" s="485"/>
      <c r="D12" s="485"/>
      <c r="E12" s="485"/>
      <c r="F12" s="485"/>
      <c r="G12" s="485"/>
      <c r="H12" s="485"/>
      <c r="I12" s="550"/>
      <c r="J12" s="550"/>
      <c r="K12" s="550"/>
      <c r="L12" s="550"/>
      <c r="M12" s="550"/>
      <c r="N12" s="552"/>
      <c r="O12" s="541"/>
      <c r="AG12" s="542"/>
      <c r="AI12" s="543"/>
    </row>
    <row r="13" spans="1:48" ht="27.95" customHeight="1" thickBot="1" x14ac:dyDescent="0.35">
      <c r="A13" s="1018" t="s">
        <v>207</v>
      </c>
      <c r="B13" s="1018"/>
      <c r="C13" s="1018"/>
      <c r="D13" s="1018"/>
      <c r="E13" s="1018"/>
      <c r="F13" s="1018"/>
      <c r="G13" s="1018"/>
      <c r="H13" s="1018"/>
      <c r="I13" s="1018"/>
      <c r="J13" s="1018"/>
      <c r="K13" s="1018"/>
      <c r="L13" s="1018"/>
      <c r="M13" s="1018"/>
      <c r="N13" s="552"/>
      <c r="O13" s="541"/>
    </row>
    <row r="14" spans="1:48" ht="116.25" customHeight="1" x14ac:dyDescent="0.3">
      <c r="A14" s="553" t="s">
        <v>208</v>
      </c>
      <c r="B14" s="554" t="s">
        <v>18</v>
      </c>
      <c r="C14" s="554" t="s">
        <v>209</v>
      </c>
      <c r="D14" s="555" t="s">
        <v>210</v>
      </c>
      <c r="E14" s="556" t="s">
        <v>22</v>
      </c>
      <c r="F14" s="556" t="s">
        <v>339</v>
      </c>
      <c r="G14" s="556" t="s">
        <v>24</v>
      </c>
      <c r="H14" s="556" t="s">
        <v>340</v>
      </c>
      <c r="I14" s="557" t="s">
        <v>211</v>
      </c>
      <c r="J14" s="557" t="s">
        <v>27</v>
      </c>
      <c r="K14" s="557" t="s">
        <v>121</v>
      </c>
      <c r="L14" s="557" t="s">
        <v>212</v>
      </c>
      <c r="M14" s="558" t="s">
        <v>213</v>
      </c>
      <c r="N14" s="51" t="s">
        <v>149</v>
      </c>
      <c r="O14" s="541"/>
      <c r="Q14" s="559" t="s">
        <v>214</v>
      </c>
      <c r="R14" s="559" t="s">
        <v>215</v>
      </c>
      <c r="AH14" s="1019" t="s">
        <v>216</v>
      </c>
      <c r="AI14" s="1019"/>
      <c r="AJ14" s="505" t="s">
        <v>140</v>
      </c>
      <c r="AK14" s="1019" t="s">
        <v>217</v>
      </c>
      <c r="AL14" s="1019"/>
    </row>
    <row r="15" spans="1:48" s="564" customFormat="1" x14ac:dyDescent="0.3">
      <c r="A15" s="560">
        <v>1</v>
      </c>
      <c r="B15" s="560">
        <v>2</v>
      </c>
      <c r="C15" s="560">
        <v>3</v>
      </c>
      <c r="D15" s="560">
        <v>4</v>
      </c>
      <c r="E15" s="561">
        <v>5</v>
      </c>
      <c r="F15" s="561">
        <v>6</v>
      </c>
      <c r="G15" s="561">
        <v>7</v>
      </c>
      <c r="H15" s="561">
        <v>8</v>
      </c>
      <c r="I15" s="557">
        <v>9</v>
      </c>
      <c r="J15" s="557">
        <v>10</v>
      </c>
      <c r="K15" s="557">
        <v>11</v>
      </c>
      <c r="L15" s="557">
        <v>12</v>
      </c>
      <c r="M15" s="558" t="s">
        <v>218</v>
      </c>
      <c r="N15" s="328">
        <v>14</v>
      </c>
      <c r="O15" s="562"/>
      <c r="P15" s="562"/>
      <c r="Q15" s="10"/>
      <c r="R15" s="17"/>
      <c r="S15" s="562"/>
      <c r="T15" s="562"/>
      <c r="U15" s="562"/>
      <c r="V15" s="562"/>
      <c r="W15" s="562"/>
      <c r="X15" s="562"/>
      <c r="Y15" s="562"/>
      <c r="Z15" s="562"/>
      <c r="AA15" s="562"/>
      <c r="AB15" s="562"/>
      <c r="AC15" s="562"/>
      <c r="AD15" s="562"/>
      <c r="AE15" s="562"/>
      <c r="AF15" s="562"/>
      <c r="AG15" s="562"/>
      <c r="AH15" s="563"/>
      <c r="AI15" s="563"/>
      <c r="AJ15" s="505"/>
      <c r="AK15" s="563"/>
      <c r="AL15" s="563"/>
      <c r="AM15" s="562"/>
      <c r="AN15" s="562"/>
      <c r="AO15" s="562"/>
      <c r="AP15" s="562"/>
      <c r="AQ15" s="562"/>
      <c r="AR15" s="562"/>
      <c r="AS15" s="562"/>
      <c r="AT15" s="562"/>
      <c r="AU15" s="562"/>
      <c r="AV15" s="562"/>
    </row>
    <row r="16" spans="1:48" s="564" customFormat="1" x14ac:dyDescent="0.3">
      <c r="A16" s="565"/>
      <c r="B16" s="1020"/>
      <c r="C16" s="1021"/>
      <c r="D16" s="1021"/>
      <c r="E16" s="1021"/>
      <c r="F16" s="1021"/>
      <c r="G16" s="1021"/>
      <c r="H16" s="1021"/>
      <c r="I16" s="1021"/>
      <c r="J16" s="1021"/>
      <c r="K16" s="1021"/>
      <c r="L16" s="1021"/>
      <c r="M16" s="1021"/>
      <c r="N16" s="1022"/>
      <c r="O16" s="562"/>
      <c r="P16" s="562"/>
      <c r="Q16" s="10"/>
      <c r="R16" s="17"/>
      <c r="S16" s="562"/>
      <c r="T16" s="562"/>
      <c r="U16" s="562"/>
      <c r="V16" s="562"/>
      <c r="W16" s="562"/>
      <c r="X16" s="562"/>
      <c r="Y16" s="562"/>
      <c r="Z16" s="562"/>
      <c r="AA16" s="562"/>
      <c r="AB16" s="562"/>
      <c r="AC16" s="562"/>
      <c r="AD16" s="562"/>
      <c r="AE16" s="562"/>
      <c r="AF16" s="562"/>
      <c r="AG16" s="562"/>
      <c r="AH16" s="563"/>
      <c r="AI16" s="563"/>
      <c r="AJ16" s="505"/>
      <c r="AK16" s="563"/>
      <c r="AL16" s="563"/>
      <c r="AM16" s="562"/>
      <c r="AN16" s="562"/>
      <c r="AO16" s="562"/>
      <c r="AP16" s="562"/>
      <c r="AQ16" s="562"/>
      <c r="AR16" s="562"/>
      <c r="AS16" s="562"/>
      <c r="AT16" s="562"/>
      <c r="AU16" s="562"/>
      <c r="AV16" s="562"/>
    </row>
    <row r="17" spans="1:48" s="576" customFormat="1" hidden="1" x14ac:dyDescent="0.3">
      <c r="A17" s="566">
        <v>1</v>
      </c>
      <c r="B17" s="567"/>
      <c r="C17" s="567"/>
      <c r="D17" s="567"/>
      <c r="E17" s="566"/>
      <c r="F17" s="568"/>
      <c r="G17" s="69"/>
      <c r="H17" s="63"/>
      <c r="I17" s="569"/>
      <c r="J17" s="570"/>
      <c r="K17" s="571"/>
      <c r="L17" s="572"/>
      <c r="M17" s="573" t="str">
        <f>IF(L17=0, "Included", IF(ISERROR(K17*L17), L17, K17*L17))</f>
        <v>Included</v>
      </c>
      <c r="N17" s="574">
        <f>R17</f>
        <v>0</v>
      </c>
      <c r="O17" s="575"/>
      <c r="P17" s="575"/>
      <c r="Q17" s="10">
        <f>IF(M17="Included",0,M17)</f>
        <v>0</v>
      </c>
      <c r="R17" s="17">
        <f>IF(H17="", G17*Q17,H17*Q17)</f>
        <v>0</v>
      </c>
      <c r="S17" s="575"/>
      <c r="T17" s="575"/>
    </row>
    <row r="18" spans="1:48" s="576" customFormat="1" hidden="1" x14ac:dyDescent="0.3">
      <c r="A18" s="566">
        <v>2</v>
      </c>
      <c r="B18" s="567"/>
      <c r="C18" s="567"/>
      <c r="D18" s="567"/>
      <c r="E18" s="566"/>
      <c r="F18" s="568"/>
      <c r="G18" s="69"/>
      <c r="H18" s="63"/>
      <c r="I18" s="569"/>
      <c r="J18" s="570"/>
      <c r="K18" s="571"/>
      <c r="L18" s="572"/>
      <c r="M18" s="573" t="str">
        <f>IF(L18=0, "Included", IF(ISERROR(K18*L18), L18, K18*L18))</f>
        <v>Included</v>
      </c>
      <c r="N18" s="574">
        <f>R18</f>
        <v>0</v>
      </c>
      <c r="O18" s="575"/>
      <c r="P18" s="575"/>
      <c r="Q18" s="10">
        <f>IF(M18="Included",0,M18)</f>
        <v>0</v>
      </c>
      <c r="R18" s="17">
        <f>IF(H18="", G18*Q18,H18*Q18)</f>
        <v>0</v>
      </c>
      <c r="S18" s="575"/>
      <c r="T18" s="575"/>
    </row>
    <row r="19" spans="1:48" ht="45" customHeight="1" x14ac:dyDescent="0.3">
      <c r="A19" s="485"/>
      <c r="B19" s="485"/>
      <c r="C19" s="485"/>
      <c r="D19" s="485"/>
      <c r="E19" s="485"/>
      <c r="F19" s="1023" t="s">
        <v>219</v>
      </c>
      <c r="G19" s="1023"/>
      <c r="H19" s="1023"/>
      <c r="I19" s="1023"/>
      <c r="J19" s="1023"/>
      <c r="K19" s="1023"/>
      <c r="L19" s="1023"/>
      <c r="M19" s="550"/>
      <c r="N19" s="552"/>
      <c r="O19" s="541"/>
      <c r="AG19" s="542"/>
      <c r="AI19" s="543"/>
    </row>
    <row r="20" spans="1:48" s="576" customFormat="1" ht="24.75" customHeight="1" x14ac:dyDescent="0.3">
      <c r="A20" s="1029"/>
      <c r="B20" s="1030"/>
      <c r="C20" s="1030"/>
      <c r="D20" s="1030"/>
      <c r="E20" s="1030"/>
      <c r="F20" s="1030"/>
      <c r="G20" s="1030"/>
      <c r="H20" s="1031"/>
      <c r="I20" s="577" t="s">
        <v>220</v>
      </c>
      <c r="J20" s="577"/>
      <c r="K20" s="577"/>
      <c r="L20" s="577"/>
      <c r="M20" s="578">
        <f>SUM(M17:M18)</f>
        <v>0</v>
      </c>
      <c r="N20" s="579"/>
      <c r="O20" s="575"/>
      <c r="P20" s="575"/>
      <c r="Q20" s="575"/>
      <c r="R20" s="575"/>
      <c r="S20" s="575"/>
      <c r="T20" s="575"/>
    </row>
    <row r="21" spans="1:48" ht="26.25" customHeight="1" x14ac:dyDescent="0.3">
      <c r="A21" s="1032"/>
      <c r="B21" s="1033"/>
      <c r="C21" s="1033"/>
      <c r="D21" s="1033"/>
      <c r="E21" s="1033"/>
      <c r="F21" s="1033"/>
      <c r="G21" s="1033"/>
      <c r="H21" s="1034"/>
      <c r="I21" s="580" t="s">
        <v>149</v>
      </c>
      <c r="J21" s="580"/>
      <c r="K21" s="580"/>
      <c r="L21" s="580"/>
      <c r="M21" s="580"/>
      <c r="N21" s="578">
        <f>SUM(N17:N18)</f>
        <v>0</v>
      </c>
      <c r="O21" s="541"/>
      <c r="AH21" s="581"/>
      <c r="AI21" s="581"/>
      <c r="AK21" s="581"/>
      <c r="AL21" s="581"/>
      <c r="AM21" s="540"/>
      <c r="AN21" s="540"/>
      <c r="AO21" s="540"/>
      <c r="AP21" s="540"/>
      <c r="AQ21" s="540"/>
      <c r="AR21" s="540"/>
      <c r="AS21" s="540"/>
      <c r="AT21" s="540"/>
      <c r="AU21" s="540"/>
      <c r="AV21" s="540"/>
    </row>
    <row r="22" spans="1:48" ht="26.25" customHeight="1" x14ac:dyDescent="0.3">
      <c r="A22" s="582"/>
      <c r="B22" s="582"/>
      <c r="C22" s="582"/>
      <c r="D22" s="582"/>
      <c r="E22" s="582"/>
      <c r="F22" s="582"/>
      <c r="G22" s="582"/>
      <c r="H22" s="582"/>
      <c r="I22" s="582"/>
      <c r="J22" s="582"/>
      <c r="K22" s="582"/>
      <c r="L22" s="582"/>
      <c r="M22" s="582"/>
      <c r="N22" s="582"/>
      <c r="O22" s="541"/>
      <c r="AH22" s="581"/>
      <c r="AI22" s="581"/>
      <c r="AK22" s="581"/>
      <c r="AL22" s="581"/>
      <c r="AM22" s="540"/>
      <c r="AN22" s="540"/>
      <c r="AO22" s="540"/>
      <c r="AP22" s="540"/>
      <c r="AQ22" s="540"/>
      <c r="AR22" s="540"/>
      <c r="AS22" s="540"/>
      <c r="AT22" s="540"/>
      <c r="AU22" s="540"/>
      <c r="AV22" s="540"/>
    </row>
    <row r="23" spans="1:48" ht="26.25" customHeight="1" x14ac:dyDescent="0.3">
      <c r="A23" s="583" t="s">
        <v>45</v>
      </c>
      <c r="B23" s="1035" t="s">
        <v>46</v>
      </c>
      <c r="C23" s="1035"/>
      <c r="D23" s="1035"/>
      <c r="E23" s="1035"/>
      <c r="F23" s="1035"/>
      <c r="G23" s="1035"/>
      <c r="H23" s="1035"/>
      <c r="I23" s="1035"/>
      <c r="J23" s="1035"/>
      <c r="K23" s="1035"/>
      <c r="L23" s="1035"/>
      <c r="M23" s="1035"/>
      <c r="N23" s="1035"/>
      <c r="O23" s="1035"/>
      <c r="AH23" s="581"/>
      <c r="AI23" s="581"/>
      <c r="AK23" s="581"/>
      <c r="AL23" s="581"/>
      <c r="AM23" s="540"/>
      <c r="AN23" s="540"/>
      <c r="AO23" s="540"/>
      <c r="AP23" s="540"/>
      <c r="AQ23" s="540"/>
      <c r="AR23" s="540"/>
      <c r="AS23" s="540"/>
      <c r="AT23" s="540"/>
      <c r="AU23" s="540"/>
      <c r="AV23" s="540"/>
    </row>
    <row r="24" spans="1:48" ht="19.5" customHeight="1" x14ac:dyDescent="0.3">
      <c r="A24" s="582"/>
      <c r="B24" s="582"/>
      <c r="C24" s="582"/>
      <c r="D24" s="582"/>
      <c r="E24" s="582"/>
      <c r="F24" s="582"/>
      <c r="G24" s="582"/>
      <c r="H24" s="582"/>
      <c r="I24" s="582"/>
      <c r="J24" s="958"/>
      <c r="K24" s="958"/>
      <c r="L24" s="958"/>
      <c r="M24" s="958"/>
      <c r="AH24" s="584"/>
      <c r="AI24" s="585"/>
      <c r="AM24" s="540"/>
      <c r="AN24" s="540"/>
      <c r="AO24" s="540"/>
      <c r="AP24" s="540"/>
      <c r="AQ24" s="540"/>
      <c r="AR24" s="540"/>
      <c r="AS24" s="540"/>
      <c r="AT24" s="540"/>
      <c r="AU24" s="540"/>
      <c r="AV24" s="540"/>
    </row>
    <row r="25" spans="1:48" ht="19.5" customHeight="1" x14ac:dyDescent="0.3">
      <c r="A25" s="463" t="s">
        <v>47</v>
      </c>
      <c r="B25" s="463"/>
      <c r="C25" s="463"/>
      <c r="D25" s="463"/>
      <c r="E25" s="531" t="str">
        <f>'Sch-6 After Discount'!B36</f>
        <v>--</v>
      </c>
      <c r="F25" s="463"/>
      <c r="G25" s="463"/>
      <c r="H25" s="463"/>
      <c r="J25" s="958" t="str">
        <f>"Printed Name   : " &amp; '[1]Sch-1'!M188</f>
        <v xml:space="preserve">Printed Name   : </v>
      </c>
      <c r="K25" s="958"/>
      <c r="L25" s="958"/>
      <c r="M25" s="958"/>
      <c r="N25" s="732" t="str">
        <f>'Sch-6 After Discount'!D36</f>
        <v/>
      </c>
      <c r="AM25" s="540"/>
      <c r="AN25" s="540"/>
      <c r="AO25" s="540"/>
      <c r="AP25" s="540"/>
      <c r="AQ25" s="540"/>
      <c r="AR25" s="540"/>
      <c r="AS25" s="540"/>
      <c r="AT25" s="540"/>
      <c r="AU25" s="540"/>
      <c r="AV25" s="540"/>
    </row>
    <row r="26" spans="1:48" ht="27.75" customHeight="1" x14ac:dyDescent="0.3">
      <c r="A26" s="463" t="s">
        <v>48</v>
      </c>
      <c r="B26" s="463"/>
      <c r="C26" s="463"/>
      <c r="D26" s="463"/>
      <c r="E26" s="532" t="str">
        <f>'Sch-6 After Discount'!B37</f>
        <v/>
      </c>
      <c r="F26" s="463"/>
      <c r="G26" s="463"/>
      <c r="H26" s="463"/>
      <c r="J26" s="958" t="str">
        <f>"Designation      : " &amp; '[1]Sch-1'!M189</f>
        <v xml:space="preserve">Designation      : </v>
      </c>
      <c r="K26" s="958"/>
      <c r="L26" s="958"/>
      <c r="M26" s="958"/>
      <c r="N26" s="539" t="str">
        <f>'Sch-6 After Discount'!D37</f>
        <v/>
      </c>
      <c r="AM26" s="540"/>
      <c r="AN26" s="540"/>
      <c r="AO26" s="540"/>
      <c r="AP26" s="540"/>
      <c r="AQ26" s="540"/>
      <c r="AR26" s="540"/>
      <c r="AS26" s="540"/>
      <c r="AT26" s="540"/>
      <c r="AU26" s="540"/>
      <c r="AV26" s="540"/>
    </row>
    <row r="27" spans="1:48" ht="36.75" customHeight="1" x14ac:dyDescent="0.3">
      <c r="A27" s="586" t="s">
        <v>221</v>
      </c>
      <c r="B27" s="586"/>
      <c r="C27" s="586"/>
      <c r="D27" s="586"/>
      <c r="E27" s="1026" t="s">
        <v>222</v>
      </c>
      <c r="F27" s="1026"/>
      <c r="G27" s="1026"/>
      <c r="H27" s="1026"/>
      <c r="I27" s="1026"/>
      <c r="J27" s="1026"/>
      <c r="K27" s="1026"/>
      <c r="L27" s="1026"/>
      <c r="M27" s="1026"/>
      <c r="AM27" s="540"/>
      <c r="AN27" s="540"/>
      <c r="AO27" s="540"/>
      <c r="AP27" s="540"/>
      <c r="AQ27" s="540"/>
      <c r="AR27" s="540"/>
      <c r="AS27" s="540"/>
      <c r="AT27" s="540"/>
      <c r="AU27" s="540"/>
      <c r="AV27" s="540"/>
    </row>
    <row r="28" spans="1:48" ht="31.5" customHeight="1" x14ac:dyDescent="0.3">
      <c r="N28" s="588"/>
      <c r="AM28" s="540"/>
      <c r="AN28" s="540"/>
      <c r="AO28" s="540"/>
      <c r="AP28" s="540"/>
      <c r="AQ28" s="540"/>
      <c r="AR28" s="540"/>
      <c r="AS28" s="540"/>
      <c r="AT28" s="540"/>
      <c r="AU28" s="540"/>
      <c r="AV28" s="540"/>
    </row>
    <row r="97" spans="1:38" s="541" customFormat="1" x14ac:dyDescent="0.3">
      <c r="A97" s="589"/>
      <c r="B97" s="589"/>
      <c r="C97" s="589"/>
      <c r="D97" s="589"/>
      <c r="E97" s="589"/>
      <c r="F97" s="589"/>
      <c r="G97" s="589"/>
      <c r="H97" s="589"/>
      <c r="I97" s="590"/>
      <c r="J97" s="590"/>
      <c r="K97" s="590"/>
      <c r="L97" s="590"/>
      <c r="M97" s="590"/>
      <c r="N97" s="539"/>
      <c r="O97" s="540"/>
    </row>
    <row r="98" spans="1:38" s="541" customFormat="1" x14ac:dyDescent="0.3">
      <c r="A98" s="589"/>
      <c r="B98" s="589"/>
      <c r="C98" s="589"/>
      <c r="D98" s="589"/>
      <c r="E98" s="589"/>
      <c r="F98" s="589"/>
      <c r="G98" s="589"/>
      <c r="H98" s="589"/>
      <c r="I98" s="590"/>
      <c r="J98" s="590"/>
      <c r="K98" s="590"/>
      <c r="L98" s="590"/>
      <c r="M98" s="590"/>
      <c r="N98" s="539"/>
      <c r="O98" s="540"/>
    </row>
    <row r="99" spans="1:38" s="541" customFormat="1" x14ac:dyDescent="0.3">
      <c r="A99" s="589"/>
      <c r="B99" s="589"/>
      <c r="C99" s="589"/>
      <c r="D99" s="589"/>
      <c r="E99" s="589"/>
      <c r="F99" s="589"/>
      <c r="G99" s="589"/>
      <c r="H99" s="589"/>
      <c r="I99" s="590"/>
      <c r="J99" s="590"/>
      <c r="K99" s="590"/>
      <c r="L99" s="590"/>
      <c r="M99" s="590"/>
      <c r="N99" s="539"/>
      <c r="O99" s="540"/>
    </row>
    <row r="100" spans="1:38" s="540" customFormat="1" hidden="1" x14ac:dyDescent="0.3">
      <c r="A100" s="466" t="str">
        <f>A1</f>
        <v xml:space="preserve">Specification No: CC/NT/W-SCADA/DOM/A00/23/08709 </v>
      </c>
      <c r="B100" s="466"/>
      <c r="C100" s="466"/>
      <c r="D100" s="466"/>
      <c r="E100" s="466"/>
      <c r="F100" s="466"/>
      <c r="G100" s="466"/>
      <c r="H100" s="466"/>
      <c r="I100" s="463"/>
      <c r="J100" s="591"/>
      <c r="K100" s="591"/>
      <c r="L100" s="591"/>
      <c r="M100" s="591"/>
      <c r="N100" s="592"/>
    </row>
    <row r="101" spans="1:38" s="540" customFormat="1" hidden="1" x14ac:dyDescent="0.3">
      <c r="A101" s="512"/>
      <c r="B101" s="512"/>
      <c r="C101" s="512"/>
      <c r="D101" s="512"/>
      <c r="E101" s="512"/>
      <c r="F101" s="512"/>
      <c r="G101" s="512"/>
      <c r="H101" s="512"/>
      <c r="I101" s="513"/>
      <c r="J101" s="534"/>
      <c r="K101" s="534"/>
      <c r="L101" s="534"/>
      <c r="M101" s="534"/>
      <c r="N101" s="592"/>
    </row>
    <row r="102" spans="1:38" s="540" customFormat="1" ht="35.25" hidden="1" customHeight="1" x14ac:dyDescent="0.3">
      <c r="A102" s="1027" t="str">
        <f>A3</f>
        <v>Package-I: Establishment of SLDC cum REMC for UT of Ladakh under consultancy assignment for Establishment of SLDC cum REMC for UT of Ladakh.</v>
      </c>
      <c r="B102" s="1027"/>
      <c r="C102" s="1027"/>
      <c r="D102" s="1027"/>
      <c r="E102" s="1027"/>
      <c r="F102" s="1027"/>
      <c r="G102" s="1027"/>
      <c r="H102" s="1027"/>
      <c r="I102" s="1027">
        <f>I3</f>
        <v>0</v>
      </c>
      <c r="J102" s="1027">
        <f>J3</f>
        <v>0</v>
      </c>
      <c r="K102" s="1027"/>
      <c r="L102" s="1027"/>
      <c r="M102" s="1027"/>
      <c r="N102" s="592"/>
    </row>
    <row r="103" spans="1:38" s="540" customFormat="1" hidden="1" x14ac:dyDescent="0.3">
      <c r="A103" s="1028" t="str">
        <f>A4</f>
        <v>(SCHEDULE OF RATES AND PRICES )</v>
      </c>
      <c r="B103" s="1028"/>
      <c r="C103" s="1028"/>
      <c r="D103" s="1028"/>
      <c r="E103" s="1028"/>
      <c r="F103" s="1028"/>
      <c r="G103" s="1028"/>
      <c r="H103" s="1028"/>
      <c r="I103" s="1028">
        <f>I4</f>
        <v>0</v>
      </c>
      <c r="J103" s="1028">
        <f>J4</f>
        <v>0</v>
      </c>
      <c r="K103" s="1028"/>
      <c r="L103" s="1028"/>
      <c r="M103" s="1028"/>
      <c r="N103" s="592"/>
    </row>
    <row r="104" spans="1:38" s="540" customFormat="1" hidden="1" x14ac:dyDescent="0.3">
      <c r="A104" s="544"/>
      <c r="B104" s="544"/>
      <c r="C104" s="544"/>
      <c r="D104" s="544"/>
      <c r="E104" s="544"/>
      <c r="F104" s="544"/>
      <c r="G104" s="544"/>
      <c r="H104" s="544"/>
      <c r="I104" s="545"/>
      <c r="J104" s="545"/>
      <c r="K104" s="545"/>
      <c r="L104" s="545"/>
      <c r="M104" s="545"/>
      <c r="N104" s="592"/>
    </row>
    <row r="105" spans="1:38" s="540" customFormat="1" hidden="1" x14ac:dyDescent="0.3">
      <c r="A105" s="450" t="str">
        <f>A6</f>
        <v>Bidder’s Name and Address (Sole Bidder) :</v>
      </c>
      <c r="B105" s="450"/>
      <c r="C105" s="450"/>
      <c r="D105" s="450"/>
      <c r="E105" s="450"/>
      <c r="F105" s="450"/>
      <c r="G105" s="450"/>
      <c r="H105" s="450"/>
      <c r="I105" s="480"/>
      <c r="J105" s="480"/>
      <c r="K105" s="480"/>
      <c r="L105" s="480"/>
      <c r="M105" s="480"/>
      <c r="N105" s="592"/>
    </row>
    <row r="106" spans="1:38" s="540" customFormat="1" hidden="1" x14ac:dyDescent="0.3">
      <c r="A106" s="1025" t="str">
        <f>A7</f>
        <v/>
      </c>
      <c r="B106" s="1025"/>
      <c r="C106" s="1025"/>
      <c r="D106" s="1025"/>
      <c r="E106" s="1025"/>
      <c r="F106" s="1025"/>
      <c r="G106" s="1025"/>
      <c r="H106" s="1025"/>
      <c r="I106" s="1025">
        <f t="shared" ref="I106:J110" si="0">I7</f>
        <v>0</v>
      </c>
      <c r="J106" s="1025">
        <f t="shared" si="0"/>
        <v>0</v>
      </c>
      <c r="K106" s="549"/>
      <c r="L106" s="549"/>
      <c r="M106" s="549"/>
      <c r="N106" s="592"/>
    </row>
    <row r="107" spans="1:38" s="540" customFormat="1" hidden="1" x14ac:dyDescent="0.3">
      <c r="A107" s="484" t="str">
        <f>A8</f>
        <v>Name     :</v>
      </c>
      <c r="B107" s="484"/>
      <c r="C107" s="484"/>
      <c r="D107" s="484"/>
      <c r="E107" s="484"/>
      <c r="F107" s="484"/>
      <c r="G107" s="484"/>
      <c r="H107" s="484"/>
      <c r="I107" s="971" t="str">
        <f t="shared" si="0"/>
        <v/>
      </c>
      <c r="J107" s="971">
        <f t="shared" si="0"/>
        <v>0</v>
      </c>
      <c r="K107" s="550"/>
      <c r="L107" s="550"/>
      <c r="M107" s="550"/>
      <c r="N107" s="592"/>
    </row>
    <row r="108" spans="1:38" s="540" customFormat="1" hidden="1" x14ac:dyDescent="0.3">
      <c r="A108" s="484" t="str">
        <f>A9</f>
        <v>Address :</v>
      </c>
      <c r="B108" s="484"/>
      <c r="C108" s="484"/>
      <c r="D108" s="484"/>
      <c r="E108" s="484"/>
      <c r="F108" s="484"/>
      <c r="G108" s="484"/>
      <c r="H108" s="484"/>
      <c r="I108" s="971" t="str">
        <f t="shared" si="0"/>
        <v/>
      </c>
      <c r="J108" s="971">
        <f t="shared" si="0"/>
        <v>0</v>
      </c>
      <c r="K108" s="550"/>
      <c r="L108" s="550"/>
      <c r="M108" s="550"/>
      <c r="N108" s="592"/>
    </row>
    <row r="109" spans="1:38" s="540" customFormat="1" hidden="1" x14ac:dyDescent="0.3">
      <c r="A109" s="485"/>
      <c r="B109" s="485"/>
      <c r="C109" s="485"/>
      <c r="D109" s="485"/>
      <c r="E109" s="485"/>
      <c r="F109" s="485"/>
      <c r="G109" s="485"/>
      <c r="H109" s="485"/>
      <c r="I109" s="971" t="str">
        <f t="shared" si="0"/>
        <v/>
      </c>
      <c r="J109" s="971">
        <f t="shared" si="0"/>
        <v>0</v>
      </c>
      <c r="K109" s="550"/>
      <c r="L109" s="550"/>
      <c r="M109" s="550"/>
      <c r="N109" s="592"/>
    </row>
    <row r="110" spans="1:38" s="540" customFormat="1" hidden="1" x14ac:dyDescent="0.3">
      <c r="A110" s="485"/>
      <c r="B110" s="485"/>
      <c r="C110" s="485"/>
      <c r="D110" s="485"/>
      <c r="E110" s="485"/>
      <c r="F110" s="485"/>
      <c r="G110" s="485"/>
      <c r="H110" s="485"/>
      <c r="I110" s="971" t="str">
        <f t="shared" si="0"/>
        <v/>
      </c>
      <c r="J110" s="971">
        <f t="shared" si="0"/>
        <v>0</v>
      </c>
      <c r="K110" s="550"/>
      <c r="L110" s="550"/>
      <c r="M110" s="550"/>
      <c r="N110" s="592"/>
    </row>
    <row r="111" spans="1:38" s="540" customFormat="1" hidden="1" x14ac:dyDescent="0.3">
      <c r="A111" s="587"/>
      <c r="B111" s="587"/>
      <c r="C111" s="587"/>
      <c r="D111" s="587"/>
      <c r="E111" s="587"/>
      <c r="F111" s="587"/>
      <c r="G111" s="587"/>
      <c r="H111" s="587"/>
      <c r="I111" s="547"/>
      <c r="J111" s="547"/>
      <c r="K111" s="547"/>
      <c r="L111" s="547"/>
      <c r="M111" s="547"/>
      <c r="N111" s="592"/>
    </row>
    <row r="112" spans="1:38" s="540" customFormat="1" ht="33.75" hidden="1" customHeight="1" x14ac:dyDescent="0.3">
      <c r="A112" s="593" t="str">
        <f>A14</f>
        <v>SL. NO.</v>
      </c>
      <c r="B112" s="593"/>
      <c r="C112" s="593"/>
      <c r="D112" s="593"/>
      <c r="E112" s="593"/>
      <c r="F112" s="593"/>
      <c r="G112" s="593"/>
      <c r="H112" s="593"/>
      <c r="I112" s="594" t="str">
        <f>I14</f>
        <v>Description of Test</v>
      </c>
      <c r="J112" s="1038" t="e">
        <f>#REF!</f>
        <v>#REF!</v>
      </c>
      <c r="K112" s="1038"/>
      <c r="L112" s="1038"/>
      <c r="M112" s="1038"/>
      <c r="N112" s="592"/>
      <c r="AH112" s="1038"/>
      <c r="AI112" s="1038"/>
      <c r="AK112" s="1038"/>
      <c r="AL112" s="1038"/>
    </row>
    <row r="113" spans="1:38" s="540" customFormat="1" hidden="1" x14ac:dyDescent="0.3">
      <c r="A113" s="545" t="e">
        <f>#REF!</f>
        <v>#REF!</v>
      </c>
      <c r="B113" s="545"/>
      <c r="C113" s="545"/>
      <c r="D113" s="545"/>
      <c r="E113" s="545"/>
      <c r="F113" s="545"/>
      <c r="G113" s="545"/>
      <c r="H113" s="545"/>
      <c r="I113" s="545" t="e">
        <f>#REF!</f>
        <v>#REF!</v>
      </c>
      <c r="J113" s="1036" t="e">
        <f>#REF!</f>
        <v>#REF!</v>
      </c>
      <c r="K113" s="1036"/>
      <c r="L113" s="1036"/>
      <c r="M113" s="1036"/>
      <c r="N113" s="592"/>
      <c r="AH113" s="1036"/>
      <c r="AI113" s="1036"/>
      <c r="AK113" s="1036"/>
      <c r="AL113" s="1036"/>
    </row>
    <row r="114" spans="1:38" s="540" customFormat="1" hidden="1" x14ac:dyDescent="0.3">
      <c r="A114" s="595" t="e">
        <f>#REF!</f>
        <v>#REF!</v>
      </c>
      <c r="B114" s="595"/>
      <c r="C114" s="595"/>
      <c r="D114" s="595"/>
      <c r="E114" s="595"/>
      <c r="F114" s="595"/>
      <c r="G114" s="595"/>
      <c r="H114" s="595"/>
      <c r="I114" s="596" t="e">
        <f>#REF!</f>
        <v>#REF!</v>
      </c>
      <c r="J114" s="1036"/>
      <c r="K114" s="1036"/>
      <c r="L114" s="1036"/>
      <c r="M114" s="1036"/>
      <c r="N114" s="592"/>
      <c r="AH114" s="1036"/>
      <c r="AI114" s="1036"/>
      <c r="AK114" s="1036"/>
      <c r="AL114" s="1036"/>
    </row>
    <row r="115" spans="1:38" s="540" customFormat="1" hidden="1" x14ac:dyDescent="0.3">
      <c r="A115" s="597" t="e">
        <f>#REF!</f>
        <v>#REF!</v>
      </c>
      <c r="B115" s="597"/>
      <c r="C115" s="597"/>
      <c r="D115" s="597"/>
      <c r="E115" s="597"/>
      <c r="F115" s="597"/>
      <c r="G115" s="597"/>
      <c r="H115" s="597"/>
      <c r="I115" s="598" t="e">
        <f>#REF!</f>
        <v>#REF!</v>
      </c>
      <c r="J115" s="1037" t="e">
        <f>#REF!</f>
        <v>#REF!</v>
      </c>
      <c r="K115" s="1037"/>
      <c r="L115" s="1037"/>
      <c r="M115" s="1037"/>
      <c r="N115" s="466"/>
      <c r="AH115" s="599"/>
      <c r="AI115" s="599"/>
      <c r="AK115" s="599"/>
      <c r="AL115" s="599"/>
    </row>
    <row r="116" spans="1:38" s="540" customFormat="1" hidden="1" x14ac:dyDescent="0.3">
      <c r="A116" s="597" t="e">
        <f>#REF!</f>
        <v>#REF!</v>
      </c>
      <c r="B116" s="597"/>
      <c r="C116" s="597"/>
      <c r="D116" s="597"/>
      <c r="E116" s="597"/>
      <c r="F116" s="597"/>
      <c r="G116" s="597"/>
      <c r="H116" s="597"/>
      <c r="I116" s="598" t="e">
        <f>#REF!</f>
        <v>#REF!</v>
      </c>
      <c r="J116" s="1037" t="e">
        <f>#REF!</f>
        <v>#REF!</v>
      </c>
      <c r="K116" s="1037"/>
      <c r="L116" s="1037"/>
      <c r="M116" s="1037"/>
      <c r="N116" s="466"/>
      <c r="AH116" s="600"/>
      <c r="AI116" s="600"/>
      <c r="AK116" s="599"/>
      <c r="AL116" s="600"/>
    </row>
    <row r="117" spans="1:38" s="540" customFormat="1" ht="20.100000000000001" hidden="1" customHeight="1" x14ac:dyDescent="0.3">
      <c r="A117" s="601"/>
      <c r="B117" s="601"/>
      <c r="C117" s="601"/>
      <c r="D117" s="601"/>
      <c r="E117" s="601"/>
      <c r="F117" s="601"/>
      <c r="G117" s="601"/>
      <c r="H117" s="601"/>
      <c r="I117" s="596" t="e">
        <f>#REF!</f>
        <v>#REF!</v>
      </c>
      <c r="J117" s="1037" t="e">
        <f>#REF!</f>
        <v>#REF!</v>
      </c>
      <c r="K117" s="1037"/>
      <c r="L117" s="1037"/>
      <c r="M117" s="1037"/>
      <c r="N117" s="592"/>
      <c r="AH117" s="600"/>
      <c r="AI117" s="600"/>
      <c r="AK117" s="600"/>
      <c r="AL117" s="600"/>
    </row>
    <row r="118" spans="1:38" s="540" customFormat="1" hidden="1" x14ac:dyDescent="0.3">
      <c r="A118" s="595" t="e">
        <f>#REF!</f>
        <v>#REF!</v>
      </c>
      <c r="B118" s="595"/>
      <c r="C118" s="595"/>
      <c r="D118" s="595"/>
      <c r="E118" s="595"/>
      <c r="F118" s="595"/>
      <c r="G118" s="595"/>
      <c r="H118" s="595"/>
      <c r="I118" s="596" t="e">
        <f>#REF!</f>
        <v>#REF!</v>
      </c>
      <c r="J118" s="1037"/>
      <c r="K118" s="1037"/>
      <c r="L118" s="1037"/>
      <c r="M118" s="1037"/>
      <c r="N118" s="592"/>
      <c r="AH118" s="1037"/>
      <c r="AI118" s="1037"/>
      <c r="AK118" s="1037"/>
      <c r="AL118" s="1037"/>
    </row>
    <row r="119" spans="1:38" s="540" customFormat="1" hidden="1" x14ac:dyDescent="0.3">
      <c r="A119" s="602" t="e">
        <f>#REF!</f>
        <v>#REF!</v>
      </c>
      <c r="B119" s="602"/>
      <c r="C119" s="602"/>
      <c r="D119" s="602"/>
      <c r="E119" s="602"/>
      <c r="F119" s="602"/>
      <c r="G119" s="602"/>
      <c r="H119" s="602"/>
      <c r="I119" s="596" t="e">
        <f>#REF!</f>
        <v>#REF!</v>
      </c>
      <c r="J119" s="1037"/>
      <c r="K119" s="1037"/>
      <c r="L119" s="1037"/>
      <c r="M119" s="1037"/>
      <c r="N119" s="592"/>
      <c r="AH119" s="1037"/>
      <c r="AI119" s="1037"/>
      <c r="AK119" s="1037"/>
      <c r="AL119" s="1037"/>
    </row>
    <row r="120" spans="1:38" s="540" customFormat="1" hidden="1" x14ac:dyDescent="0.3">
      <c r="A120" s="603" t="e">
        <f>#REF!</f>
        <v>#REF!</v>
      </c>
      <c r="B120" s="603"/>
      <c r="C120" s="603"/>
      <c r="D120" s="603"/>
      <c r="E120" s="603"/>
      <c r="F120" s="603"/>
      <c r="G120" s="603"/>
      <c r="H120" s="603"/>
      <c r="I120" s="596" t="e">
        <f>#REF!</f>
        <v>#REF!</v>
      </c>
      <c r="J120" s="1037"/>
      <c r="K120" s="1037"/>
      <c r="L120" s="1037"/>
      <c r="M120" s="1037"/>
      <c r="N120" s="592"/>
      <c r="AH120" s="1037"/>
      <c r="AI120" s="1037"/>
      <c r="AK120" s="1037"/>
      <c r="AL120" s="1037"/>
    </row>
    <row r="121" spans="1:38" s="540" customFormat="1" hidden="1" x14ac:dyDescent="0.3">
      <c r="A121" s="597" t="e">
        <f>#REF!</f>
        <v>#REF!</v>
      </c>
      <c r="B121" s="597"/>
      <c r="C121" s="597"/>
      <c r="D121" s="597"/>
      <c r="E121" s="597"/>
      <c r="F121" s="597"/>
      <c r="G121" s="597"/>
      <c r="H121" s="597"/>
      <c r="I121" s="598" t="e">
        <f>#REF!</f>
        <v>#REF!</v>
      </c>
      <c r="J121" s="1037" t="e">
        <f>#REF!</f>
        <v>#REF!</v>
      </c>
      <c r="K121" s="1037"/>
      <c r="L121" s="1037"/>
      <c r="M121" s="1037"/>
      <c r="N121" s="466"/>
      <c r="AH121" s="600"/>
      <c r="AI121" s="600"/>
      <c r="AK121" s="599"/>
      <c r="AL121" s="600"/>
    </row>
    <row r="122" spans="1:38" s="540" customFormat="1" hidden="1" x14ac:dyDescent="0.3">
      <c r="A122" s="597" t="e">
        <f>#REF!</f>
        <v>#REF!</v>
      </c>
      <c r="B122" s="597"/>
      <c r="C122" s="597"/>
      <c r="D122" s="597"/>
      <c r="E122" s="597"/>
      <c r="F122" s="597"/>
      <c r="G122" s="597"/>
      <c r="H122" s="597"/>
      <c r="I122" s="598" t="e">
        <f>#REF!</f>
        <v>#REF!</v>
      </c>
      <c r="J122" s="1037" t="e">
        <f>#REF!</f>
        <v>#REF!</v>
      </c>
      <c r="K122" s="1037"/>
      <c r="L122" s="1037"/>
      <c r="M122" s="1037"/>
      <c r="N122" s="466"/>
      <c r="AH122" s="600"/>
      <c r="AI122" s="600"/>
      <c r="AK122" s="599"/>
      <c r="AL122" s="600"/>
    </row>
    <row r="123" spans="1:38" s="540" customFormat="1" hidden="1" x14ac:dyDescent="0.3">
      <c r="A123" s="597" t="e">
        <f>#REF!</f>
        <v>#REF!</v>
      </c>
      <c r="B123" s="597"/>
      <c r="C123" s="597"/>
      <c r="D123" s="597"/>
      <c r="E123" s="597"/>
      <c r="F123" s="597"/>
      <c r="G123" s="597"/>
      <c r="H123" s="597"/>
      <c r="I123" s="598" t="e">
        <f>#REF!</f>
        <v>#REF!</v>
      </c>
      <c r="J123" s="1037" t="e">
        <f>#REF!</f>
        <v>#REF!</v>
      </c>
      <c r="K123" s="1037"/>
      <c r="L123" s="1037"/>
      <c r="M123" s="1037"/>
      <c r="N123" s="466"/>
      <c r="AH123" s="600"/>
      <c r="AI123" s="600"/>
      <c r="AK123" s="599"/>
      <c r="AL123" s="600"/>
    </row>
    <row r="124" spans="1:38" s="540" customFormat="1" hidden="1" x14ac:dyDescent="0.3">
      <c r="A124" s="597" t="e">
        <f>#REF!</f>
        <v>#REF!</v>
      </c>
      <c r="B124" s="597"/>
      <c r="C124" s="597"/>
      <c r="D124" s="597"/>
      <c r="E124" s="597"/>
      <c r="F124" s="597"/>
      <c r="G124" s="597"/>
      <c r="H124" s="597"/>
      <c r="I124" s="598" t="e">
        <f>#REF!</f>
        <v>#REF!</v>
      </c>
      <c r="J124" s="1037" t="e">
        <f>#REF!</f>
        <v>#REF!</v>
      </c>
      <c r="K124" s="1037"/>
      <c r="L124" s="1037"/>
      <c r="M124" s="1037"/>
      <c r="N124" s="466"/>
      <c r="AH124" s="600"/>
      <c r="AI124" s="600"/>
      <c r="AK124" s="599"/>
      <c r="AL124" s="600"/>
    </row>
    <row r="125" spans="1:38" s="540" customFormat="1" hidden="1" x14ac:dyDescent="0.3">
      <c r="A125" s="597"/>
      <c r="B125" s="597"/>
      <c r="C125" s="597"/>
      <c r="D125" s="597"/>
      <c r="E125" s="597"/>
      <c r="F125" s="597"/>
      <c r="G125" s="597"/>
      <c r="H125" s="597"/>
      <c r="I125" s="596" t="e">
        <f>#REF!</f>
        <v>#REF!</v>
      </c>
      <c r="J125" s="1037" t="e">
        <f>#REF!</f>
        <v>#REF!</v>
      </c>
      <c r="K125" s="1037"/>
      <c r="L125" s="1037"/>
      <c r="M125" s="1037"/>
      <c r="N125" s="466"/>
      <c r="AH125" s="600"/>
      <c r="AI125" s="600"/>
      <c r="AK125" s="600"/>
      <c r="AL125" s="600"/>
    </row>
    <row r="126" spans="1:38" s="540" customFormat="1" ht="20.100000000000001" hidden="1" customHeight="1" x14ac:dyDescent="0.3">
      <c r="A126" s="603" t="e">
        <f>#REF!</f>
        <v>#REF!</v>
      </c>
      <c r="B126" s="603"/>
      <c r="C126" s="603"/>
      <c r="D126" s="603"/>
      <c r="E126" s="603"/>
      <c r="F126" s="603"/>
      <c r="G126" s="603"/>
      <c r="H126" s="603"/>
      <c r="I126" s="596" t="e">
        <f>#REF!</f>
        <v>#REF!</v>
      </c>
      <c r="J126" s="1037"/>
      <c r="K126" s="1037"/>
      <c r="L126" s="1037"/>
      <c r="M126" s="1037"/>
      <c r="N126" s="466"/>
      <c r="AH126" s="600"/>
      <c r="AI126" s="600"/>
      <c r="AK126" s="600"/>
      <c r="AL126" s="600"/>
    </row>
    <row r="127" spans="1:38" s="540" customFormat="1" hidden="1" x14ac:dyDescent="0.3">
      <c r="A127" s="597" t="e">
        <f>#REF!</f>
        <v>#REF!</v>
      </c>
      <c r="B127" s="597"/>
      <c r="C127" s="597"/>
      <c r="D127" s="597"/>
      <c r="E127" s="597"/>
      <c r="F127" s="597"/>
      <c r="G127" s="597"/>
      <c r="H127" s="597"/>
      <c r="I127" s="598" t="e">
        <f>#REF!</f>
        <v>#REF!</v>
      </c>
      <c r="J127" s="1037" t="e">
        <f>#REF!</f>
        <v>#REF!</v>
      </c>
      <c r="K127" s="1037"/>
      <c r="L127" s="1037"/>
      <c r="M127" s="1037"/>
      <c r="N127" s="466"/>
      <c r="AH127" s="600"/>
      <c r="AI127" s="600"/>
      <c r="AK127" s="599"/>
      <c r="AL127" s="600"/>
    </row>
    <row r="128" spans="1:38" s="540" customFormat="1" hidden="1" x14ac:dyDescent="0.3">
      <c r="A128" s="597" t="e">
        <f>#REF!</f>
        <v>#REF!</v>
      </c>
      <c r="B128" s="597"/>
      <c r="C128" s="597"/>
      <c r="D128" s="597"/>
      <c r="E128" s="597"/>
      <c r="F128" s="597"/>
      <c r="G128" s="597"/>
      <c r="H128" s="597"/>
      <c r="I128" s="598" t="e">
        <f>#REF!</f>
        <v>#REF!</v>
      </c>
      <c r="J128" s="1037" t="e">
        <f>#REF!</f>
        <v>#REF!</v>
      </c>
      <c r="K128" s="1037"/>
      <c r="L128" s="1037"/>
      <c r="M128" s="1037"/>
      <c r="N128" s="466"/>
      <c r="AH128" s="600"/>
      <c r="AI128" s="600"/>
      <c r="AK128" s="599"/>
      <c r="AL128" s="600"/>
    </row>
    <row r="129" spans="1:38" s="540" customFormat="1" ht="20.100000000000001" hidden="1" customHeight="1" x14ac:dyDescent="0.3">
      <c r="A129" s="597" t="e">
        <f>#REF!</f>
        <v>#REF!</v>
      </c>
      <c r="B129" s="597"/>
      <c r="C129" s="597"/>
      <c r="D129" s="597"/>
      <c r="E129" s="597"/>
      <c r="F129" s="597"/>
      <c r="G129" s="597"/>
      <c r="H129" s="597"/>
      <c r="I129" s="598" t="e">
        <f>#REF!</f>
        <v>#REF!</v>
      </c>
      <c r="J129" s="1037" t="e">
        <f>#REF!</f>
        <v>#REF!</v>
      </c>
      <c r="K129" s="1037"/>
      <c r="L129" s="1037"/>
      <c r="M129" s="1037"/>
      <c r="N129" s="466"/>
      <c r="AH129" s="600"/>
      <c r="AI129" s="600"/>
      <c r="AK129" s="599"/>
      <c r="AL129" s="600"/>
    </row>
    <row r="130" spans="1:38" s="540" customFormat="1" hidden="1" x14ac:dyDescent="0.3">
      <c r="A130" s="597" t="e">
        <f>#REF!</f>
        <v>#REF!</v>
      </c>
      <c r="B130" s="597"/>
      <c r="C130" s="597"/>
      <c r="D130" s="597"/>
      <c r="E130" s="597"/>
      <c r="F130" s="597"/>
      <c r="G130" s="597"/>
      <c r="H130" s="597"/>
      <c r="I130" s="598" t="e">
        <f>#REF!</f>
        <v>#REF!</v>
      </c>
      <c r="J130" s="1037" t="e">
        <f>#REF!</f>
        <v>#REF!</v>
      </c>
      <c r="K130" s="1037"/>
      <c r="L130" s="1037"/>
      <c r="M130" s="1037"/>
      <c r="N130" s="466"/>
      <c r="AH130" s="600"/>
      <c r="AI130" s="600"/>
      <c r="AK130" s="599"/>
      <c r="AL130" s="600"/>
    </row>
    <row r="131" spans="1:38" s="605" customFormat="1" ht="20.100000000000001" hidden="1" customHeight="1" x14ac:dyDescent="0.25">
      <c r="A131" s="604"/>
      <c r="B131" s="604"/>
      <c r="C131" s="604"/>
      <c r="D131" s="604"/>
      <c r="E131" s="604"/>
      <c r="F131" s="604"/>
      <c r="G131" s="604"/>
      <c r="H131" s="604"/>
      <c r="I131" s="596" t="e">
        <f>#REF!</f>
        <v>#REF!</v>
      </c>
      <c r="J131" s="1037" t="e">
        <f>#REF!</f>
        <v>#REF!</v>
      </c>
      <c r="K131" s="1037"/>
      <c r="L131" s="1037"/>
      <c r="M131" s="1037"/>
      <c r="N131" s="466"/>
      <c r="AH131" s="600"/>
      <c r="AI131" s="600"/>
      <c r="AK131" s="600"/>
      <c r="AL131" s="600"/>
    </row>
    <row r="132" spans="1:38" s="540" customFormat="1" ht="24" hidden="1" customHeight="1" x14ac:dyDescent="0.3">
      <c r="A132" s="603" t="e">
        <f>#REF!</f>
        <v>#REF!</v>
      </c>
      <c r="B132" s="603"/>
      <c r="C132" s="603"/>
      <c r="D132" s="603"/>
      <c r="E132" s="603"/>
      <c r="F132" s="603"/>
      <c r="G132" s="603"/>
      <c r="H132" s="603"/>
      <c r="I132" s="596" t="e">
        <f>#REF!</f>
        <v>#REF!</v>
      </c>
      <c r="J132" s="1037"/>
      <c r="K132" s="1037"/>
      <c r="L132" s="1037"/>
      <c r="M132" s="1037"/>
      <c r="N132" s="466"/>
      <c r="AH132" s="600"/>
      <c r="AI132" s="600"/>
      <c r="AK132" s="600"/>
      <c r="AL132" s="600"/>
    </row>
    <row r="133" spans="1:38" s="540" customFormat="1" hidden="1" x14ac:dyDescent="0.3">
      <c r="A133" s="597" t="e">
        <f>#REF!</f>
        <v>#REF!</v>
      </c>
      <c r="B133" s="597"/>
      <c r="C133" s="597"/>
      <c r="D133" s="597"/>
      <c r="E133" s="597"/>
      <c r="F133" s="597"/>
      <c r="G133" s="597"/>
      <c r="H133" s="597"/>
      <c r="I133" s="598" t="e">
        <f>#REF!</f>
        <v>#REF!</v>
      </c>
      <c r="J133" s="1037" t="e">
        <f>#REF!</f>
        <v>#REF!</v>
      </c>
      <c r="K133" s="1037"/>
      <c r="L133" s="1037"/>
      <c r="M133" s="1037"/>
      <c r="N133" s="466"/>
      <c r="AH133" s="600"/>
      <c r="AI133" s="600"/>
      <c r="AK133" s="599"/>
      <c r="AL133" s="600"/>
    </row>
    <row r="134" spans="1:38" s="540" customFormat="1" hidden="1" x14ac:dyDescent="0.3">
      <c r="A134" s="597" t="e">
        <f>#REF!</f>
        <v>#REF!</v>
      </c>
      <c r="B134" s="597"/>
      <c r="C134" s="597"/>
      <c r="D134" s="597"/>
      <c r="E134" s="597"/>
      <c r="F134" s="597"/>
      <c r="G134" s="597"/>
      <c r="H134" s="597"/>
      <c r="I134" s="598" t="e">
        <f>#REF!</f>
        <v>#REF!</v>
      </c>
      <c r="J134" s="1037" t="e">
        <f>#REF!</f>
        <v>#REF!</v>
      </c>
      <c r="K134" s="1037"/>
      <c r="L134" s="1037"/>
      <c r="M134" s="1037"/>
      <c r="N134" s="466"/>
      <c r="AH134" s="600"/>
      <c r="AI134" s="600"/>
      <c r="AK134" s="599"/>
      <c r="AL134" s="600"/>
    </row>
    <row r="135" spans="1:38" s="540" customFormat="1" ht="33" hidden="1" customHeight="1" x14ac:dyDescent="0.3">
      <c r="A135" s="597" t="e">
        <f>#REF!</f>
        <v>#REF!</v>
      </c>
      <c r="B135" s="597"/>
      <c r="C135" s="597"/>
      <c r="D135" s="597"/>
      <c r="E135" s="597"/>
      <c r="F135" s="597"/>
      <c r="G135" s="597"/>
      <c r="H135" s="597"/>
      <c r="I135" s="598" t="e">
        <f>#REF!</f>
        <v>#REF!</v>
      </c>
      <c r="J135" s="1037" t="e">
        <f>#REF!</f>
        <v>#REF!</v>
      </c>
      <c r="K135" s="1037"/>
      <c r="L135" s="1037"/>
      <c r="M135" s="1037"/>
      <c r="N135" s="466"/>
      <c r="AH135" s="600"/>
      <c r="AI135" s="600"/>
      <c r="AK135" s="599"/>
      <c r="AL135" s="600"/>
    </row>
    <row r="136" spans="1:38" s="605" customFormat="1" ht="20.100000000000001" hidden="1" customHeight="1" x14ac:dyDescent="0.25">
      <c r="A136" s="597"/>
      <c r="B136" s="597"/>
      <c r="C136" s="597"/>
      <c r="D136" s="597"/>
      <c r="E136" s="597"/>
      <c r="F136" s="597"/>
      <c r="G136" s="597"/>
      <c r="H136" s="597"/>
      <c r="I136" s="596" t="e">
        <f>#REF!</f>
        <v>#REF!</v>
      </c>
      <c r="J136" s="1037" t="e">
        <f>#REF!</f>
        <v>#REF!</v>
      </c>
      <c r="K136" s="1037"/>
      <c r="L136" s="1037"/>
      <c r="M136" s="1037"/>
      <c r="N136" s="466"/>
      <c r="AH136" s="600"/>
      <c r="AI136" s="600"/>
      <c r="AK136" s="600"/>
      <c r="AL136" s="600"/>
    </row>
    <row r="137" spans="1:38" s="540" customFormat="1" ht="20.100000000000001" hidden="1" customHeight="1" x14ac:dyDescent="0.3">
      <c r="A137" s="603" t="e">
        <f>#REF!</f>
        <v>#REF!</v>
      </c>
      <c r="B137" s="603"/>
      <c r="C137" s="603"/>
      <c r="D137" s="603"/>
      <c r="E137" s="603"/>
      <c r="F137" s="603"/>
      <c r="G137" s="603"/>
      <c r="H137" s="603"/>
      <c r="I137" s="596" t="e">
        <f>#REF!</f>
        <v>#REF!</v>
      </c>
      <c r="J137" s="1037"/>
      <c r="K137" s="1037"/>
      <c r="L137" s="1037"/>
      <c r="M137" s="1037"/>
      <c r="N137" s="466"/>
      <c r="AH137" s="600"/>
      <c r="AI137" s="600"/>
      <c r="AK137" s="600"/>
      <c r="AL137" s="600"/>
    </row>
    <row r="138" spans="1:38" s="540" customFormat="1" hidden="1" x14ac:dyDescent="0.3">
      <c r="A138" s="597" t="e">
        <f>#REF!</f>
        <v>#REF!</v>
      </c>
      <c r="B138" s="597"/>
      <c r="C138" s="597"/>
      <c r="D138" s="597"/>
      <c r="E138" s="597"/>
      <c r="F138" s="597"/>
      <c r="G138" s="597"/>
      <c r="H138" s="597"/>
      <c r="I138" s="598" t="e">
        <f>#REF!</f>
        <v>#REF!</v>
      </c>
      <c r="J138" s="1037" t="e">
        <f>#REF!</f>
        <v>#REF!</v>
      </c>
      <c r="K138" s="1037"/>
      <c r="L138" s="1037"/>
      <c r="M138" s="1037"/>
      <c r="N138" s="466"/>
      <c r="AH138" s="600"/>
      <c r="AI138" s="600"/>
      <c r="AK138" s="599"/>
      <c r="AL138" s="600"/>
    </row>
    <row r="139" spans="1:38" s="540" customFormat="1" hidden="1" x14ac:dyDescent="0.3">
      <c r="A139" s="597" t="e">
        <f>#REF!</f>
        <v>#REF!</v>
      </c>
      <c r="B139" s="597"/>
      <c r="C139" s="597"/>
      <c r="D139" s="597"/>
      <c r="E139" s="597"/>
      <c r="F139" s="597"/>
      <c r="G139" s="597"/>
      <c r="H139" s="597"/>
      <c r="I139" s="598" t="e">
        <f>#REF!</f>
        <v>#REF!</v>
      </c>
      <c r="J139" s="1037" t="e">
        <f>#REF!</f>
        <v>#REF!</v>
      </c>
      <c r="K139" s="1037"/>
      <c r="L139" s="1037"/>
      <c r="M139" s="1037"/>
      <c r="N139" s="466"/>
      <c r="AH139" s="600"/>
      <c r="AI139" s="600"/>
      <c r="AK139" s="599"/>
      <c r="AL139" s="600"/>
    </row>
    <row r="140" spans="1:38" s="540" customFormat="1" hidden="1" x14ac:dyDescent="0.3">
      <c r="A140" s="597" t="e">
        <f>#REF!</f>
        <v>#REF!</v>
      </c>
      <c r="B140" s="597"/>
      <c r="C140" s="597"/>
      <c r="D140" s="597"/>
      <c r="E140" s="597"/>
      <c r="F140" s="597"/>
      <c r="G140" s="597"/>
      <c r="H140" s="597"/>
      <c r="I140" s="598" t="e">
        <f>#REF!</f>
        <v>#REF!</v>
      </c>
      <c r="J140" s="1037" t="e">
        <f>#REF!</f>
        <v>#REF!</v>
      </c>
      <c r="K140" s="1037"/>
      <c r="L140" s="1037"/>
      <c r="M140" s="1037"/>
      <c r="N140" s="466"/>
      <c r="AH140" s="600"/>
      <c r="AI140" s="600"/>
      <c r="AK140" s="599"/>
      <c r="AL140" s="600"/>
    </row>
    <row r="141" spans="1:38" s="540" customFormat="1" hidden="1" x14ac:dyDescent="0.3">
      <c r="A141" s="597"/>
      <c r="B141" s="597"/>
      <c r="C141" s="597"/>
      <c r="D141" s="597"/>
      <c r="E141" s="597"/>
      <c r="F141" s="597"/>
      <c r="G141" s="597"/>
      <c r="H141" s="597"/>
      <c r="I141" s="596" t="e">
        <f>#REF!</f>
        <v>#REF!</v>
      </c>
      <c r="J141" s="1037" t="e">
        <f>#REF!</f>
        <v>#REF!</v>
      </c>
      <c r="K141" s="1037"/>
      <c r="L141" s="1037"/>
      <c r="M141" s="1037"/>
      <c r="N141" s="466"/>
      <c r="AH141" s="600"/>
      <c r="AI141" s="600"/>
      <c r="AK141" s="600"/>
      <c r="AL141" s="600"/>
    </row>
    <row r="142" spans="1:38" s="540" customFormat="1" ht="20.100000000000001" hidden="1" customHeight="1" x14ac:dyDescent="0.3">
      <c r="A142" s="603" t="e">
        <f>#REF!</f>
        <v>#REF!</v>
      </c>
      <c r="B142" s="603"/>
      <c r="C142" s="603"/>
      <c r="D142" s="603"/>
      <c r="E142" s="603"/>
      <c r="F142" s="603"/>
      <c r="G142" s="603"/>
      <c r="H142" s="603"/>
      <c r="I142" s="596" t="e">
        <f>#REF!</f>
        <v>#REF!</v>
      </c>
      <c r="J142" s="1037"/>
      <c r="K142" s="1037"/>
      <c r="L142" s="1037"/>
      <c r="M142" s="1037"/>
      <c r="N142" s="466"/>
      <c r="AH142" s="600"/>
      <c r="AI142" s="600"/>
      <c r="AK142" s="600"/>
      <c r="AL142" s="600"/>
    </row>
    <row r="143" spans="1:38" s="540" customFormat="1" hidden="1" x14ac:dyDescent="0.3">
      <c r="A143" s="597" t="e">
        <f>#REF!</f>
        <v>#REF!</v>
      </c>
      <c r="B143" s="597"/>
      <c r="C143" s="597"/>
      <c r="D143" s="597"/>
      <c r="E143" s="597"/>
      <c r="F143" s="597"/>
      <c r="G143" s="597"/>
      <c r="H143" s="597"/>
      <c r="I143" s="598" t="e">
        <f>#REF!</f>
        <v>#REF!</v>
      </c>
      <c r="J143" s="1037" t="e">
        <f>#REF!</f>
        <v>#REF!</v>
      </c>
      <c r="K143" s="1037"/>
      <c r="L143" s="1037"/>
      <c r="M143" s="1037"/>
      <c r="N143" s="466"/>
      <c r="AH143" s="600"/>
      <c r="AI143" s="600"/>
      <c r="AK143" s="599"/>
      <c r="AL143" s="600"/>
    </row>
    <row r="144" spans="1:38" s="540" customFormat="1" hidden="1" x14ac:dyDescent="0.3">
      <c r="A144" s="597" t="e">
        <f>#REF!</f>
        <v>#REF!</v>
      </c>
      <c r="B144" s="597"/>
      <c r="C144" s="597"/>
      <c r="D144" s="597"/>
      <c r="E144" s="597"/>
      <c r="F144" s="597"/>
      <c r="G144" s="597"/>
      <c r="H144" s="597"/>
      <c r="I144" s="598" t="e">
        <f>#REF!</f>
        <v>#REF!</v>
      </c>
      <c r="J144" s="1037" t="e">
        <f>#REF!</f>
        <v>#REF!</v>
      </c>
      <c r="K144" s="1037"/>
      <c r="L144" s="1037"/>
      <c r="M144" s="1037"/>
      <c r="N144" s="466"/>
      <c r="AH144" s="600"/>
      <c r="AI144" s="600"/>
      <c r="AK144" s="599"/>
      <c r="AL144" s="600"/>
    </row>
    <row r="145" spans="1:38" s="540" customFormat="1" hidden="1" x14ac:dyDescent="0.3">
      <c r="A145" s="597" t="e">
        <f>#REF!</f>
        <v>#REF!</v>
      </c>
      <c r="B145" s="597"/>
      <c r="C145" s="597"/>
      <c r="D145" s="597"/>
      <c r="E145" s="597"/>
      <c r="F145" s="597"/>
      <c r="G145" s="597"/>
      <c r="H145" s="597"/>
      <c r="I145" s="598" t="e">
        <f>#REF!</f>
        <v>#REF!</v>
      </c>
      <c r="J145" s="1037" t="e">
        <f>#REF!</f>
        <v>#REF!</v>
      </c>
      <c r="K145" s="1037"/>
      <c r="L145" s="1037"/>
      <c r="M145" s="1037"/>
      <c r="N145" s="466"/>
      <c r="AH145" s="600"/>
      <c r="AI145" s="600"/>
      <c r="AK145" s="599"/>
      <c r="AL145" s="600"/>
    </row>
    <row r="146" spans="1:38" s="540" customFormat="1" hidden="1" x14ac:dyDescent="0.3">
      <c r="A146" s="597" t="e">
        <f>#REF!</f>
        <v>#REF!</v>
      </c>
      <c r="B146" s="597"/>
      <c r="C146" s="597"/>
      <c r="D146" s="597"/>
      <c r="E146" s="597"/>
      <c r="F146" s="597"/>
      <c r="G146" s="597"/>
      <c r="H146" s="597"/>
      <c r="I146" s="598" t="e">
        <f>#REF!</f>
        <v>#REF!</v>
      </c>
      <c r="J146" s="1037" t="e">
        <f>#REF!</f>
        <v>#REF!</v>
      </c>
      <c r="K146" s="1037"/>
      <c r="L146" s="1037"/>
      <c r="M146" s="1037"/>
      <c r="N146" s="466"/>
      <c r="AH146" s="600"/>
      <c r="AI146" s="600"/>
      <c r="AK146" s="599"/>
      <c r="AL146" s="600"/>
    </row>
    <row r="147" spans="1:38" s="605" customFormat="1" ht="20.100000000000001" hidden="1" customHeight="1" x14ac:dyDescent="0.25">
      <c r="A147" s="597"/>
      <c r="B147" s="597"/>
      <c r="C147" s="597"/>
      <c r="D147" s="597"/>
      <c r="E147" s="597"/>
      <c r="F147" s="597"/>
      <c r="G147" s="597"/>
      <c r="H147" s="597"/>
      <c r="I147" s="596" t="e">
        <f>#REF!</f>
        <v>#REF!</v>
      </c>
      <c r="J147" s="1037" t="e">
        <f>#REF!</f>
        <v>#REF!</v>
      </c>
      <c r="K147" s="1037"/>
      <c r="L147" s="1037"/>
      <c r="M147" s="1037"/>
      <c r="N147" s="466"/>
      <c r="AH147" s="600"/>
      <c r="AI147" s="600"/>
      <c r="AK147" s="600"/>
      <c r="AL147" s="600"/>
    </row>
    <row r="148" spans="1:38" s="540" customFormat="1" ht="20.100000000000001" hidden="1" customHeight="1" x14ac:dyDescent="0.3">
      <c r="A148" s="606"/>
      <c r="B148" s="606"/>
      <c r="C148" s="606"/>
      <c r="D148" s="606"/>
      <c r="E148" s="606"/>
      <c r="F148" s="606"/>
      <c r="G148" s="606"/>
      <c r="H148" s="606"/>
      <c r="I148" s="596" t="e">
        <f>#REF!</f>
        <v>#REF!</v>
      </c>
      <c r="J148" s="1037" t="e">
        <f>#REF!</f>
        <v>#REF!</v>
      </c>
      <c r="K148" s="1037"/>
      <c r="L148" s="1037"/>
      <c r="M148" s="1037"/>
      <c r="N148" s="466"/>
      <c r="AH148" s="600"/>
      <c r="AI148" s="600"/>
      <c r="AK148" s="600"/>
      <c r="AL148" s="600"/>
    </row>
    <row r="149" spans="1:38" s="540" customFormat="1" hidden="1" x14ac:dyDescent="0.3">
      <c r="A149" s="606"/>
      <c r="B149" s="606"/>
      <c r="C149" s="606"/>
      <c r="D149" s="606"/>
      <c r="E149" s="606"/>
      <c r="F149" s="606"/>
      <c r="G149" s="606"/>
      <c r="H149" s="606"/>
      <c r="I149" s="596"/>
      <c r="J149" s="1037"/>
      <c r="K149" s="1037"/>
      <c r="L149" s="1037"/>
      <c r="M149" s="1037"/>
      <c r="N149" s="466"/>
      <c r="AH149" s="600"/>
      <c r="AI149" s="600"/>
      <c r="AK149" s="600"/>
      <c r="AL149" s="600"/>
    </row>
    <row r="150" spans="1:38" s="540" customFormat="1" ht="20.100000000000001" hidden="1" customHeight="1" x14ac:dyDescent="0.3">
      <c r="A150" s="602" t="e">
        <f>#REF!</f>
        <v>#REF!</v>
      </c>
      <c r="B150" s="602"/>
      <c r="C150" s="602"/>
      <c r="D150" s="602"/>
      <c r="E150" s="602"/>
      <c r="F150" s="602"/>
      <c r="G150" s="602"/>
      <c r="H150" s="602"/>
      <c r="I150" s="596" t="e">
        <f>#REF!</f>
        <v>#REF!</v>
      </c>
      <c r="J150" s="1037"/>
      <c r="K150" s="1037"/>
      <c r="L150" s="1037"/>
      <c r="M150" s="1037"/>
      <c r="N150" s="466"/>
      <c r="AH150" s="600"/>
      <c r="AI150" s="600"/>
      <c r="AK150" s="600"/>
      <c r="AL150" s="600"/>
    </row>
    <row r="151" spans="1:38" s="540" customFormat="1" ht="30" hidden="1" customHeight="1" x14ac:dyDescent="0.3">
      <c r="A151" s="603" t="e">
        <f>#REF!</f>
        <v>#REF!</v>
      </c>
      <c r="B151" s="603"/>
      <c r="C151" s="603"/>
      <c r="D151" s="603"/>
      <c r="E151" s="603"/>
      <c r="F151" s="603"/>
      <c r="G151" s="603"/>
      <c r="H151" s="603"/>
      <c r="I151" s="596" t="e">
        <f>#REF!</f>
        <v>#REF!</v>
      </c>
      <c r="J151" s="1037"/>
      <c r="K151" s="1037"/>
      <c r="L151" s="1037"/>
      <c r="M151" s="1037"/>
      <c r="N151" s="466"/>
      <c r="AH151" s="600"/>
      <c r="AI151" s="600"/>
      <c r="AK151" s="600"/>
      <c r="AL151" s="600"/>
    </row>
    <row r="152" spans="1:38" s="540" customFormat="1" hidden="1" x14ac:dyDescent="0.3">
      <c r="A152" s="597" t="e">
        <f>#REF!</f>
        <v>#REF!</v>
      </c>
      <c r="B152" s="597"/>
      <c r="C152" s="597"/>
      <c r="D152" s="597"/>
      <c r="E152" s="597"/>
      <c r="F152" s="597"/>
      <c r="G152" s="597"/>
      <c r="H152" s="597"/>
      <c r="I152" s="598" t="e">
        <f>#REF!</f>
        <v>#REF!</v>
      </c>
      <c r="J152" s="1037" t="e">
        <f>#REF!</f>
        <v>#REF!</v>
      </c>
      <c r="K152" s="1037"/>
      <c r="L152" s="1037"/>
      <c r="M152" s="1037"/>
      <c r="N152" s="466"/>
      <c r="AH152" s="600"/>
      <c r="AI152" s="600"/>
      <c r="AK152" s="599"/>
      <c r="AL152" s="600"/>
    </row>
    <row r="153" spans="1:38" s="540" customFormat="1" hidden="1" x14ac:dyDescent="0.3">
      <c r="A153" s="597" t="e">
        <f>#REF!</f>
        <v>#REF!</v>
      </c>
      <c r="B153" s="597"/>
      <c r="C153" s="597"/>
      <c r="D153" s="597"/>
      <c r="E153" s="597"/>
      <c r="F153" s="597"/>
      <c r="G153" s="597"/>
      <c r="H153" s="597"/>
      <c r="I153" s="598" t="e">
        <f>#REF!</f>
        <v>#REF!</v>
      </c>
      <c r="J153" s="1037" t="e">
        <f>#REF!</f>
        <v>#REF!</v>
      </c>
      <c r="K153" s="1037"/>
      <c r="L153" s="1037"/>
      <c r="M153" s="1037"/>
      <c r="N153" s="466"/>
      <c r="AH153" s="600"/>
      <c r="AI153" s="600"/>
      <c r="AK153" s="599"/>
      <c r="AL153" s="600"/>
    </row>
    <row r="154" spans="1:38" s="540" customFormat="1" hidden="1" x14ac:dyDescent="0.3">
      <c r="A154" s="597" t="e">
        <f>#REF!</f>
        <v>#REF!</v>
      </c>
      <c r="B154" s="597"/>
      <c r="C154" s="597"/>
      <c r="D154" s="597"/>
      <c r="E154" s="597"/>
      <c r="F154" s="597"/>
      <c r="G154" s="597"/>
      <c r="H154" s="597"/>
      <c r="I154" s="598" t="e">
        <f>#REF!</f>
        <v>#REF!</v>
      </c>
      <c r="J154" s="1037" t="e">
        <f>#REF!</f>
        <v>#REF!</v>
      </c>
      <c r="K154" s="1037"/>
      <c r="L154" s="1037"/>
      <c r="M154" s="1037"/>
      <c r="N154" s="466"/>
      <c r="AH154" s="600"/>
      <c r="AI154" s="600"/>
      <c r="AK154" s="599"/>
      <c r="AL154" s="600"/>
    </row>
    <row r="155" spans="1:38" s="540" customFormat="1" ht="20.100000000000001" hidden="1" customHeight="1" x14ac:dyDescent="0.3">
      <c r="A155" s="607"/>
      <c r="B155" s="607"/>
      <c r="C155" s="607"/>
      <c r="D155" s="607"/>
      <c r="E155" s="607"/>
      <c r="F155" s="607"/>
      <c r="G155" s="607"/>
      <c r="H155" s="607"/>
      <c r="I155" s="596" t="e">
        <f>#REF!</f>
        <v>#REF!</v>
      </c>
      <c r="J155" s="1037" t="e">
        <f>#REF!</f>
        <v>#REF!</v>
      </c>
      <c r="K155" s="1037"/>
      <c r="L155" s="1037"/>
      <c r="M155" s="1037"/>
      <c r="N155" s="466"/>
      <c r="AH155" s="600"/>
      <c r="AI155" s="600"/>
      <c r="AK155" s="600"/>
      <c r="AL155" s="600"/>
    </row>
    <row r="156" spans="1:38" s="540" customFormat="1" ht="20.100000000000001" hidden="1" customHeight="1" x14ac:dyDescent="0.3">
      <c r="A156" s="606"/>
      <c r="B156" s="606"/>
      <c r="C156" s="606"/>
      <c r="D156" s="606"/>
      <c r="E156" s="606"/>
      <c r="F156" s="606"/>
      <c r="G156" s="606"/>
      <c r="H156" s="606"/>
      <c r="I156" s="596" t="e">
        <f>#REF!</f>
        <v>#REF!</v>
      </c>
      <c r="J156" s="1037" t="e">
        <f>#REF!</f>
        <v>#REF!</v>
      </c>
      <c r="K156" s="1037"/>
      <c r="L156" s="1037"/>
      <c r="M156" s="1037"/>
      <c r="N156" s="466"/>
      <c r="AH156" s="600"/>
      <c r="AI156" s="600"/>
      <c r="AK156" s="600"/>
      <c r="AL156" s="600"/>
    </row>
    <row r="157" spans="1:38" s="540" customFormat="1" ht="20.100000000000001" hidden="1" customHeight="1" x14ac:dyDescent="0.3">
      <c r="A157" s="595" t="e">
        <f>#REF!</f>
        <v>#REF!</v>
      </c>
      <c r="B157" s="595"/>
      <c r="C157" s="595"/>
      <c r="D157" s="595"/>
      <c r="E157" s="595"/>
      <c r="F157" s="595"/>
      <c r="G157" s="595"/>
      <c r="H157" s="595"/>
      <c r="I157" s="596" t="e">
        <f>#REF!</f>
        <v>#REF!</v>
      </c>
      <c r="J157" s="1037"/>
      <c r="K157" s="1037"/>
      <c r="L157" s="1037"/>
      <c r="M157" s="1037"/>
      <c r="N157" s="466"/>
      <c r="AH157" s="600"/>
      <c r="AI157" s="600"/>
      <c r="AK157" s="600"/>
      <c r="AL157" s="600"/>
    </row>
    <row r="158" spans="1:38" s="540" customFormat="1" ht="30" hidden="1" customHeight="1" x14ac:dyDescent="0.3">
      <c r="A158" s="602" t="e">
        <f>#REF!</f>
        <v>#REF!</v>
      </c>
      <c r="B158" s="602"/>
      <c r="C158" s="602"/>
      <c r="D158" s="602"/>
      <c r="E158" s="602"/>
      <c r="F158" s="602"/>
      <c r="G158" s="602"/>
      <c r="H158" s="602"/>
      <c r="I158" s="596" t="e">
        <f>#REF!</f>
        <v>#REF!</v>
      </c>
      <c r="J158" s="1037"/>
      <c r="K158" s="1037"/>
      <c r="L158" s="1037"/>
      <c r="M158" s="1037"/>
      <c r="N158" s="466"/>
      <c r="AH158" s="600"/>
      <c r="AI158" s="600"/>
      <c r="AK158" s="600"/>
      <c r="AL158" s="600"/>
    </row>
    <row r="159" spans="1:38" s="540" customFormat="1" ht="20.100000000000001" hidden="1" customHeight="1" x14ac:dyDescent="0.3">
      <c r="A159" s="597" t="e">
        <f>#REF!</f>
        <v>#REF!</v>
      </c>
      <c r="B159" s="597"/>
      <c r="C159" s="597"/>
      <c r="D159" s="597"/>
      <c r="E159" s="597"/>
      <c r="F159" s="597"/>
      <c r="G159" s="597"/>
      <c r="H159" s="597"/>
      <c r="I159" s="598" t="e">
        <f>#REF!</f>
        <v>#REF!</v>
      </c>
      <c r="J159" s="1037" t="e">
        <f>#REF!</f>
        <v>#REF!</v>
      </c>
      <c r="K159" s="1037"/>
      <c r="L159" s="1037"/>
      <c r="M159" s="1037"/>
      <c r="N159" s="466"/>
      <c r="AH159" s="600"/>
      <c r="AI159" s="600"/>
      <c r="AK159" s="599"/>
      <c r="AL159" s="600"/>
    </row>
    <row r="160" spans="1:38" s="540" customFormat="1" ht="20.100000000000001" hidden="1" customHeight="1" x14ac:dyDescent="0.3">
      <c r="A160" s="597" t="e">
        <f>#REF!</f>
        <v>#REF!</v>
      </c>
      <c r="B160" s="597"/>
      <c r="C160" s="597"/>
      <c r="D160" s="597"/>
      <c r="E160" s="597"/>
      <c r="F160" s="597"/>
      <c r="G160" s="597"/>
      <c r="H160" s="597"/>
      <c r="I160" s="598" t="e">
        <f>#REF!</f>
        <v>#REF!</v>
      </c>
      <c r="J160" s="1037" t="e">
        <f>#REF!</f>
        <v>#REF!</v>
      </c>
      <c r="K160" s="1037"/>
      <c r="L160" s="1037"/>
      <c r="M160" s="1037"/>
      <c r="N160" s="466"/>
      <c r="AH160" s="600"/>
      <c r="AI160" s="600"/>
      <c r="AK160" s="599"/>
      <c r="AL160" s="600"/>
    </row>
    <row r="161" spans="1:38" s="540" customFormat="1" ht="20.100000000000001" hidden="1" customHeight="1" x14ac:dyDescent="0.3">
      <c r="A161" s="597" t="e">
        <f>#REF!</f>
        <v>#REF!</v>
      </c>
      <c r="B161" s="597"/>
      <c r="C161" s="597"/>
      <c r="D161" s="597"/>
      <c r="E161" s="597"/>
      <c r="F161" s="597"/>
      <c r="G161" s="597"/>
      <c r="H161" s="597"/>
      <c r="I161" s="598" t="e">
        <f>#REF!</f>
        <v>#REF!</v>
      </c>
      <c r="J161" s="1037" t="e">
        <f>#REF!</f>
        <v>#REF!</v>
      </c>
      <c r="K161" s="1037"/>
      <c r="L161" s="1037"/>
      <c r="M161" s="1037"/>
      <c r="N161" s="466"/>
      <c r="AH161" s="600"/>
      <c r="AI161" s="600"/>
      <c r="AK161" s="599"/>
      <c r="AL161" s="600"/>
    </row>
    <row r="162" spans="1:38" s="540" customFormat="1" ht="20.100000000000001" hidden="1" customHeight="1" x14ac:dyDescent="0.3">
      <c r="A162" s="597" t="e">
        <f>#REF!</f>
        <v>#REF!</v>
      </c>
      <c r="B162" s="597"/>
      <c r="C162" s="597"/>
      <c r="D162" s="597"/>
      <c r="E162" s="597"/>
      <c r="F162" s="597"/>
      <c r="G162" s="597"/>
      <c r="H162" s="597"/>
      <c r="I162" s="598" t="e">
        <f>#REF!</f>
        <v>#REF!</v>
      </c>
      <c r="J162" s="1037" t="e">
        <f>#REF!</f>
        <v>#REF!</v>
      </c>
      <c r="K162" s="1037"/>
      <c r="L162" s="1037"/>
      <c r="M162" s="1037"/>
      <c r="N162" s="466"/>
      <c r="AH162" s="600"/>
      <c r="AI162" s="600"/>
      <c r="AK162" s="599"/>
      <c r="AL162" s="600"/>
    </row>
    <row r="163" spans="1:38" s="540" customFormat="1" ht="20.100000000000001" hidden="1" customHeight="1" x14ac:dyDescent="0.3">
      <c r="A163" s="597" t="e">
        <f>#REF!</f>
        <v>#REF!</v>
      </c>
      <c r="B163" s="597"/>
      <c r="C163" s="597"/>
      <c r="D163" s="597"/>
      <c r="E163" s="597"/>
      <c r="F163" s="597"/>
      <c r="G163" s="597"/>
      <c r="H163" s="597"/>
      <c r="I163" s="598" t="e">
        <f>#REF!</f>
        <v>#REF!</v>
      </c>
      <c r="J163" s="1037" t="e">
        <f>#REF!</f>
        <v>#REF!</v>
      </c>
      <c r="K163" s="1037"/>
      <c r="L163" s="1037"/>
      <c r="M163" s="1037"/>
      <c r="N163" s="466"/>
      <c r="AH163" s="600"/>
      <c r="AI163" s="600"/>
      <c r="AK163" s="599"/>
      <c r="AL163" s="600"/>
    </row>
    <row r="164" spans="1:38" s="540" customFormat="1" ht="20.100000000000001" hidden="1" customHeight="1" x14ac:dyDescent="0.3">
      <c r="A164" s="601"/>
      <c r="B164" s="601"/>
      <c r="C164" s="601"/>
      <c r="D164" s="601"/>
      <c r="E164" s="601"/>
      <c r="F164" s="601"/>
      <c r="G164" s="601"/>
      <c r="H164" s="601"/>
      <c r="I164" s="596" t="e">
        <f>#REF!</f>
        <v>#REF!</v>
      </c>
      <c r="J164" s="1037" t="e">
        <f>#REF!</f>
        <v>#REF!</v>
      </c>
      <c r="K164" s="1037"/>
      <c r="L164" s="1037"/>
      <c r="M164" s="1037"/>
      <c r="N164" s="466"/>
      <c r="AH164" s="600"/>
      <c r="AI164" s="600"/>
      <c r="AK164" s="600"/>
      <c r="AL164" s="600"/>
    </row>
    <row r="165" spans="1:38" s="540" customFormat="1" ht="20.100000000000001" hidden="1" customHeight="1" x14ac:dyDescent="0.3">
      <c r="A165" s="602" t="e">
        <f>#REF!</f>
        <v>#REF!</v>
      </c>
      <c r="B165" s="602"/>
      <c r="C165" s="602"/>
      <c r="D165" s="602"/>
      <c r="E165" s="602"/>
      <c r="F165" s="602"/>
      <c r="G165" s="602"/>
      <c r="H165" s="602"/>
      <c r="I165" s="596" t="e">
        <f>#REF!</f>
        <v>#REF!</v>
      </c>
      <c r="J165" s="1037"/>
      <c r="K165" s="1037"/>
      <c r="L165" s="1037"/>
      <c r="M165" s="1037"/>
      <c r="N165" s="466"/>
      <c r="AH165" s="600"/>
      <c r="AI165" s="600"/>
      <c r="AK165" s="600"/>
      <c r="AL165" s="600"/>
    </row>
    <row r="166" spans="1:38" s="540" customFormat="1" ht="20.100000000000001" hidden="1" customHeight="1" x14ac:dyDescent="0.3">
      <c r="A166" s="597" t="e">
        <f>#REF!</f>
        <v>#REF!</v>
      </c>
      <c r="B166" s="597"/>
      <c r="C166" s="597"/>
      <c r="D166" s="597"/>
      <c r="E166" s="597"/>
      <c r="F166" s="597"/>
      <c r="G166" s="597"/>
      <c r="H166" s="597"/>
      <c r="I166" s="608" t="e">
        <f>#REF!</f>
        <v>#REF!</v>
      </c>
      <c r="J166" s="1037" t="e">
        <f>#REF!</f>
        <v>#REF!</v>
      </c>
      <c r="K166" s="1037"/>
      <c r="L166" s="1037"/>
      <c r="M166" s="1037"/>
      <c r="N166" s="466"/>
      <c r="AH166" s="600"/>
      <c r="AI166" s="600"/>
      <c r="AK166" s="599"/>
      <c r="AL166" s="600"/>
    </row>
    <row r="167" spans="1:38" s="540" customFormat="1" ht="20.100000000000001" hidden="1" customHeight="1" x14ac:dyDescent="0.3">
      <c r="A167" s="597" t="e">
        <f>#REF!</f>
        <v>#REF!</v>
      </c>
      <c r="B167" s="597"/>
      <c r="C167" s="597"/>
      <c r="D167" s="597"/>
      <c r="E167" s="597"/>
      <c r="F167" s="597"/>
      <c r="G167" s="597"/>
      <c r="H167" s="597"/>
      <c r="I167" s="608" t="e">
        <f>#REF!</f>
        <v>#REF!</v>
      </c>
      <c r="J167" s="1037" t="e">
        <f>#REF!</f>
        <v>#REF!</v>
      </c>
      <c r="K167" s="1037"/>
      <c r="L167" s="1037"/>
      <c r="M167" s="1037"/>
      <c r="N167" s="466"/>
      <c r="AH167" s="600"/>
      <c r="AI167" s="600"/>
      <c r="AK167" s="599"/>
      <c r="AL167" s="600"/>
    </row>
    <row r="168" spans="1:38" s="540" customFormat="1" ht="20.100000000000001" hidden="1" customHeight="1" x14ac:dyDescent="0.3">
      <c r="A168" s="597" t="e">
        <f>#REF!</f>
        <v>#REF!</v>
      </c>
      <c r="B168" s="597"/>
      <c r="C168" s="597"/>
      <c r="D168" s="597"/>
      <c r="E168" s="597"/>
      <c r="F168" s="597"/>
      <c r="G168" s="597"/>
      <c r="H168" s="597"/>
      <c r="I168" s="608" t="e">
        <f>#REF!</f>
        <v>#REF!</v>
      </c>
      <c r="J168" s="1037" t="e">
        <f>#REF!</f>
        <v>#REF!</v>
      </c>
      <c r="K168" s="1037"/>
      <c r="L168" s="1037"/>
      <c r="M168" s="1037"/>
      <c r="N168" s="466"/>
      <c r="AH168" s="600"/>
      <c r="AI168" s="600"/>
      <c r="AK168" s="599"/>
      <c r="AL168" s="600"/>
    </row>
    <row r="169" spans="1:38" s="540" customFormat="1" ht="20.100000000000001" hidden="1" customHeight="1" x14ac:dyDescent="0.3">
      <c r="A169" s="597" t="e">
        <f>#REF!</f>
        <v>#REF!</v>
      </c>
      <c r="B169" s="597"/>
      <c r="C169" s="597"/>
      <c r="D169" s="597"/>
      <c r="E169" s="597"/>
      <c r="F169" s="597"/>
      <c r="G169" s="597"/>
      <c r="H169" s="597"/>
      <c r="I169" s="608" t="e">
        <f>#REF!</f>
        <v>#REF!</v>
      </c>
      <c r="J169" s="1037" t="e">
        <f>#REF!</f>
        <v>#REF!</v>
      </c>
      <c r="K169" s="1037"/>
      <c r="L169" s="1037"/>
      <c r="M169" s="1037"/>
      <c r="N169" s="466"/>
      <c r="AH169" s="600"/>
      <c r="AI169" s="600"/>
      <c r="AK169" s="599"/>
      <c r="AL169" s="600"/>
    </row>
    <row r="170" spans="1:38" s="540" customFormat="1" ht="20.100000000000001" hidden="1" customHeight="1" x14ac:dyDescent="0.3">
      <c r="A170" s="597" t="e">
        <f>#REF!</f>
        <v>#REF!</v>
      </c>
      <c r="B170" s="597"/>
      <c r="C170" s="597"/>
      <c r="D170" s="597"/>
      <c r="E170" s="597"/>
      <c r="F170" s="597"/>
      <c r="G170" s="597"/>
      <c r="H170" s="597"/>
      <c r="I170" s="608" t="e">
        <f>#REF!</f>
        <v>#REF!</v>
      </c>
      <c r="J170" s="1037" t="e">
        <f>#REF!</f>
        <v>#REF!</v>
      </c>
      <c r="K170" s="1037"/>
      <c r="L170" s="1037"/>
      <c r="M170" s="1037"/>
      <c r="N170" s="466"/>
      <c r="AH170" s="600"/>
      <c r="AI170" s="600"/>
      <c r="AK170" s="599"/>
      <c r="AL170" s="600"/>
    </row>
    <row r="171" spans="1:38" s="540" customFormat="1" ht="20.100000000000001" hidden="1" customHeight="1" x14ac:dyDescent="0.3">
      <c r="A171" s="597" t="e">
        <f>#REF!</f>
        <v>#REF!</v>
      </c>
      <c r="B171" s="597"/>
      <c r="C171" s="597"/>
      <c r="D171" s="597"/>
      <c r="E171" s="597"/>
      <c r="F171" s="597"/>
      <c r="G171" s="597"/>
      <c r="H171" s="597"/>
      <c r="I171" s="608" t="e">
        <f>#REF!</f>
        <v>#REF!</v>
      </c>
      <c r="J171" s="1037" t="e">
        <f>#REF!</f>
        <v>#REF!</v>
      </c>
      <c r="K171" s="1037"/>
      <c r="L171" s="1037"/>
      <c r="M171" s="1037"/>
      <c r="N171" s="466"/>
      <c r="AH171" s="600"/>
      <c r="AI171" s="600"/>
      <c r="AK171" s="599"/>
      <c r="AL171" s="600"/>
    </row>
    <row r="172" spans="1:38" s="540" customFormat="1" ht="20.100000000000001" hidden="1" customHeight="1" x14ac:dyDescent="0.3">
      <c r="A172" s="609"/>
      <c r="B172" s="609"/>
      <c r="C172" s="609"/>
      <c r="D172" s="609"/>
      <c r="E172" s="609"/>
      <c r="F172" s="609"/>
      <c r="G172" s="609"/>
      <c r="H172" s="609"/>
      <c r="I172" s="596" t="e">
        <f>#REF!</f>
        <v>#REF!</v>
      </c>
      <c r="J172" s="1037" t="e">
        <f>#REF!</f>
        <v>#REF!</v>
      </c>
      <c r="K172" s="1037"/>
      <c r="L172" s="1037"/>
      <c r="M172" s="1037"/>
      <c r="N172" s="466"/>
      <c r="AH172" s="600"/>
      <c r="AI172" s="600"/>
      <c r="AK172" s="600"/>
      <c r="AL172" s="600"/>
    </row>
    <row r="173" spans="1:38" s="540" customFormat="1" ht="35.25" hidden="1" customHeight="1" x14ac:dyDescent="0.3">
      <c r="A173" s="602" t="e">
        <f>#REF!</f>
        <v>#REF!</v>
      </c>
      <c r="B173" s="602"/>
      <c r="C173" s="602"/>
      <c r="D173" s="602"/>
      <c r="E173" s="602"/>
      <c r="F173" s="602"/>
      <c r="G173" s="602"/>
      <c r="H173" s="602"/>
      <c r="I173" s="596" t="e">
        <f>#REF!</f>
        <v>#REF!</v>
      </c>
      <c r="J173" s="1037"/>
      <c r="K173" s="1037"/>
      <c r="L173" s="1037"/>
      <c r="M173" s="1037"/>
      <c r="N173" s="466"/>
      <c r="AH173" s="600"/>
      <c r="AI173" s="600"/>
      <c r="AK173" s="600"/>
      <c r="AL173" s="600"/>
    </row>
    <row r="174" spans="1:38" s="540" customFormat="1" ht="19.5" hidden="1" customHeight="1" x14ac:dyDescent="0.3">
      <c r="A174" s="597" t="e">
        <f>#REF!</f>
        <v>#REF!</v>
      </c>
      <c r="B174" s="597"/>
      <c r="C174" s="597"/>
      <c r="D174" s="597"/>
      <c r="E174" s="597"/>
      <c r="F174" s="597"/>
      <c r="G174" s="597"/>
      <c r="H174" s="597"/>
      <c r="I174" s="608" t="e">
        <f>#REF!</f>
        <v>#REF!</v>
      </c>
      <c r="J174" s="1037" t="e">
        <f>#REF!</f>
        <v>#REF!</v>
      </c>
      <c r="K174" s="1037"/>
      <c r="L174" s="1037"/>
      <c r="M174" s="1037"/>
      <c r="N174" s="466"/>
      <c r="AH174" s="600"/>
      <c r="AI174" s="600"/>
      <c r="AK174" s="599"/>
      <c r="AL174" s="600"/>
    </row>
    <row r="175" spans="1:38" s="540" customFormat="1" ht="19.5" hidden="1" customHeight="1" x14ac:dyDescent="0.3">
      <c r="A175" s="597" t="e">
        <f>#REF!</f>
        <v>#REF!</v>
      </c>
      <c r="B175" s="597"/>
      <c r="C175" s="597"/>
      <c r="D175" s="597"/>
      <c r="E175" s="597"/>
      <c r="F175" s="597"/>
      <c r="G175" s="597"/>
      <c r="H175" s="597"/>
      <c r="I175" s="608" t="e">
        <f>#REF!</f>
        <v>#REF!</v>
      </c>
      <c r="J175" s="1037" t="e">
        <f>#REF!</f>
        <v>#REF!</v>
      </c>
      <c r="K175" s="1037"/>
      <c r="L175" s="1037"/>
      <c r="M175" s="1037"/>
      <c r="N175" s="466"/>
      <c r="AH175" s="600"/>
      <c r="AI175" s="600"/>
      <c r="AK175" s="599"/>
      <c r="AL175" s="600"/>
    </row>
    <row r="176" spans="1:38" s="540" customFormat="1" ht="19.5" hidden="1" customHeight="1" x14ac:dyDescent="0.3">
      <c r="A176" s="597" t="e">
        <f>#REF!</f>
        <v>#REF!</v>
      </c>
      <c r="B176" s="597"/>
      <c r="C176" s="597"/>
      <c r="D176" s="597"/>
      <c r="E176" s="597"/>
      <c r="F176" s="597"/>
      <c r="G176" s="597"/>
      <c r="H176" s="597"/>
      <c r="I176" s="608" t="e">
        <f>#REF!</f>
        <v>#REF!</v>
      </c>
      <c r="J176" s="1037" t="e">
        <f>#REF!</f>
        <v>#REF!</v>
      </c>
      <c r="K176" s="1037"/>
      <c r="L176" s="1037"/>
      <c r="M176" s="1037"/>
      <c r="N176" s="466"/>
      <c r="AH176" s="600"/>
      <c r="AI176" s="600"/>
      <c r="AK176" s="599"/>
      <c r="AL176" s="600"/>
    </row>
    <row r="177" spans="1:38" s="540" customFormat="1" ht="19.5" hidden="1" customHeight="1" x14ac:dyDescent="0.3">
      <c r="A177" s="597" t="e">
        <f>#REF!</f>
        <v>#REF!</v>
      </c>
      <c r="B177" s="597"/>
      <c r="C177" s="597"/>
      <c r="D177" s="597"/>
      <c r="E177" s="597"/>
      <c r="F177" s="597"/>
      <c r="G177" s="597"/>
      <c r="H177" s="597"/>
      <c r="I177" s="608" t="e">
        <f>#REF!</f>
        <v>#REF!</v>
      </c>
      <c r="J177" s="1037" t="e">
        <f>#REF!</f>
        <v>#REF!</v>
      </c>
      <c r="K177" s="1037"/>
      <c r="L177" s="1037"/>
      <c r="M177" s="1037"/>
      <c r="N177" s="466"/>
      <c r="AH177" s="600"/>
      <c r="AI177" s="600"/>
      <c r="AK177" s="599"/>
      <c r="AL177" s="600"/>
    </row>
    <row r="178" spans="1:38" s="540" customFormat="1" ht="33" hidden="1" customHeight="1" x14ac:dyDescent="0.3">
      <c r="A178" s="597" t="e">
        <f>#REF!</f>
        <v>#REF!</v>
      </c>
      <c r="B178" s="597"/>
      <c r="C178" s="597"/>
      <c r="D178" s="597"/>
      <c r="E178" s="597"/>
      <c r="F178" s="597"/>
      <c r="G178" s="597"/>
      <c r="H178" s="597"/>
      <c r="I178" s="608" t="e">
        <f>#REF!</f>
        <v>#REF!</v>
      </c>
      <c r="J178" s="1037" t="e">
        <f>#REF!</f>
        <v>#REF!</v>
      </c>
      <c r="K178" s="1037"/>
      <c r="L178" s="1037"/>
      <c r="M178" s="1037"/>
      <c r="N178" s="466"/>
      <c r="AH178" s="600"/>
      <c r="AI178" s="600"/>
      <c r="AK178" s="599"/>
      <c r="AL178" s="600"/>
    </row>
    <row r="179" spans="1:38" s="540" customFormat="1" ht="19.5" hidden="1" customHeight="1" x14ac:dyDescent="0.3">
      <c r="A179" s="597" t="e">
        <f>#REF!</f>
        <v>#REF!</v>
      </c>
      <c r="B179" s="597"/>
      <c r="C179" s="597"/>
      <c r="D179" s="597"/>
      <c r="E179" s="597"/>
      <c r="F179" s="597"/>
      <c r="G179" s="597"/>
      <c r="H179" s="597"/>
      <c r="I179" s="608" t="e">
        <f>#REF!</f>
        <v>#REF!</v>
      </c>
      <c r="J179" s="1037" t="e">
        <f>#REF!</f>
        <v>#REF!</v>
      </c>
      <c r="K179" s="1037"/>
      <c r="L179" s="1037"/>
      <c r="M179" s="1037"/>
      <c r="N179" s="466"/>
      <c r="AH179" s="600"/>
      <c r="AI179" s="600"/>
      <c r="AK179" s="599"/>
      <c r="AL179" s="600"/>
    </row>
    <row r="180" spans="1:38" s="540" customFormat="1" ht="19.5" hidden="1" customHeight="1" x14ac:dyDescent="0.3">
      <c r="A180" s="597" t="e">
        <f>#REF!</f>
        <v>#REF!</v>
      </c>
      <c r="B180" s="597"/>
      <c r="C180" s="597"/>
      <c r="D180" s="597"/>
      <c r="E180" s="597"/>
      <c r="F180" s="597"/>
      <c r="G180" s="597"/>
      <c r="H180" s="597"/>
      <c r="I180" s="608" t="e">
        <f>#REF!</f>
        <v>#REF!</v>
      </c>
      <c r="J180" s="1037" t="e">
        <f>#REF!</f>
        <v>#REF!</v>
      </c>
      <c r="K180" s="1037"/>
      <c r="L180" s="1037"/>
      <c r="M180" s="1037"/>
      <c r="N180" s="466"/>
      <c r="AH180" s="600"/>
      <c r="AI180" s="600"/>
      <c r="AK180" s="599"/>
      <c r="AL180" s="600"/>
    </row>
    <row r="181" spans="1:38" s="540" customFormat="1" ht="19.5" hidden="1" customHeight="1" x14ac:dyDescent="0.3">
      <c r="A181" s="597" t="e">
        <f>#REF!</f>
        <v>#REF!</v>
      </c>
      <c r="B181" s="597"/>
      <c r="C181" s="597"/>
      <c r="D181" s="597"/>
      <c r="E181" s="597"/>
      <c r="F181" s="597"/>
      <c r="G181" s="597"/>
      <c r="H181" s="597"/>
      <c r="I181" s="608" t="e">
        <f>#REF!</f>
        <v>#REF!</v>
      </c>
      <c r="J181" s="1037" t="e">
        <f>#REF!</f>
        <v>#REF!</v>
      </c>
      <c r="K181" s="1037"/>
      <c r="L181" s="1037"/>
      <c r="M181" s="1037"/>
      <c r="N181" s="466"/>
      <c r="AH181" s="600"/>
      <c r="AI181" s="600"/>
      <c r="AK181" s="599"/>
      <c r="AL181" s="600"/>
    </row>
    <row r="182" spans="1:38" s="540" customFormat="1" ht="19.5" hidden="1" customHeight="1" x14ac:dyDescent="0.3">
      <c r="A182" s="597" t="e">
        <f>#REF!</f>
        <v>#REF!</v>
      </c>
      <c r="B182" s="597"/>
      <c r="C182" s="597"/>
      <c r="D182" s="597"/>
      <c r="E182" s="597"/>
      <c r="F182" s="597"/>
      <c r="G182" s="597"/>
      <c r="H182" s="597"/>
      <c r="I182" s="608" t="e">
        <f>#REF!</f>
        <v>#REF!</v>
      </c>
      <c r="J182" s="1037" t="e">
        <f>#REF!</f>
        <v>#REF!</v>
      </c>
      <c r="K182" s="1037"/>
      <c r="L182" s="1037"/>
      <c r="M182" s="1037"/>
      <c r="N182" s="466"/>
      <c r="AH182" s="600"/>
      <c r="AI182" s="600"/>
      <c r="AK182" s="599"/>
      <c r="AL182" s="600"/>
    </row>
    <row r="183" spans="1:38" s="540" customFormat="1" ht="19.5" hidden="1" customHeight="1" x14ac:dyDescent="0.3">
      <c r="A183" s="609"/>
      <c r="B183" s="609"/>
      <c r="C183" s="609"/>
      <c r="D183" s="609"/>
      <c r="E183" s="609"/>
      <c r="F183" s="609"/>
      <c r="G183" s="609"/>
      <c r="H183" s="609"/>
      <c r="I183" s="596" t="e">
        <f>#REF!</f>
        <v>#REF!</v>
      </c>
      <c r="J183" s="1037" t="e">
        <f>#REF!</f>
        <v>#REF!</v>
      </c>
      <c r="K183" s="1037"/>
      <c r="L183" s="1037"/>
      <c r="M183" s="1037"/>
      <c r="N183" s="466"/>
      <c r="AH183" s="600"/>
      <c r="AI183" s="600"/>
      <c r="AK183" s="600"/>
      <c r="AL183" s="600"/>
    </row>
    <row r="184" spans="1:38" s="540" customFormat="1" ht="19.5" hidden="1" customHeight="1" x14ac:dyDescent="0.3">
      <c r="A184" s="602" t="e">
        <f>#REF!</f>
        <v>#REF!</v>
      </c>
      <c r="B184" s="602"/>
      <c r="C184" s="602"/>
      <c r="D184" s="602"/>
      <c r="E184" s="602"/>
      <c r="F184" s="602"/>
      <c r="G184" s="602"/>
      <c r="H184" s="602"/>
      <c r="I184" s="596" t="e">
        <f>#REF!</f>
        <v>#REF!</v>
      </c>
      <c r="J184" s="1037"/>
      <c r="K184" s="1037"/>
      <c r="L184" s="1037"/>
      <c r="M184" s="1037"/>
      <c r="N184" s="466"/>
      <c r="AH184" s="600"/>
      <c r="AI184" s="600"/>
      <c r="AK184" s="600"/>
      <c r="AL184" s="600"/>
    </row>
    <row r="185" spans="1:38" s="540" customFormat="1" ht="19.5" hidden="1" customHeight="1" x14ac:dyDescent="0.3">
      <c r="A185" s="597" t="e">
        <f>#REF!</f>
        <v>#REF!</v>
      </c>
      <c r="B185" s="597"/>
      <c r="C185" s="597"/>
      <c r="D185" s="597"/>
      <c r="E185" s="597"/>
      <c r="F185" s="597"/>
      <c r="G185" s="597"/>
      <c r="H185" s="597"/>
      <c r="I185" s="598" t="e">
        <f>#REF!</f>
        <v>#REF!</v>
      </c>
      <c r="J185" s="1037" t="e">
        <f>#REF!</f>
        <v>#REF!</v>
      </c>
      <c r="K185" s="1037"/>
      <c r="L185" s="1037"/>
      <c r="M185" s="1037"/>
      <c r="N185" s="466"/>
      <c r="AH185" s="600"/>
      <c r="AI185" s="600"/>
      <c r="AK185" s="599"/>
      <c r="AL185" s="600"/>
    </row>
    <row r="186" spans="1:38" s="540" customFormat="1" ht="19.5" hidden="1" customHeight="1" x14ac:dyDescent="0.3">
      <c r="A186" s="597" t="e">
        <f>#REF!</f>
        <v>#REF!</v>
      </c>
      <c r="B186" s="597"/>
      <c r="C186" s="597"/>
      <c r="D186" s="597"/>
      <c r="E186" s="597"/>
      <c r="F186" s="597"/>
      <c r="G186" s="597"/>
      <c r="H186" s="597"/>
      <c r="I186" s="598" t="e">
        <f>#REF!</f>
        <v>#REF!</v>
      </c>
      <c r="J186" s="1037" t="e">
        <f>#REF!</f>
        <v>#REF!</v>
      </c>
      <c r="K186" s="1037"/>
      <c r="L186" s="1037"/>
      <c r="M186" s="1037"/>
      <c r="N186" s="466"/>
      <c r="AH186" s="600"/>
      <c r="AI186" s="600"/>
      <c r="AK186" s="599"/>
      <c r="AL186" s="600"/>
    </row>
    <row r="187" spans="1:38" s="540" customFormat="1" ht="19.5" hidden="1" customHeight="1" x14ac:dyDescent="0.3">
      <c r="A187" s="597" t="e">
        <f>#REF!</f>
        <v>#REF!</v>
      </c>
      <c r="B187" s="597"/>
      <c r="C187" s="597"/>
      <c r="D187" s="597"/>
      <c r="E187" s="597"/>
      <c r="F187" s="597"/>
      <c r="G187" s="597"/>
      <c r="H187" s="597"/>
      <c r="I187" s="598" t="e">
        <f>#REF!</f>
        <v>#REF!</v>
      </c>
      <c r="J187" s="1037" t="e">
        <f>#REF!</f>
        <v>#REF!</v>
      </c>
      <c r="K187" s="1037"/>
      <c r="L187" s="1037"/>
      <c r="M187" s="1037"/>
      <c r="N187" s="466"/>
      <c r="AH187" s="600"/>
      <c r="AI187" s="600"/>
      <c r="AK187" s="599"/>
      <c r="AL187" s="600"/>
    </row>
    <row r="188" spans="1:38" s="540" customFormat="1" ht="19.5" hidden="1" customHeight="1" x14ac:dyDescent="0.3">
      <c r="A188" s="609"/>
      <c r="B188" s="609"/>
      <c r="C188" s="609"/>
      <c r="D188" s="609"/>
      <c r="E188" s="609"/>
      <c r="F188" s="609"/>
      <c r="G188" s="609"/>
      <c r="H188" s="609"/>
      <c r="I188" s="596" t="e">
        <f>#REF!</f>
        <v>#REF!</v>
      </c>
      <c r="J188" s="1037" t="e">
        <f>#REF!</f>
        <v>#REF!</v>
      </c>
      <c r="K188" s="1037"/>
      <c r="L188" s="1037"/>
      <c r="M188" s="1037"/>
      <c r="N188" s="466"/>
      <c r="AH188" s="600"/>
      <c r="AI188" s="600"/>
      <c r="AK188" s="600"/>
      <c r="AL188" s="600"/>
    </row>
    <row r="189" spans="1:38" s="540" customFormat="1" ht="33" hidden="1" customHeight="1" x14ac:dyDescent="0.3">
      <c r="A189" s="602" t="e">
        <f>#REF!</f>
        <v>#REF!</v>
      </c>
      <c r="B189" s="602"/>
      <c r="C189" s="602"/>
      <c r="D189" s="602"/>
      <c r="E189" s="602"/>
      <c r="F189" s="602"/>
      <c r="G189" s="602"/>
      <c r="H189" s="602"/>
      <c r="I189" s="596" t="e">
        <f>#REF!</f>
        <v>#REF!</v>
      </c>
      <c r="J189" s="1037"/>
      <c r="K189" s="1037"/>
      <c r="L189" s="1037"/>
      <c r="M189" s="1037"/>
      <c r="N189" s="466"/>
      <c r="AH189" s="600"/>
      <c r="AI189" s="600"/>
      <c r="AK189" s="600"/>
      <c r="AL189" s="600"/>
    </row>
    <row r="190" spans="1:38" s="540" customFormat="1" ht="19.5" hidden="1" customHeight="1" x14ac:dyDescent="0.3">
      <c r="A190" s="609" t="e">
        <f>#REF!</f>
        <v>#REF!</v>
      </c>
      <c r="B190" s="609"/>
      <c r="C190" s="609"/>
      <c r="D190" s="609"/>
      <c r="E190" s="609"/>
      <c r="F190" s="609"/>
      <c r="G190" s="609"/>
      <c r="H190" s="609"/>
      <c r="I190" s="598" t="e">
        <f>#REF!</f>
        <v>#REF!</v>
      </c>
      <c r="J190" s="1037" t="e">
        <f>#REF!</f>
        <v>#REF!</v>
      </c>
      <c r="K190" s="1037"/>
      <c r="L190" s="1037"/>
      <c r="M190" s="1037"/>
      <c r="N190" s="466"/>
      <c r="AH190" s="600"/>
      <c r="AI190" s="600"/>
      <c r="AK190" s="599"/>
      <c r="AL190" s="600"/>
    </row>
    <row r="191" spans="1:38" s="540" customFormat="1" ht="19.5" hidden="1" customHeight="1" x14ac:dyDescent="0.3">
      <c r="A191" s="609" t="e">
        <f>#REF!</f>
        <v>#REF!</v>
      </c>
      <c r="B191" s="609"/>
      <c r="C191" s="609"/>
      <c r="D191" s="609"/>
      <c r="E191" s="609"/>
      <c r="F191" s="609"/>
      <c r="G191" s="609"/>
      <c r="H191" s="609"/>
      <c r="I191" s="598" t="e">
        <f>#REF!</f>
        <v>#REF!</v>
      </c>
      <c r="J191" s="1037" t="e">
        <f>#REF!</f>
        <v>#REF!</v>
      </c>
      <c r="K191" s="1037"/>
      <c r="L191" s="1037"/>
      <c r="M191" s="1037"/>
      <c r="N191" s="466"/>
      <c r="AH191" s="600"/>
      <c r="AI191" s="600"/>
      <c r="AK191" s="599"/>
      <c r="AL191" s="600"/>
    </row>
    <row r="192" spans="1:38" s="540" customFormat="1" ht="19.5" hidden="1" customHeight="1" x14ac:dyDescent="0.3">
      <c r="A192" s="609" t="e">
        <f>#REF!</f>
        <v>#REF!</v>
      </c>
      <c r="B192" s="609"/>
      <c r="C192" s="609"/>
      <c r="D192" s="609"/>
      <c r="E192" s="609"/>
      <c r="F192" s="609"/>
      <c r="G192" s="609"/>
      <c r="H192" s="609"/>
      <c r="I192" s="598" t="e">
        <f>#REF!</f>
        <v>#REF!</v>
      </c>
      <c r="J192" s="1037" t="e">
        <f>#REF!</f>
        <v>#REF!</v>
      </c>
      <c r="K192" s="1037"/>
      <c r="L192" s="1037"/>
      <c r="M192" s="1037"/>
      <c r="N192" s="466"/>
      <c r="AH192" s="600"/>
      <c r="AI192" s="600"/>
      <c r="AK192" s="599"/>
      <c r="AL192" s="600"/>
    </row>
    <row r="193" spans="1:38" s="540" customFormat="1" ht="19.5" hidden="1" customHeight="1" x14ac:dyDescent="0.3">
      <c r="A193" s="609"/>
      <c r="B193" s="609"/>
      <c r="C193" s="609"/>
      <c r="D193" s="609"/>
      <c r="E193" s="609"/>
      <c r="F193" s="609"/>
      <c r="G193" s="609"/>
      <c r="H193" s="609"/>
      <c r="I193" s="596" t="e">
        <f>#REF!</f>
        <v>#REF!</v>
      </c>
      <c r="J193" s="1037" t="e">
        <f>#REF!</f>
        <v>#REF!</v>
      </c>
      <c r="K193" s="1037"/>
      <c r="L193" s="1037"/>
      <c r="M193" s="1037"/>
      <c r="N193" s="466"/>
      <c r="AH193" s="600"/>
      <c r="AI193" s="600"/>
      <c r="AK193" s="600"/>
      <c r="AL193" s="600"/>
    </row>
    <row r="194" spans="1:38" s="540" customFormat="1" ht="19.5" hidden="1" customHeight="1" x14ac:dyDescent="0.3">
      <c r="A194" s="602" t="e">
        <f>#REF!</f>
        <v>#REF!</v>
      </c>
      <c r="B194" s="602"/>
      <c r="C194" s="602"/>
      <c r="D194" s="602"/>
      <c r="E194" s="602"/>
      <c r="F194" s="602"/>
      <c r="G194" s="602"/>
      <c r="H194" s="602"/>
      <c r="I194" s="596" t="e">
        <f>#REF!</f>
        <v>#REF!</v>
      </c>
      <c r="J194" s="1037"/>
      <c r="K194" s="1037"/>
      <c r="L194" s="1037"/>
      <c r="M194" s="1037"/>
      <c r="N194" s="466"/>
      <c r="AH194" s="600"/>
      <c r="AI194" s="600"/>
      <c r="AK194" s="600"/>
      <c r="AL194" s="600"/>
    </row>
    <row r="195" spans="1:38" s="540" customFormat="1" ht="19.5" hidden="1" customHeight="1" x14ac:dyDescent="0.3">
      <c r="A195" s="597" t="e">
        <f>#REF!</f>
        <v>#REF!</v>
      </c>
      <c r="B195" s="597"/>
      <c r="C195" s="597"/>
      <c r="D195" s="597"/>
      <c r="E195" s="597"/>
      <c r="F195" s="597"/>
      <c r="G195" s="597"/>
      <c r="H195" s="597"/>
      <c r="I195" s="598" t="e">
        <f>#REF!</f>
        <v>#REF!</v>
      </c>
      <c r="J195" s="1037" t="e">
        <f>#REF!</f>
        <v>#REF!</v>
      </c>
      <c r="K195" s="1037"/>
      <c r="L195" s="1037"/>
      <c r="M195" s="1037"/>
      <c r="N195" s="466"/>
      <c r="AH195" s="600"/>
      <c r="AI195" s="600"/>
      <c r="AK195" s="599"/>
      <c r="AL195" s="600"/>
    </row>
    <row r="196" spans="1:38" s="540" customFormat="1" ht="19.5" hidden="1" customHeight="1" x14ac:dyDescent="0.3">
      <c r="A196" s="597" t="e">
        <f>#REF!</f>
        <v>#REF!</v>
      </c>
      <c r="B196" s="597"/>
      <c r="C196" s="597"/>
      <c r="D196" s="597"/>
      <c r="E196" s="597"/>
      <c r="F196" s="597"/>
      <c r="G196" s="597"/>
      <c r="H196" s="597"/>
      <c r="I196" s="598" t="e">
        <f>#REF!</f>
        <v>#REF!</v>
      </c>
      <c r="J196" s="1037" t="e">
        <f>#REF!</f>
        <v>#REF!</v>
      </c>
      <c r="K196" s="1037"/>
      <c r="L196" s="1037"/>
      <c r="M196" s="1037"/>
      <c r="N196" s="466"/>
      <c r="AH196" s="600"/>
      <c r="AI196" s="600"/>
      <c r="AK196" s="599"/>
      <c r="AL196" s="600"/>
    </row>
    <row r="197" spans="1:38" s="540" customFormat="1" ht="19.5" hidden="1" customHeight="1" x14ac:dyDescent="0.3">
      <c r="A197" s="609"/>
      <c r="B197" s="609"/>
      <c r="C197" s="609"/>
      <c r="D197" s="609"/>
      <c r="E197" s="609"/>
      <c r="F197" s="609"/>
      <c r="G197" s="609"/>
      <c r="H197" s="609"/>
      <c r="I197" s="596" t="e">
        <f>#REF!</f>
        <v>#REF!</v>
      </c>
      <c r="J197" s="1037" t="e">
        <f>#REF!</f>
        <v>#REF!</v>
      </c>
      <c r="K197" s="1037"/>
      <c r="L197" s="1037"/>
      <c r="M197" s="1037"/>
      <c r="N197" s="466"/>
      <c r="AH197" s="600"/>
      <c r="AI197" s="600"/>
      <c r="AK197" s="600"/>
      <c r="AL197" s="600"/>
    </row>
    <row r="198" spans="1:38" s="540" customFormat="1" ht="33" hidden="1" customHeight="1" x14ac:dyDescent="0.3">
      <c r="A198" s="602" t="e">
        <f>#REF!</f>
        <v>#REF!</v>
      </c>
      <c r="B198" s="602"/>
      <c r="C198" s="602"/>
      <c r="D198" s="602"/>
      <c r="E198" s="602"/>
      <c r="F198" s="602"/>
      <c r="G198" s="602"/>
      <c r="H198" s="602"/>
      <c r="I198" s="596" t="e">
        <f>#REF!</f>
        <v>#REF!</v>
      </c>
      <c r="J198" s="1037"/>
      <c r="K198" s="1037"/>
      <c r="L198" s="1037"/>
      <c r="M198" s="1037"/>
      <c r="N198" s="466"/>
      <c r="AH198" s="600"/>
      <c r="AI198" s="600"/>
      <c r="AK198" s="600"/>
      <c r="AL198" s="600"/>
    </row>
    <row r="199" spans="1:38" s="540" customFormat="1" ht="19.5" hidden="1" customHeight="1" x14ac:dyDescent="0.3">
      <c r="A199" s="597" t="e">
        <f>#REF!</f>
        <v>#REF!</v>
      </c>
      <c r="B199" s="597"/>
      <c r="C199" s="597"/>
      <c r="D199" s="597"/>
      <c r="E199" s="597"/>
      <c r="F199" s="597"/>
      <c r="G199" s="597"/>
      <c r="H199" s="597"/>
      <c r="I199" s="598" t="e">
        <f>#REF!</f>
        <v>#REF!</v>
      </c>
      <c r="J199" s="1037" t="e">
        <f>#REF!</f>
        <v>#REF!</v>
      </c>
      <c r="K199" s="1037"/>
      <c r="L199" s="1037"/>
      <c r="M199" s="1037"/>
      <c r="N199" s="466"/>
      <c r="AH199" s="600"/>
      <c r="AI199" s="600"/>
      <c r="AK199" s="599"/>
      <c r="AL199" s="600"/>
    </row>
    <row r="200" spans="1:38" s="540" customFormat="1" ht="19.5" hidden="1" customHeight="1" x14ac:dyDescent="0.3">
      <c r="A200" s="597" t="e">
        <f>#REF!</f>
        <v>#REF!</v>
      </c>
      <c r="B200" s="597"/>
      <c r="C200" s="597"/>
      <c r="D200" s="597"/>
      <c r="E200" s="597"/>
      <c r="F200" s="597"/>
      <c r="G200" s="597"/>
      <c r="H200" s="597"/>
      <c r="I200" s="598" t="e">
        <f>#REF!</f>
        <v>#REF!</v>
      </c>
      <c r="J200" s="1037" t="e">
        <f>#REF!</f>
        <v>#REF!</v>
      </c>
      <c r="K200" s="1037"/>
      <c r="L200" s="1037"/>
      <c r="M200" s="1037"/>
      <c r="N200" s="466"/>
      <c r="AH200" s="600"/>
      <c r="AI200" s="600"/>
      <c r="AK200" s="599"/>
      <c r="AL200" s="600"/>
    </row>
    <row r="201" spans="1:38" s="540" customFormat="1" ht="19.5" hidden="1" customHeight="1" x14ac:dyDescent="0.3">
      <c r="A201" s="597" t="e">
        <f>#REF!</f>
        <v>#REF!</v>
      </c>
      <c r="B201" s="597"/>
      <c r="C201" s="597"/>
      <c r="D201" s="597"/>
      <c r="E201" s="597"/>
      <c r="F201" s="597"/>
      <c r="G201" s="597"/>
      <c r="H201" s="597"/>
      <c r="I201" s="598" t="e">
        <f>#REF!</f>
        <v>#REF!</v>
      </c>
      <c r="J201" s="1037" t="e">
        <f>#REF!</f>
        <v>#REF!</v>
      </c>
      <c r="K201" s="1037"/>
      <c r="L201" s="1037"/>
      <c r="M201" s="1037"/>
      <c r="N201" s="466"/>
      <c r="AH201" s="600"/>
      <c r="AI201" s="600"/>
      <c r="AK201" s="599"/>
      <c r="AL201" s="600"/>
    </row>
    <row r="202" spans="1:38" s="540" customFormat="1" ht="19.5" hidden="1" customHeight="1" x14ac:dyDescent="0.3">
      <c r="A202" s="597" t="e">
        <f>#REF!</f>
        <v>#REF!</v>
      </c>
      <c r="B202" s="597"/>
      <c r="C202" s="597"/>
      <c r="D202" s="597"/>
      <c r="E202" s="597"/>
      <c r="F202" s="597"/>
      <c r="G202" s="597"/>
      <c r="H202" s="597"/>
      <c r="I202" s="598" t="e">
        <f>#REF!</f>
        <v>#REF!</v>
      </c>
      <c r="J202" s="1037" t="e">
        <f>#REF!</f>
        <v>#REF!</v>
      </c>
      <c r="K202" s="1037"/>
      <c r="L202" s="1037"/>
      <c r="M202" s="1037"/>
      <c r="N202" s="466"/>
      <c r="AH202" s="600"/>
      <c r="AI202" s="600"/>
      <c r="AK202" s="599"/>
      <c r="AL202" s="600"/>
    </row>
    <row r="203" spans="1:38" s="540" customFormat="1" ht="19.5" hidden="1" customHeight="1" x14ac:dyDescent="0.3">
      <c r="A203" s="597" t="e">
        <f>#REF!</f>
        <v>#REF!</v>
      </c>
      <c r="B203" s="597"/>
      <c r="C203" s="597"/>
      <c r="D203" s="597"/>
      <c r="E203" s="597"/>
      <c r="F203" s="597"/>
      <c r="G203" s="597"/>
      <c r="H203" s="597"/>
      <c r="I203" s="598" t="e">
        <f>#REF!</f>
        <v>#REF!</v>
      </c>
      <c r="J203" s="1037" t="e">
        <f>#REF!</f>
        <v>#REF!</v>
      </c>
      <c r="K203" s="1037"/>
      <c r="L203" s="1037"/>
      <c r="M203" s="1037"/>
      <c r="N203" s="466"/>
      <c r="AH203" s="600"/>
      <c r="AI203" s="600"/>
      <c r="AK203" s="599"/>
      <c r="AL203" s="600"/>
    </row>
    <row r="204" spans="1:38" s="540" customFormat="1" ht="19.5" hidden="1" customHeight="1" x14ac:dyDescent="0.3">
      <c r="A204" s="597" t="e">
        <f>#REF!</f>
        <v>#REF!</v>
      </c>
      <c r="B204" s="597"/>
      <c r="C204" s="597"/>
      <c r="D204" s="597"/>
      <c r="E204" s="597"/>
      <c r="F204" s="597"/>
      <c r="G204" s="597"/>
      <c r="H204" s="597"/>
      <c r="I204" s="598" t="e">
        <f>#REF!</f>
        <v>#REF!</v>
      </c>
      <c r="J204" s="1037" t="e">
        <f>#REF!</f>
        <v>#REF!</v>
      </c>
      <c r="K204" s="1037"/>
      <c r="L204" s="1037"/>
      <c r="M204" s="1037"/>
      <c r="N204" s="466"/>
      <c r="AH204" s="600"/>
      <c r="AI204" s="600"/>
      <c r="AK204" s="599"/>
      <c r="AL204" s="600"/>
    </row>
    <row r="205" spans="1:38" s="540" customFormat="1" ht="19.5" hidden="1" customHeight="1" x14ac:dyDescent="0.3">
      <c r="A205" s="609"/>
      <c r="B205" s="609"/>
      <c r="C205" s="609"/>
      <c r="D205" s="609"/>
      <c r="E205" s="609"/>
      <c r="F205" s="609"/>
      <c r="G205" s="609"/>
      <c r="H205" s="609"/>
      <c r="I205" s="596" t="e">
        <f>#REF!</f>
        <v>#REF!</v>
      </c>
      <c r="J205" s="1037" t="e">
        <f>#REF!</f>
        <v>#REF!</v>
      </c>
      <c r="K205" s="1037"/>
      <c r="L205" s="1037"/>
      <c r="M205" s="1037"/>
      <c r="N205" s="466"/>
      <c r="AH205" s="600"/>
      <c r="AI205" s="600"/>
      <c r="AK205" s="600"/>
      <c r="AL205" s="600"/>
    </row>
    <row r="206" spans="1:38" s="540" customFormat="1" ht="33" hidden="1" customHeight="1" x14ac:dyDescent="0.3">
      <c r="A206" s="602" t="e">
        <f>#REF!</f>
        <v>#REF!</v>
      </c>
      <c r="B206" s="602"/>
      <c r="C206" s="602"/>
      <c r="D206" s="602"/>
      <c r="E206" s="602"/>
      <c r="F206" s="602"/>
      <c r="G206" s="602"/>
      <c r="H206" s="602"/>
      <c r="I206" s="596" t="e">
        <f>#REF!</f>
        <v>#REF!</v>
      </c>
      <c r="J206" s="1037"/>
      <c r="K206" s="1037"/>
      <c r="L206" s="1037"/>
      <c r="M206" s="1037"/>
      <c r="N206" s="466"/>
      <c r="AH206" s="600"/>
      <c r="AI206" s="600"/>
      <c r="AK206" s="600"/>
      <c r="AL206" s="600"/>
    </row>
    <row r="207" spans="1:38" s="540" customFormat="1" ht="33" hidden="1" customHeight="1" x14ac:dyDescent="0.3">
      <c r="A207" s="597" t="e">
        <f>#REF!</f>
        <v>#REF!</v>
      </c>
      <c r="B207" s="597"/>
      <c r="C207" s="597"/>
      <c r="D207" s="597"/>
      <c r="E207" s="597"/>
      <c r="F207" s="597"/>
      <c r="G207" s="597"/>
      <c r="H207" s="597"/>
      <c r="I207" s="598" t="e">
        <f>#REF!</f>
        <v>#REF!</v>
      </c>
      <c r="J207" s="1037" t="e">
        <f>#REF!</f>
        <v>#REF!</v>
      </c>
      <c r="K207" s="1037"/>
      <c r="L207" s="1037"/>
      <c r="M207" s="1037"/>
      <c r="N207" s="466"/>
      <c r="AH207" s="600"/>
      <c r="AI207" s="600"/>
      <c r="AK207" s="599"/>
      <c r="AL207" s="600"/>
    </row>
    <row r="208" spans="1:38" s="540" customFormat="1" ht="19.5" hidden="1" customHeight="1" x14ac:dyDescent="0.3">
      <c r="A208" s="597" t="e">
        <f>#REF!</f>
        <v>#REF!</v>
      </c>
      <c r="B208" s="597"/>
      <c r="C208" s="597"/>
      <c r="D208" s="597"/>
      <c r="E208" s="597"/>
      <c r="F208" s="597"/>
      <c r="G208" s="597"/>
      <c r="H208" s="597"/>
      <c r="I208" s="598" t="e">
        <f>#REF!</f>
        <v>#REF!</v>
      </c>
      <c r="J208" s="1037" t="e">
        <f>#REF!</f>
        <v>#REF!</v>
      </c>
      <c r="K208" s="1037"/>
      <c r="L208" s="1037"/>
      <c r="M208" s="1037"/>
      <c r="N208" s="466"/>
      <c r="AH208" s="600"/>
      <c r="AI208" s="600"/>
      <c r="AK208" s="599"/>
      <c r="AL208" s="600"/>
    </row>
    <row r="209" spans="1:38" s="540" customFormat="1" ht="19.5" hidden="1" customHeight="1" x14ac:dyDescent="0.3">
      <c r="A209" s="597" t="e">
        <f>#REF!</f>
        <v>#REF!</v>
      </c>
      <c r="B209" s="597"/>
      <c r="C209" s="597"/>
      <c r="D209" s="597"/>
      <c r="E209" s="597"/>
      <c r="F209" s="597"/>
      <c r="G209" s="597"/>
      <c r="H209" s="597"/>
      <c r="I209" s="598" t="e">
        <f>#REF!</f>
        <v>#REF!</v>
      </c>
      <c r="J209" s="1037" t="e">
        <f>#REF!</f>
        <v>#REF!</v>
      </c>
      <c r="K209" s="1037"/>
      <c r="L209" s="1037"/>
      <c r="M209" s="1037"/>
      <c r="N209" s="466"/>
      <c r="AH209" s="600"/>
      <c r="AI209" s="600"/>
      <c r="AK209" s="599"/>
      <c r="AL209" s="600"/>
    </row>
    <row r="210" spans="1:38" s="540" customFormat="1" ht="19.5" hidden="1" customHeight="1" x14ac:dyDescent="0.3">
      <c r="A210" s="609" t="e">
        <f>#REF!</f>
        <v>#REF!</v>
      </c>
      <c r="B210" s="609"/>
      <c r="C210" s="609"/>
      <c r="D210" s="609"/>
      <c r="E210" s="609"/>
      <c r="F210" s="609"/>
      <c r="G210" s="609"/>
      <c r="H210" s="609"/>
      <c r="I210" s="596" t="e">
        <f>#REF!</f>
        <v>#REF!</v>
      </c>
      <c r="J210" s="1037" t="e">
        <f>#REF!</f>
        <v>#REF!</v>
      </c>
      <c r="K210" s="1037"/>
      <c r="L210" s="1037"/>
      <c r="M210" s="1037"/>
      <c r="N210" s="466"/>
      <c r="AH210" s="600"/>
      <c r="AI210" s="600"/>
      <c r="AK210" s="600"/>
      <c r="AL210" s="600"/>
    </row>
    <row r="211" spans="1:38" s="540" customFormat="1" ht="33" hidden="1" customHeight="1" x14ac:dyDescent="0.3">
      <c r="A211" s="602" t="e">
        <f>#REF!</f>
        <v>#REF!</v>
      </c>
      <c r="B211" s="602"/>
      <c r="C211" s="602"/>
      <c r="D211" s="602"/>
      <c r="E211" s="602"/>
      <c r="F211" s="602"/>
      <c r="G211" s="602"/>
      <c r="H211" s="602"/>
      <c r="I211" s="596" t="e">
        <f>#REF!</f>
        <v>#REF!</v>
      </c>
      <c r="J211" s="1037"/>
      <c r="K211" s="1037"/>
      <c r="L211" s="1037"/>
      <c r="M211" s="1037"/>
      <c r="N211" s="466"/>
      <c r="AH211" s="600"/>
      <c r="AI211" s="600"/>
      <c r="AK211" s="600"/>
      <c r="AL211" s="600"/>
    </row>
    <row r="212" spans="1:38" s="540" customFormat="1" ht="19.5" hidden="1" customHeight="1" x14ac:dyDescent="0.3">
      <c r="A212" s="597" t="e">
        <f>#REF!</f>
        <v>#REF!</v>
      </c>
      <c r="B212" s="597"/>
      <c r="C212" s="597"/>
      <c r="D212" s="597"/>
      <c r="E212" s="597"/>
      <c r="F212" s="597"/>
      <c r="G212" s="597"/>
      <c r="H212" s="597"/>
      <c r="I212" s="598" t="e">
        <f>#REF!</f>
        <v>#REF!</v>
      </c>
      <c r="J212" s="1037" t="e">
        <f>#REF!</f>
        <v>#REF!</v>
      </c>
      <c r="K212" s="1037"/>
      <c r="L212" s="1037"/>
      <c r="M212" s="1037"/>
      <c r="N212" s="466"/>
      <c r="AH212" s="600"/>
      <c r="AI212" s="600"/>
      <c r="AK212" s="599"/>
      <c r="AL212" s="600"/>
    </row>
    <row r="213" spans="1:38" s="540" customFormat="1" ht="19.5" hidden="1" customHeight="1" x14ac:dyDescent="0.3">
      <c r="A213" s="597" t="e">
        <f>#REF!</f>
        <v>#REF!</v>
      </c>
      <c r="B213" s="597"/>
      <c r="C213" s="597"/>
      <c r="D213" s="597"/>
      <c r="E213" s="597"/>
      <c r="F213" s="597"/>
      <c r="G213" s="597"/>
      <c r="H213" s="597"/>
      <c r="I213" s="598" t="e">
        <f>#REF!</f>
        <v>#REF!</v>
      </c>
      <c r="J213" s="1037" t="e">
        <f>#REF!</f>
        <v>#REF!</v>
      </c>
      <c r="K213" s="1037"/>
      <c r="L213" s="1037"/>
      <c r="M213" s="1037"/>
      <c r="N213" s="466"/>
      <c r="AH213" s="600"/>
      <c r="AI213" s="600"/>
      <c r="AK213" s="599"/>
      <c r="AL213" s="600"/>
    </row>
    <row r="214" spans="1:38" s="540" customFormat="1" ht="32.25" hidden="1" customHeight="1" x14ac:dyDescent="0.3">
      <c r="A214" s="597" t="e">
        <f>#REF!</f>
        <v>#REF!</v>
      </c>
      <c r="B214" s="597"/>
      <c r="C214" s="597"/>
      <c r="D214" s="597"/>
      <c r="E214" s="597"/>
      <c r="F214" s="597"/>
      <c r="G214" s="597"/>
      <c r="H214" s="597"/>
      <c r="I214" s="598" t="e">
        <f>#REF!</f>
        <v>#REF!</v>
      </c>
      <c r="J214" s="1037" t="e">
        <f>#REF!</f>
        <v>#REF!</v>
      </c>
      <c r="K214" s="1037"/>
      <c r="L214" s="1037"/>
      <c r="M214" s="1037"/>
      <c r="N214" s="466"/>
      <c r="AH214" s="600"/>
      <c r="AI214" s="600"/>
      <c r="AK214" s="599"/>
      <c r="AL214" s="600"/>
    </row>
    <row r="215" spans="1:38" s="540" customFormat="1" ht="19.5" hidden="1" customHeight="1" x14ac:dyDescent="0.3">
      <c r="A215" s="597" t="e">
        <f>#REF!</f>
        <v>#REF!</v>
      </c>
      <c r="B215" s="597"/>
      <c r="C215" s="597"/>
      <c r="D215" s="597"/>
      <c r="E215" s="597"/>
      <c r="F215" s="597"/>
      <c r="G215" s="597"/>
      <c r="H215" s="597"/>
      <c r="I215" s="598" t="e">
        <f>#REF!</f>
        <v>#REF!</v>
      </c>
      <c r="J215" s="1037" t="e">
        <f>#REF!</f>
        <v>#REF!</v>
      </c>
      <c r="K215" s="1037"/>
      <c r="L215" s="1037"/>
      <c r="M215" s="1037"/>
      <c r="N215" s="466"/>
      <c r="AH215" s="600"/>
      <c r="AI215" s="600"/>
      <c r="AK215" s="599"/>
      <c r="AL215" s="600"/>
    </row>
    <row r="216" spans="1:38" s="540" customFormat="1" ht="19.5" hidden="1" customHeight="1" x14ac:dyDescent="0.3">
      <c r="A216" s="601"/>
      <c r="B216" s="601"/>
      <c r="C216" s="601"/>
      <c r="D216" s="601"/>
      <c r="E216" s="601"/>
      <c r="F216" s="601"/>
      <c r="G216" s="601"/>
      <c r="H216" s="601"/>
      <c r="I216" s="596" t="e">
        <f>#REF!</f>
        <v>#REF!</v>
      </c>
      <c r="J216" s="1037" t="e">
        <f>#REF!</f>
        <v>#REF!</v>
      </c>
      <c r="K216" s="1037"/>
      <c r="L216" s="1037"/>
      <c r="M216" s="1037"/>
      <c r="N216" s="592"/>
      <c r="AH216" s="600"/>
      <c r="AI216" s="600"/>
      <c r="AK216" s="600"/>
      <c r="AL216" s="600"/>
    </row>
    <row r="217" spans="1:38" s="540" customFormat="1" hidden="1" x14ac:dyDescent="0.3">
      <c r="A217" s="604"/>
      <c r="B217" s="604"/>
      <c r="C217" s="604"/>
      <c r="D217" s="604"/>
      <c r="E217" s="604"/>
      <c r="F217" s="604"/>
      <c r="G217" s="604"/>
      <c r="H217" s="604"/>
      <c r="I217" s="596" t="e">
        <f>#REF!</f>
        <v>#REF!</v>
      </c>
      <c r="J217" s="1037" t="e">
        <f>#REF!</f>
        <v>#REF!</v>
      </c>
      <c r="K217" s="1037"/>
      <c r="L217" s="1037"/>
      <c r="M217" s="1037"/>
      <c r="N217" s="592"/>
      <c r="AH217" s="600"/>
      <c r="AI217" s="600"/>
      <c r="AK217" s="600"/>
      <c r="AL217" s="600"/>
    </row>
    <row r="218" spans="1:38" s="540" customFormat="1" ht="19.5" hidden="1" customHeight="1" x14ac:dyDescent="0.3">
      <c r="A218" s="606"/>
      <c r="B218" s="606"/>
      <c r="C218" s="606"/>
      <c r="D218" s="606"/>
      <c r="E218" s="606"/>
      <c r="F218" s="606"/>
      <c r="G218" s="606"/>
      <c r="H218" s="606"/>
      <c r="I218" s="596" t="e">
        <f>#REF!</f>
        <v>#REF!</v>
      </c>
      <c r="J218" s="1037" t="e">
        <f>#REF!</f>
        <v>#REF!</v>
      </c>
      <c r="K218" s="1037"/>
      <c r="L218" s="1037"/>
      <c r="M218" s="1037"/>
      <c r="N218" s="592"/>
      <c r="AH218" s="600"/>
      <c r="AI218" s="600"/>
      <c r="AK218" s="600"/>
      <c r="AL218" s="600"/>
    </row>
    <row r="219" spans="1:38" s="541" customFormat="1" x14ac:dyDescent="0.3">
      <c r="A219" s="610"/>
      <c r="B219" s="610"/>
      <c r="C219" s="610"/>
      <c r="D219" s="610"/>
      <c r="E219" s="610"/>
      <c r="F219" s="610"/>
      <c r="G219" s="610"/>
      <c r="H219" s="610"/>
      <c r="I219" s="611"/>
      <c r="J219" s="1019"/>
      <c r="K219" s="1019"/>
      <c r="L219" s="1019"/>
      <c r="M219" s="1019"/>
      <c r="N219" s="539"/>
      <c r="O219" s="540"/>
    </row>
    <row r="220" spans="1:38" s="541" customFormat="1" x14ac:dyDescent="0.3">
      <c r="A220" s="589"/>
      <c r="B220" s="589"/>
      <c r="C220" s="589"/>
      <c r="D220" s="589"/>
      <c r="E220" s="589"/>
      <c r="F220" s="589"/>
      <c r="G220" s="589"/>
      <c r="H220" s="589"/>
      <c r="I220" s="590"/>
      <c r="J220" s="590"/>
      <c r="K220" s="590"/>
      <c r="L220" s="590"/>
      <c r="M220" s="590"/>
      <c r="N220" s="539"/>
      <c r="O220" s="540"/>
    </row>
    <row r="221" spans="1:38" s="541" customFormat="1" x14ac:dyDescent="0.3">
      <c r="A221" s="589"/>
      <c r="B221" s="589"/>
      <c r="C221" s="589"/>
      <c r="D221" s="589"/>
      <c r="E221" s="589"/>
      <c r="F221" s="589"/>
      <c r="G221" s="589"/>
      <c r="H221" s="589"/>
      <c r="I221" s="590"/>
      <c r="J221" s="590"/>
      <c r="K221" s="590"/>
      <c r="L221" s="590"/>
      <c r="M221" s="590"/>
      <c r="N221" s="539"/>
      <c r="O221" s="540"/>
    </row>
  </sheetData>
  <sheetProtection algorithmName="SHA-512" hashValue="o9bxFtMbuxJr4w3VLc49c3+eFD84mf+YAllAhpUSj1/c0tngNf/j6d6rrhOXRfj1m+FFG72/zHjdhEPy+aUpFQ==" saltValue="bOuLlvDSXlr2q2wpLOXiUw==" spinCount="100000" sheet="1" formatColumns="0" formatRows="0" selectLockedCells="1"/>
  <customSheetViews>
    <customSheetView guid="{4452BE38-CCC8-48C7-BE23-59874684899B}" fitToPage="1" printArea="1" hiddenRows="1" hiddenColumns="1" view="pageBreakPreview">
      <selection activeCell="H15" sqref="H15"/>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1"/>
      <headerFooter alignWithMargins="0">
        <oddFooter>&amp;R&amp;"Book Antiqua,Bold"&amp;10Schedule-7/ Page &amp;P of &amp;N</oddFooter>
      </headerFooter>
    </customSheetView>
    <customSheetView guid="{C6A7FFED-91EB-41DF-A944-2BFB2D792481}" fitToPage="1" printArea="1" hiddenRows="1" hiddenColumns="1" view="pageBreakPreview">
      <selection activeCell="N27" sqref="N27"/>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2"/>
      <headerFooter alignWithMargins="0">
        <oddFooter>&amp;R&amp;"Book Antiqua,Bold"&amp;10Schedule-7/ Page &amp;P of &amp;N</oddFooter>
      </headerFooter>
    </customSheetView>
    <customSheetView guid="{302D9D75-0757-45DA-AFBF-614F08F1401B}" fitToPage="1" printArea="1" hiddenRows="1" hiddenColumns="1" view="pageBreakPreview">
      <selection activeCell="N27" sqref="N27"/>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3"/>
      <headerFooter alignWithMargins="0">
        <oddFooter>&amp;R&amp;"Book Antiqua,Bold"&amp;10Schedule-7/ Page &amp;P of &amp;N</oddFooter>
      </headerFooter>
    </customSheetView>
    <customSheetView guid="{CCDCC0D3-DF6E-48C7-BC25-59CC95F7F53D}" fitToPage="1" printArea="1" hiddenRows="1" hiddenColumns="1" view="pageBreakPreview">
      <selection activeCell="H15" sqref="H15"/>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4"/>
      <headerFooter alignWithMargins="0">
        <oddFooter>&amp;R&amp;"Book Antiqua,Bold"&amp;10Schedule-7/ Page &amp;P of &amp;N</oddFooter>
      </headerFooter>
    </customSheetView>
  </customSheetViews>
  <mergeCells count="146">
    <mergeCell ref="J214:M214"/>
    <mergeCell ref="J215:M215"/>
    <mergeCell ref="J216:M216"/>
    <mergeCell ref="J217:M217"/>
    <mergeCell ref="J218:M218"/>
    <mergeCell ref="J219:M219"/>
    <mergeCell ref="J208:M208"/>
    <mergeCell ref="J209:M209"/>
    <mergeCell ref="J210:M210"/>
    <mergeCell ref="J211:M211"/>
    <mergeCell ref="J212:M212"/>
    <mergeCell ref="J213:M213"/>
    <mergeCell ref="J202:M202"/>
    <mergeCell ref="J203:M203"/>
    <mergeCell ref="J204:M204"/>
    <mergeCell ref="J205:M205"/>
    <mergeCell ref="J206:M206"/>
    <mergeCell ref="J207:M207"/>
    <mergeCell ref="J196:M196"/>
    <mergeCell ref="J197:M197"/>
    <mergeCell ref="J198:M198"/>
    <mergeCell ref="J199:M199"/>
    <mergeCell ref="J200:M200"/>
    <mergeCell ref="J201:M201"/>
    <mergeCell ref="J190:M190"/>
    <mergeCell ref="J191:M191"/>
    <mergeCell ref="J192:M192"/>
    <mergeCell ref="J193:M193"/>
    <mergeCell ref="J194:M194"/>
    <mergeCell ref="J195:M195"/>
    <mergeCell ref="J184:M184"/>
    <mergeCell ref="J185:M185"/>
    <mergeCell ref="J186:M186"/>
    <mergeCell ref="J187:M187"/>
    <mergeCell ref="J188:M188"/>
    <mergeCell ref="J189:M189"/>
    <mergeCell ref="J178:M178"/>
    <mergeCell ref="J179:M179"/>
    <mergeCell ref="J180:M180"/>
    <mergeCell ref="J181:M181"/>
    <mergeCell ref="J182:M182"/>
    <mergeCell ref="J183:M183"/>
    <mergeCell ref="J172:M172"/>
    <mergeCell ref="J173:M173"/>
    <mergeCell ref="J174:M174"/>
    <mergeCell ref="J175:M175"/>
    <mergeCell ref="J176:M176"/>
    <mergeCell ref="J177:M177"/>
    <mergeCell ref="J166:M166"/>
    <mergeCell ref="J167:M167"/>
    <mergeCell ref="J168:M168"/>
    <mergeCell ref="J169:M169"/>
    <mergeCell ref="J170:M170"/>
    <mergeCell ref="J171:M171"/>
    <mergeCell ref="J160:M160"/>
    <mergeCell ref="J161:M161"/>
    <mergeCell ref="J162:M162"/>
    <mergeCell ref="J163:M163"/>
    <mergeCell ref="J164:M164"/>
    <mergeCell ref="J165:M165"/>
    <mergeCell ref="J154:M154"/>
    <mergeCell ref="J155:M155"/>
    <mergeCell ref="J156:M156"/>
    <mergeCell ref="J157:M157"/>
    <mergeCell ref="J158:M158"/>
    <mergeCell ref="J159:M159"/>
    <mergeCell ref="J148:M148"/>
    <mergeCell ref="J149:M149"/>
    <mergeCell ref="J150:M150"/>
    <mergeCell ref="J151:M151"/>
    <mergeCell ref="J152:M152"/>
    <mergeCell ref="J153:M153"/>
    <mergeCell ref="J142:M142"/>
    <mergeCell ref="J143:M143"/>
    <mergeCell ref="J144:M144"/>
    <mergeCell ref="J145:M145"/>
    <mergeCell ref="J146:M146"/>
    <mergeCell ref="J147:M147"/>
    <mergeCell ref="J136:M136"/>
    <mergeCell ref="J137:M137"/>
    <mergeCell ref="J138:M138"/>
    <mergeCell ref="J139:M139"/>
    <mergeCell ref="J140:M140"/>
    <mergeCell ref="J141:M141"/>
    <mergeCell ref="J130:M130"/>
    <mergeCell ref="J131:M131"/>
    <mergeCell ref="J132:M132"/>
    <mergeCell ref="J133:M133"/>
    <mergeCell ref="J134:M134"/>
    <mergeCell ref="J135:M135"/>
    <mergeCell ref="J124:M124"/>
    <mergeCell ref="J125:M125"/>
    <mergeCell ref="J126:M126"/>
    <mergeCell ref="J127:M127"/>
    <mergeCell ref="J128:M128"/>
    <mergeCell ref="J129:M129"/>
    <mergeCell ref="J120:M120"/>
    <mergeCell ref="AH120:AI120"/>
    <mergeCell ref="AK120:AL120"/>
    <mergeCell ref="J121:M121"/>
    <mergeCell ref="J122:M122"/>
    <mergeCell ref="J123:M123"/>
    <mergeCell ref="J118:M118"/>
    <mergeCell ref="AH118:AI118"/>
    <mergeCell ref="AK118:AL118"/>
    <mergeCell ref="J119:M119"/>
    <mergeCell ref="AH119:AI119"/>
    <mergeCell ref="AK119:AL119"/>
    <mergeCell ref="J114:M114"/>
    <mergeCell ref="AH114:AI114"/>
    <mergeCell ref="AK114:AL114"/>
    <mergeCell ref="J115:M115"/>
    <mergeCell ref="J116:M116"/>
    <mergeCell ref="J117:M117"/>
    <mergeCell ref="I109:J109"/>
    <mergeCell ref="I110:J110"/>
    <mergeCell ref="J112:M112"/>
    <mergeCell ref="AH112:AI112"/>
    <mergeCell ref="AK112:AL112"/>
    <mergeCell ref="J113:M113"/>
    <mergeCell ref="AH113:AI113"/>
    <mergeCell ref="AK113:AL113"/>
    <mergeCell ref="E27:M27"/>
    <mergeCell ref="A102:M102"/>
    <mergeCell ref="A103:M103"/>
    <mergeCell ref="A106:J106"/>
    <mergeCell ref="I107:J107"/>
    <mergeCell ref="I108:J108"/>
    <mergeCell ref="A20:H20"/>
    <mergeCell ref="A21:H21"/>
    <mergeCell ref="B23:O23"/>
    <mergeCell ref="J24:M24"/>
    <mergeCell ref="J25:M25"/>
    <mergeCell ref="J26:M26"/>
    <mergeCell ref="I11:J11"/>
    <mergeCell ref="A13:M13"/>
    <mergeCell ref="AH14:AI14"/>
    <mergeCell ref="AK14:AL14"/>
    <mergeCell ref="B16:N16"/>
    <mergeCell ref="F19:L19"/>
    <mergeCell ref="A3:M3"/>
    <mergeCell ref="A4:M4"/>
    <mergeCell ref="A7:J7"/>
    <mergeCell ref="I8:J8"/>
    <mergeCell ref="I9:J9"/>
    <mergeCell ref="I10:J10"/>
  </mergeCells>
  <conditionalFormatting sqref="N17">
    <cfRule type="expression" dxfId="2" priority="2" stopIfTrue="1">
      <formula>#REF!=""</formula>
    </cfRule>
  </conditionalFormatting>
  <conditionalFormatting sqref="N18">
    <cfRule type="expression" dxfId="1" priority="1" stopIfTrue="1">
      <formula>#REF!=""</formula>
    </cfRule>
  </conditionalFormatting>
  <conditionalFormatting sqref="N20">
    <cfRule type="expression" dxfId="0" priority="3" stopIfTrue="1">
      <formula>#REF!=""</formula>
    </cfRule>
  </conditionalFormatting>
  <dataValidations count="3">
    <dataValidation type="list" operator="greaterThan" allowBlank="1" showInputMessage="1" showErrorMessage="1" sqref="H17:H18" xr:uid="{00000000-0002-0000-0D00-000000000000}">
      <formula1>"0%,5%,12%,18%,28%"</formula1>
    </dataValidation>
    <dataValidation type="whole" operator="greaterThan" allowBlank="1" showInputMessage="1" showErrorMessage="1" sqref="F17:F18" xr:uid="{00000000-0002-0000-0D00-000001000000}">
      <formula1>1</formula1>
    </dataValidation>
    <dataValidation type="decimal" operator="greaterThan" allowBlank="1" showInputMessage="1" showErrorMessage="1" error="Enter only Numeric Value greater than zero or leave the cell blank !" sqref="L17:L18" xr:uid="{00000000-0002-0000-0D00-000002000000}">
      <formula1>0</formula1>
    </dataValidation>
  </dataValidations>
  <printOptions horizontalCentered="1"/>
  <pageMargins left="0.25" right="0.25" top="0.75" bottom="0.75" header="0.3" footer="0.3"/>
  <pageSetup paperSize="9" scale="73" fitToHeight="0" orientation="landscape" r:id="rId5"/>
  <headerFooter alignWithMargins="0">
    <oddFooter>&amp;R&amp;"Book Antiqua,Bold"&amp;10Schedule-7/ Page &amp;P of &amp;N</oddFooter>
  </headerFooter>
  <rowBreaks count="1" manualBreakCount="1">
    <brk id="21" max="13" man="1"/>
  </rowBreaks>
  <colBreaks count="1" manualBreakCount="1">
    <brk id="13" max="1048575" man="1"/>
  </colBreaks>
  <drawing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pageSetUpPr fitToPage="1"/>
  </sheetPr>
  <dimension ref="A1:U45"/>
  <sheetViews>
    <sheetView showZeros="0" view="pageBreakPreview" topLeftCell="A12" zoomScale="70" zoomScaleNormal="100" zoomScaleSheetLayoutView="70" workbookViewId="0">
      <selection activeCell="G18" sqref="G18"/>
    </sheetView>
  </sheetViews>
  <sheetFormatPr defaultColWidth="9" defaultRowHeight="16.5" x14ac:dyDescent="0.3"/>
  <cols>
    <col min="1" max="2" width="6.625" style="630" customWidth="1"/>
    <col min="3" max="3" width="21.625" style="630" customWidth="1"/>
    <col min="4" max="4" width="13.375" style="630" customWidth="1"/>
    <col min="5" max="5" width="54.625" style="630" customWidth="1"/>
    <col min="6" max="6" width="13.5" style="630" customWidth="1"/>
    <col min="7" max="7" width="14.375" style="630" customWidth="1"/>
    <col min="8" max="8" width="15.625" style="617" hidden="1" customWidth="1"/>
    <col min="9" max="9" width="20" style="618" hidden="1" customWidth="1"/>
    <col min="10" max="10" width="41.5" style="618" hidden="1" customWidth="1"/>
    <col min="11" max="11" width="21.25" style="618" hidden="1" customWidth="1"/>
    <col min="12" max="13" width="14.25" style="618" hidden="1" customWidth="1"/>
    <col min="14" max="16" width="9" style="619" customWidth="1"/>
    <col min="17" max="19" width="9" style="620"/>
    <col min="20" max="21" width="9" style="621"/>
    <col min="22" max="16384" width="9" style="622"/>
  </cols>
  <sheetData>
    <row r="1" spans="1:21" s="616" customFormat="1" ht="39.950000000000003" customHeight="1" x14ac:dyDescent="0.3">
      <c r="A1" s="1042" t="s">
        <v>223</v>
      </c>
      <c r="B1" s="1042"/>
      <c r="C1" s="1042"/>
      <c r="D1" s="1042"/>
      <c r="E1" s="1042"/>
      <c r="F1" s="1042"/>
      <c r="G1" s="1042"/>
      <c r="H1" s="612"/>
      <c r="I1" s="613"/>
      <c r="J1" s="613"/>
      <c r="K1" s="613"/>
      <c r="L1" s="613"/>
      <c r="M1" s="613"/>
      <c r="N1" s="613"/>
      <c r="O1" s="613"/>
      <c r="P1" s="613"/>
      <c r="Q1" s="614"/>
      <c r="R1" s="614"/>
      <c r="S1" s="614"/>
      <c r="T1" s="615"/>
      <c r="U1" s="615"/>
    </row>
    <row r="2" spans="1:21" ht="18" customHeight="1" x14ac:dyDescent="0.3">
      <c r="A2" s="437" t="str">
        <f>Cover!B3</f>
        <v xml:space="preserve">Specification No: CC/NT/W-SCADA/DOM/A00/23/08709 </v>
      </c>
      <c r="B2" s="437"/>
      <c r="C2" s="438"/>
      <c r="D2" s="439"/>
      <c r="E2" s="439"/>
      <c r="F2" s="439"/>
      <c r="G2" s="441" t="s">
        <v>224</v>
      </c>
    </row>
    <row r="3" spans="1:21" ht="18" customHeight="1" x14ac:dyDescent="0.3">
      <c r="A3" s="512"/>
      <c r="B3" s="512"/>
      <c r="C3" s="513"/>
      <c r="D3" s="534"/>
      <c r="E3" s="534"/>
      <c r="F3" s="534"/>
      <c r="G3" s="514"/>
    </row>
    <row r="4" spans="1:21" ht="18.95" customHeight="1" x14ac:dyDescent="0.3">
      <c r="A4" s="1028" t="s">
        <v>225</v>
      </c>
      <c r="B4" s="1028"/>
      <c r="C4" s="1028"/>
      <c r="D4" s="1028"/>
      <c r="E4" s="1028"/>
      <c r="F4" s="1028"/>
      <c r="G4" s="1028"/>
    </row>
    <row r="5" spans="1:21" ht="21" customHeight="1" x14ac:dyDescent="0.3">
      <c r="A5" s="623" t="s">
        <v>5</v>
      </c>
      <c r="B5" s="623"/>
      <c r="C5" s="591"/>
      <c r="D5" s="591"/>
      <c r="E5" s="591"/>
      <c r="F5" s="591"/>
      <c r="G5" s="591"/>
    </row>
    <row r="6" spans="1:21" ht="21" customHeight="1" x14ac:dyDescent="0.3">
      <c r="A6" s="624" t="s">
        <v>226</v>
      </c>
      <c r="B6" s="624"/>
      <c r="C6" s="591"/>
      <c r="D6" s="591"/>
      <c r="E6" s="591"/>
      <c r="F6" s="591"/>
      <c r="G6" s="591"/>
    </row>
    <row r="7" spans="1:21" ht="21" customHeight="1" x14ac:dyDescent="0.3">
      <c r="A7" s="624" t="s">
        <v>8</v>
      </c>
      <c r="B7" s="624"/>
      <c r="C7" s="591"/>
      <c r="D7" s="591"/>
      <c r="E7" s="591"/>
      <c r="F7" s="591"/>
      <c r="G7" s="591"/>
    </row>
    <row r="8" spans="1:21" ht="21" customHeight="1" x14ac:dyDescent="0.3">
      <c r="A8" s="624" t="s">
        <v>10</v>
      </c>
      <c r="B8" s="624"/>
      <c r="C8" s="591"/>
      <c r="D8" s="591"/>
      <c r="E8" s="591"/>
      <c r="F8" s="591"/>
      <c r="G8" s="591"/>
    </row>
    <row r="9" spans="1:21" ht="21" customHeight="1" x14ac:dyDescent="0.3">
      <c r="A9" s="624" t="s">
        <v>227</v>
      </c>
      <c r="B9" s="624"/>
      <c r="C9" s="591"/>
      <c r="D9" s="591"/>
      <c r="E9" s="591"/>
      <c r="F9" s="591"/>
      <c r="G9" s="591"/>
    </row>
    <row r="10" spans="1:21" ht="21" customHeight="1" x14ac:dyDescent="0.3">
      <c r="A10" s="624" t="s">
        <v>228</v>
      </c>
      <c r="B10" s="624"/>
      <c r="C10" s="591"/>
      <c r="D10" s="591"/>
      <c r="E10" s="591"/>
      <c r="F10" s="591"/>
      <c r="G10" s="591"/>
    </row>
    <row r="11" spans="1:21" ht="21" customHeight="1" x14ac:dyDescent="0.3">
      <c r="A11" s="591"/>
      <c r="B11" s="591"/>
      <c r="C11" s="591"/>
      <c r="D11" s="591"/>
      <c r="E11" s="591"/>
      <c r="F11" s="591"/>
      <c r="G11" s="591"/>
    </row>
    <row r="12" spans="1:21" ht="47.45" customHeight="1" x14ac:dyDescent="0.3">
      <c r="A12" s="625" t="s">
        <v>229</v>
      </c>
      <c r="B12" s="625"/>
      <c r="C12" s="1043" t="str">
        <f>Cover!$B$2</f>
        <v>Package-I: Establishment of SLDC cum REMC for UT of Ladakh under consultancy assignment for Establishment of SLDC cum REMC for UT of Ladakh.</v>
      </c>
      <c r="D12" s="1043"/>
      <c r="E12" s="1043"/>
      <c r="F12" s="1043"/>
      <c r="G12" s="1043"/>
    </row>
    <row r="13" spans="1:21" ht="21" customHeight="1" x14ac:dyDescent="0.3">
      <c r="A13" s="626" t="s">
        <v>230</v>
      </c>
      <c r="B13" s="626"/>
      <c r="C13" s="627"/>
      <c r="D13" s="626"/>
      <c r="E13" s="626"/>
      <c r="F13" s="626"/>
      <c r="G13" s="626"/>
    </row>
    <row r="14" spans="1:21" ht="55.5" customHeight="1" x14ac:dyDescent="0.3">
      <c r="A14" s="1044" t="s">
        <v>231</v>
      </c>
      <c r="B14" s="1044"/>
      <c r="C14" s="1044"/>
      <c r="D14" s="1044"/>
      <c r="E14" s="1044"/>
      <c r="F14" s="1044"/>
      <c r="G14" s="1044"/>
      <c r="I14" s="628" t="s">
        <v>232</v>
      </c>
      <c r="J14" s="629" t="s">
        <v>233</v>
      </c>
    </row>
    <row r="15" spans="1:21" ht="69.95" customHeight="1" x14ac:dyDescent="0.3">
      <c r="B15" s="631">
        <v>1</v>
      </c>
      <c r="C15" s="1039" t="s">
        <v>591</v>
      </c>
      <c r="D15" s="1040"/>
      <c r="E15" s="1040"/>
      <c r="F15" s="1041"/>
      <c r="G15" s="632"/>
      <c r="H15" s="633">
        <f>'Sch-1'!N253+'Sch-2'!J253+'Sch-3 '!P232+'Sch-4a'!P25+'Sch-4b'!P40+'Sch-7'!M20+'Sch-4c'!P28</f>
        <v>0</v>
      </c>
      <c r="I15" s="634">
        <f>IF(H15=0,0,G15/H15)</f>
        <v>0</v>
      </c>
    </row>
    <row r="16" spans="1:21" ht="69.95" customHeight="1" x14ac:dyDescent="0.3">
      <c r="B16" s="631">
        <v>2</v>
      </c>
      <c r="C16" s="1039" t="s">
        <v>592</v>
      </c>
      <c r="D16" s="1040"/>
      <c r="E16" s="1040"/>
      <c r="F16" s="1041"/>
      <c r="G16" s="635"/>
      <c r="H16" s="633">
        <f>'Sch-1'!N253+'Sch-2'!J253+'Sch-3 '!P232+'Sch-4a'!P25+'Sch-4b'!P40+'Sch-7'!M20+'Sch-4c'!P28</f>
        <v>0</v>
      </c>
      <c r="I16" s="815">
        <f>G16</f>
        <v>0</v>
      </c>
    </row>
    <row r="17" spans="1:21" s="636" customFormat="1" ht="54.95" customHeight="1" x14ac:dyDescent="0.3">
      <c r="B17" s="637">
        <v>3</v>
      </c>
      <c r="C17" s="1046" t="s">
        <v>234</v>
      </c>
      <c r="D17" s="1047"/>
      <c r="E17" s="1047"/>
      <c r="F17" s="1048"/>
      <c r="G17" s="638"/>
      <c r="H17" s="639"/>
      <c r="I17" s="640"/>
      <c r="J17" s="640"/>
      <c r="K17" s="640"/>
      <c r="L17" s="640"/>
      <c r="M17" s="640"/>
      <c r="N17" s="641"/>
      <c r="O17" s="641"/>
      <c r="P17" s="641"/>
      <c r="Q17" s="642"/>
      <c r="R17" s="642"/>
      <c r="S17" s="642"/>
      <c r="T17" s="643"/>
      <c r="U17" s="643"/>
    </row>
    <row r="18" spans="1:21" s="636" customFormat="1" ht="21" customHeight="1" x14ac:dyDescent="0.3">
      <c r="B18" s="644"/>
      <c r="C18" s="645" t="s">
        <v>235</v>
      </c>
      <c r="D18" s="646"/>
      <c r="E18" s="647"/>
      <c r="F18" s="648" t="s">
        <v>236</v>
      </c>
      <c r="G18" s="649"/>
      <c r="H18" s="650">
        <f>'Sch-1'!N253</f>
        <v>0</v>
      </c>
      <c r="I18" s="651">
        <f t="shared" ref="I18:I24" si="0">IF(H18=0,0,G18/H18)</f>
        <v>0</v>
      </c>
      <c r="J18" s="652" t="s">
        <v>237</v>
      </c>
      <c r="K18" s="653">
        <f>I15+I16+I18+I26</f>
        <v>0</v>
      </c>
      <c r="L18" s="640"/>
      <c r="M18" s="640"/>
      <c r="N18" s="641"/>
      <c r="O18" s="641"/>
      <c r="P18" s="641"/>
      <c r="Q18" s="642"/>
      <c r="R18" s="642"/>
      <c r="S18" s="642"/>
      <c r="T18" s="643"/>
      <c r="U18" s="643"/>
    </row>
    <row r="19" spans="1:21" s="636" customFormat="1" ht="21" customHeight="1" x14ac:dyDescent="0.3">
      <c r="B19" s="644"/>
      <c r="C19" s="654" t="s">
        <v>238</v>
      </c>
      <c r="D19" s="646"/>
      <c r="E19" s="647"/>
      <c r="F19" s="648" t="s">
        <v>236</v>
      </c>
      <c r="G19" s="649"/>
      <c r="H19" s="650">
        <f>'Sch-2'!J253</f>
        <v>0</v>
      </c>
      <c r="I19" s="651">
        <f t="shared" si="0"/>
        <v>0</v>
      </c>
      <c r="J19" s="652" t="s">
        <v>238</v>
      </c>
      <c r="K19" s="653">
        <f>I15+I16+I19+I27</f>
        <v>0</v>
      </c>
      <c r="L19" s="640"/>
      <c r="M19" s="640"/>
      <c r="N19" s="641"/>
      <c r="O19" s="641"/>
      <c r="P19" s="641"/>
      <c r="Q19" s="642"/>
      <c r="R19" s="642"/>
      <c r="S19" s="642"/>
      <c r="T19" s="643"/>
      <c r="U19" s="643"/>
    </row>
    <row r="20" spans="1:21" s="636" customFormat="1" ht="21" customHeight="1" x14ac:dyDescent="0.3">
      <c r="B20" s="644"/>
      <c r="C20" s="654" t="s">
        <v>239</v>
      </c>
      <c r="D20" s="646"/>
      <c r="E20" s="647"/>
      <c r="F20" s="648" t="s">
        <v>236</v>
      </c>
      <c r="G20" s="649"/>
      <c r="H20" s="650">
        <f>'Sch-3 '!P232</f>
        <v>0</v>
      </c>
      <c r="I20" s="651">
        <f t="shared" si="0"/>
        <v>0</v>
      </c>
      <c r="J20" s="652" t="s">
        <v>239</v>
      </c>
      <c r="K20" s="653">
        <f>I15+I16+I20+I28</f>
        <v>0</v>
      </c>
      <c r="L20" s="640"/>
      <c r="M20" s="640"/>
      <c r="N20" s="641"/>
      <c r="O20" s="641"/>
      <c r="P20" s="641"/>
      <c r="Q20" s="642"/>
      <c r="R20" s="642"/>
      <c r="S20" s="642"/>
      <c r="T20" s="643"/>
      <c r="U20" s="643"/>
    </row>
    <row r="21" spans="1:21" s="636" customFormat="1" ht="21" customHeight="1" x14ac:dyDescent="0.3">
      <c r="B21" s="644"/>
      <c r="C21" s="645" t="s">
        <v>240</v>
      </c>
      <c r="D21" s="646"/>
      <c r="E21" s="647"/>
      <c r="F21" s="648" t="s">
        <v>236</v>
      </c>
      <c r="G21" s="649"/>
      <c r="H21" s="650">
        <f>'Sch-4a'!P25</f>
        <v>0</v>
      </c>
      <c r="I21" s="651">
        <f t="shared" si="0"/>
        <v>0</v>
      </c>
      <c r="J21" s="652" t="s">
        <v>240</v>
      </c>
      <c r="K21" s="653">
        <f>I15+I16+I21+I29</f>
        <v>0</v>
      </c>
      <c r="L21" s="640"/>
      <c r="M21" s="640"/>
      <c r="N21" s="641"/>
      <c r="O21" s="641"/>
      <c r="P21" s="641"/>
      <c r="Q21" s="642"/>
      <c r="R21" s="642"/>
      <c r="S21" s="642"/>
      <c r="T21" s="643"/>
      <c r="U21" s="643"/>
    </row>
    <row r="22" spans="1:21" s="636" customFormat="1" ht="21" customHeight="1" x14ac:dyDescent="0.3">
      <c r="B22" s="644"/>
      <c r="C22" s="645" t="s">
        <v>352</v>
      </c>
      <c r="D22" s="646"/>
      <c r="E22" s="647"/>
      <c r="F22" s="648" t="s">
        <v>236</v>
      </c>
      <c r="G22" s="649"/>
      <c r="H22" s="650">
        <f>'Sch-4b'!P40</f>
        <v>0</v>
      </c>
      <c r="I22" s="651">
        <f t="shared" si="0"/>
        <v>0</v>
      </c>
      <c r="J22" s="652" t="s">
        <v>241</v>
      </c>
      <c r="K22" s="653">
        <f>I15+I16+I22+I30</f>
        <v>0</v>
      </c>
      <c r="L22" s="640"/>
      <c r="M22" s="640"/>
      <c r="N22" s="641"/>
      <c r="O22" s="641"/>
      <c r="P22" s="641"/>
      <c r="Q22" s="642"/>
      <c r="R22" s="642"/>
      <c r="S22" s="642"/>
      <c r="T22" s="643"/>
      <c r="U22" s="643"/>
    </row>
    <row r="23" spans="1:21" s="636" customFormat="1" ht="21" customHeight="1" x14ac:dyDescent="0.3">
      <c r="B23" s="644"/>
      <c r="C23" s="645" t="s">
        <v>593</v>
      </c>
      <c r="D23" s="811"/>
      <c r="E23" s="647"/>
      <c r="F23" s="648" t="s">
        <v>236</v>
      </c>
      <c r="G23" s="812"/>
      <c r="H23" s="650">
        <f>'Sch-4c'!P28</f>
        <v>0</v>
      </c>
      <c r="I23" s="651">
        <f t="shared" si="0"/>
        <v>0</v>
      </c>
      <c r="J23" s="652" t="s">
        <v>594</v>
      </c>
      <c r="K23" s="653">
        <f>I15+I16+I23+I31</f>
        <v>0</v>
      </c>
      <c r="L23" s="640"/>
      <c r="M23" s="640"/>
      <c r="N23" s="641"/>
      <c r="O23" s="641"/>
      <c r="P23" s="641"/>
      <c r="Q23" s="642"/>
      <c r="R23" s="642"/>
      <c r="S23" s="642"/>
      <c r="T23" s="643"/>
      <c r="U23" s="643"/>
    </row>
    <row r="24" spans="1:21" s="636" customFormat="1" ht="23.25" customHeight="1" x14ac:dyDescent="0.3">
      <c r="B24" s="655"/>
      <c r="C24" s="656" t="s">
        <v>242</v>
      </c>
      <c r="D24" s="657"/>
      <c r="E24" s="647"/>
      <c r="F24" s="658" t="s">
        <v>236</v>
      </c>
      <c r="G24" s="659"/>
      <c r="H24" s="650">
        <f>'[1]Sch-7'!M20</f>
        <v>0</v>
      </c>
      <c r="I24" s="651">
        <f t="shared" si="0"/>
        <v>0</v>
      </c>
      <c r="J24" s="652" t="s">
        <v>242</v>
      </c>
      <c r="K24" s="653">
        <f>I15+I16+I24+I32</f>
        <v>0</v>
      </c>
      <c r="L24" s="640"/>
      <c r="M24" s="640"/>
      <c r="N24" s="641"/>
      <c r="O24" s="641"/>
      <c r="P24" s="641"/>
      <c r="Q24" s="642"/>
      <c r="R24" s="642"/>
      <c r="S24" s="642"/>
      <c r="T24" s="643"/>
      <c r="U24" s="643"/>
    </row>
    <row r="25" spans="1:21" s="636" customFormat="1" ht="54.95" customHeight="1" x14ac:dyDescent="0.3">
      <c r="B25" s="637">
        <v>4</v>
      </c>
      <c r="C25" s="1049" t="s">
        <v>312</v>
      </c>
      <c r="D25" s="1050"/>
      <c r="E25" s="1050"/>
      <c r="F25" s="1051"/>
      <c r="G25" s="638"/>
      <c r="H25" s="639"/>
      <c r="I25" s="640"/>
      <c r="J25" s="640"/>
      <c r="K25" s="640"/>
      <c r="L25" s="640"/>
      <c r="M25" s="640"/>
      <c r="N25" s="641"/>
      <c r="O25" s="641"/>
      <c r="P25" s="641"/>
      <c r="Q25" s="642"/>
      <c r="R25" s="642"/>
      <c r="S25" s="642"/>
      <c r="T25" s="643"/>
      <c r="U25" s="643"/>
    </row>
    <row r="26" spans="1:21" s="636" customFormat="1" ht="21" customHeight="1" x14ac:dyDescent="0.3">
      <c r="A26" s="660"/>
      <c r="B26" s="644"/>
      <c r="C26" s="645" t="s">
        <v>243</v>
      </c>
      <c r="D26" s="646"/>
      <c r="E26" s="661"/>
      <c r="F26" s="648" t="s">
        <v>244</v>
      </c>
      <c r="G26" s="662"/>
      <c r="H26" s="650">
        <f>'Sch-1'!N253</f>
        <v>0</v>
      </c>
      <c r="I26" s="663">
        <f t="shared" ref="I26:I32" si="1">G26</f>
        <v>0</v>
      </c>
      <c r="J26" s="640"/>
      <c r="K26" s="640"/>
      <c r="L26" s="640"/>
      <c r="M26" s="640"/>
      <c r="N26" s="641"/>
      <c r="O26" s="641"/>
      <c r="P26" s="641"/>
      <c r="Q26" s="642"/>
      <c r="R26" s="642"/>
      <c r="S26" s="642"/>
      <c r="T26" s="643"/>
      <c r="U26" s="643"/>
    </row>
    <row r="27" spans="1:21" s="636" customFormat="1" ht="21" customHeight="1" x14ac:dyDescent="0.3">
      <c r="A27" s="660"/>
      <c r="B27" s="644"/>
      <c r="C27" s="654" t="s">
        <v>238</v>
      </c>
      <c r="D27" s="646"/>
      <c r="E27" s="661"/>
      <c r="F27" s="648" t="s">
        <v>244</v>
      </c>
      <c r="G27" s="662"/>
      <c r="H27" s="650">
        <f>'Sch-2'!J253</f>
        <v>0</v>
      </c>
      <c r="I27" s="663">
        <f t="shared" si="1"/>
        <v>0</v>
      </c>
      <c r="J27" s="640"/>
      <c r="K27" s="640"/>
      <c r="L27" s="640"/>
      <c r="M27" s="640"/>
      <c r="N27" s="641"/>
      <c r="O27" s="641"/>
      <c r="P27" s="641"/>
      <c r="Q27" s="642"/>
      <c r="R27" s="642"/>
      <c r="S27" s="642"/>
      <c r="T27" s="643"/>
      <c r="U27" s="643"/>
    </row>
    <row r="28" spans="1:21" s="636" customFormat="1" ht="21" customHeight="1" x14ac:dyDescent="0.3">
      <c r="A28" s="660"/>
      <c r="B28" s="644"/>
      <c r="C28" s="654" t="s">
        <v>239</v>
      </c>
      <c r="D28" s="646"/>
      <c r="E28" s="661"/>
      <c r="F28" s="648" t="s">
        <v>244</v>
      </c>
      <c r="G28" s="662"/>
      <c r="H28" s="650">
        <f>'Sch-3 '!P232</f>
        <v>0</v>
      </c>
      <c r="I28" s="663">
        <f t="shared" si="1"/>
        <v>0</v>
      </c>
      <c r="J28" s="640"/>
      <c r="K28" s="640"/>
      <c r="L28" s="640"/>
      <c r="M28" s="640"/>
      <c r="N28" s="641"/>
      <c r="O28" s="641"/>
      <c r="P28" s="641"/>
      <c r="Q28" s="642"/>
      <c r="R28" s="642"/>
      <c r="S28" s="642"/>
      <c r="T28" s="643"/>
      <c r="U28" s="643"/>
    </row>
    <row r="29" spans="1:21" s="636" customFormat="1" ht="21" customHeight="1" x14ac:dyDescent="0.3">
      <c r="A29" s="660"/>
      <c r="B29" s="644"/>
      <c r="C29" s="645" t="s">
        <v>240</v>
      </c>
      <c r="D29" s="646"/>
      <c r="E29" s="661"/>
      <c r="F29" s="648" t="s">
        <v>244</v>
      </c>
      <c r="G29" s="662"/>
      <c r="H29" s="650">
        <f>'Sch-4a'!P25</f>
        <v>0</v>
      </c>
      <c r="I29" s="663">
        <f t="shared" si="1"/>
        <v>0</v>
      </c>
      <c r="J29" s="640"/>
      <c r="K29" s="640"/>
      <c r="L29" s="640"/>
      <c r="M29" s="640"/>
      <c r="N29" s="641"/>
      <c r="O29" s="641"/>
      <c r="P29" s="641"/>
      <c r="Q29" s="642"/>
      <c r="R29" s="642"/>
      <c r="S29" s="642"/>
      <c r="T29" s="643"/>
      <c r="U29" s="643"/>
    </row>
    <row r="30" spans="1:21" s="636" customFormat="1" ht="21" customHeight="1" x14ac:dyDescent="0.3">
      <c r="A30" s="660"/>
      <c r="B30" s="644"/>
      <c r="C30" s="645" t="s">
        <v>352</v>
      </c>
      <c r="D30" s="646"/>
      <c r="E30" s="661"/>
      <c r="F30" s="648" t="s">
        <v>244</v>
      </c>
      <c r="G30" s="662"/>
      <c r="H30" s="650">
        <f>'Sch-4b'!P40</f>
        <v>0</v>
      </c>
      <c r="I30" s="663">
        <f t="shared" si="1"/>
        <v>0</v>
      </c>
      <c r="J30" s="640"/>
      <c r="K30" s="640"/>
      <c r="L30" s="640"/>
      <c r="M30" s="640"/>
      <c r="N30" s="641"/>
      <c r="O30" s="641"/>
      <c r="P30" s="641"/>
      <c r="Q30" s="642"/>
      <c r="R30" s="642"/>
      <c r="S30" s="642"/>
      <c r="T30" s="643"/>
      <c r="U30" s="643"/>
    </row>
    <row r="31" spans="1:21" s="636" customFormat="1" ht="21" customHeight="1" x14ac:dyDescent="0.3">
      <c r="A31" s="660"/>
      <c r="B31" s="644"/>
      <c r="C31" s="645" t="s">
        <v>593</v>
      </c>
      <c r="D31" s="811"/>
      <c r="E31" s="813"/>
      <c r="F31" s="648" t="s">
        <v>244</v>
      </c>
      <c r="G31" s="814"/>
      <c r="H31" s="650">
        <f>'Sch-4c'!P28</f>
        <v>0</v>
      </c>
      <c r="I31" s="663">
        <f t="shared" si="1"/>
        <v>0</v>
      </c>
      <c r="J31" s="640"/>
      <c r="K31" s="640"/>
      <c r="L31" s="640"/>
      <c r="M31" s="640"/>
      <c r="N31" s="641"/>
      <c r="O31" s="641"/>
      <c r="P31" s="641"/>
      <c r="Q31" s="642"/>
      <c r="R31" s="642"/>
      <c r="S31" s="642"/>
      <c r="T31" s="643"/>
      <c r="U31" s="643"/>
    </row>
    <row r="32" spans="1:21" s="636" customFormat="1" ht="21" customHeight="1" x14ac:dyDescent="0.3">
      <c r="A32" s="660"/>
      <c r="B32" s="655"/>
      <c r="C32" s="656" t="s">
        <v>242</v>
      </c>
      <c r="D32" s="657"/>
      <c r="E32" s="664"/>
      <c r="F32" s="658" t="s">
        <v>244</v>
      </c>
      <c r="G32" s="659"/>
      <c r="H32" s="650">
        <f>'[1]Sch-7'!M20</f>
        <v>0</v>
      </c>
      <c r="I32" s="663">
        <f t="shared" si="1"/>
        <v>0</v>
      </c>
      <c r="J32" s="640"/>
      <c r="K32" s="640"/>
      <c r="L32" s="640"/>
      <c r="M32" s="640"/>
      <c r="N32" s="641"/>
      <c r="O32" s="641"/>
      <c r="P32" s="641"/>
      <c r="Q32" s="642"/>
      <c r="R32" s="642"/>
      <c r="S32" s="642"/>
      <c r="T32" s="643"/>
      <c r="U32" s="643"/>
    </row>
    <row r="33" spans="1:21" s="636" customFormat="1" ht="37.15" customHeight="1" x14ac:dyDescent="0.3">
      <c r="A33" s="660"/>
      <c r="B33" s="665"/>
      <c r="C33" s="1052" t="s">
        <v>245</v>
      </c>
      <c r="D33" s="1053"/>
      <c r="E33" s="1053"/>
      <c r="F33" s="1053"/>
      <c r="G33" s="1053"/>
      <c r="H33" s="639"/>
      <c r="I33" s="640"/>
      <c r="J33" s="640"/>
      <c r="K33" s="640"/>
      <c r="L33" s="640"/>
      <c r="M33" s="640"/>
      <c r="N33" s="641"/>
      <c r="O33" s="641"/>
      <c r="P33" s="641"/>
      <c r="Q33" s="642"/>
      <c r="R33" s="642"/>
      <c r="S33" s="642"/>
      <c r="T33" s="643"/>
      <c r="U33" s="643"/>
    </row>
    <row r="34" spans="1:21" s="636" customFormat="1" ht="48.75" hidden="1" customHeight="1" x14ac:dyDescent="0.3">
      <c r="A34" s="660"/>
      <c r="B34" s="666">
        <v>5</v>
      </c>
      <c r="C34" s="1054" t="s">
        <v>246</v>
      </c>
      <c r="D34" s="1054"/>
      <c r="E34" s="1054"/>
      <c r="F34" s="1054"/>
      <c r="G34" s="1054"/>
      <c r="H34" s="639"/>
      <c r="I34" s="640"/>
      <c r="J34" s="640"/>
      <c r="K34" s="640"/>
      <c r="L34" s="640"/>
      <c r="M34" s="640"/>
      <c r="N34" s="641"/>
      <c r="O34" s="641"/>
      <c r="P34" s="641"/>
      <c r="Q34" s="642"/>
      <c r="R34" s="642"/>
      <c r="S34" s="642"/>
      <c r="T34" s="643"/>
      <c r="U34" s="643"/>
    </row>
    <row r="35" spans="1:21" s="636" customFormat="1" ht="48.75" hidden="1" customHeight="1" x14ac:dyDescent="0.3">
      <c r="A35" s="660"/>
      <c r="B35" s="1055"/>
      <c r="C35" s="1055"/>
      <c r="D35" s="1055"/>
      <c r="E35" s="1055"/>
      <c r="F35" s="1055"/>
      <c r="G35" s="1055"/>
      <c r="H35" s="639"/>
      <c r="I35" s="640"/>
      <c r="J35" s="640"/>
      <c r="K35" s="640"/>
      <c r="L35" s="640"/>
      <c r="M35" s="640"/>
      <c r="N35" s="641"/>
      <c r="O35" s="641"/>
      <c r="P35" s="641"/>
      <c r="Q35" s="642"/>
      <c r="R35" s="642"/>
      <c r="S35" s="642"/>
      <c r="T35" s="643"/>
      <c r="U35" s="643"/>
    </row>
    <row r="36" spans="1:21" s="636" customFormat="1" ht="48.75" hidden="1" customHeight="1" x14ac:dyDescent="0.3">
      <c r="A36" s="660"/>
      <c r="B36" s="667"/>
      <c r="C36" s="1054" t="s">
        <v>247</v>
      </c>
      <c r="D36" s="1056"/>
      <c r="E36" s="1056"/>
      <c r="F36" s="1056"/>
      <c r="G36" s="1056"/>
      <c r="H36" s="639"/>
      <c r="I36" s="640"/>
      <c r="J36" s="640"/>
      <c r="K36" s="640"/>
      <c r="L36" s="640"/>
      <c r="M36" s="640"/>
      <c r="N36" s="641"/>
      <c r="O36" s="641"/>
      <c r="P36" s="641"/>
      <c r="Q36" s="642"/>
      <c r="R36" s="642"/>
      <c r="S36" s="642"/>
      <c r="T36" s="643"/>
      <c r="U36" s="643"/>
    </row>
    <row r="37" spans="1:21" s="636" customFormat="1" ht="33" customHeight="1" x14ac:dyDescent="0.3">
      <c r="A37" s="626" t="s">
        <v>248</v>
      </c>
      <c r="B37" s="667"/>
      <c r="C37" s="668"/>
      <c r="E37" s="669"/>
      <c r="F37" s="669"/>
      <c r="G37" s="670"/>
      <c r="H37" s="639"/>
      <c r="I37" s="640"/>
      <c r="J37" s="640"/>
      <c r="K37" s="640"/>
      <c r="L37" s="640"/>
      <c r="M37" s="640"/>
      <c r="N37" s="641"/>
      <c r="O37" s="641"/>
      <c r="P37" s="641"/>
      <c r="Q37" s="642"/>
      <c r="R37" s="642"/>
      <c r="S37" s="642"/>
      <c r="T37" s="643"/>
      <c r="U37" s="643"/>
    </row>
    <row r="38" spans="1:21" s="636" customFormat="1" ht="33" customHeight="1" x14ac:dyDescent="0.3">
      <c r="A38" s="514" t="s">
        <v>249</v>
      </c>
      <c r="B38" s="667"/>
      <c r="C38" s="668"/>
      <c r="E38" s="669"/>
      <c r="F38" s="669"/>
      <c r="G38" s="670"/>
      <c r="H38" s="639"/>
      <c r="I38" s="640"/>
      <c r="J38" s="640"/>
      <c r="K38" s="640"/>
      <c r="L38" s="640"/>
      <c r="M38" s="640"/>
      <c r="N38" s="641"/>
      <c r="O38" s="641"/>
      <c r="P38" s="641"/>
      <c r="Q38" s="642"/>
      <c r="R38" s="642"/>
      <c r="S38" s="642"/>
      <c r="T38" s="643"/>
      <c r="U38" s="643"/>
    </row>
    <row r="39" spans="1:21" s="636" customFormat="1" ht="33" customHeight="1" x14ac:dyDescent="0.3">
      <c r="B39" s="514"/>
      <c r="D39" s="671"/>
      <c r="E39" s="513"/>
      <c r="F39" s="513"/>
      <c r="G39" s="513"/>
      <c r="H39" s="639"/>
      <c r="I39" s="640"/>
      <c r="J39" s="640"/>
      <c r="K39" s="640"/>
      <c r="L39" s="640"/>
      <c r="M39" s="640"/>
      <c r="N39" s="641"/>
      <c r="O39" s="641"/>
      <c r="P39" s="641"/>
      <c r="Q39" s="642"/>
      <c r="R39" s="642"/>
      <c r="S39" s="642"/>
      <c r="T39" s="643"/>
      <c r="U39" s="643"/>
    </row>
    <row r="40" spans="1:21" ht="33" customHeight="1" x14ac:dyDescent="0.3">
      <c r="A40" s="672"/>
      <c r="B40" s="672"/>
      <c r="C40" s="673"/>
      <c r="D40" s="513"/>
      <c r="E40" s="514"/>
      <c r="F40" s="514"/>
      <c r="G40" s="533" t="s">
        <v>250</v>
      </c>
    </row>
    <row r="41" spans="1:21" ht="33" customHeight="1" x14ac:dyDescent="0.3">
      <c r="A41" s="672"/>
      <c r="B41" s="672"/>
      <c r="C41" s="673"/>
      <c r="D41" s="513"/>
      <c r="E41" s="514"/>
      <c r="F41" s="514"/>
      <c r="G41" s="533" t="str">
        <f>"For and on behalf of " &amp; '[1]Sch-1'!C8</f>
        <v xml:space="preserve">For and on behalf of </v>
      </c>
    </row>
    <row r="42" spans="1:21" ht="33" customHeight="1" x14ac:dyDescent="0.25">
      <c r="A42" s="674"/>
      <c r="B42" s="674"/>
      <c r="C42" s="674"/>
      <c r="D42" s="675"/>
      <c r="E42" s="676"/>
      <c r="F42" s="676"/>
      <c r="G42" s="622"/>
    </row>
    <row r="43" spans="1:21" ht="33" customHeight="1" x14ac:dyDescent="0.3">
      <c r="A43" s="677" t="s">
        <v>251</v>
      </c>
      <c r="B43" s="677"/>
      <c r="C43" s="675" t="str">
        <f>'Sch-7'!E25</f>
        <v>--</v>
      </c>
      <c r="D43" s="675"/>
      <c r="E43" s="676" t="s">
        <v>252</v>
      </c>
      <c r="F43" s="1045" t="str">
        <f>'Sch-7'!N25</f>
        <v/>
      </c>
      <c r="G43" s="1045"/>
    </row>
    <row r="44" spans="1:21" ht="33" customHeight="1" x14ac:dyDescent="0.3">
      <c r="A44" s="677" t="s">
        <v>253</v>
      </c>
      <c r="B44" s="677"/>
      <c r="C44" s="675" t="str">
        <f>'Sch-7'!E26</f>
        <v/>
      </c>
      <c r="D44" s="678"/>
      <c r="E44" s="676" t="s">
        <v>254</v>
      </c>
      <c r="F44" s="1045" t="str">
        <f>'Sch-7'!N26</f>
        <v/>
      </c>
      <c r="G44" s="1045"/>
    </row>
    <row r="45" spans="1:21" ht="33" customHeight="1" x14ac:dyDescent="0.3">
      <c r="A45" s="672"/>
      <c r="B45" s="672"/>
      <c r="C45" s="672"/>
      <c r="D45" s="672"/>
      <c r="E45" s="676"/>
      <c r="F45" s="676"/>
      <c r="G45" s="622"/>
    </row>
  </sheetData>
  <sheetProtection algorithmName="SHA-512" hashValue="0/XaJjC7aBCI4+Lm+9vVaH3U8U1crDzlHj8Ej75k7Wsjr8MuB6aUA2IDNZ2l7spnHDK7ofD17sorSkl5LF9Z4Q==" saltValue="sJSDAoc3fvWkCCS8xiRecw==" spinCount="100000" sheet="1" formatColumns="0" formatRows="0" selectLockedCells="1"/>
  <customSheetViews>
    <customSheetView guid="{4452BE38-CCC8-48C7-BE23-59874684899B}" showPageBreaks="1" zeroValues="0" printArea="1" hiddenRows="1" hiddenColumns="1" view="pageBreakPreview">
      <selection activeCell="G15" sqref="G15"/>
      <pageMargins left="0.72" right="0.49" top="0.62" bottom="0.52" header="0.32" footer="0.27"/>
      <pageSetup scale="96" orientation="portrait" r:id="rId1"/>
      <headerFooter alignWithMargins="0">
        <oddFooter>&amp;R&amp;"Book Antiqua,Bold"&amp;10Letter of Discount  / Page &amp;P of &amp;N</oddFooter>
      </headerFooter>
    </customSheetView>
    <customSheetView guid="{C6A7FFED-91EB-41DF-A944-2BFB2D792481}" showPageBreaks="1" zeroValues="0" printArea="1" hiddenRows="1" hiddenColumns="1" view="pageBreakPreview" topLeftCell="A25">
      <selection activeCell="G16" sqref="G16"/>
      <pageMargins left="0.72" right="0.49" top="0.62" bottom="0.52" header="0.32" footer="0.27"/>
      <pageSetup scale="96" orientation="portrait" r:id="rId2"/>
      <headerFooter alignWithMargins="0">
        <oddFooter>&amp;R&amp;"Book Antiqua,Bold"&amp;10Letter of Discount  / Page &amp;P of &amp;N</oddFooter>
      </headerFooter>
    </customSheetView>
    <customSheetView guid="{302D9D75-0757-45DA-AFBF-614F08F1401B}" showPageBreaks="1" zeroValues="0" printArea="1" hiddenRows="1" hiddenColumns="1" view="pageBreakPreview" topLeftCell="A25">
      <selection activeCell="G16" sqref="G16"/>
      <pageMargins left="0.72" right="0.49" top="0.62" bottom="0.52" header="0.32" footer="0.27"/>
      <pageSetup scale="96" orientation="portrait" r:id="rId3"/>
      <headerFooter alignWithMargins="0">
        <oddFooter>&amp;R&amp;"Book Antiqua,Bold"&amp;10Letter of Discount  / Page &amp;P of &amp;N</oddFooter>
      </headerFooter>
    </customSheetView>
    <customSheetView guid="{CCDCC0D3-DF6E-48C7-BC25-59CC95F7F53D}" showPageBreaks="1" zeroValues="0" printArea="1" hiddenRows="1" hiddenColumns="1" view="pageBreakPreview">
      <selection activeCell="G15" sqref="G15"/>
      <pageMargins left="0.72" right="0.49" top="0.62" bottom="0.52" header="0.32" footer="0.27"/>
      <pageSetup scale="96" orientation="portrait" r:id="rId4"/>
      <headerFooter alignWithMargins="0">
        <oddFooter>&amp;R&amp;"Book Antiqua,Bold"&amp;10Letter of Discount  / Page &amp;P of &amp;N</oddFooter>
      </headerFooter>
    </customSheetView>
  </customSheetViews>
  <mergeCells count="14">
    <mergeCell ref="F43:G43"/>
    <mergeCell ref="F44:G44"/>
    <mergeCell ref="C17:F17"/>
    <mergeCell ref="C25:F25"/>
    <mergeCell ref="C33:G33"/>
    <mergeCell ref="C34:G34"/>
    <mergeCell ref="B35:G35"/>
    <mergeCell ref="C36:G36"/>
    <mergeCell ref="C16:F16"/>
    <mergeCell ref="A1:G1"/>
    <mergeCell ref="A4:G4"/>
    <mergeCell ref="C12:G12"/>
    <mergeCell ref="A14:G14"/>
    <mergeCell ref="C15:F15"/>
  </mergeCells>
  <dataValidations count="3">
    <dataValidation type="decimal" operator="greaterThan" allowBlank="1" showInputMessage="1" showErrorMessage="1" error="Enter numeric figures only." sqref="G18:G23" xr:uid="{00000000-0002-0000-0E00-000000000000}">
      <formula1>0</formula1>
    </dataValidation>
    <dataValidation type="decimal" allowBlank="1" showInputMessage="1" showErrorMessage="1" error="Enter in percent only." sqref="G16 G26:G32 G24" xr:uid="{00000000-0002-0000-0E00-000001000000}">
      <formula1>0</formula1>
      <formula2>100</formula2>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2" fitToHeight="0" orientation="portrait" r:id="rId5"/>
  <headerFooter alignWithMargins="0">
    <oddFooter>&amp;R&amp;"Book Antiqua,Bold"&amp;10Letter of Discount  / Page &amp;P of &amp;N</oddFooter>
  </headerFooter>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O75"/>
  <sheetViews>
    <sheetView showGridLines="0" showZeros="0" tabSelected="1" view="pageBreakPreview" topLeftCell="A34" zoomScale="110" zoomScaleNormal="100" zoomScaleSheetLayoutView="110" workbookViewId="0">
      <selection activeCell="D52" sqref="D52:F52"/>
    </sheetView>
  </sheetViews>
  <sheetFormatPr defaultColWidth="8" defaultRowHeight="16.5" x14ac:dyDescent="0.3"/>
  <cols>
    <col min="1" max="1" width="9.375" style="682" customWidth="1"/>
    <col min="2" max="2" width="10.5" style="687" customWidth="1"/>
    <col min="3" max="3" width="12.875" style="682" customWidth="1"/>
    <col min="4" max="4" width="18.125" style="682" customWidth="1"/>
    <col min="5" max="5" width="11.125" style="682" customWidth="1"/>
    <col min="6" max="6" width="29" style="682" customWidth="1"/>
    <col min="7" max="8" width="8" style="682" hidden="1" customWidth="1"/>
    <col min="9" max="27" width="8" style="683" hidden="1" customWidth="1"/>
    <col min="28" max="28" width="17.5" style="683" hidden="1" customWidth="1"/>
    <col min="29" max="29" width="12.125" style="683" hidden="1" customWidth="1"/>
    <col min="30" max="30" width="8" style="684" hidden="1" customWidth="1"/>
    <col min="31" max="31" width="8" style="685" hidden="1" customWidth="1"/>
    <col min="32" max="32" width="12" style="685" hidden="1" customWidth="1"/>
    <col min="33" max="35" width="8" style="684" hidden="1" customWidth="1"/>
    <col min="36" max="36" width="9.125" style="684" hidden="1" customWidth="1"/>
    <col min="37" max="40" width="8" style="684" hidden="1" customWidth="1"/>
    <col min="41" max="41" width="8" style="684" customWidth="1"/>
    <col min="42" max="16384" width="8" style="683"/>
  </cols>
  <sheetData>
    <row r="1" spans="1:36" ht="17.25" x14ac:dyDescent="0.3">
      <c r="A1" s="679" t="str">
        <f>Cover!B3</f>
        <v xml:space="preserve">Specification No: CC/NT/W-SCADA/DOM/A00/23/08709 </v>
      </c>
      <c r="B1" s="679"/>
      <c r="C1" s="680"/>
      <c r="D1" s="680"/>
      <c r="E1" s="680"/>
      <c r="F1" s="681" t="s">
        <v>255</v>
      </c>
      <c r="Z1" s="683" t="str">
        <f>'[1]Names of Bidder'!C6</f>
        <v>Sole Bidder</v>
      </c>
      <c r="AE1" s="685">
        <v>1</v>
      </c>
      <c r="AF1" s="685" t="s">
        <v>256</v>
      </c>
      <c r="AI1" s="685">
        <v>1</v>
      </c>
      <c r="AJ1" s="684" t="s">
        <v>257</v>
      </c>
    </row>
    <row r="2" spans="1:36" x14ac:dyDescent="0.3">
      <c r="B2" s="682"/>
      <c r="Z2" s="683">
        <f>'[1]Names of Bidder'!K6</f>
        <v>0</v>
      </c>
      <c r="AE2" s="685">
        <v>2</v>
      </c>
      <c r="AF2" s="685" t="s">
        <v>258</v>
      </c>
      <c r="AI2" s="685">
        <v>2</v>
      </c>
      <c r="AJ2" s="684" t="s">
        <v>259</v>
      </c>
    </row>
    <row r="3" spans="1:36" x14ac:dyDescent="0.3">
      <c r="A3" s="1058" t="s">
        <v>260</v>
      </c>
      <c r="B3" s="1058"/>
      <c r="C3" s="1058"/>
      <c r="D3" s="1058"/>
      <c r="E3" s="1058"/>
      <c r="F3" s="1058"/>
      <c r="AE3" s="685">
        <v>3</v>
      </c>
      <c r="AF3" s="685" t="s">
        <v>261</v>
      </c>
      <c r="AI3" s="685">
        <v>3</v>
      </c>
      <c r="AJ3" s="684" t="s">
        <v>262</v>
      </c>
    </row>
    <row r="4" spans="1:36" x14ac:dyDescent="0.3">
      <c r="A4" s="686"/>
      <c r="B4" s="686"/>
      <c r="C4" s="686"/>
      <c r="D4" s="686"/>
      <c r="E4" s="686"/>
      <c r="F4" s="686"/>
      <c r="AE4" s="685">
        <v>4</v>
      </c>
      <c r="AF4" s="685" t="s">
        <v>263</v>
      </c>
      <c r="AI4" s="685">
        <v>4</v>
      </c>
      <c r="AJ4" s="684" t="s">
        <v>264</v>
      </c>
    </row>
    <row r="5" spans="1:36" x14ac:dyDescent="0.3">
      <c r="A5" s="687" t="s">
        <v>265</v>
      </c>
      <c r="C5" s="1059"/>
      <c r="D5" s="1059"/>
      <c r="E5" s="1059"/>
      <c r="F5" s="1059"/>
      <c r="AE5" s="685">
        <v>5</v>
      </c>
      <c r="AF5" s="685" t="s">
        <v>263</v>
      </c>
      <c r="AI5" s="685">
        <v>5</v>
      </c>
      <c r="AJ5" s="684" t="s">
        <v>266</v>
      </c>
    </row>
    <row r="6" spans="1:36" x14ac:dyDescent="0.3">
      <c r="A6" s="687" t="s">
        <v>267</v>
      </c>
      <c r="B6" s="1060" t="str">
        <f>'[1]Sch-1'!B187</f>
        <v>--</v>
      </c>
      <c r="C6" s="1060"/>
      <c r="AE6" s="685">
        <v>6</v>
      </c>
      <c r="AF6" s="685" t="s">
        <v>263</v>
      </c>
      <c r="AG6" s="688" t="e">
        <f>DAY(B6)</f>
        <v>#VALUE!</v>
      </c>
      <c r="AI6" s="685">
        <v>6</v>
      </c>
      <c r="AJ6" s="684" t="s">
        <v>268</v>
      </c>
    </row>
    <row r="7" spans="1:36" x14ac:dyDescent="0.3">
      <c r="A7" s="687"/>
      <c r="B7" s="689"/>
      <c r="C7" s="689"/>
      <c r="AE7" s="685">
        <v>7</v>
      </c>
      <c r="AF7" s="685" t="s">
        <v>263</v>
      </c>
      <c r="AG7" s="688" t="e">
        <f>MONTH(B6)</f>
        <v>#VALUE!</v>
      </c>
      <c r="AI7" s="685">
        <v>7</v>
      </c>
      <c r="AJ7" s="684" t="s">
        <v>269</v>
      </c>
    </row>
    <row r="8" spans="1:36" x14ac:dyDescent="0.3">
      <c r="A8" s="690" t="s">
        <v>5</v>
      </c>
      <c r="B8" s="691"/>
      <c r="F8" s="692"/>
      <c r="AE8" s="685">
        <v>8</v>
      </c>
      <c r="AF8" s="685" t="s">
        <v>263</v>
      </c>
      <c r="AG8" s="688" t="e">
        <f>LOOKUP(AG7,AI1:AI12,AJ1:AJ12)</f>
        <v>#VALUE!</v>
      </c>
      <c r="AI8" s="685">
        <v>8</v>
      </c>
      <c r="AJ8" s="684" t="s">
        <v>270</v>
      </c>
    </row>
    <row r="9" spans="1:36" x14ac:dyDescent="0.3">
      <c r="A9" s="693" t="str">
        <f>'[1]Sch-1'!M7</f>
        <v>Contracts Services, 3rd Floor</v>
      </c>
      <c r="B9" s="693"/>
      <c r="F9" s="692"/>
      <c r="AE9" s="685">
        <v>9</v>
      </c>
      <c r="AF9" s="685" t="s">
        <v>263</v>
      </c>
      <c r="AG9" s="688" t="e">
        <f>YEAR(B6)</f>
        <v>#VALUE!</v>
      </c>
      <c r="AI9" s="685">
        <v>9</v>
      </c>
      <c r="AJ9" s="684" t="s">
        <v>271</v>
      </c>
    </row>
    <row r="10" spans="1:36" x14ac:dyDescent="0.3">
      <c r="A10" s="693" t="str">
        <f>'[1]Sch-1'!M8</f>
        <v>Power Grid Corporation of India Ltd.,</v>
      </c>
      <c r="B10" s="693"/>
      <c r="F10" s="692"/>
      <c r="AE10" s="685">
        <v>10</v>
      </c>
      <c r="AF10" s="685" t="s">
        <v>263</v>
      </c>
      <c r="AI10" s="685">
        <v>10</v>
      </c>
      <c r="AJ10" s="684" t="s">
        <v>272</v>
      </c>
    </row>
    <row r="11" spans="1:36" x14ac:dyDescent="0.3">
      <c r="A11" s="693" t="str">
        <f>'[1]Sch-1'!M9</f>
        <v>"Saudamini", Plot No.-2</v>
      </c>
      <c r="B11" s="693"/>
      <c r="F11" s="692"/>
      <c r="AE11" s="685">
        <v>11</v>
      </c>
      <c r="AF11" s="685" t="s">
        <v>263</v>
      </c>
      <c r="AI11" s="685">
        <v>11</v>
      </c>
      <c r="AJ11" s="684" t="s">
        <v>273</v>
      </c>
    </row>
    <row r="12" spans="1:36" x14ac:dyDescent="0.3">
      <c r="A12" s="693" t="str">
        <f>'[1]Sch-1'!M10</f>
        <v xml:space="preserve">Sector-29, </v>
      </c>
      <c r="B12" s="693"/>
      <c r="F12" s="692"/>
      <c r="AE12" s="685">
        <v>12</v>
      </c>
      <c r="AF12" s="685" t="s">
        <v>263</v>
      </c>
      <c r="AI12" s="685">
        <v>12</v>
      </c>
      <c r="AJ12" s="684" t="s">
        <v>274</v>
      </c>
    </row>
    <row r="13" spans="1:36" x14ac:dyDescent="0.3">
      <c r="A13" s="693" t="str">
        <f>'[1]Sch-1'!M11</f>
        <v>Gurugram (Haryana) - 122001</v>
      </c>
      <c r="B13" s="693"/>
      <c r="F13" s="692"/>
      <c r="AE13" s="685">
        <v>13</v>
      </c>
      <c r="AF13" s="685" t="s">
        <v>263</v>
      </c>
    </row>
    <row r="14" spans="1:36" ht="22.5" customHeight="1" x14ac:dyDescent="0.3">
      <c r="A14" s="687"/>
      <c r="F14" s="692"/>
      <c r="AE14" s="685">
        <v>14</v>
      </c>
      <c r="AF14" s="685" t="s">
        <v>263</v>
      </c>
    </row>
    <row r="15" spans="1:36" ht="28.5" customHeight="1" x14ac:dyDescent="0.3">
      <c r="A15" s="694" t="s">
        <v>275</v>
      </c>
      <c r="B15" s="695"/>
      <c r="C15" s="1061" t="str">
        <f>Cover!B2</f>
        <v>Package-I: Establishment of SLDC cum REMC for UT of Ladakh under consultancy assignment for Establishment of SLDC cum REMC for UT of Ladakh.</v>
      </c>
      <c r="D15" s="1061"/>
      <c r="E15" s="1061"/>
      <c r="F15" s="1061"/>
      <c r="AE15" s="685">
        <v>15</v>
      </c>
      <c r="AF15" s="685" t="s">
        <v>263</v>
      </c>
    </row>
    <row r="16" spans="1:36" ht="27.75" customHeight="1" x14ac:dyDescent="0.3">
      <c r="A16" s="682" t="s">
        <v>276</v>
      </c>
      <c r="B16" s="682"/>
      <c r="C16" s="692"/>
      <c r="D16" s="692"/>
      <c r="E16" s="692"/>
      <c r="F16" s="692"/>
      <c r="AE16" s="685">
        <v>16</v>
      </c>
      <c r="AF16" s="685" t="s">
        <v>263</v>
      </c>
    </row>
    <row r="17" spans="1:41" ht="152.25" customHeight="1" x14ac:dyDescent="0.3">
      <c r="A17" s="695">
        <v>1</v>
      </c>
      <c r="B17" s="1062"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or such other sums as may be determined in accordance with the terms and conditions of the Bidding Documents.</v>
      </c>
      <c r="C17" s="1062"/>
      <c r="D17" s="1062"/>
      <c r="E17" s="1062"/>
      <c r="F17" s="1062"/>
      <c r="Z17" s="696" t="s">
        <v>277</v>
      </c>
      <c r="AA17" s="697" t="s">
        <v>278</v>
      </c>
      <c r="AB17" s="698">
        <f>'Sch-6 After Discount'!D33</f>
        <v>0</v>
      </c>
      <c r="AC17" s="699"/>
      <c r="AE17" s="685">
        <v>17</v>
      </c>
      <c r="AF17" s="685" t="s">
        <v>263</v>
      </c>
    </row>
    <row r="18" spans="1:41" ht="39" customHeight="1" x14ac:dyDescent="0.3">
      <c r="B18" s="1063" t="s">
        <v>279</v>
      </c>
      <c r="C18" s="1063"/>
      <c r="D18" s="1063"/>
      <c r="E18" s="1063"/>
      <c r="F18" s="1063"/>
      <c r="AE18" s="685">
        <v>18</v>
      </c>
      <c r="AF18" s="685" t="s">
        <v>263</v>
      </c>
    </row>
    <row r="19" spans="1:41" s="682" customFormat="1" ht="27.75" customHeight="1" x14ac:dyDescent="0.3">
      <c r="A19" s="700">
        <v>2</v>
      </c>
      <c r="B19" s="1064" t="s">
        <v>280</v>
      </c>
      <c r="C19" s="1064"/>
      <c r="D19" s="1064"/>
      <c r="E19" s="1064"/>
      <c r="F19" s="1064"/>
      <c r="AD19" s="701"/>
      <c r="AE19" s="685">
        <v>19</v>
      </c>
      <c r="AF19" s="685" t="s">
        <v>263</v>
      </c>
      <c r="AG19" s="701"/>
      <c r="AH19" s="701"/>
      <c r="AI19" s="701"/>
      <c r="AJ19" s="701"/>
      <c r="AK19" s="701"/>
      <c r="AL19" s="701"/>
      <c r="AM19" s="701"/>
      <c r="AN19" s="701"/>
      <c r="AO19" s="701"/>
    </row>
    <row r="20" spans="1:41" ht="39.75" customHeight="1" x14ac:dyDescent="0.3">
      <c r="A20" s="695">
        <v>2.1</v>
      </c>
      <c r="B20" s="1062" t="s">
        <v>281</v>
      </c>
      <c r="C20" s="1062"/>
      <c r="D20" s="1062"/>
      <c r="E20" s="1062"/>
      <c r="F20" s="1062"/>
      <c r="AE20" s="685">
        <v>20</v>
      </c>
      <c r="AF20" s="685" t="s">
        <v>263</v>
      </c>
    </row>
    <row r="21" spans="1:41" ht="36.75" customHeight="1" x14ac:dyDescent="0.3">
      <c r="B21" s="1057" t="s">
        <v>282</v>
      </c>
      <c r="C21" s="1057"/>
      <c r="D21" s="1062" t="s">
        <v>283</v>
      </c>
      <c r="E21" s="1062"/>
      <c r="F21" s="1062"/>
      <c r="AE21" s="685">
        <v>21</v>
      </c>
      <c r="AF21" s="685" t="s">
        <v>256</v>
      </c>
    </row>
    <row r="22" spans="1:41" ht="33" customHeight="1" x14ac:dyDescent="0.3">
      <c r="B22" s="1057" t="s">
        <v>284</v>
      </c>
      <c r="C22" s="1057"/>
      <c r="D22" s="702" t="s">
        <v>285</v>
      </c>
      <c r="E22" s="694"/>
      <c r="F22" s="694"/>
      <c r="AE22" s="685">
        <v>22</v>
      </c>
      <c r="AF22" s="685" t="s">
        <v>263</v>
      </c>
    </row>
    <row r="23" spans="1:41" ht="27.95" customHeight="1" x14ac:dyDescent="0.3">
      <c r="B23" s="1057" t="s">
        <v>286</v>
      </c>
      <c r="C23" s="1057"/>
      <c r="D23" s="694" t="s">
        <v>287</v>
      </c>
      <c r="E23" s="694"/>
      <c r="F23" s="694"/>
      <c r="H23" s="701"/>
      <c r="AE23" s="685">
        <v>23</v>
      </c>
      <c r="AF23" s="685" t="s">
        <v>263</v>
      </c>
    </row>
    <row r="24" spans="1:41" ht="27.95" customHeight="1" x14ac:dyDescent="0.3">
      <c r="B24" s="1065" t="s">
        <v>288</v>
      </c>
      <c r="C24" s="1057"/>
      <c r="D24" s="694" t="s">
        <v>289</v>
      </c>
      <c r="E24" s="694"/>
      <c r="F24" s="694"/>
      <c r="AE24" s="685">
        <v>24</v>
      </c>
      <c r="AF24" s="685" t="s">
        <v>263</v>
      </c>
    </row>
    <row r="25" spans="1:41" ht="42.6" customHeight="1" x14ac:dyDescent="0.3">
      <c r="B25" s="1065" t="s">
        <v>290</v>
      </c>
      <c r="C25" s="1057"/>
      <c r="D25" s="1067" t="s">
        <v>351</v>
      </c>
      <c r="E25" s="1067"/>
      <c r="F25" s="1067"/>
    </row>
    <row r="26" spans="1:41" ht="36" customHeight="1" x14ac:dyDescent="0.3">
      <c r="B26" s="1065" t="s">
        <v>596</v>
      </c>
      <c r="C26" s="1057"/>
      <c r="D26" s="1067" t="s">
        <v>589</v>
      </c>
      <c r="E26" s="1067"/>
      <c r="F26" s="1067"/>
    </row>
    <row r="27" spans="1:41" ht="27.95" customHeight="1" x14ac:dyDescent="0.3">
      <c r="B27" s="1057" t="s">
        <v>291</v>
      </c>
      <c r="C27" s="1057"/>
      <c r="D27" s="694" t="s">
        <v>292</v>
      </c>
      <c r="E27" s="694"/>
      <c r="F27" s="694"/>
      <c r="AE27" s="685">
        <v>25</v>
      </c>
      <c r="AF27" s="685" t="s">
        <v>263</v>
      </c>
    </row>
    <row r="28" spans="1:41" x14ac:dyDescent="0.3">
      <c r="B28" s="1065"/>
      <c r="C28" s="1057"/>
      <c r="D28" s="702"/>
      <c r="E28" s="694"/>
      <c r="F28" s="694"/>
      <c r="AE28" s="685">
        <v>25</v>
      </c>
      <c r="AF28" s="685" t="s">
        <v>263</v>
      </c>
    </row>
    <row r="29" spans="1:41" ht="27.95" customHeight="1" x14ac:dyDescent="0.3">
      <c r="B29" s="1065" t="s">
        <v>293</v>
      </c>
      <c r="C29" s="1057"/>
      <c r="D29" s="702" t="s">
        <v>350</v>
      </c>
      <c r="E29" s="694"/>
      <c r="F29" s="694"/>
      <c r="AE29" s="685">
        <v>26</v>
      </c>
      <c r="AF29" s="685" t="s">
        <v>263</v>
      </c>
    </row>
    <row r="30" spans="1:41" ht="43.5" customHeight="1" x14ac:dyDescent="0.3">
      <c r="B30" s="1065" t="s">
        <v>203</v>
      </c>
      <c r="C30" s="1057"/>
      <c r="D30" s="1066" t="s">
        <v>294</v>
      </c>
      <c r="E30" s="1066"/>
      <c r="F30" s="1066"/>
      <c r="AE30" s="685">
        <v>27</v>
      </c>
      <c r="AF30" s="685" t="s">
        <v>263</v>
      </c>
    </row>
    <row r="31" spans="1:41" ht="114.75" customHeight="1" x14ac:dyDescent="0.3">
      <c r="A31" s="703">
        <v>2.2000000000000002</v>
      </c>
      <c r="B31" s="1062" t="s">
        <v>295</v>
      </c>
      <c r="C31" s="1062"/>
      <c r="D31" s="1062"/>
      <c r="E31" s="1062"/>
      <c r="F31" s="1062"/>
      <c r="AE31" s="685">
        <v>28</v>
      </c>
      <c r="AF31" s="685" t="s">
        <v>263</v>
      </c>
    </row>
    <row r="32" spans="1:41" ht="85.5" customHeight="1" x14ac:dyDescent="0.3">
      <c r="A32" s="703">
        <v>2.2999999999999998</v>
      </c>
      <c r="B32" s="1062" t="s">
        <v>296</v>
      </c>
      <c r="C32" s="1062"/>
      <c r="D32" s="1062"/>
      <c r="E32" s="1062"/>
      <c r="F32" s="1062"/>
      <c r="AE32" s="685">
        <v>29</v>
      </c>
      <c r="AF32" s="685" t="s">
        <v>263</v>
      </c>
    </row>
    <row r="33" spans="1:32" ht="146.25" customHeight="1" x14ac:dyDescent="0.3">
      <c r="A33" s="703">
        <v>2.4</v>
      </c>
      <c r="B33" s="1062" t="s">
        <v>297</v>
      </c>
      <c r="C33" s="1062"/>
      <c r="D33" s="1062"/>
      <c r="E33" s="1062"/>
      <c r="F33" s="1062"/>
      <c r="AE33" s="685">
        <v>30</v>
      </c>
      <c r="AF33" s="685" t="s">
        <v>263</v>
      </c>
    </row>
    <row r="34" spans="1:32" ht="93" customHeight="1" x14ac:dyDescent="0.3">
      <c r="A34" s="703">
        <v>2.5</v>
      </c>
      <c r="B34" s="1062" t="s">
        <v>298</v>
      </c>
      <c r="C34" s="1062"/>
      <c r="D34" s="1062"/>
      <c r="E34" s="1062"/>
      <c r="F34" s="1062"/>
      <c r="AE34" s="685">
        <v>31</v>
      </c>
      <c r="AF34" s="685" t="s">
        <v>256</v>
      </c>
    </row>
    <row r="35" spans="1:32" ht="86.25" customHeight="1" x14ac:dyDescent="0.3">
      <c r="A35" s="695">
        <v>3</v>
      </c>
      <c r="B35" s="1062" t="s">
        <v>299</v>
      </c>
      <c r="C35" s="1062"/>
      <c r="D35" s="1062"/>
      <c r="E35" s="1062"/>
      <c r="F35" s="1062"/>
    </row>
    <row r="36" spans="1:32" ht="71.45" customHeight="1" x14ac:dyDescent="0.3">
      <c r="A36" s="695">
        <v>3.1</v>
      </c>
      <c r="B36" s="918" t="s">
        <v>353</v>
      </c>
      <c r="C36" s="918"/>
      <c r="D36" s="918"/>
      <c r="E36" s="918"/>
      <c r="F36" s="918"/>
    </row>
    <row r="37" spans="1:32" ht="125.25" customHeight="1" x14ac:dyDescent="0.3">
      <c r="A37" s="703">
        <v>3.2</v>
      </c>
      <c r="B37" s="1071" t="s">
        <v>300</v>
      </c>
      <c r="C37" s="1062"/>
      <c r="D37" s="1062"/>
      <c r="E37" s="1062"/>
      <c r="F37" s="1062"/>
    </row>
    <row r="38" spans="1:32" ht="15.75" customHeight="1" x14ac:dyDescent="0.3">
      <c r="A38" s="703"/>
      <c r="B38" s="1062"/>
      <c r="C38" s="1062"/>
      <c r="D38" s="1062"/>
      <c r="E38" s="1062"/>
      <c r="F38" s="1062"/>
    </row>
    <row r="39" spans="1:32" ht="58.5" customHeight="1" x14ac:dyDescent="0.3">
      <c r="A39" s="703">
        <v>3.3</v>
      </c>
      <c r="B39" s="1071" t="s">
        <v>301</v>
      </c>
      <c r="C39" s="1062"/>
      <c r="D39" s="1062"/>
      <c r="E39" s="1062"/>
      <c r="F39" s="1062"/>
    </row>
    <row r="40" spans="1:32" ht="5.25" customHeight="1" x14ac:dyDescent="0.3">
      <c r="A40" s="703"/>
      <c r="B40" s="1062"/>
      <c r="C40" s="1062"/>
      <c r="D40" s="1062"/>
      <c r="E40" s="1062"/>
      <c r="F40" s="1062"/>
    </row>
    <row r="41" spans="1:32" ht="84" customHeight="1" x14ac:dyDescent="0.3">
      <c r="A41" s="695">
        <v>4</v>
      </c>
      <c r="B41" s="1072" t="s">
        <v>302</v>
      </c>
      <c r="C41" s="1072"/>
      <c r="D41" s="1072"/>
      <c r="E41" s="1072"/>
      <c r="F41" s="1072"/>
    </row>
    <row r="42" spans="1:32" ht="117" customHeight="1" x14ac:dyDescent="0.3">
      <c r="A42" s="695">
        <v>5</v>
      </c>
      <c r="B42" s="1062" t="s">
        <v>303</v>
      </c>
      <c r="C42" s="1062"/>
      <c r="D42" s="1062"/>
      <c r="E42" s="1062"/>
      <c r="F42" s="1062"/>
    </row>
    <row r="43" spans="1:32" ht="30" customHeight="1" x14ac:dyDescent="0.3">
      <c r="B43" s="476" t="str">
        <f>IF(ISERROR("Dated this " &amp; AG6 &amp; LOOKUP(AG6,AE1:AE34,AF1:AF34) &amp; " day of " &amp; AG8 &amp; " " &amp;AG9), "", "Dated this " &amp; AG6 &amp; LOOKUP(AG6,AE1:AE34,AF1:AF34) &amp; " day of " &amp; AG8 &amp; " " &amp;AG9)</f>
        <v/>
      </c>
      <c r="C43" s="476"/>
      <c r="D43" s="476"/>
      <c r="E43" s="704"/>
      <c r="F43" s="704"/>
    </row>
    <row r="44" spans="1:32" ht="30" customHeight="1" x14ac:dyDescent="0.3">
      <c r="B44" s="476" t="s">
        <v>249</v>
      </c>
      <c r="C44" s="705"/>
      <c r="D44" s="474"/>
      <c r="E44" s="474"/>
      <c r="F44" s="474"/>
    </row>
    <row r="45" spans="1:32" ht="30" customHeight="1" x14ac:dyDescent="0.3">
      <c r="B45" s="706"/>
      <c r="C45" s="474"/>
      <c r="D45" s="474"/>
      <c r="E45" s="476"/>
      <c r="F45" s="707" t="s">
        <v>250</v>
      </c>
    </row>
    <row r="46" spans="1:32" ht="30" customHeight="1" x14ac:dyDescent="0.3">
      <c r="B46" s="706"/>
      <c r="C46" s="474"/>
      <c r="D46" s="476"/>
      <c r="E46" s="476"/>
      <c r="F46" s="707" t="str">
        <f>"For and on behalf of " &amp; '[1]Sch-1'!C8</f>
        <v xml:space="preserve">For and on behalf of </v>
      </c>
    </row>
    <row r="47" spans="1:32" ht="30" customHeight="1" x14ac:dyDescent="0.3">
      <c r="A47" s="683"/>
      <c r="B47" s="683"/>
      <c r="C47" s="708"/>
      <c r="D47" s="683"/>
      <c r="E47" s="709" t="s">
        <v>304</v>
      </c>
      <c r="F47" s="687"/>
    </row>
    <row r="48" spans="1:32" ht="30" customHeight="1" x14ac:dyDescent="0.3">
      <c r="A48" s="710" t="s">
        <v>251</v>
      </c>
      <c r="B48" s="1073" t="str">
        <f>Discount!C43</f>
        <v>--</v>
      </c>
      <c r="C48" s="1073"/>
      <c r="D48" s="683"/>
      <c r="E48" s="709" t="s">
        <v>252</v>
      </c>
      <c r="F48" s="711" t="str">
        <f>Discount!F43</f>
        <v/>
      </c>
    </row>
    <row r="49" spans="1:41" ht="30" customHeight="1" x14ac:dyDescent="0.3">
      <c r="A49" s="710" t="s">
        <v>253</v>
      </c>
      <c r="B49" s="711" t="str">
        <f>Discount!C44</f>
        <v/>
      </c>
      <c r="C49" s="712"/>
      <c r="D49" s="683"/>
      <c r="E49" s="709" t="s">
        <v>254</v>
      </c>
      <c r="F49" s="711" t="str">
        <f>Discount!F44</f>
        <v/>
      </c>
    </row>
    <row r="50" spans="1:41" ht="30" customHeight="1" x14ac:dyDescent="0.3">
      <c r="B50" s="682"/>
      <c r="D50" s="683"/>
      <c r="E50" s="709" t="s">
        <v>305</v>
      </c>
    </row>
    <row r="51" spans="1:41" s="682" customFormat="1" ht="33" customHeight="1" x14ac:dyDescent="0.3">
      <c r="A51" s="713" t="s">
        <v>306</v>
      </c>
      <c r="B51" s="714"/>
      <c r="C51" s="501"/>
      <c r="D51" s="476"/>
      <c r="E51" s="707"/>
      <c r="F51" s="476"/>
      <c r="H51" s="687"/>
      <c r="AD51" s="701"/>
      <c r="AE51" s="685"/>
      <c r="AF51" s="685"/>
      <c r="AG51" s="701"/>
      <c r="AH51" s="701"/>
      <c r="AI51" s="701"/>
      <c r="AJ51" s="701"/>
      <c r="AK51" s="701"/>
      <c r="AL51" s="701"/>
      <c r="AM51" s="701"/>
      <c r="AN51" s="701"/>
      <c r="AO51" s="701"/>
    </row>
    <row r="52" spans="1:41" s="682" customFormat="1" ht="33" customHeight="1" x14ac:dyDescent="0.3">
      <c r="A52" s="1074" t="s">
        <v>307</v>
      </c>
      <c r="B52" s="1074"/>
      <c r="C52" s="1074"/>
      <c r="D52" s="1069"/>
      <c r="E52" s="1070"/>
      <c r="F52" s="1070"/>
      <c r="H52" s="687"/>
      <c r="AD52" s="701"/>
      <c r="AE52" s="685"/>
      <c r="AF52" s="685"/>
      <c r="AG52" s="701"/>
      <c r="AH52" s="701"/>
      <c r="AI52" s="701"/>
      <c r="AJ52" s="701"/>
      <c r="AK52" s="701"/>
      <c r="AL52" s="701"/>
      <c r="AM52" s="701"/>
      <c r="AN52" s="701"/>
      <c r="AO52" s="701"/>
    </row>
    <row r="53" spans="1:41" s="682" customFormat="1" ht="33" customHeight="1" x14ac:dyDescent="0.3">
      <c r="A53" s="1075"/>
      <c r="B53" s="1075"/>
      <c r="C53" s="1075"/>
      <c r="D53" s="715"/>
      <c r="E53" s="715"/>
      <c r="F53" s="715"/>
      <c r="H53" s="687"/>
      <c r="AD53" s="701"/>
      <c r="AE53" s="685"/>
      <c r="AF53" s="685"/>
      <c r="AG53" s="701"/>
      <c r="AH53" s="701"/>
      <c r="AI53" s="701"/>
      <c r="AJ53" s="701"/>
      <c r="AK53" s="701"/>
      <c r="AL53" s="701"/>
      <c r="AM53" s="701"/>
      <c r="AN53" s="701"/>
      <c r="AO53" s="701"/>
    </row>
    <row r="54" spans="1:41" s="682" customFormat="1" ht="33" customHeight="1" x14ac:dyDescent="0.3">
      <c r="A54" s="1076"/>
      <c r="B54" s="1076"/>
      <c r="C54" s="1076"/>
      <c r="D54" s="715"/>
      <c r="E54" s="715"/>
      <c r="F54" s="715"/>
      <c r="H54" s="687"/>
      <c r="AD54" s="701"/>
      <c r="AE54" s="685"/>
      <c r="AF54" s="685"/>
      <c r="AG54" s="701"/>
      <c r="AH54" s="701"/>
      <c r="AI54" s="701"/>
      <c r="AJ54" s="701"/>
      <c r="AK54" s="701"/>
      <c r="AL54" s="701"/>
      <c r="AM54" s="701"/>
      <c r="AN54" s="701"/>
      <c r="AO54" s="701"/>
    </row>
    <row r="55" spans="1:41" s="682" customFormat="1" ht="33" customHeight="1" x14ac:dyDescent="0.3">
      <c r="A55" s="1068" t="s">
        <v>308</v>
      </c>
      <c r="B55" s="1068"/>
      <c r="C55" s="1068"/>
      <c r="D55" s="1069"/>
      <c r="E55" s="1070"/>
      <c r="F55" s="1070"/>
      <c r="H55" s="687"/>
      <c r="AD55" s="701"/>
      <c r="AE55" s="685"/>
      <c r="AF55" s="685"/>
      <c r="AG55" s="701"/>
      <c r="AH55" s="701"/>
      <c r="AI55" s="701"/>
      <c r="AJ55" s="701"/>
      <c r="AK55" s="701"/>
      <c r="AL55" s="701"/>
      <c r="AM55" s="701"/>
      <c r="AN55" s="701"/>
      <c r="AO55" s="701"/>
    </row>
    <row r="56" spans="1:41" s="682" customFormat="1" ht="33" customHeight="1" x14ac:dyDescent="0.3">
      <c r="A56" s="1068" t="s">
        <v>309</v>
      </c>
      <c r="B56" s="1068"/>
      <c r="C56" s="1068"/>
      <c r="D56" s="1069"/>
      <c r="E56" s="1070"/>
      <c r="F56" s="1070"/>
      <c r="H56" s="687"/>
      <c r="AD56" s="701"/>
      <c r="AE56" s="685"/>
      <c r="AF56" s="685"/>
      <c r="AG56" s="701"/>
      <c r="AH56" s="701"/>
      <c r="AI56" s="701"/>
      <c r="AJ56" s="701"/>
      <c r="AK56" s="701"/>
      <c r="AL56" s="701"/>
      <c r="AM56" s="701"/>
      <c r="AN56" s="701"/>
      <c r="AO56" s="701"/>
    </row>
    <row r="57" spans="1:41" s="682" customFormat="1" ht="33" customHeight="1" x14ac:dyDescent="0.3">
      <c r="A57" s="1068" t="s">
        <v>310</v>
      </c>
      <c r="B57" s="1068"/>
      <c r="C57" s="1068"/>
      <c r="D57" s="1069"/>
      <c r="E57" s="1070"/>
      <c r="F57" s="1070"/>
      <c r="H57" s="687"/>
      <c r="AD57" s="701"/>
      <c r="AE57" s="685"/>
      <c r="AF57" s="685"/>
      <c r="AG57" s="701"/>
      <c r="AH57" s="701"/>
      <c r="AI57" s="701"/>
      <c r="AJ57" s="701"/>
      <c r="AK57" s="701"/>
      <c r="AL57" s="701"/>
      <c r="AM57" s="701"/>
      <c r="AN57" s="701"/>
      <c r="AO57" s="701"/>
    </row>
    <row r="58" spans="1:41" s="682" customFormat="1" ht="33" customHeight="1" x14ac:dyDescent="0.3">
      <c r="A58" s="1074" t="s">
        <v>311</v>
      </c>
      <c r="B58" s="1074"/>
      <c r="C58" s="1074"/>
      <c r="D58" s="1069"/>
      <c r="E58" s="1070"/>
      <c r="F58" s="1070"/>
      <c r="H58" s="687"/>
      <c r="AD58" s="701"/>
      <c r="AE58" s="685"/>
      <c r="AF58" s="685"/>
      <c r="AG58" s="701"/>
      <c r="AH58" s="701"/>
      <c r="AI58" s="701"/>
      <c r="AJ58" s="701"/>
      <c r="AK58" s="701"/>
      <c r="AL58" s="701"/>
      <c r="AM58" s="701"/>
      <c r="AN58" s="701"/>
      <c r="AO58" s="701"/>
    </row>
    <row r="59" spans="1:41" s="682" customFormat="1" ht="33" customHeight="1" x14ac:dyDescent="0.3">
      <c r="A59" s="1075"/>
      <c r="B59" s="1075"/>
      <c r="C59" s="1075"/>
      <c r="D59" s="715"/>
      <c r="E59" s="715"/>
      <c r="F59" s="715"/>
      <c r="H59" s="687"/>
      <c r="AD59" s="701"/>
      <c r="AE59" s="685"/>
      <c r="AF59" s="685"/>
      <c r="AG59" s="701"/>
      <c r="AH59" s="701"/>
      <c r="AI59" s="701"/>
      <c r="AJ59" s="701"/>
      <c r="AK59" s="701"/>
      <c r="AL59" s="701"/>
      <c r="AM59" s="701"/>
      <c r="AN59" s="701"/>
      <c r="AO59" s="701"/>
    </row>
    <row r="60" spans="1:41" s="682" customFormat="1" ht="33" customHeight="1" x14ac:dyDescent="0.3">
      <c r="A60" s="1076"/>
      <c r="B60" s="1076"/>
      <c r="C60" s="1076"/>
      <c r="D60" s="715"/>
      <c r="E60" s="715"/>
      <c r="F60" s="715"/>
      <c r="H60" s="687"/>
      <c r="AD60" s="701"/>
      <c r="AE60" s="685"/>
      <c r="AF60" s="685"/>
      <c r="AG60" s="701"/>
      <c r="AH60" s="701"/>
      <c r="AI60" s="701"/>
      <c r="AJ60" s="701"/>
      <c r="AK60" s="701"/>
      <c r="AL60" s="701"/>
      <c r="AM60" s="701"/>
      <c r="AN60" s="701"/>
      <c r="AO60" s="701"/>
    </row>
    <row r="61" spans="1:41" s="682" customFormat="1" ht="60.75" customHeight="1" x14ac:dyDescent="0.3">
      <c r="A61" s="107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1" s="1077"/>
      <c r="C61" s="1077"/>
      <c r="D61" s="1077"/>
      <c r="E61" s="1077"/>
      <c r="F61" s="1077"/>
      <c r="H61" s="687"/>
      <c r="AD61" s="701"/>
      <c r="AE61" s="685"/>
      <c r="AF61" s="685"/>
      <c r="AG61" s="701"/>
      <c r="AH61" s="701"/>
      <c r="AI61" s="701"/>
      <c r="AJ61" s="701"/>
      <c r="AK61" s="701"/>
      <c r="AL61" s="701"/>
      <c r="AM61" s="701"/>
      <c r="AN61" s="701"/>
      <c r="AO61" s="701"/>
    </row>
    <row r="62" spans="1:41" s="682" customFormat="1" ht="33" customHeight="1" x14ac:dyDescent="0.3">
      <c r="A62" s="1078" t="s">
        <v>101</v>
      </c>
      <c r="B62" s="1078"/>
      <c r="C62" s="1078"/>
      <c r="D62" s="1078"/>
      <c r="E62" s="1078"/>
      <c r="F62" s="1078"/>
      <c r="H62" s="687"/>
      <c r="AD62" s="701"/>
      <c r="AE62" s="685"/>
      <c r="AF62" s="685"/>
      <c r="AG62" s="701"/>
      <c r="AH62" s="701"/>
      <c r="AI62" s="701"/>
      <c r="AJ62" s="701"/>
      <c r="AK62" s="701"/>
      <c r="AL62" s="701"/>
      <c r="AM62" s="701"/>
      <c r="AN62" s="701"/>
      <c r="AO62" s="701"/>
    </row>
    <row r="63" spans="1:41" s="682" customFormat="1" ht="33" customHeight="1" x14ac:dyDescent="0.3">
      <c r="A63" s="687"/>
      <c r="B63" s="687"/>
      <c r="H63" s="687"/>
      <c r="AD63" s="701"/>
      <c r="AE63" s="685"/>
      <c r="AF63" s="685"/>
      <c r="AG63" s="701"/>
      <c r="AH63" s="701"/>
      <c r="AI63" s="701"/>
      <c r="AJ63" s="701"/>
      <c r="AK63" s="701"/>
      <c r="AL63" s="701"/>
      <c r="AM63" s="701"/>
      <c r="AN63" s="701"/>
      <c r="AO63" s="701"/>
    </row>
    <row r="64" spans="1:41" x14ac:dyDescent="0.3">
      <c r="A64" s="687"/>
    </row>
    <row r="65" spans="1:1" x14ac:dyDescent="0.3">
      <c r="A65" s="687"/>
    </row>
    <row r="66" spans="1:1" x14ac:dyDescent="0.3">
      <c r="A66" s="687"/>
    </row>
    <row r="67" spans="1:1" x14ac:dyDescent="0.3">
      <c r="A67" s="687"/>
    </row>
    <row r="68" spans="1:1" x14ac:dyDescent="0.3">
      <c r="A68" s="687"/>
    </row>
    <row r="69" spans="1:1" x14ac:dyDescent="0.3">
      <c r="A69" s="687"/>
    </row>
    <row r="70" spans="1:1" x14ac:dyDescent="0.3">
      <c r="A70" s="687"/>
    </row>
    <row r="71" spans="1:1" x14ac:dyDescent="0.3">
      <c r="A71" s="687"/>
    </row>
    <row r="72" spans="1:1" x14ac:dyDescent="0.3">
      <c r="A72" s="687"/>
    </row>
    <row r="73" spans="1:1" x14ac:dyDescent="0.3">
      <c r="A73" s="687"/>
    </row>
    <row r="74" spans="1:1" x14ac:dyDescent="0.3">
      <c r="A74" s="687"/>
    </row>
    <row r="75" spans="1:1" x14ac:dyDescent="0.3">
      <c r="A75" s="687"/>
    </row>
  </sheetData>
  <sheetProtection algorithmName="SHA-512" hashValue="oRIE1AhWuxojECr8IT3MY87GyIsLVQ08bPkOvFJIo5ZDr02/Q9XNLuU6+l/1OuMudZleobiXQ7DhCEpEgkiaVA==" saltValue="HY3Yn10S+O3SnE4/3LA3Mw==" spinCount="100000" sheet="1" formatColumns="0" formatRows="0" selectLockedCells="1"/>
  <customSheetViews>
    <customSheetView guid="{4452BE38-CCC8-48C7-BE23-59874684899B}" scale="110" showPageBreaks="1" showGridLines="0" zeroValues="0" printArea="1" hiddenColumns="1" view="pageBreakPreview" topLeftCell="A42">
      <selection activeCell="D51" sqref="D51:F51"/>
      <pageMargins left="0.75" right="0.77" top="0.62" bottom="0.61" header="0.39" footer="0.32"/>
      <pageSetup scale="98" orientation="portrait" r:id="rId1"/>
      <headerFooter alignWithMargins="0">
        <oddFooter>&amp;R&amp;"Book Antiqua,Bold"&amp;8Bid Form (1st Envelope)  / Page &amp;P of &amp;N</oddFooter>
      </headerFooter>
    </customSheetView>
    <customSheetView guid="{C6A7FFED-91EB-41DF-A944-2BFB2D792481}" scale="85" showPageBreaks="1" showGridLines="0" zeroValues="0" printArea="1" hiddenColumns="1" view="pageBreakPreview" topLeftCell="A22">
      <selection activeCell="D50" sqref="D50:F50"/>
      <pageMargins left="0.75" right="0.77" top="0.62" bottom="0.61" header="0.39" footer="0.32"/>
      <pageSetup scale="98" orientation="portrait" r:id="rId2"/>
      <headerFooter alignWithMargins="0">
        <oddFooter>&amp;R&amp;"Book Antiqua,Bold"&amp;8Bid Form (1st Envelope)  / Page &amp;P of &amp;N</oddFooter>
      </headerFooter>
    </customSheetView>
    <customSheetView guid="{302D9D75-0757-45DA-AFBF-614F08F1401B}" scale="85" showPageBreaks="1" showGridLines="0" zeroValues="0" printArea="1" hiddenColumns="1" view="pageBreakPreview" topLeftCell="A22">
      <selection activeCell="D50" sqref="D50:F50"/>
      <pageMargins left="0.75" right="0.77" top="0.62" bottom="0.61" header="0.39" footer="0.32"/>
      <pageSetup scale="98" orientation="portrait" r:id="rId3"/>
      <headerFooter alignWithMargins="0">
        <oddFooter>&amp;R&amp;"Book Antiqua,Bold"&amp;8Bid Form (1st Envelope)  / Page &amp;P of &amp;N</oddFooter>
      </headerFooter>
    </customSheetView>
    <customSheetView guid="{CCDCC0D3-DF6E-48C7-BC25-59CC95F7F53D}" scale="110" showPageBreaks="1" showGridLines="0" zeroValues="0" printArea="1" hiddenColumns="1" view="pageBreakPreview" topLeftCell="A42">
      <selection activeCell="D51" sqref="D51:F51"/>
      <pageMargins left="0.75" right="0.77" top="0.62" bottom="0.61" header="0.39" footer="0.32"/>
      <pageSetup scale="98" orientation="portrait" r:id="rId4"/>
      <headerFooter alignWithMargins="0">
        <oddFooter>&amp;R&amp;"Book Antiqua,Bold"&amp;8Bid Form (1st Envelope)  / Page &amp;P of &amp;N</oddFooter>
      </headerFooter>
    </customSheetView>
  </customSheetViews>
  <mergeCells count="51">
    <mergeCell ref="A59:C59"/>
    <mergeCell ref="A60:C60"/>
    <mergeCell ref="A61:F61"/>
    <mergeCell ref="A62:F62"/>
    <mergeCell ref="A56:C56"/>
    <mergeCell ref="D56:F56"/>
    <mergeCell ref="A57:C57"/>
    <mergeCell ref="D57:F57"/>
    <mergeCell ref="A58:C58"/>
    <mergeCell ref="D58:F58"/>
    <mergeCell ref="A55:C55"/>
    <mergeCell ref="D55:F55"/>
    <mergeCell ref="B37:F37"/>
    <mergeCell ref="B38:F38"/>
    <mergeCell ref="B39:F39"/>
    <mergeCell ref="B40:F40"/>
    <mergeCell ref="B41:F41"/>
    <mergeCell ref="B42:F42"/>
    <mergeCell ref="B48:C48"/>
    <mergeCell ref="A52:C52"/>
    <mergeCell ref="D52:F52"/>
    <mergeCell ref="A53:C53"/>
    <mergeCell ref="A54:C54"/>
    <mergeCell ref="B36:F36"/>
    <mergeCell ref="B24:C24"/>
    <mergeCell ref="B25:C25"/>
    <mergeCell ref="B28:C28"/>
    <mergeCell ref="B29:C29"/>
    <mergeCell ref="B30:C30"/>
    <mergeCell ref="D30:F30"/>
    <mergeCell ref="B31:F31"/>
    <mergeCell ref="B32:F32"/>
    <mergeCell ref="B33:F33"/>
    <mergeCell ref="B34:F34"/>
    <mergeCell ref="B35:F35"/>
    <mergeCell ref="B27:C27"/>
    <mergeCell ref="D25:F25"/>
    <mergeCell ref="D26:F26"/>
    <mergeCell ref="B26:C26"/>
    <mergeCell ref="B23:C23"/>
    <mergeCell ref="A3:F3"/>
    <mergeCell ref="C5:F5"/>
    <mergeCell ref="B6:C6"/>
    <mergeCell ref="C15:F15"/>
    <mergeCell ref="B17:F17"/>
    <mergeCell ref="B18:F18"/>
    <mergeCell ref="B19:F19"/>
    <mergeCell ref="B20:F20"/>
    <mergeCell ref="B21:C21"/>
    <mergeCell ref="D21:F21"/>
    <mergeCell ref="B22:C22"/>
  </mergeCells>
  <pageMargins left="0.75" right="0.77" top="0.62" bottom="0.61" header="0.39" footer="0.32"/>
  <pageSetup scale="98" orientation="portrait" r:id="rId5"/>
  <headerFooter alignWithMargins="0">
    <oddFooter>&amp;R&amp;"Book Antiqua,Bold"&amp;8Bid Form (1st Envelope)  / Page &amp;P of &amp;N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pageSetUpPr fitToPage="1"/>
  </sheetPr>
  <dimension ref="A1:J15"/>
  <sheetViews>
    <sheetView showGridLines="0" view="pageBreakPreview" zoomScale="91" zoomScaleNormal="100" zoomScaleSheetLayoutView="91" workbookViewId="0">
      <selection activeCell="F2" sqref="F2:F12"/>
    </sheetView>
  </sheetViews>
  <sheetFormatPr defaultColWidth="8" defaultRowHeight="15.75" x14ac:dyDescent="0.2"/>
  <cols>
    <col min="1" max="1" width="8.625" style="162" customWidth="1"/>
    <col min="2" max="2" width="11.125" style="162" customWidth="1"/>
    <col min="3" max="4" width="38.625" style="162" customWidth="1"/>
    <col min="5" max="5" width="11.25" style="162" customWidth="1"/>
    <col min="6" max="6" width="8.625" style="156" customWidth="1"/>
    <col min="7" max="9" width="8" style="156" customWidth="1"/>
    <col min="10" max="16384" width="8" style="157"/>
  </cols>
  <sheetData>
    <row r="1" spans="1:10" ht="30.75" customHeight="1" x14ac:dyDescent="0.2">
      <c r="A1" s="153"/>
      <c r="B1" s="835"/>
      <c r="C1" s="836"/>
      <c r="D1" s="836"/>
      <c r="E1" s="837"/>
      <c r="F1" s="154"/>
      <c r="G1" s="155" t="s">
        <v>51</v>
      </c>
    </row>
    <row r="2" spans="1:10" ht="78" customHeight="1" x14ac:dyDescent="0.2">
      <c r="A2" s="838" t="s">
        <v>52</v>
      </c>
      <c r="B2" s="841" t="str">
        <f>Basic!B2</f>
        <v>Package-I: Establishment of SLDC cum REMC for UT of Ladakh under consultancy assignment for Establishment of SLDC cum REMC for UT of Ladakh.</v>
      </c>
      <c r="C2" s="842"/>
      <c r="D2" s="842"/>
      <c r="E2" s="843"/>
      <c r="F2" s="838" t="s">
        <v>487</v>
      </c>
    </row>
    <row r="3" spans="1:10" ht="23.25" customHeight="1" x14ac:dyDescent="0.2">
      <c r="A3" s="839"/>
      <c r="B3" s="844" t="str">
        <f>Basic!B3</f>
        <v xml:space="preserve">Specification No: CC/NT/W-SCADA/DOM/A00/23/08709 </v>
      </c>
      <c r="C3" s="845"/>
      <c r="D3" s="845"/>
      <c r="E3" s="846"/>
      <c r="F3" s="839"/>
    </row>
    <row r="4" spans="1:10" ht="39.950000000000003" customHeight="1" x14ac:dyDescent="0.2">
      <c r="A4" s="839"/>
      <c r="B4" s="158">
        <v>1</v>
      </c>
      <c r="C4" s="847" t="s">
        <v>53</v>
      </c>
      <c r="D4" s="847"/>
      <c r="E4" s="848"/>
      <c r="F4" s="839"/>
      <c r="G4" s="159"/>
      <c r="H4" s="160" t="s">
        <v>54</v>
      </c>
    </row>
    <row r="5" spans="1:10" ht="30" customHeight="1" x14ac:dyDescent="0.2">
      <c r="A5" s="839"/>
      <c r="B5" s="158">
        <v>2</v>
      </c>
      <c r="C5" s="847" t="s">
        <v>55</v>
      </c>
      <c r="D5" s="847"/>
      <c r="E5" s="848"/>
      <c r="F5" s="839"/>
    </row>
    <row r="6" spans="1:10" s="156" customFormat="1" ht="30" customHeight="1" x14ac:dyDescent="0.3">
      <c r="A6" s="839"/>
      <c r="B6" s="158">
        <v>3</v>
      </c>
      <c r="C6" s="847" t="s">
        <v>56</v>
      </c>
      <c r="D6" s="847"/>
      <c r="E6" s="848"/>
      <c r="F6" s="839"/>
    </row>
    <row r="7" spans="1:10" ht="52.5" hidden="1" customHeight="1" x14ac:dyDescent="0.2">
      <c r="A7" s="839"/>
      <c r="B7" s="158">
        <v>4</v>
      </c>
      <c r="C7" s="847" t="s">
        <v>57</v>
      </c>
      <c r="D7" s="847"/>
      <c r="E7" s="848"/>
      <c r="F7" s="839"/>
    </row>
    <row r="8" spans="1:10" ht="9.75" customHeight="1" x14ac:dyDescent="0.2">
      <c r="A8" s="839"/>
      <c r="B8" s="161"/>
      <c r="E8" s="163"/>
      <c r="F8" s="839"/>
    </row>
    <row r="9" spans="1:10" ht="23.25" customHeight="1" x14ac:dyDescent="0.2">
      <c r="A9" s="839"/>
      <c r="B9" s="849"/>
      <c r="C9" s="850"/>
      <c r="D9" s="850"/>
      <c r="E9" s="851"/>
      <c r="F9" s="839"/>
    </row>
    <row r="10" spans="1:10" ht="10.5" customHeight="1" x14ac:dyDescent="0.2">
      <c r="A10" s="839"/>
      <c r="B10" s="164"/>
      <c r="C10" s="165"/>
      <c r="D10" s="165"/>
      <c r="E10" s="166"/>
      <c r="F10" s="839"/>
    </row>
    <row r="11" spans="1:10" ht="24" customHeight="1" x14ac:dyDescent="0.2">
      <c r="A11" s="839"/>
      <c r="B11" s="852"/>
      <c r="C11" s="853"/>
      <c r="D11" s="853"/>
      <c r="E11" s="167"/>
      <c r="F11" s="839"/>
    </row>
    <row r="12" spans="1:10" ht="15.95" customHeight="1" x14ac:dyDescent="0.2">
      <c r="A12" s="840"/>
      <c r="B12" s="854"/>
      <c r="C12" s="855"/>
      <c r="D12" s="855"/>
      <c r="E12" s="163"/>
      <c r="F12" s="840"/>
    </row>
    <row r="13" spans="1:10" ht="24" customHeight="1" x14ac:dyDescent="0.2">
      <c r="A13" s="829"/>
      <c r="B13" s="830"/>
      <c r="C13" s="831"/>
      <c r="D13" s="831"/>
      <c r="E13" s="167"/>
      <c r="F13" s="832"/>
      <c r="G13" s="168"/>
      <c r="H13" s="168"/>
      <c r="I13" s="168"/>
      <c r="J13" s="168"/>
    </row>
    <row r="14" spans="1:10" ht="15.95" customHeight="1" x14ac:dyDescent="0.2">
      <c r="A14" s="829"/>
      <c r="B14" s="833"/>
      <c r="C14" s="834"/>
      <c r="D14" s="834"/>
      <c r="E14" s="166"/>
      <c r="F14" s="832"/>
      <c r="G14" s="168"/>
      <c r="H14" s="168"/>
      <c r="I14" s="168"/>
      <c r="J14" s="168"/>
    </row>
    <row r="15" spans="1:10" x14ac:dyDescent="0.2">
      <c r="B15" s="169"/>
      <c r="C15" s="169"/>
      <c r="D15" s="169"/>
      <c r="E15" s="169"/>
    </row>
  </sheetData>
  <sheetProtection algorithmName="SHA-512" hashValue="VkqVSe/hCG7Y4IFhgDFmSRLUQneGNpWSOXKo51qBPhRJxTHQi4WDzO10QTrk5I1G/1RKOqKyDBuiuw1cPSfLfg==" saltValue="cjBAiWcu9uxvM759h64d5A==" spinCount="100000" sheet="1" formatColumns="0" formatRows="0" selectLockedCells="1"/>
  <customSheetViews>
    <customSheetView guid="{4452BE38-CCC8-48C7-BE23-59874684899B}" scale="145" showPageBreaks="1" showGridLines="0" fitToPage="1" printArea="1" hiddenRows="1" view="pageBreakPreview">
      <selection activeCell="F13" sqref="F13:F14"/>
      <pageMargins left="0.15748031496063" right="0.23622047244094499" top="0.78" bottom="0.98425196850393704" header="0.35433070866141703" footer="0.511811023622047"/>
      <printOptions horizontalCentered="1"/>
      <pageSetup paperSize="9" fitToHeight="0" orientation="landscape" r:id="rId1"/>
      <headerFooter alignWithMargins="0"/>
    </customSheetView>
    <customSheetView guid="{C6A7FFED-91EB-41DF-A944-2BFB2D792481}" scale="145" showPageBreaks="1" showGridLines="0" fitToPage="1" printArea="1" hiddenRows="1" view="pageBreakPreview">
      <selection activeCell="C8" sqref="C8"/>
      <pageMargins left="0.15748031496063" right="0.23622047244094499" top="0.78" bottom="0.98425196850393704" header="0.35433070866141703" footer="0.511811023622047"/>
      <printOptions horizontalCentered="1"/>
      <pageSetup paperSize="9" fitToHeight="0" orientation="landscape" r:id="rId2"/>
      <headerFooter alignWithMargins="0"/>
    </customSheetView>
    <customSheetView guid="{302D9D75-0757-45DA-AFBF-614F08F1401B}" scale="145" showPageBreaks="1" showGridLines="0" fitToPage="1" printArea="1" hiddenRows="1" view="pageBreakPreview">
      <selection activeCell="C5" sqref="C5:E5"/>
      <pageMargins left="0.15748031496063" right="0.23622047244094499" top="0.78" bottom="0.98425196850393704" header="0.35433070866141703" footer="0.511811023622047"/>
      <printOptions horizontalCentered="1"/>
      <pageSetup paperSize="9" fitToHeight="0" orientation="landscape" r:id="rId3"/>
      <headerFooter alignWithMargins="0"/>
    </customSheetView>
    <customSheetView guid="{CCDCC0D3-DF6E-48C7-BC25-59CC95F7F53D}" scale="145" showPageBreaks="1" showGridLines="0" fitToPage="1" printArea="1" hiddenRows="1" view="pageBreakPreview">
      <selection activeCell="F13" sqref="F13:F14"/>
      <pageMargins left="0.15748031496063" right="0.23622047244094499" top="0.78" bottom="0.98425196850393704" header="0.35433070866141703" footer="0.511811023622047"/>
      <printOptions horizontalCentered="1"/>
      <pageSetup paperSize="9" fitToHeight="0" orientation="landscape" r:id="rId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fitToHeight="0"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34"/>
  <sheetViews>
    <sheetView showGridLines="0" view="pageBreakPreview" topLeftCell="A25" zoomScaleNormal="100" zoomScaleSheetLayoutView="100" workbookViewId="0">
      <selection activeCell="D6" sqref="D6"/>
    </sheetView>
  </sheetViews>
  <sheetFormatPr defaultColWidth="9" defaultRowHeight="15.75" x14ac:dyDescent="0.25"/>
  <cols>
    <col min="1" max="2" width="9" style="33"/>
    <col min="3" max="3" width="72.625" style="33" customWidth="1"/>
    <col min="4" max="4" width="66.125" style="33" customWidth="1"/>
    <col min="5" max="16384" width="9" style="172"/>
  </cols>
  <sheetData>
    <row r="1" spans="1:11" ht="45" customHeight="1" x14ac:dyDescent="0.25">
      <c r="A1" s="857" t="s">
        <v>58</v>
      </c>
      <c r="B1" s="857"/>
      <c r="C1" s="857"/>
      <c r="D1" s="170"/>
      <c r="E1" s="171"/>
      <c r="F1" s="171"/>
      <c r="G1" s="171"/>
      <c r="H1" s="171"/>
      <c r="I1" s="171"/>
      <c r="J1" s="171"/>
      <c r="K1" s="171"/>
    </row>
    <row r="2" spans="1:11" ht="18" customHeight="1" x14ac:dyDescent="0.25">
      <c r="D2" s="173"/>
      <c r="E2" s="174"/>
      <c r="F2" s="174"/>
      <c r="G2" s="174"/>
      <c r="H2" s="174"/>
      <c r="I2" s="174"/>
      <c r="J2" s="174"/>
      <c r="K2" s="174"/>
    </row>
    <row r="3" spans="1:11" ht="18" customHeight="1" x14ac:dyDescent="0.25">
      <c r="A3" s="57" t="s">
        <v>33</v>
      </c>
      <c r="B3" s="33" t="s">
        <v>59</v>
      </c>
      <c r="D3" s="175"/>
      <c r="E3" s="176"/>
      <c r="F3" s="176"/>
      <c r="G3" s="176"/>
      <c r="H3" s="176"/>
      <c r="I3" s="176"/>
      <c r="J3" s="176"/>
      <c r="K3" s="176"/>
    </row>
    <row r="4" spans="1:11" ht="18" customHeight="1" x14ac:dyDescent="0.25">
      <c r="B4" s="177" t="s">
        <v>60</v>
      </c>
      <c r="C4" s="178" t="s">
        <v>61</v>
      </c>
      <c r="D4" s="175"/>
      <c r="E4" s="176"/>
      <c r="F4" s="176"/>
      <c r="G4" s="176"/>
      <c r="H4" s="176"/>
      <c r="I4" s="176"/>
      <c r="J4" s="176"/>
      <c r="K4" s="176"/>
    </row>
    <row r="5" spans="1:11" ht="38.1" customHeight="1" x14ac:dyDescent="0.25">
      <c r="B5" s="177" t="s">
        <v>62</v>
      </c>
      <c r="C5" s="178" t="s">
        <v>63</v>
      </c>
      <c r="D5" s="175"/>
      <c r="E5" s="176"/>
      <c r="F5" s="176"/>
      <c r="G5" s="176"/>
      <c r="H5" s="176"/>
      <c r="I5" s="176"/>
      <c r="J5" s="176"/>
      <c r="K5" s="176"/>
    </row>
    <row r="6" spans="1:11" ht="18" customHeight="1" x14ac:dyDescent="0.25">
      <c r="B6" s="177" t="s">
        <v>64</v>
      </c>
      <c r="C6" s="178" t="s">
        <v>65</v>
      </c>
      <c r="D6" s="175"/>
      <c r="E6" s="176"/>
      <c r="F6" s="176"/>
      <c r="G6" s="176"/>
      <c r="H6" s="176"/>
      <c r="I6" s="176"/>
      <c r="J6" s="176"/>
      <c r="K6" s="176"/>
    </row>
    <row r="7" spans="1:11" ht="18" customHeight="1" x14ac:dyDescent="0.25">
      <c r="B7" s="177" t="s">
        <v>66</v>
      </c>
      <c r="C7" s="178" t="s">
        <v>67</v>
      </c>
      <c r="D7" s="175"/>
      <c r="E7" s="176"/>
      <c r="F7" s="176"/>
      <c r="G7" s="176"/>
      <c r="H7" s="176"/>
      <c r="I7" s="176"/>
      <c r="J7" s="176"/>
      <c r="K7" s="176"/>
    </row>
    <row r="8" spans="1:11" ht="18" customHeight="1" x14ac:dyDescent="0.25">
      <c r="B8" s="177" t="s">
        <v>68</v>
      </c>
      <c r="C8" s="178" t="s">
        <v>69</v>
      </c>
      <c r="D8" s="175"/>
      <c r="E8" s="176"/>
      <c r="F8" s="176"/>
      <c r="G8" s="176"/>
      <c r="H8" s="176"/>
      <c r="I8" s="176"/>
      <c r="J8" s="176"/>
      <c r="K8" s="176"/>
    </row>
    <row r="9" spans="1:11" ht="18" customHeight="1" x14ac:dyDescent="0.25">
      <c r="B9" s="177" t="s">
        <v>70</v>
      </c>
      <c r="C9" s="178" t="s">
        <v>71</v>
      </c>
      <c r="D9" s="175"/>
      <c r="E9" s="176"/>
      <c r="F9" s="176"/>
      <c r="G9" s="176"/>
      <c r="H9" s="176"/>
      <c r="I9" s="176"/>
      <c r="J9" s="176"/>
      <c r="K9" s="176"/>
    </row>
    <row r="10" spans="1:11" ht="18" customHeight="1" x14ac:dyDescent="0.25">
      <c r="B10" s="177"/>
      <c r="C10" s="178"/>
      <c r="D10" s="175"/>
      <c r="E10" s="176"/>
      <c r="F10" s="176"/>
      <c r="G10" s="176"/>
      <c r="H10" s="176"/>
      <c r="I10" s="176"/>
      <c r="J10" s="176"/>
      <c r="K10" s="176"/>
    </row>
    <row r="11" spans="1:11" ht="18" customHeight="1" x14ac:dyDescent="0.25">
      <c r="A11" s="57" t="s">
        <v>38</v>
      </c>
      <c r="B11" s="33" t="s">
        <v>72</v>
      </c>
      <c r="D11" s="175"/>
      <c r="E11" s="176"/>
      <c r="F11" s="176"/>
      <c r="G11" s="176"/>
      <c r="H11" s="176"/>
      <c r="I11" s="176"/>
      <c r="J11" s="176"/>
      <c r="K11" s="176"/>
    </row>
    <row r="12" spans="1:11" ht="18" customHeight="1" x14ac:dyDescent="0.25">
      <c r="B12" s="856" t="s">
        <v>73</v>
      </c>
      <c r="C12" s="856"/>
      <c r="D12" s="179"/>
      <c r="E12" s="176"/>
      <c r="F12" s="176"/>
      <c r="G12" s="176"/>
      <c r="H12" s="176"/>
      <c r="I12" s="176"/>
      <c r="J12" s="176"/>
      <c r="K12" s="176"/>
    </row>
    <row r="13" spans="1:11" ht="18" customHeight="1" x14ac:dyDescent="0.25">
      <c r="B13" s="180"/>
      <c r="C13" s="178" t="s">
        <v>74</v>
      </c>
      <c r="D13" s="175"/>
      <c r="E13" s="176"/>
      <c r="F13" s="176"/>
      <c r="G13" s="176"/>
      <c r="H13" s="176"/>
      <c r="I13" s="176"/>
      <c r="J13" s="176"/>
      <c r="K13" s="176"/>
    </row>
    <row r="14" spans="1:11" ht="18" customHeight="1" x14ac:dyDescent="0.25">
      <c r="B14" s="856" t="s">
        <v>75</v>
      </c>
      <c r="C14" s="856"/>
      <c r="D14" s="179"/>
      <c r="E14" s="176"/>
      <c r="F14" s="176"/>
      <c r="G14" s="176"/>
      <c r="H14" s="176"/>
      <c r="I14" s="176"/>
      <c r="J14" s="176"/>
      <c r="K14" s="176"/>
    </row>
    <row r="15" spans="1:11" ht="31.9" customHeight="1" x14ac:dyDescent="0.25">
      <c r="B15" s="115" t="s">
        <v>76</v>
      </c>
      <c r="C15" s="178" t="s">
        <v>77</v>
      </c>
      <c r="D15" s="175"/>
      <c r="E15" s="176"/>
      <c r="F15" s="176"/>
      <c r="G15" s="176"/>
      <c r="H15" s="176"/>
      <c r="I15" s="176"/>
      <c r="J15" s="176"/>
      <c r="K15" s="176"/>
    </row>
    <row r="16" spans="1:11" ht="18" customHeight="1" x14ac:dyDescent="0.25">
      <c r="B16" s="115" t="s">
        <v>76</v>
      </c>
      <c r="C16" s="178" t="s">
        <v>78</v>
      </c>
      <c r="D16" s="175"/>
      <c r="E16" s="176"/>
      <c r="F16" s="176"/>
      <c r="G16" s="176"/>
      <c r="H16" s="176"/>
      <c r="I16" s="176"/>
      <c r="J16" s="176"/>
      <c r="K16" s="176"/>
    </row>
    <row r="17" spans="2:11" ht="18" customHeight="1" x14ac:dyDescent="0.25">
      <c r="B17" s="115" t="s">
        <v>76</v>
      </c>
      <c r="C17" s="178" t="s">
        <v>79</v>
      </c>
      <c r="D17" s="175"/>
      <c r="E17" s="176"/>
      <c r="F17" s="176"/>
      <c r="G17" s="176"/>
      <c r="H17" s="176"/>
      <c r="I17" s="176"/>
      <c r="J17" s="176"/>
      <c r="K17" s="176"/>
    </row>
    <row r="18" spans="2:11" ht="18" customHeight="1" x14ac:dyDescent="0.25">
      <c r="B18" s="115" t="s">
        <v>76</v>
      </c>
      <c r="C18" s="178" t="s">
        <v>80</v>
      </c>
      <c r="D18" s="175"/>
      <c r="E18" s="176"/>
      <c r="F18" s="176"/>
      <c r="G18" s="176"/>
      <c r="H18" s="176"/>
      <c r="I18" s="176"/>
      <c r="J18" s="176"/>
      <c r="K18" s="176"/>
    </row>
    <row r="19" spans="2:11" ht="18" customHeight="1" x14ac:dyDescent="0.25">
      <c r="B19" s="856" t="s">
        <v>81</v>
      </c>
      <c r="C19" s="856"/>
      <c r="D19" s="179"/>
      <c r="E19" s="176"/>
      <c r="F19" s="176"/>
      <c r="G19" s="176"/>
      <c r="H19" s="176"/>
      <c r="I19" s="176"/>
      <c r="J19" s="176"/>
      <c r="K19" s="176"/>
    </row>
    <row r="20" spans="2:11" ht="54" customHeight="1" x14ac:dyDescent="0.25">
      <c r="B20" s="115" t="s">
        <v>76</v>
      </c>
      <c r="C20" s="178" t="s">
        <v>82</v>
      </c>
      <c r="D20" s="175"/>
      <c r="E20" s="176"/>
      <c r="F20" s="176"/>
      <c r="G20" s="176"/>
      <c r="H20" s="176"/>
      <c r="I20" s="176"/>
      <c r="J20" s="176"/>
      <c r="K20" s="176"/>
    </row>
    <row r="21" spans="2:11" ht="54" customHeight="1" x14ac:dyDescent="0.25">
      <c r="B21" s="115" t="s">
        <v>76</v>
      </c>
      <c r="C21" s="178" t="s">
        <v>83</v>
      </c>
      <c r="D21" s="175"/>
      <c r="E21" s="176"/>
      <c r="F21" s="176"/>
      <c r="G21" s="176"/>
      <c r="H21" s="176"/>
      <c r="I21" s="176"/>
      <c r="J21" s="176"/>
      <c r="K21" s="176"/>
    </row>
    <row r="22" spans="2:11" ht="18" customHeight="1" x14ac:dyDescent="0.25">
      <c r="B22" s="115" t="s">
        <v>76</v>
      </c>
      <c r="C22" s="178" t="s">
        <v>84</v>
      </c>
      <c r="D22" s="175"/>
      <c r="E22" s="176"/>
      <c r="F22" s="176"/>
      <c r="G22" s="176"/>
      <c r="H22" s="176"/>
      <c r="I22" s="176"/>
      <c r="J22" s="176"/>
      <c r="K22" s="176"/>
    </row>
    <row r="23" spans="2:11" ht="38.1" customHeight="1" x14ac:dyDescent="0.25">
      <c r="B23" s="115" t="s">
        <v>76</v>
      </c>
      <c r="C23" s="178" t="s">
        <v>85</v>
      </c>
      <c r="D23" s="175"/>
      <c r="E23" s="176"/>
      <c r="F23" s="176"/>
      <c r="G23" s="176"/>
      <c r="H23" s="176"/>
      <c r="I23" s="176"/>
      <c r="J23" s="176"/>
      <c r="K23" s="176"/>
    </row>
    <row r="24" spans="2:11" ht="18" customHeight="1" x14ac:dyDescent="0.25">
      <c r="B24" s="856" t="s">
        <v>86</v>
      </c>
      <c r="C24" s="856"/>
      <c r="D24" s="179"/>
      <c r="E24" s="176"/>
      <c r="F24" s="176"/>
      <c r="G24" s="176"/>
      <c r="H24" s="176"/>
      <c r="I24" s="176"/>
      <c r="J24" s="176"/>
      <c r="K24" s="176"/>
    </row>
    <row r="25" spans="2:11" ht="54" customHeight="1" x14ac:dyDescent="0.25">
      <c r="B25" s="115" t="s">
        <v>76</v>
      </c>
      <c r="C25" s="178" t="s">
        <v>82</v>
      </c>
      <c r="D25" s="175"/>
      <c r="E25" s="176"/>
      <c r="F25" s="176"/>
      <c r="G25" s="176"/>
      <c r="H25" s="176"/>
      <c r="I25" s="176"/>
      <c r="J25" s="176"/>
      <c r="K25" s="176"/>
    </row>
    <row r="26" spans="2:11" ht="18" customHeight="1" x14ac:dyDescent="0.25">
      <c r="B26" s="115" t="s">
        <v>76</v>
      </c>
      <c r="C26" s="178" t="s">
        <v>84</v>
      </c>
      <c r="D26" s="175"/>
      <c r="E26" s="176"/>
      <c r="F26" s="176"/>
      <c r="G26" s="176"/>
      <c r="H26" s="176"/>
      <c r="I26" s="176"/>
      <c r="J26" s="176"/>
      <c r="K26" s="176"/>
    </row>
    <row r="27" spans="2:11" ht="18" customHeight="1" x14ac:dyDescent="0.25">
      <c r="B27" s="856" t="s">
        <v>87</v>
      </c>
      <c r="C27" s="856"/>
      <c r="D27" s="179"/>
    </row>
    <row r="28" spans="2:11" ht="54" customHeight="1" x14ac:dyDescent="0.25">
      <c r="B28" s="115" t="s">
        <v>76</v>
      </c>
      <c r="C28" s="178" t="s">
        <v>82</v>
      </c>
      <c r="D28" s="175"/>
      <c r="E28" s="176"/>
      <c r="F28" s="176"/>
      <c r="G28" s="176"/>
      <c r="H28" s="176"/>
      <c r="I28" s="176"/>
      <c r="J28" s="176"/>
      <c r="K28" s="176"/>
    </row>
    <row r="29" spans="2:11" ht="18" customHeight="1" x14ac:dyDescent="0.25">
      <c r="B29" s="115" t="s">
        <v>76</v>
      </c>
      <c r="C29" s="178" t="s">
        <v>84</v>
      </c>
      <c r="D29" s="175"/>
    </row>
    <row r="30" spans="2:11" ht="18" customHeight="1" x14ac:dyDescent="0.25">
      <c r="B30" s="856" t="s">
        <v>88</v>
      </c>
      <c r="C30" s="856"/>
      <c r="D30" s="179"/>
    </row>
    <row r="31" spans="2:11" ht="50.25" customHeight="1" x14ac:dyDescent="0.25">
      <c r="B31" s="115" t="s">
        <v>76</v>
      </c>
      <c r="C31" s="178" t="s">
        <v>82</v>
      </c>
      <c r="D31" s="179"/>
    </row>
    <row r="32" spans="2:11" ht="18" customHeight="1" x14ac:dyDescent="0.25">
      <c r="B32" s="115" t="s">
        <v>76</v>
      </c>
      <c r="C32" s="178" t="s">
        <v>84</v>
      </c>
      <c r="D32" s="175"/>
    </row>
    <row r="33" spans="2:11" ht="18" customHeight="1" x14ac:dyDescent="0.25">
      <c r="B33" s="856" t="s">
        <v>89</v>
      </c>
      <c r="C33" s="856"/>
      <c r="D33" s="179"/>
    </row>
    <row r="34" spans="2:11" ht="51.75" customHeight="1" x14ac:dyDescent="0.25">
      <c r="B34" s="115" t="s">
        <v>76</v>
      </c>
      <c r="C34" s="178" t="s">
        <v>82</v>
      </c>
      <c r="D34" s="179"/>
    </row>
    <row r="35" spans="2:11" ht="18" customHeight="1" x14ac:dyDescent="0.25">
      <c r="B35" s="115" t="s">
        <v>76</v>
      </c>
      <c r="C35" s="178" t="s">
        <v>84</v>
      </c>
      <c r="D35" s="175"/>
    </row>
    <row r="36" spans="2:11" ht="18" customHeight="1" x14ac:dyDescent="0.25">
      <c r="B36" s="856" t="s">
        <v>90</v>
      </c>
      <c r="C36" s="856"/>
      <c r="D36" s="179"/>
    </row>
    <row r="37" spans="2:11" ht="32.25" customHeight="1" x14ac:dyDescent="0.25">
      <c r="B37" s="115" t="s">
        <v>76</v>
      </c>
      <c r="C37" s="178" t="s">
        <v>91</v>
      </c>
      <c r="D37" s="175"/>
      <c r="E37" s="176"/>
      <c r="F37" s="176"/>
      <c r="G37" s="176"/>
      <c r="H37" s="176"/>
      <c r="I37" s="176"/>
      <c r="J37" s="176"/>
      <c r="K37" s="176"/>
    </row>
    <row r="38" spans="2:11" ht="18" customHeight="1" x14ac:dyDescent="0.25">
      <c r="B38" s="856" t="s">
        <v>92</v>
      </c>
      <c r="C38" s="856"/>
    </row>
    <row r="39" spans="2:11" ht="38.1" customHeight="1" x14ac:dyDescent="0.25">
      <c r="B39" s="115" t="s">
        <v>76</v>
      </c>
      <c r="C39" s="178" t="s">
        <v>93</v>
      </c>
    </row>
    <row r="40" spans="2:11" ht="38.1" customHeight="1" x14ac:dyDescent="0.25">
      <c r="B40" s="115" t="s">
        <v>76</v>
      </c>
      <c r="C40" s="178" t="s">
        <v>91</v>
      </c>
    </row>
    <row r="41" spans="2:11" ht="18" customHeight="1" x14ac:dyDescent="0.25">
      <c r="B41" s="856" t="s">
        <v>94</v>
      </c>
      <c r="C41" s="856"/>
    </row>
    <row r="42" spans="2:11" ht="18" customHeight="1" x14ac:dyDescent="0.25">
      <c r="B42" s="115" t="s">
        <v>76</v>
      </c>
      <c r="C42" s="181" t="s">
        <v>95</v>
      </c>
    </row>
    <row r="43" spans="2:11" ht="18" customHeight="1" x14ac:dyDescent="0.25">
      <c r="B43" s="115" t="s">
        <v>76</v>
      </c>
      <c r="C43" s="181" t="s">
        <v>96</v>
      </c>
    </row>
    <row r="44" spans="2:11" ht="18" customHeight="1" x14ac:dyDescent="0.25">
      <c r="B44" s="856" t="s">
        <v>97</v>
      </c>
      <c r="C44" s="856"/>
    </row>
    <row r="45" spans="2:11" ht="18" customHeight="1" x14ac:dyDescent="0.25">
      <c r="B45" s="115" t="s">
        <v>76</v>
      </c>
      <c r="C45" s="178" t="s">
        <v>98</v>
      </c>
      <c r="D45" s="175"/>
      <c r="E45" s="176"/>
      <c r="F45" s="176"/>
      <c r="G45" s="176"/>
      <c r="H45" s="176"/>
      <c r="I45" s="176"/>
      <c r="J45" s="176"/>
      <c r="K45" s="176"/>
    </row>
    <row r="46" spans="2:11" ht="18" customHeight="1" x14ac:dyDescent="0.25">
      <c r="B46" s="115" t="s">
        <v>76</v>
      </c>
      <c r="C46" s="178" t="s">
        <v>99</v>
      </c>
      <c r="D46" s="175"/>
      <c r="E46" s="176"/>
      <c r="F46" s="176"/>
      <c r="G46" s="176"/>
      <c r="H46" s="176"/>
      <c r="I46" s="176"/>
      <c r="J46" s="176"/>
      <c r="K46" s="176"/>
    </row>
    <row r="47" spans="2:11" ht="18" customHeight="1" x14ac:dyDescent="0.25">
      <c r="B47" s="115" t="s">
        <v>76</v>
      </c>
      <c r="C47" s="178" t="s">
        <v>100</v>
      </c>
      <c r="D47" s="175"/>
      <c r="E47" s="176"/>
      <c r="F47" s="176"/>
      <c r="G47" s="176"/>
      <c r="H47" s="176"/>
      <c r="I47" s="176"/>
      <c r="J47" s="176"/>
      <c r="K47" s="176"/>
    </row>
    <row r="48" spans="2:11" ht="18" customHeight="1" x14ac:dyDescent="0.25">
      <c r="C48" s="172"/>
    </row>
    <row r="49" spans="1:4" ht="18" customHeight="1" x14ac:dyDescent="0.25">
      <c r="A49" s="858" t="s">
        <v>101</v>
      </c>
      <c r="B49" s="858"/>
      <c r="C49" s="858"/>
      <c r="D49" s="182"/>
    </row>
    <row r="50" spans="1:4" ht="36" customHeight="1" x14ac:dyDescent="0.25">
      <c r="A50" s="859" t="s">
        <v>102</v>
      </c>
      <c r="B50" s="859"/>
      <c r="C50" s="859"/>
    </row>
    <row r="51" spans="1:4" ht="18" customHeight="1" x14ac:dyDescent="0.25">
      <c r="C51" s="181"/>
    </row>
    <row r="52" spans="1:4" ht="18" customHeight="1" x14ac:dyDescent="0.25">
      <c r="C52" s="172"/>
    </row>
    <row r="53" spans="1:4" ht="18" customHeight="1" x14ac:dyDescent="0.25">
      <c r="C53" s="181"/>
    </row>
    <row r="54" spans="1:4" ht="18" customHeight="1" x14ac:dyDescent="0.25">
      <c r="B54" s="172"/>
      <c r="C54" s="172"/>
    </row>
    <row r="55" spans="1:4" ht="18" customHeight="1" x14ac:dyDescent="0.25">
      <c r="B55" s="172"/>
      <c r="C55" s="172"/>
    </row>
    <row r="56" spans="1:4" ht="18" customHeight="1" x14ac:dyDescent="0.25">
      <c r="B56" s="172"/>
      <c r="C56" s="172"/>
    </row>
    <row r="57" spans="1:4" ht="18" customHeight="1" x14ac:dyDescent="0.25">
      <c r="B57" s="172"/>
      <c r="C57" s="172"/>
    </row>
    <row r="58" spans="1:4" ht="18" customHeight="1" x14ac:dyDescent="0.25">
      <c r="B58" s="172"/>
      <c r="C58" s="172"/>
    </row>
    <row r="59" spans="1:4" ht="18" customHeight="1" x14ac:dyDescent="0.25">
      <c r="B59" s="172"/>
      <c r="C59" s="172"/>
    </row>
    <row r="60" spans="1:4" ht="18" customHeight="1" x14ac:dyDescent="0.25"/>
    <row r="61" spans="1:4" ht="18" customHeight="1" x14ac:dyDescent="0.25"/>
    <row r="62" spans="1:4" ht="18" customHeight="1" x14ac:dyDescent="0.25"/>
    <row r="63" spans="1:4" ht="18" customHeight="1" x14ac:dyDescent="0.25"/>
    <row r="64" spans="1: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sheetData>
  <sheetProtection password="CBD2" sheet="1" formatColumns="0" formatRows="0" selectLockedCells="1" selectUnlockedCells="1"/>
  <customSheetViews>
    <customSheetView guid="{4452BE38-CCC8-48C7-BE23-59874684899B}" showGridLines="0" printArea="1" view="pageBreakPreview" topLeftCell="A31">
      <selection activeCell="D6" sqref="D6"/>
      <rowBreaks count="1" manualBreakCount="1">
        <brk id="26" max="2" man="1"/>
      </rowBreaks>
      <pageMargins left="0.75" right="0.75" top="0.55000000000000004" bottom="0.47" header="0.32" footer="0.25"/>
      <pageSetup orientation="portrait" r:id="rId1"/>
      <headerFooter alignWithMargins="0">
        <oddFooter>&amp;RPage &amp;P of &amp;N</oddFooter>
      </headerFooter>
    </customSheetView>
    <customSheetView guid="{C6A7FFED-91EB-41DF-A944-2BFB2D792481}" showGridLines="0" printArea="1" view="pageBreakPreview" topLeftCell="A31">
      <selection activeCell="D6" sqref="D6"/>
      <rowBreaks count="1" manualBreakCount="1">
        <brk id="26" max="2" man="1"/>
      </rowBreaks>
      <pageMargins left="0.75" right="0.75" top="0.55000000000000004" bottom="0.47" header="0.32" footer="0.25"/>
      <pageSetup orientation="portrait" r:id="rId2"/>
      <headerFooter alignWithMargins="0">
        <oddFooter>&amp;RPage &amp;P of &amp;N</oddFooter>
      </headerFooter>
    </customSheetView>
    <customSheetView guid="{302D9D75-0757-45DA-AFBF-614F08F1401B}" showGridLines="0" printArea="1" view="pageBreakPreview" topLeftCell="A31">
      <selection activeCell="D6" sqref="D6"/>
      <rowBreaks count="1" manualBreakCount="1">
        <brk id="26" max="2" man="1"/>
      </rowBreaks>
      <pageMargins left="0.75" right="0.75" top="0.55000000000000004" bottom="0.47" header="0.32" footer="0.25"/>
      <pageSetup orientation="portrait" r:id="rId3"/>
      <headerFooter alignWithMargins="0">
        <oddFooter>&amp;RPage &amp;P of &amp;N</oddFooter>
      </headerFooter>
    </customSheetView>
    <customSheetView guid="{CCDCC0D3-DF6E-48C7-BC25-59CC95F7F53D}" showGridLines="0" printArea="1" view="pageBreakPreview" topLeftCell="A31">
      <selection activeCell="D6" sqref="D6"/>
      <rowBreaks count="1" manualBreakCount="1">
        <brk id="26" max="2" man="1"/>
      </rowBreaks>
      <pageMargins left="0.75" right="0.75" top="0.55000000000000004" bottom="0.47" header="0.32" footer="0.25"/>
      <pageSetup orientation="portrait" r:id="rId4"/>
      <headerFooter alignWithMargins="0">
        <oddFooter>&amp;RPage &amp;P of &amp;N</oddFooter>
      </headerFooter>
    </customSheetView>
  </customSheetViews>
  <mergeCells count="14">
    <mergeCell ref="A49:C49"/>
    <mergeCell ref="A50:C50"/>
    <mergeCell ref="B30:C30"/>
    <mergeCell ref="B33:C33"/>
    <mergeCell ref="B36:C36"/>
    <mergeCell ref="B38:C38"/>
    <mergeCell ref="B41:C41"/>
    <mergeCell ref="B44:C44"/>
    <mergeCell ref="B27:C27"/>
    <mergeCell ref="A1:C1"/>
    <mergeCell ref="B12:C12"/>
    <mergeCell ref="B14:C14"/>
    <mergeCell ref="B19:C19"/>
    <mergeCell ref="B24:C24"/>
  </mergeCells>
  <pageMargins left="0.75" right="0.75" top="0.55000000000000004" bottom="0.47" header="0.32" footer="0.25"/>
  <pageSetup orientation="portrait" r:id="rId5"/>
  <headerFooter alignWithMargins="0">
    <oddFooter>&amp;RPage &amp;P of &amp;N</oddFooter>
  </headerFooter>
  <rowBreaks count="1" manualBreakCount="1">
    <brk id="26" max="2"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Z34"/>
  <sheetViews>
    <sheetView showGridLines="0" view="pageBreakPreview" zoomScaleNormal="100" zoomScaleSheetLayoutView="100" workbookViewId="0">
      <selection activeCell="E32" sqref="E32"/>
    </sheetView>
  </sheetViews>
  <sheetFormatPr defaultColWidth="8" defaultRowHeight="15.75" x14ac:dyDescent="0.25"/>
  <cols>
    <col min="1" max="1" width="28.875" style="184" customWidth="1"/>
    <col min="2" max="2" width="10.25" style="184" customWidth="1"/>
    <col min="3" max="4" width="5.625" style="184" customWidth="1"/>
    <col min="5" max="5" width="5.625" style="186" customWidth="1"/>
    <col min="6" max="6" width="34.125" style="186" customWidth="1"/>
    <col min="7" max="7" width="1.125" style="186" customWidth="1"/>
    <col min="8" max="8" width="17.5" style="186" customWidth="1"/>
    <col min="9" max="9" width="10.375" style="186" customWidth="1"/>
    <col min="10" max="10" width="8" style="186" hidden="1" customWidth="1"/>
    <col min="11" max="11" width="54.875" style="186" hidden="1" customWidth="1"/>
    <col min="12" max="26" width="8" style="186" hidden="1" customWidth="1"/>
    <col min="27" max="73" width="8" style="186" customWidth="1"/>
    <col min="74" max="16384" width="8" style="186"/>
  </cols>
  <sheetData>
    <row r="1" spans="1:13" s="184" customFormat="1" ht="63.6" customHeight="1" x14ac:dyDescent="0.3">
      <c r="A1" s="863" t="str">
        <f>Basic!B2</f>
        <v>Package-I: Establishment of SLDC cum REMC for UT of Ladakh under consultancy assignment for Establishment of SLDC cum REMC for UT of Ladakh.</v>
      </c>
      <c r="B1" s="863"/>
      <c r="C1" s="863"/>
      <c r="D1" s="863"/>
      <c r="E1" s="863"/>
      <c r="F1" s="863"/>
      <c r="G1" s="183"/>
      <c r="H1" s="183"/>
      <c r="I1" s="183"/>
      <c r="K1" s="185"/>
      <c r="L1" s="185"/>
      <c r="M1" s="185"/>
    </row>
    <row r="2" spans="1:13" ht="20.100000000000001" customHeight="1" x14ac:dyDescent="0.25">
      <c r="A2" s="864" t="str">
        <f>Cover!B3</f>
        <v xml:space="preserve">Specification No: CC/NT/W-SCADA/DOM/A00/23/08709 </v>
      </c>
      <c r="B2" s="864"/>
      <c r="C2" s="864"/>
      <c r="D2" s="864"/>
      <c r="E2" s="864"/>
      <c r="F2" s="864"/>
      <c r="G2" s="184"/>
      <c r="H2" s="184"/>
      <c r="I2" s="184"/>
      <c r="K2" s="186" t="s">
        <v>103</v>
      </c>
      <c r="L2" s="187">
        <v>1</v>
      </c>
      <c r="M2" s="188"/>
    </row>
    <row r="3" spans="1:13" ht="2.25" customHeight="1" x14ac:dyDescent="0.25">
      <c r="A3" s="189"/>
      <c r="B3" s="189"/>
      <c r="C3" s="189"/>
      <c r="D3" s="189"/>
      <c r="E3" s="184"/>
      <c r="F3" s="184"/>
      <c r="G3" s="184"/>
      <c r="H3" s="184"/>
      <c r="I3" s="184"/>
      <c r="K3" s="186" t="s">
        <v>104</v>
      </c>
      <c r="L3" s="187" t="s">
        <v>105</v>
      </c>
      <c r="M3" s="188"/>
    </row>
    <row r="4" spans="1:13" ht="20.100000000000001" customHeight="1" x14ac:dyDescent="0.25">
      <c r="A4" s="865" t="s">
        <v>106</v>
      </c>
      <c r="B4" s="865"/>
      <c r="C4" s="865"/>
      <c r="D4" s="865"/>
      <c r="E4" s="865"/>
      <c r="F4" s="865"/>
      <c r="G4" s="184"/>
      <c r="H4" s="184"/>
      <c r="I4" s="184"/>
      <c r="L4" s="187"/>
      <c r="M4" s="188"/>
    </row>
    <row r="5" spans="1:13" ht="12" customHeight="1" x14ac:dyDescent="0.25">
      <c r="A5" s="190"/>
      <c r="B5" s="190"/>
      <c r="E5" s="184"/>
      <c r="F5" s="184"/>
      <c r="G5" s="184"/>
      <c r="H5" s="184"/>
      <c r="I5" s="184"/>
      <c r="K5" s="188"/>
      <c r="L5" s="188"/>
      <c r="M5" s="188"/>
    </row>
    <row r="6" spans="1:13" s="184" customFormat="1" ht="43.5" customHeight="1" x14ac:dyDescent="0.3">
      <c r="A6" s="191" t="s">
        <v>107</v>
      </c>
      <c r="B6" s="192"/>
      <c r="C6" s="866"/>
      <c r="D6" s="866"/>
      <c r="E6" s="866"/>
      <c r="F6" s="866"/>
      <c r="G6" s="193"/>
      <c r="H6" s="193"/>
      <c r="I6" s="193"/>
      <c r="K6" s="194">
        <f>IF(C6= "Sole Bidder", 0, C7)</f>
        <v>1</v>
      </c>
      <c r="L6" s="185"/>
      <c r="M6" s="185"/>
    </row>
    <row r="7" spans="1:13" ht="42" hidden="1" customHeight="1" x14ac:dyDescent="0.25">
      <c r="A7" s="191" t="str">
        <f>IF(C6= "JV (Joint Venture)", "Total Nos. of  Partners in the JV [excluding the Lead Partner]", "")</f>
        <v/>
      </c>
      <c r="B7" s="195"/>
      <c r="C7" s="867">
        <v>1</v>
      </c>
      <c r="D7" s="868"/>
      <c r="E7" s="868"/>
      <c r="F7" s="869"/>
      <c r="K7" s="188"/>
      <c r="L7" s="188"/>
      <c r="M7" s="188"/>
    </row>
    <row r="8" spans="1:13" ht="19.5" customHeight="1" x14ac:dyDescent="0.25">
      <c r="A8" s="196"/>
      <c r="B8" s="196"/>
      <c r="C8" s="193"/>
    </row>
    <row r="9" spans="1:13" ht="20.100000000000001" customHeight="1" x14ac:dyDescent="0.25">
      <c r="A9" s="197" t="str">
        <f>IF(C6= "Sole Bidder", "Name of Sole Bidder", "Name of Lead Partner")</f>
        <v>Name of Lead Partner</v>
      </c>
      <c r="B9" s="198"/>
      <c r="C9" s="870"/>
      <c r="D9" s="871"/>
      <c r="E9" s="871"/>
      <c r="F9" s="872"/>
    </row>
    <row r="10" spans="1:13" ht="20.100000000000001" customHeight="1" x14ac:dyDescent="0.25">
      <c r="A10" s="199" t="str">
        <f>IF(C6= "Sole Bidder", "Address of Sole Bidder", "Address of Lead Partner")</f>
        <v>Address of Lead Partner</v>
      </c>
      <c r="B10" s="200"/>
      <c r="C10" s="870"/>
      <c r="D10" s="871"/>
      <c r="E10" s="871"/>
      <c r="F10" s="872"/>
    </row>
    <row r="11" spans="1:13" ht="20.100000000000001" customHeight="1" x14ac:dyDescent="0.25">
      <c r="A11" s="201"/>
      <c r="B11" s="202"/>
      <c r="C11" s="870"/>
      <c r="D11" s="871"/>
      <c r="E11" s="871"/>
      <c r="F11" s="872"/>
    </row>
    <row r="12" spans="1:13" ht="20.100000000000001" customHeight="1" x14ac:dyDescent="0.25">
      <c r="A12" s="199"/>
      <c r="B12" s="200"/>
      <c r="C12" s="873"/>
      <c r="D12" s="874"/>
      <c r="E12" s="874"/>
      <c r="F12" s="875"/>
    </row>
    <row r="13" spans="1:13" ht="20.100000000000001" customHeight="1" x14ac:dyDescent="0.25"/>
    <row r="14" spans="1:13" ht="20.100000000000001" hidden="1" customHeight="1" x14ac:dyDescent="0.25">
      <c r="A14" s="203" t="str">
        <f>IF(C7=1, "Name of other Partner","Name of other Partner - 1")</f>
        <v>Name of other Partner</v>
      </c>
      <c r="B14" s="204"/>
      <c r="C14" s="873"/>
      <c r="D14" s="874"/>
      <c r="E14" s="874"/>
      <c r="F14" s="875"/>
    </row>
    <row r="15" spans="1:13" ht="20.100000000000001" hidden="1" customHeight="1" x14ac:dyDescent="0.25">
      <c r="A15" s="205" t="str">
        <f>IF(C7=1, "Address of other Partner","Address of other Partner - 1")</f>
        <v>Address of other Partner</v>
      </c>
      <c r="B15" s="206"/>
      <c r="C15" s="876"/>
      <c r="D15" s="877"/>
      <c r="E15" s="877"/>
      <c r="F15" s="878"/>
    </row>
    <row r="16" spans="1:13" ht="20.100000000000001" hidden="1" customHeight="1" x14ac:dyDescent="0.25">
      <c r="A16" s="207"/>
      <c r="B16" s="208"/>
      <c r="C16" s="860"/>
      <c r="D16" s="861"/>
      <c r="E16" s="861"/>
      <c r="F16" s="862"/>
    </row>
    <row r="17" spans="1:7" ht="20.100000000000001" hidden="1" customHeight="1" x14ac:dyDescent="0.25">
      <c r="A17" s="199"/>
      <c r="B17" s="200"/>
      <c r="C17" s="876"/>
      <c r="D17" s="877"/>
      <c r="E17" s="877"/>
      <c r="F17" s="878"/>
    </row>
    <row r="18" spans="1:7" ht="20.100000000000001" hidden="1" customHeight="1" x14ac:dyDescent="0.25"/>
    <row r="19" spans="1:7" ht="20.100000000000001" hidden="1" customHeight="1" x14ac:dyDescent="0.25">
      <c r="A19" s="197" t="s">
        <v>108</v>
      </c>
      <c r="B19" s="198"/>
      <c r="C19" s="873"/>
      <c r="D19" s="874"/>
      <c r="E19" s="874"/>
      <c r="F19" s="875"/>
    </row>
    <row r="20" spans="1:7" ht="20.100000000000001" hidden="1" customHeight="1" x14ac:dyDescent="0.25">
      <c r="A20" s="197" t="s">
        <v>109</v>
      </c>
      <c r="B20" s="198"/>
      <c r="C20" s="873"/>
      <c r="D20" s="874"/>
      <c r="E20" s="874"/>
      <c r="F20" s="875"/>
    </row>
    <row r="21" spans="1:7" ht="20.100000000000001" hidden="1" customHeight="1" x14ac:dyDescent="0.25">
      <c r="A21" s="201"/>
      <c r="B21" s="202"/>
      <c r="C21" s="873"/>
      <c r="D21" s="874"/>
      <c r="E21" s="874"/>
      <c r="F21" s="875"/>
    </row>
    <row r="22" spans="1:7" ht="20.100000000000001" hidden="1" customHeight="1" x14ac:dyDescent="0.25">
      <c r="A22" s="199"/>
      <c r="B22" s="200"/>
      <c r="C22" s="873"/>
      <c r="D22" s="874"/>
      <c r="E22" s="874"/>
      <c r="F22" s="875"/>
    </row>
    <row r="23" spans="1:7" ht="20.100000000000001" hidden="1" customHeight="1" x14ac:dyDescent="0.25"/>
    <row r="24" spans="1:7" ht="20.100000000000001" customHeight="1" x14ac:dyDescent="0.25"/>
    <row r="25" spans="1:7" ht="21" customHeight="1" x14ac:dyDescent="0.25">
      <c r="A25" s="209" t="s">
        <v>110</v>
      </c>
      <c r="B25" s="210"/>
      <c r="C25" s="870"/>
      <c r="D25" s="871"/>
      <c r="E25" s="871"/>
      <c r="F25" s="872"/>
    </row>
    <row r="26" spans="1:7" ht="21" customHeight="1" x14ac:dyDescent="0.25">
      <c r="A26" s="209" t="s">
        <v>111</v>
      </c>
      <c r="B26" s="210"/>
      <c r="C26" s="873"/>
      <c r="D26" s="874"/>
      <c r="E26" s="874"/>
      <c r="F26" s="875"/>
    </row>
    <row r="27" spans="1:7" ht="21" hidden="1" customHeight="1" x14ac:dyDescent="0.25">
      <c r="A27" s="209" t="s">
        <v>112</v>
      </c>
      <c r="B27" s="210"/>
      <c r="C27" s="879"/>
      <c r="D27" s="879"/>
      <c r="E27" s="879"/>
      <c r="F27" s="879"/>
    </row>
    <row r="28" spans="1:7" ht="21" hidden="1" customHeight="1" x14ac:dyDescent="0.25">
      <c r="A28" s="209" t="s">
        <v>113</v>
      </c>
      <c r="B28" s="210"/>
      <c r="C28" s="880"/>
      <c r="D28" s="880"/>
      <c r="E28" s="880"/>
      <c r="F28" s="880"/>
    </row>
    <row r="29" spans="1:7" ht="21" hidden="1" customHeight="1" x14ac:dyDescent="0.25">
      <c r="A29" s="209" t="s">
        <v>114</v>
      </c>
      <c r="B29" s="210"/>
      <c r="C29" s="880"/>
      <c r="D29" s="880"/>
      <c r="E29" s="880"/>
      <c r="F29" s="880"/>
    </row>
    <row r="30" spans="1:7" ht="21" hidden="1" customHeight="1" x14ac:dyDescent="0.25">
      <c r="A30" s="209" t="s">
        <v>115</v>
      </c>
      <c r="B30" s="210"/>
      <c r="C30" s="880"/>
      <c r="D30" s="880"/>
      <c r="E30" s="880"/>
      <c r="F30" s="880"/>
    </row>
    <row r="31" spans="1:7" ht="21" customHeight="1" x14ac:dyDescent="0.25">
      <c r="A31" s="211"/>
      <c r="B31" s="211"/>
      <c r="C31" s="211"/>
    </row>
    <row r="32" spans="1:7" s="184" customFormat="1" ht="21" customHeight="1" x14ac:dyDescent="0.3">
      <c r="A32" s="209" t="s">
        <v>116</v>
      </c>
      <c r="B32" s="210"/>
      <c r="C32" s="212"/>
      <c r="D32" s="213"/>
      <c r="E32" s="212"/>
      <c r="F32" s="214"/>
      <c r="G32" s="185">
        <f>IF(D32="Feb",28,IF(OR(D32="Apr", D32="Jun", D32="Sep", D32="Nov"),30,31))</f>
        <v>31</v>
      </c>
    </row>
    <row r="33" spans="1:6" ht="21" customHeight="1" x14ac:dyDescent="0.25">
      <c r="A33" s="209" t="s">
        <v>117</v>
      </c>
      <c r="B33" s="210"/>
      <c r="C33" s="873"/>
      <c r="D33" s="874"/>
      <c r="E33" s="874"/>
      <c r="F33" s="875"/>
    </row>
    <row r="34" spans="1:6" x14ac:dyDescent="0.25">
      <c r="D34" s="186"/>
    </row>
  </sheetData>
  <sheetProtection password="CC1F" sheet="1" formatColumns="0" formatRows="0" selectLockedCells="1"/>
  <customSheetViews>
    <customSheetView guid="{4452BE38-CCC8-48C7-BE23-59874684899B}" showGridLines="0" printArea="1" hiddenRows="1" hiddenColumns="1" view="pageBreakPreview">
      <selection activeCell="C6" sqref="C6:F6"/>
      <pageMargins left="0.75" right="0.75" top="0.69" bottom="0.7" header="0.4" footer="0.37"/>
      <pageSetup orientation="portrait" r:id="rId1"/>
      <headerFooter alignWithMargins="0"/>
    </customSheetView>
    <customSheetView guid="{C6A7FFED-91EB-41DF-A944-2BFB2D792481}" showGridLines="0" printArea="1" hiddenRows="1" hiddenColumns="1" view="pageBreakPreview">
      <selection activeCell="C25" sqref="C25:F25"/>
      <pageMargins left="0.75" right="0.75" top="0.69" bottom="0.7" header="0.4" footer="0.37"/>
      <pageSetup orientation="portrait" r:id="rId2"/>
      <headerFooter alignWithMargins="0"/>
    </customSheetView>
    <customSheetView guid="{302D9D75-0757-45DA-AFBF-614F08F1401B}" showGridLines="0" printArea="1" hiddenRows="1" hiddenColumns="1" view="pageBreakPreview">
      <selection activeCell="C25" sqref="C25:F25"/>
      <pageMargins left="0.75" right="0.75" top="0.69" bottom="0.7" header="0.4" footer="0.37"/>
      <pageSetup orientation="portrait" r:id="rId3"/>
      <headerFooter alignWithMargins="0"/>
    </customSheetView>
    <customSheetView guid="{CCDCC0D3-DF6E-48C7-BC25-59CC95F7F53D}" showGridLines="0" printArea="1" hiddenRows="1" hiddenColumns="1" view="pageBreakPreview">
      <selection activeCell="C33" sqref="C33:F33"/>
      <pageMargins left="0.75" right="0.75" top="0.69" bottom="0.7" header="0.4" footer="0.37"/>
      <pageSetup orientation="portrait" r:id="rId4"/>
      <headerFooter alignWithMargins="0"/>
    </customSheetView>
  </customSheetViews>
  <mergeCells count="24">
    <mergeCell ref="C33:F33"/>
    <mergeCell ref="C17:F17"/>
    <mergeCell ref="C19:F19"/>
    <mergeCell ref="C20:F20"/>
    <mergeCell ref="C21:F21"/>
    <mergeCell ref="C22:F22"/>
    <mergeCell ref="C25:F25"/>
    <mergeCell ref="C26:F26"/>
    <mergeCell ref="C27:F27"/>
    <mergeCell ref="C28:F28"/>
    <mergeCell ref="C29:F29"/>
    <mergeCell ref="C30:F30"/>
    <mergeCell ref="C16:F16"/>
    <mergeCell ref="A1:F1"/>
    <mergeCell ref="A2:F2"/>
    <mergeCell ref="A4:F4"/>
    <mergeCell ref="C6:F6"/>
    <mergeCell ref="C7:F7"/>
    <mergeCell ref="C9:F9"/>
    <mergeCell ref="C10:F10"/>
    <mergeCell ref="C11:F11"/>
    <mergeCell ref="C12:F12"/>
    <mergeCell ref="C14:F14"/>
    <mergeCell ref="C15:F15"/>
  </mergeCells>
  <conditionalFormatting sqref="A7:B7">
    <cfRule type="expression" dxfId="39" priority="6" stopIfTrue="1">
      <formula>$C$6="Sole Bidder"</formula>
    </cfRule>
  </conditionalFormatting>
  <conditionalFormatting sqref="A14:B17">
    <cfRule type="expression" dxfId="38" priority="5" stopIfTrue="1">
      <formula>$K$6&lt;1</formula>
    </cfRule>
  </conditionalFormatting>
  <conditionalFormatting sqref="A19:B22">
    <cfRule type="expression" dxfId="37" priority="4" stopIfTrue="1">
      <formula>$K$6&lt;2</formula>
    </cfRule>
  </conditionalFormatting>
  <conditionalFormatting sqref="C7:F7">
    <cfRule type="expression" dxfId="36" priority="1" stopIfTrue="1">
      <formula>$C$6="Sole Bidder"</formula>
    </cfRule>
  </conditionalFormatting>
  <conditionalFormatting sqref="C14:F17">
    <cfRule type="expression" dxfId="35" priority="3" stopIfTrue="1">
      <formula>$K$6&lt;1</formula>
    </cfRule>
  </conditionalFormatting>
  <conditionalFormatting sqref="C19:F22">
    <cfRule type="expression" dxfId="34" priority="2" stopIfTrue="1">
      <formula>$K$6&lt;2</formula>
    </cfRule>
  </conditionalFormatting>
  <dataValidations count="5">
    <dataValidation type="list" allowBlank="1" showInputMessage="1" showErrorMessage="1" sqref="C7:F7" xr:uid="{00000000-0002-0000-0300-000000000000}">
      <formula1>$L$2:$L$3</formula1>
    </dataValidation>
    <dataValidation type="list" allowBlank="1" showInputMessage="1" showErrorMessage="1" sqref="C6:F6" xr:uid="{00000000-0002-0000-0300-000001000000}">
      <formula1>$K$2</formula1>
    </dataValidation>
    <dataValidation type="list" allowBlank="1" showInputMessage="1" showErrorMessage="1" sqref="E32" xr:uid="{00000000-0002-0000-0300-000002000000}">
      <formula1>"2023,2024"</formula1>
    </dataValidation>
    <dataValidation type="list" allowBlank="1" showInputMessage="1" showErrorMessage="1" sqref="D32" xr:uid="{00000000-0002-0000-0300-000003000000}">
      <formula1>"Jan,Feb,Mar,Apr,May,Jun,Jul,Aug,Sep,Oct,Nov,Dec"</formula1>
    </dataValidation>
    <dataValidation type="list" allowBlank="1" showInputMessage="1" showErrorMessage="1" sqref="C32" xr:uid="{00000000-0002-0000-0300-000004000000}">
      <formula1>"1,2,3,4,5,6,7,8,9,10,11,12,13,14,15,16,17,18,19,20,21,22,23,24,25,26,27,28,29,30,31"</formula1>
    </dataValidation>
  </dataValidations>
  <pageMargins left="0.75" right="0.75" top="0.69" bottom="0.7" header="0.4" footer="0.37"/>
  <pageSetup orientation="portrait" r:id="rId5"/>
  <headerFooter alignWithMargins="0"/>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autoPageBreaks="0" fitToPage="1"/>
  </sheetPr>
  <dimension ref="A1:AY363"/>
  <sheetViews>
    <sheetView view="pageBreakPreview" topLeftCell="A179" zoomScale="76" zoomScaleNormal="70" zoomScaleSheetLayoutView="76" workbookViewId="0">
      <selection activeCell="G162" sqref="G162"/>
    </sheetView>
  </sheetViews>
  <sheetFormatPr defaultColWidth="9" defaultRowHeight="16.5" x14ac:dyDescent="0.3"/>
  <cols>
    <col min="1" max="1" width="6.25" style="11" customWidth="1"/>
    <col min="2" max="2" width="14.125" style="11" customWidth="1"/>
    <col min="3" max="3" width="9.625" style="11" customWidth="1"/>
    <col min="4" max="4" width="37.25" style="11" customWidth="1"/>
    <col min="5" max="5" width="15.375" style="11" customWidth="1"/>
    <col min="6" max="6" width="13.5" style="11" customWidth="1"/>
    <col min="7" max="7" width="16.75" style="11" customWidth="1"/>
    <col min="8" max="8" width="11.375" style="11" customWidth="1"/>
    <col min="9" max="9" width="15.5" style="19" customWidth="1"/>
    <col min="10" max="10" width="75" style="10" customWidth="1"/>
    <col min="11" max="11" width="7.375" style="11" customWidth="1"/>
    <col min="12" max="12" width="9.875" style="11" customWidth="1"/>
    <col min="13" max="13" width="23" style="10" customWidth="1"/>
    <col min="14" max="14" width="24.25" style="10" customWidth="1"/>
    <col min="15" max="15" width="22.875" style="10" customWidth="1"/>
    <col min="16" max="16" width="16.875" style="7" hidden="1" customWidth="1"/>
    <col min="17" max="17" width="16.5" style="7" hidden="1" customWidth="1"/>
    <col min="18" max="18" width="16.875" style="7" hidden="1" customWidth="1"/>
    <col min="19" max="19" width="11.875" style="8" hidden="1" customWidth="1"/>
    <col min="20" max="20" width="13.875" style="9" hidden="1" customWidth="1"/>
    <col min="21" max="23" width="9" style="9" hidden="1" customWidth="1"/>
    <col min="24" max="24" width="14.25" style="9" hidden="1" customWidth="1"/>
    <col min="25" max="25" width="24.125" style="9" customWidth="1"/>
    <col min="26" max="26" width="11.125" style="10" customWidth="1"/>
    <col min="27" max="27" width="12.75" style="10" customWidth="1"/>
    <col min="28" max="28" width="11.375" style="11" customWidth="1"/>
    <col min="29" max="29" width="10.375" style="10" customWidth="1"/>
    <col min="30" max="30" width="17.75" style="10" hidden="1" customWidth="1"/>
    <col min="31" max="31" width="10.5" style="10" hidden="1" customWidth="1"/>
    <col min="32" max="32" width="12.375" style="10" hidden="1" customWidth="1"/>
    <col min="33" max="34" width="9" style="10" hidden="1" customWidth="1"/>
    <col min="35" max="35" width="10.875" style="10" customWidth="1"/>
    <col min="36" max="36" width="18.75" style="10" customWidth="1"/>
    <col min="37" max="37" width="9" style="10" customWidth="1"/>
    <col min="38" max="51" width="9" style="9" customWidth="1"/>
    <col min="52" max="52" width="9" style="10" customWidth="1"/>
    <col min="53" max="16384" width="9" style="10"/>
  </cols>
  <sheetData>
    <row r="1" spans="1:51" x14ac:dyDescent="0.3">
      <c r="A1" s="1" t="str">
        <f>Cover!B3</f>
        <v xml:space="preserve">Specification No: CC/NT/W-SCADA/DOM/A00/23/08709 </v>
      </c>
      <c r="B1" s="1"/>
      <c r="C1" s="1"/>
      <c r="D1" s="1"/>
      <c r="E1" s="1"/>
      <c r="F1" s="1"/>
      <c r="G1" s="1"/>
      <c r="H1" s="1"/>
      <c r="I1" s="2"/>
      <c r="J1" s="3"/>
      <c r="K1" s="4"/>
      <c r="L1" s="1"/>
      <c r="M1" s="5"/>
      <c r="N1" s="5"/>
      <c r="O1" s="6" t="s">
        <v>0</v>
      </c>
      <c r="AD1" s="12" t="s">
        <v>1</v>
      </c>
      <c r="AE1" s="13">
        <f>SUMIF(O252:O252, "Direct",N252:N252)</f>
        <v>0</v>
      </c>
      <c r="AJ1" s="13" t="str">
        <f>'[1]Names of Bidder'!C6</f>
        <v>Sole Bidder</v>
      </c>
      <c r="AK1" s="10" t="s">
        <v>2</v>
      </c>
    </row>
    <row r="2" spans="1:51" x14ac:dyDescent="0.3">
      <c r="A2" s="14"/>
      <c r="B2" s="14"/>
      <c r="C2" s="14"/>
      <c r="D2" s="14"/>
      <c r="E2" s="14"/>
      <c r="F2" s="14"/>
      <c r="G2" s="14"/>
      <c r="H2" s="14"/>
      <c r="I2" s="15"/>
      <c r="L2" s="14"/>
      <c r="AA2" s="11"/>
      <c r="AD2" s="12" t="s">
        <v>3</v>
      </c>
      <c r="AE2" s="16" t="e">
        <f>#REF!-AE1</f>
        <v>#REF!</v>
      </c>
      <c r="AF2" s="17"/>
      <c r="AJ2" s="13">
        <f>'[1]Names of Bidder'!K6</f>
        <v>0</v>
      </c>
    </row>
    <row r="3" spans="1:51" ht="24.75" customHeight="1" x14ac:dyDescent="0.3">
      <c r="A3" s="885" t="str">
        <f>Basic!B2</f>
        <v>Package-I: Establishment of SLDC cum REMC for UT of Ladakh under consultancy assignment for Establishment of SLDC cum REMC for UT of Ladakh.</v>
      </c>
      <c r="B3" s="885"/>
      <c r="C3" s="885"/>
      <c r="D3" s="885"/>
      <c r="E3" s="885"/>
      <c r="F3" s="885"/>
      <c r="G3" s="885"/>
      <c r="H3" s="885"/>
      <c r="I3" s="885"/>
      <c r="J3" s="885"/>
      <c r="K3" s="885"/>
      <c r="L3" s="885"/>
      <c r="M3" s="885"/>
      <c r="N3" s="885"/>
      <c r="O3" s="885"/>
      <c r="Y3" s="18"/>
      <c r="Z3" s="19"/>
      <c r="AA3" s="19"/>
      <c r="AB3" s="19"/>
      <c r="AD3" s="14"/>
      <c r="AG3" s="884"/>
      <c r="AH3" s="884"/>
    </row>
    <row r="4" spans="1:51" x14ac:dyDescent="0.3">
      <c r="A4" s="886" t="s">
        <v>4</v>
      </c>
      <c r="B4" s="886"/>
      <c r="C4" s="886"/>
      <c r="D4" s="886"/>
      <c r="E4" s="886"/>
      <c r="F4" s="886"/>
      <c r="G4" s="886"/>
      <c r="H4" s="886"/>
      <c r="I4" s="886"/>
      <c r="J4" s="886"/>
      <c r="K4" s="886"/>
      <c r="L4" s="886"/>
      <c r="M4" s="886"/>
      <c r="N4" s="886"/>
      <c r="O4" s="886"/>
      <c r="Y4" s="18"/>
      <c r="Z4" s="19"/>
      <c r="AA4" s="19"/>
      <c r="AB4" s="19"/>
      <c r="AD4" s="14"/>
      <c r="AE4" s="20"/>
      <c r="AF4" s="17"/>
    </row>
    <row r="5" spans="1:51" x14ac:dyDescent="0.3">
      <c r="Y5" s="18"/>
      <c r="Z5" s="19"/>
      <c r="AA5" s="19"/>
      <c r="AB5" s="19"/>
      <c r="AD5" s="14"/>
    </row>
    <row r="6" spans="1:51" x14ac:dyDescent="0.3">
      <c r="A6" s="21" t="str">
        <f>"Bidder’s Name and Address (" &amp; MID('[1]Names of Bidder'!A9,9, 20) &amp; ") :"</f>
        <v>Bidder’s Name and Address (Sole Bidder) :</v>
      </c>
      <c r="B6" s="21"/>
      <c r="C6" s="21"/>
      <c r="D6" s="21"/>
      <c r="E6" s="21"/>
      <c r="F6" s="21"/>
      <c r="G6" s="21"/>
      <c r="H6" s="21"/>
      <c r="I6" s="22"/>
      <c r="J6" s="23"/>
      <c r="K6" s="24"/>
      <c r="L6" s="21"/>
      <c r="M6" s="25" t="s">
        <v>5</v>
      </c>
      <c r="O6" s="23"/>
      <c r="Y6" s="18"/>
      <c r="Z6" s="19"/>
      <c r="AA6" s="19"/>
      <c r="AB6" s="19"/>
      <c r="AD6" s="14"/>
      <c r="AE6" s="20"/>
    </row>
    <row r="7" spans="1:51" x14ac:dyDescent="0.3">
      <c r="A7" s="887" t="e">
        <f>IF('[1]Names of Bidder'!C9="", "", IF('[1]Names of Bidder'!C6= "JV (Joint Venture)", "JV of " &amp; AJ8, ""))</f>
        <v>#REF!</v>
      </c>
      <c r="B7" s="887"/>
      <c r="C7" s="887"/>
      <c r="D7" s="887"/>
      <c r="E7" s="887"/>
      <c r="F7" s="887"/>
      <c r="G7" s="887"/>
      <c r="H7" s="887"/>
      <c r="I7" s="887"/>
      <c r="J7" s="887"/>
      <c r="K7" s="887"/>
      <c r="L7" s="887"/>
      <c r="M7" s="26" t="s">
        <v>6</v>
      </c>
      <c r="O7" s="23"/>
      <c r="Y7" s="7"/>
      <c r="Z7" s="27"/>
      <c r="AA7" s="27"/>
      <c r="AB7" s="27"/>
      <c r="AG7" s="884"/>
      <c r="AH7" s="884"/>
    </row>
    <row r="8" spans="1:51" x14ac:dyDescent="0.3">
      <c r="A8" s="21" t="s">
        <v>7</v>
      </c>
      <c r="B8" s="21"/>
      <c r="C8" s="888" t="str">
        <f>IF('Names of Bidder'!C9=0, "", 'Names of Bidder'!C9)</f>
        <v/>
      </c>
      <c r="D8" s="888"/>
      <c r="E8" s="888"/>
      <c r="F8" s="21"/>
      <c r="G8" s="21"/>
      <c r="H8" s="21"/>
      <c r="I8" s="22"/>
      <c r="M8" s="26" t="s">
        <v>8</v>
      </c>
      <c r="O8" s="23"/>
      <c r="Y8" s="18"/>
      <c r="Z8" s="28"/>
      <c r="AA8" s="28"/>
      <c r="AB8" s="28"/>
      <c r="AJ8" s="13" t="e">
        <f>IF('[1]Names of Bidder'!C7=1,'[1]Names of Bidder'!C9&amp;" &amp; "&amp;'[1]Names of Bidder'!C14,IF('[1]Names of Bidder'!C7="2 or More",'[1]Names of Bidder'!C9&amp;" , "&amp;'[1]Names of Bidder'!C14&amp;" &amp; "&amp;'[1]Names of Bidder'!C19,""))</f>
        <v>#REF!</v>
      </c>
    </row>
    <row r="9" spans="1:51" x14ac:dyDescent="0.3">
      <c r="A9" s="21" t="s">
        <v>9</v>
      </c>
      <c r="B9" s="21"/>
      <c r="C9" s="888" t="str">
        <f>IF('Names of Bidder'!C10=0, "", 'Names of Bidder'!C10)</f>
        <v/>
      </c>
      <c r="D9" s="888"/>
      <c r="E9" s="888"/>
      <c r="F9" s="21"/>
      <c r="G9" s="21"/>
      <c r="H9" s="21"/>
      <c r="I9" s="22"/>
      <c r="M9" s="26" t="s">
        <v>10</v>
      </c>
      <c r="O9" s="23"/>
      <c r="Y9" s="18"/>
      <c r="Z9" s="28"/>
      <c r="AA9" s="28"/>
      <c r="AB9" s="28"/>
    </row>
    <row r="10" spans="1:51" x14ac:dyDescent="0.3">
      <c r="A10" s="23"/>
      <c r="B10" s="23"/>
      <c r="C10" s="888" t="str">
        <f>IF('Names of Bidder'!C11=0, "", 'Names of Bidder'!C11)</f>
        <v/>
      </c>
      <c r="D10" s="888"/>
      <c r="E10" s="888"/>
      <c r="F10" s="23"/>
      <c r="G10" s="23"/>
      <c r="H10" s="23"/>
      <c r="I10" s="29"/>
      <c r="M10" s="26" t="s">
        <v>11</v>
      </c>
      <c r="O10" s="23"/>
      <c r="Y10" s="7"/>
      <c r="Z10" s="30"/>
      <c r="AA10" s="19"/>
      <c r="AB10" s="31"/>
    </row>
    <row r="11" spans="1:51" x14ac:dyDescent="0.3">
      <c r="A11" s="23"/>
      <c r="B11" s="23"/>
      <c r="C11" s="888" t="str">
        <f>IF('Names of Bidder'!C12=0, "", 'Names of Bidder'!C12)</f>
        <v/>
      </c>
      <c r="D11" s="888"/>
      <c r="E11" s="888"/>
      <c r="F11" s="23"/>
      <c r="G11" s="23"/>
      <c r="H11" s="23"/>
      <c r="I11" s="29"/>
      <c r="M11" s="26" t="s">
        <v>12</v>
      </c>
      <c r="O11" s="23"/>
      <c r="AG11" s="884"/>
      <c r="AH11" s="884"/>
    </row>
    <row r="12" spans="1:51" x14ac:dyDescent="0.3">
      <c r="A12" s="23"/>
      <c r="B12" s="23"/>
      <c r="C12" s="23"/>
      <c r="D12" s="23"/>
      <c r="E12" s="23"/>
      <c r="F12" s="23"/>
      <c r="G12" s="23"/>
      <c r="H12" s="23"/>
      <c r="I12" s="29"/>
      <c r="J12" s="23"/>
      <c r="K12" s="32"/>
      <c r="L12" s="23"/>
      <c r="M12" s="21"/>
      <c r="N12" s="33"/>
      <c r="O12" s="33"/>
      <c r="AI12" s="34"/>
    </row>
    <row r="13" spans="1:51" s="39" customFormat="1" ht="33" customHeight="1" x14ac:dyDescent="0.3">
      <c r="A13" s="889" t="s">
        <v>13</v>
      </c>
      <c r="B13" s="889"/>
      <c r="C13" s="889"/>
      <c r="D13" s="889"/>
      <c r="E13" s="889"/>
      <c r="F13" s="889"/>
      <c r="G13" s="889"/>
      <c r="H13" s="889"/>
      <c r="I13" s="889"/>
      <c r="J13" s="889"/>
      <c r="K13" s="889"/>
      <c r="L13" s="889"/>
      <c r="M13" s="889"/>
      <c r="N13" s="889"/>
      <c r="O13" s="889"/>
      <c r="P13" s="35"/>
      <c r="Q13" s="35"/>
      <c r="R13" s="35"/>
      <c r="S13" s="36"/>
      <c r="T13" s="37"/>
      <c r="U13" s="37"/>
      <c r="V13" s="37"/>
      <c r="W13" s="37"/>
      <c r="X13" s="38"/>
      <c r="Y13" s="38"/>
      <c r="AA13" s="40"/>
      <c r="AB13" s="40"/>
      <c r="AE13" s="39" t="s">
        <v>14</v>
      </c>
      <c r="AI13" s="41"/>
      <c r="AL13" s="38"/>
      <c r="AM13" s="38"/>
      <c r="AN13" s="38"/>
      <c r="AO13" s="38"/>
      <c r="AP13" s="38"/>
      <c r="AQ13" s="38"/>
      <c r="AR13" s="38"/>
      <c r="AS13" s="38"/>
      <c r="AT13" s="38"/>
      <c r="AU13" s="38"/>
      <c r="AV13" s="38"/>
      <c r="AW13" s="38"/>
      <c r="AX13" s="38"/>
      <c r="AY13" s="38"/>
    </row>
    <row r="14" spans="1:51" x14ac:dyDescent="0.3">
      <c r="A14" s="42"/>
      <c r="B14" s="42"/>
      <c r="C14" s="42"/>
      <c r="D14" s="42"/>
      <c r="E14" s="42"/>
      <c r="F14" s="42"/>
      <c r="G14" s="42"/>
      <c r="H14" s="42"/>
      <c r="I14" s="43"/>
      <c r="J14" s="42"/>
      <c r="K14" s="42"/>
      <c r="L14" s="42"/>
      <c r="M14" s="42"/>
      <c r="N14" s="42"/>
      <c r="O14" s="42"/>
      <c r="P14" s="44"/>
      <c r="Q14" s="44"/>
      <c r="R14" s="44"/>
      <c r="S14" s="45"/>
      <c r="T14" s="46"/>
      <c r="U14" s="46"/>
      <c r="V14" s="46"/>
      <c r="W14" s="46"/>
      <c r="AA14" s="11"/>
      <c r="AI14" s="34"/>
    </row>
    <row r="15" spans="1:51" x14ac:dyDescent="0.3">
      <c r="M15" s="47"/>
      <c r="N15" s="47"/>
      <c r="O15" s="48" t="s">
        <v>15</v>
      </c>
      <c r="Z15" s="882"/>
      <c r="AA15" s="882"/>
      <c r="AC15" s="883"/>
      <c r="AD15" s="883"/>
      <c r="AE15" s="10" t="s">
        <v>16</v>
      </c>
      <c r="AG15" s="884"/>
      <c r="AH15" s="884"/>
    </row>
    <row r="16" spans="1:51" ht="127.5" customHeight="1" x14ac:dyDescent="0.3">
      <c r="A16" s="49" t="s">
        <v>17</v>
      </c>
      <c r="B16" s="49" t="s">
        <v>18</v>
      </c>
      <c r="C16" s="49" t="s">
        <v>19</v>
      </c>
      <c r="D16" s="49" t="s">
        <v>20</v>
      </c>
      <c r="E16" s="49" t="s">
        <v>21</v>
      </c>
      <c r="F16" s="49" t="s">
        <v>22</v>
      </c>
      <c r="G16" s="49" t="s">
        <v>23</v>
      </c>
      <c r="H16" s="49" t="s">
        <v>24</v>
      </c>
      <c r="I16" s="50" t="s">
        <v>25</v>
      </c>
      <c r="J16" s="51" t="s">
        <v>26</v>
      </c>
      <c r="K16" s="52" t="s">
        <v>27</v>
      </c>
      <c r="L16" s="52" t="s">
        <v>28</v>
      </c>
      <c r="M16" s="49" t="s">
        <v>29</v>
      </c>
      <c r="N16" s="49" t="s">
        <v>30</v>
      </c>
      <c r="O16" s="49" t="s">
        <v>31</v>
      </c>
      <c r="Z16" s="53"/>
      <c r="AA16" s="53"/>
      <c r="AC16" s="53"/>
      <c r="AD16" s="53"/>
    </row>
    <row r="17" spans="1:51" x14ac:dyDescent="0.3">
      <c r="A17" s="54">
        <v>1</v>
      </c>
      <c r="B17" s="55">
        <v>2</v>
      </c>
      <c r="C17" s="55">
        <v>3</v>
      </c>
      <c r="D17" s="55">
        <v>4</v>
      </c>
      <c r="E17" s="55">
        <v>5</v>
      </c>
      <c r="F17" s="55">
        <v>6</v>
      </c>
      <c r="G17" s="55">
        <v>7</v>
      </c>
      <c r="H17" s="55">
        <v>8</v>
      </c>
      <c r="I17" s="55">
        <v>9</v>
      </c>
      <c r="J17" s="52">
        <v>10</v>
      </c>
      <c r="K17" s="52">
        <v>11</v>
      </c>
      <c r="L17" s="52">
        <v>12</v>
      </c>
      <c r="M17" s="52">
        <v>13</v>
      </c>
      <c r="N17" s="52" t="s">
        <v>32</v>
      </c>
      <c r="O17" s="56">
        <v>15</v>
      </c>
      <c r="Z17" s="57"/>
      <c r="AA17" s="57"/>
      <c r="AC17" s="57"/>
      <c r="AD17" s="57"/>
    </row>
    <row r="18" spans="1:51" ht="21.75" customHeight="1" x14ac:dyDescent="0.3">
      <c r="A18" s="779" t="s">
        <v>356</v>
      </c>
      <c r="B18" s="744"/>
      <c r="C18" s="744"/>
      <c r="D18" s="58"/>
      <c r="E18" s="58"/>
      <c r="F18" s="58"/>
      <c r="G18" s="58"/>
      <c r="H18" s="58"/>
      <c r="I18" s="58"/>
      <c r="J18" s="58"/>
      <c r="K18" s="58"/>
      <c r="L18" s="58"/>
      <c r="M18" s="58"/>
      <c r="N18" s="58"/>
      <c r="O18" s="59"/>
      <c r="P18" s="44"/>
      <c r="Q18" s="44"/>
      <c r="R18" s="44"/>
      <c r="S18" s="45"/>
      <c r="T18" s="46"/>
      <c r="U18" s="46"/>
      <c r="V18" s="46"/>
      <c r="W18" s="46"/>
      <c r="AA18" s="11"/>
      <c r="AE18" s="10" t="s">
        <v>14</v>
      </c>
      <c r="AI18" s="34"/>
    </row>
    <row r="19" spans="1:51" ht="21.75" customHeight="1" x14ac:dyDescent="0.3">
      <c r="A19" s="900" t="s">
        <v>597</v>
      </c>
      <c r="B19" s="901"/>
      <c r="C19" s="901"/>
      <c r="D19" s="901"/>
      <c r="E19" s="901"/>
      <c r="F19" s="901"/>
      <c r="G19" s="901"/>
      <c r="H19" s="901"/>
      <c r="I19" s="901"/>
      <c r="J19" s="901"/>
      <c r="K19" s="901"/>
      <c r="L19" s="901"/>
      <c r="M19" s="901"/>
      <c r="N19" s="901"/>
      <c r="O19" s="902"/>
      <c r="P19" s="44"/>
      <c r="Q19" s="44"/>
      <c r="R19" s="44"/>
      <c r="S19" s="45"/>
      <c r="T19" s="46"/>
      <c r="U19" s="46"/>
      <c r="V19" s="46"/>
      <c r="W19" s="46"/>
      <c r="AA19" s="11"/>
      <c r="AI19" s="34"/>
    </row>
    <row r="20" spans="1:51" ht="47.25" x14ac:dyDescent="0.3">
      <c r="A20" s="60">
        <v>1</v>
      </c>
      <c r="B20" s="740">
        <v>7000023989</v>
      </c>
      <c r="C20" s="741">
        <v>260</v>
      </c>
      <c r="D20" s="740" t="s">
        <v>357</v>
      </c>
      <c r="E20" s="817">
        <v>1000026390</v>
      </c>
      <c r="F20" s="741">
        <v>85389000</v>
      </c>
      <c r="G20" s="61"/>
      <c r="H20" s="62">
        <v>0.18</v>
      </c>
      <c r="I20" s="63"/>
      <c r="J20" s="740" t="s">
        <v>488</v>
      </c>
      <c r="K20" s="741" t="s">
        <v>36</v>
      </c>
      <c r="L20" s="741">
        <v>24</v>
      </c>
      <c r="M20" s="64"/>
      <c r="N20" s="65" t="str">
        <f t="shared" ref="N20:N83" si="0">IF(M20=0, "Included",IF(ISERROR(L20*M20), M20, L20*M20))</f>
        <v>Included</v>
      </c>
      <c r="O20" s="66">
        <f t="shared" ref="O20:O83" si="1">R20</f>
        <v>0</v>
      </c>
      <c r="P20" s="9">
        <f t="shared" ref="P20:P83" si="2">+L20*M20</f>
        <v>0</v>
      </c>
      <c r="Q20" s="10">
        <f t="shared" ref="Q20:Q83" si="3">IF(N20="Included",0,N20)</f>
        <v>0</v>
      </c>
      <c r="R20" s="17">
        <f t="shared" ref="R20:R83" si="4">IF(I20="", H20*Q20,I20*Q20)</f>
        <v>0</v>
      </c>
      <c r="S20" s="9"/>
      <c r="T20" s="67">
        <f t="shared" ref="T20:T83" si="5">+P20*H20</f>
        <v>0</v>
      </c>
      <c r="V20" s="68"/>
      <c r="AB20" s="10"/>
      <c r="AL20" s="10"/>
      <c r="AM20" s="10"/>
      <c r="AN20" s="10"/>
      <c r="AO20" s="10"/>
      <c r="AP20" s="10"/>
      <c r="AQ20" s="10"/>
      <c r="AR20" s="10"/>
      <c r="AS20" s="10"/>
      <c r="AT20" s="10"/>
      <c r="AU20" s="10"/>
      <c r="AV20" s="10"/>
      <c r="AW20" s="10"/>
      <c r="AX20" s="10"/>
      <c r="AY20" s="10"/>
    </row>
    <row r="21" spans="1:51" ht="15.75" x14ac:dyDescent="0.3">
      <c r="A21" s="60">
        <v>2</v>
      </c>
      <c r="B21" s="740">
        <v>7000023989</v>
      </c>
      <c r="C21" s="741">
        <v>270</v>
      </c>
      <c r="D21" s="740" t="s">
        <v>357</v>
      </c>
      <c r="E21" s="817">
        <v>1000028004</v>
      </c>
      <c r="F21" s="741">
        <v>85381010</v>
      </c>
      <c r="G21" s="61"/>
      <c r="H21" s="62">
        <v>0.18</v>
      </c>
      <c r="I21" s="63"/>
      <c r="J21" s="740" t="s">
        <v>489</v>
      </c>
      <c r="K21" s="741" t="s">
        <v>36</v>
      </c>
      <c r="L21" s="741">
        <v>48</v>
      </c>
      <c r="M21" s="64"/>
      <c r="N21" s="65" t="str">
        <f t="shared" si="0"/>
        <v>Included</v>
      </c>
      <c r="O21" s="66">
        <f t="shared" si="1"/>
        <v>0</v>
      </c>
      <c r="P21" s="9">
        <f t="shared" si="2"/>
        <v>0</v>
      </c>
      <c r="Q21" s="10">
        <f t="shared" si="3"/>
        <v>0</v>
      </c>
      <c r="R21" s="17">
        <f t="shared" si="4"/>
        <v>0</v>
      </c>
      <c r="S21" s="9"/>
      <c r="T21" s="67">
        <f t="shared" si="5"/>
        <v>0</v>
      </c>
      <c r="V21" s="68"/>
      <c r="AB21" s="10"/>
      <c r="AL21" s="10"/>
      <c r="AM21" s="10"/>
      <c r="AN21" s="10"/>
      <c r="AO21" s="10"/>
      <c r="AP21" s="10"/>
      <c r="AQ21" s="10"/>
      <c r="AR21" s="10"/>
      <c r="AS21" s="10"/>
      <c r="AT21" s="10"/>
      <c r="AU21" s="10"/>
      <c r="AV21" s="10"/>
      <c r="AW21" s="10"/>
      <c r="AX21" s="10"/>
      <c r="AY21" s="10"/>
    </row>
    <row r="22" spans="1:51" ht="15.75" x14ac:dyDescent="0.3">
      <c r="A22" s="60">
        <v>3</v>
      </c>
      <c r="B22" s="740">
        <v>7000023989</v>
      </c>
      <c r="C22" s="741">
        <v>280</v>
      </c>
      <c r="D22" s="740" t="s">
        <v>357</v>
      </c>
      <c r="E22" s="817">
        <v>1000026336</v>
      </c>
      <c r="F22" s="741">
        <v>85389000</v>
      </c>
      <c r="G22" s="61"/>
      <c r="H22" s="62">
        <v>0.18</v>
      </c>
      <c r="I22" s="63"/>
      <c r="J22" s="740" t="s">
        <v>490</v>
      </c>
      <c r="K22" s="741" t="s">
        <v>36</v>
      </c>
      <c r="L22" s="741">
        <v>74</v>
      </c>
      <c r="M22" s="64"/>
      <c r="N22" s="65" t="str">
        <f t="shared" si="0"/>
        <v>Included</v>
      </c>
      <c r="O22" s="66">
        <f t="shared" si="1"/>
        <v>0</v>
      </c>
      <c r="P22" s="9">
        <f t="shared" si="2"/>
        <v>0</v>
      </c>
      <c r="Q22" s="10">
        <f t="shared" si="3"/>
        <v>0</v>
      </c>
      <c r="R22" s="17">
        <f t="shared" si="4"/>
        <v>0</v>
      </c>
      <c r="S22" s="9"/>
      <c r="T22" s="67">
        <f t="shared" si="5"/>
        <v>0</v>
      </c>
      <c r="V22" s="68"/>
      <c r="AB22" s="10"/>
      <c r="AL22" s="10"/>
      <c r="AM22" s="10"/>
      <c r="AN22" s="10"/>
      <c r="AO22" s="10"/>
      <c r="AP22" s="10"/>
      <c r="AQ22" s="10"/>
      <c r="AR22" s="10"/>
      <c r="AS22" s="10"/>
      <c r="AT22" s="10"/>
      <c r="AU22" s="10"/>
      <c r="AV22" s="10"/>
      <c r="AW22" s="10"/>
      <c r="AX22" s="10"/>
      <c r="AY22" s="10"/>
    </row>
    <row r="23" spans="1:51" ht="15.75" x14ac:dyDescent="0.3">
      <c r="A23" s="60">
        <v>4</v>
      </c>
      <c r="B23" s="740">
        <v>7000023989</v>
      </c>
      <c r="C23" s="741">
        <v>290</v>
      </c>
      <c r="D23" s="740" t="s">
        <v>357</v>
      </c>
      <c r="E23" s="817">
        <v>1000050082</v>
      </c>
      <c r="F23" s="741">
        <v>85177010</v>
      </c>
      <c r="G23" s="61"/>
      <c r="H23" s="62">
        <v>0.18</v>
      </c>
      <c r="I23" s="63"/>
      <c r="J23" s="740" t="s">
        <v>491</v>
      </c>
      <c r="K23" s="741" t="s">
        <v>36</v>
      </c>
      <c r="L23" s="741">
        <v>36</v>
      </c>
      <c r="M23" s="64"/>
      <c r="N23" s="65" t="str">
        <f t="shared" si="0"/>
        <v>Included</v>
      </c>
      <c r="O23" s="66">
        <f t="shared" si="1"/>
        <v>0</v>
      </c>
      <c r="P23" s="9">
        <f t="shared" si="2"/>
        <v>0</v>
      </c>
      <c r="Q23" s="10">
        <f t="shared" si="3"/>
        <v>0</v>
      </c>
      <c r="R23" s="17">
        <f t="shared" si="4"/>
        <v>0</v>
      </c>
      <c r="S23" s="9"/>
      <c r="T23" s="67">
        <f t="shared" si="5"/>
        <v>0</v>
      </c>
      <c r="V23" s="68"/>
      <c r="AB23" s="10"/>
      <c r="AL23" s="10"/>
      <c r="AM23" s="10"/>
      <c r="AN23" s="10"/>
      <c r="AO23" s="10"/>
      <c r="AP23" s="10"/>
      <c r="AQ23" s="10"/>
      <c r="AR23" s="10"/>
      <c r="AS23" s="10"/>
      <c r="AT23" s="10"/>
      <c r="AU23" s="10"/>
      <c r="AV23" s="10"/>
      <c r="AW23" s="10"/>
      <c r="AX23" s="10"/>
      <c r="AY23" s="10"/>
    </row>
    <row r="24" spans="1:51" ht="15.75" x14ac:dyDescent="0.3">
      <c r="A24" s="60">
        <v>5</v>
      </c>
      <c r="B24" s="740">
        <v>7000023989</v>
      </c>
      <c r="C24" s="741">
        <v>300</v>
      </c>
      <c r="D24" s="740" t="s">
        <v>357</v>
      </c>
      <c r="E24" s="817">
        <v>1000026296</v>
      </c>
      <c r="F24" s="741">
        <v>85389000</v>
      </c>
      <c r="G24" s="61"/>
      <c r="H24" s="62">
        <v>0.18</v>
      </c>
      <c r="I24" s="63"/>
      <c r="J24" s="740" t="s">
        <v>492</v>
      </c>
      <c r="K24" s="741" t="s">
        <v>36</v>
      </c>
      <c r="L24" s="741">
        <v>24</v>
      </c>
      <c r="M24" s="64"/>
      <c r="N24" s="65" t="str">
        <f t="shared" si="0"/>
        <v>Included</v>
      </c>
      <c r="O24" s="66">
        <f t="shared" si="1"/>
        <v>0</v>
      </c>
      <c r="P24" s="9">
        <f t="shared" si="2"/>
        <v>0</v>
      </c>
      <c r="Q24" s="10">
        <f t="shared" si="3"/>
        <v>0</v>
      </c>
      <c r="R24" s="17">
        <f t="shared" si="4"/>
        <v>0</v>
      </c>
      <c r="S24" s="9"/>
      <c r="T24" s="67">
        <f t="shared" si="5"/>
        <v>0</v>
      </c>
      <c r="V24" s="68"/>
      <c r="AB24" s="10"/>
      <c r="AL24" s="10"/>
      <c r="AM24" s="10"/>
      <c r="AN24" s="10"/>
      <c r="AO24" s="10"/>
      <c r="AP24" s="10"/>
      <c r="AQ24" s="10"/>
      <c r="AR24" s="10"/>
      <c r="AS24" s="10"/>
      <c r="AT24" s="10"/>
      <c r="AU24" s="10"/>
      <c r="AV24" s="10"/>
      <c r="AW24" s="10"/>
      <c r="AX24" s="10"/>
      <c r="AY24" s="10"/>
    </row>
    <row r="25" spans="1:51" ht="15.75" x14ac:dyDescent="0.3">
      <c r="A25" s="60">
        <v>6</v>
      </c>
      <c r="B25" s="740">
        <v>7000023989</v>
      </c>
      <c r="C25" s="741">
        <v>310</v>
      </c>
      <c r="D25" s="740" t="s">
        <v>357</v>
      </c>
      <c r="E25" s="817">
        <v>1000026374</v>
      </c>
      <c r="F25" s="741">
        <v>85389000</v>
      </c>
      <c r="G25" s="61"/>
      <c r="H25" s="62">
        <v>0.18</v>
      </c>
      <c r="I25" s="63"/>
      <c r="J25" s="740" t="s">
        <v>493</v>
      </c>
      <c r="K25" s="741" t="s">
        <v>36</v>
      </c>
      <c r="L25" s="741">
        <v>141</v>
      </c>
      <c r="M25" s="64"/>
      <c r="N25" s="65" t="str">
        <f t="shared" si="0"/>
        <v>Included</v>
      </c>
      <c r="O25" s="66">
        <f t="shared" si="1"/>
        <v>0</v>
      </c>
      <c r="P25" s="9">
        <f t="shared" si="2"/>
        <v>0</v>
      </c>
      <c r="Q25" s="10">
        <f t="shared" si="3"/>
        <v>0</v>
      </c>
      <c r="R25" s="17">
        <f t="shared" si="4"/>
        <v>0</v>
      </c>
      <c r="S25" s="9"/>
      <c r="T25" s="67">
        <f t="shared" si="5"/>
        <v>0</v>
      </c>
      <c r="V25" s="68"/>
      <c r="AB25" s="10"/>
      <c r="AL25" s="10"/>
      <c r="AM25" s="10"/>
      <c r="AN25" s="10"/>
      <c r="AO25" s="10"/>
      <c r="AP25" s="10"/>
      <c r="AQ25" s="10"/>
      <c r="AR25" s="10"/>
      <c r="AS25" s="10"/>
      <c r="AT25" s="10"/>
      <c r="AU25" s="10"/>
      <c r="AV25" s="10"/>
      <c r="AW25" s="10"/>
      <c r="AX25" s="10"/>
      <c r="AY25" s="10"/>
    </row>
    <row r="26" spans="1:51" ht="15.75" x14ac:dyDescent="0.3">
      <c r="A26" s="60">
        <v>7</v>
      </c>
      <c r="B26" s="740">
        <v>7000023989</v>
      </c>
      <c r="C26" s="741">
        <v>320</v>
      </c>
      <c r="D26" s="740" t="s">
        <v>357</v>
      </c>
      <c r="E26" s="817">
        <v>1000028071</v>
      </c>
      <c r="F26" s="741">
        <v>90330000</v>
      </c>
      <c r="G26" s="61"/>
      <c r="H26" s="62">
        <v>0.18</v>
      </c>
      <c r="I26" s="63"/>
      <c r="J26" s="740" t="s">
        <v>374</v>
      </c>
      <c r="K26" s="741" t="s">
        <v>36</v>
      </c>
      <c r="L26" s="741">
        <v>24</v>
      </c>
      <c r="M26" s="64"/>
      <c r="N26" s="65" t="str">
        <f t="shared" si="0"/>
        <v>Included</v>
      </c>
      <c r="O26" s="66">
        <f t="shared" si="1"/>
        <v>0</v>
      </c>
      <c r="P26" s="9">
        <f t="shared" si="2"/>
        <v>0</v>
      </c>
      <c r="Q26" s="10">
        <f t="shared" si="3"/>
        <v>0</v>
      </c>
      <c r="R26" s="17">
        <f t="shared" si="4"/>
        <v>0</v>
      </c>
      <c r="S26" s="9"/>
      <c r="T26" s="67">
        <f t="shared" si="5"/>
        <v>0</v>
      </c>
      <c r="V26" s="68"/>
      <c r="AB26" s="10"/>
      <c r="AL26" s="10"/>
      <c r="AM26" s="10"/>
      <c r="AN26" s="10"/>
      <c r="AO26" s="10"/>
      <c r="AP26" s="10"/>
      <c r="AQ26" s="10"/>
      <c r="AR26" s="10"/>
      <c r="AS26" s="10"/>
      <c r="AT26" s="10"/>
      <c r="AU26" s="10"/>
      <c r="AV26" s="10"/>
      <c r="AW26" s="10"/>
      <c r="AX26" s="10"/>
      <c r="AY26" s="10"/>
    </row>
    <row r="27" spans="1:51" ht="15.75" x14ac:dyDescent="0.3">
      <c r="A27" s="60">
        <v>8</v>
      </c>
      <c r="B27" s="740">
        <v>7000023989</v>
      </c>
      <c r="C27" s="741">
        <v>330</v>
      </c>
      <c r="D27" s="740" t="s">
        <v>357</v>
      </c>
      <c r="E27" s="817">
        <v>1000028009</v>
      </c>
      <c r="F27" s="741">
        <v>84798940</v>
      </c>
      <c r="G27" s="61"/>
      <c r="H27" s="62">
        <v>0.18</v>
      </c>
      <c r="I27" s="63"/>
      <c r="J27" s="740" t="s">
        <v>494</v>
      </c>
      <c r="K27" s="741" t="s">
        <v>36</v>
      </c>
      <c r="L27" s="741">
        <v>30</v>
      </c>
      <c r="M27" s="64"/>
      <c r="N27" s="65" t="str">
        <f t="shared" si="0"/>
        <v>Included</v>
      </c>
      <c r="O27" s="66">
        <f t="shared" si="1"/>
        <v>0</v>
      </c>
      <c r="P27" s="9">
        <f t="shared" si="2"/>
        <v>0</v>
      </c>
      <c r="Q27" s="10">
        <f t="shared" si="3"/>
        <v>0</v>
      </c>
      <c r="R27" s="17">
        <f t="shared" si="4"/>
        <v>0</v>
      </c>
      <c r="S27" s="9"/>
      <c r="T27" s="67">
        <f t="shared" si="5"/>
        <v>0</v>
      </c>
      <c r="V27" s="68"/>
      <c r="AB27" s="10"/>
      <c r="AL27" s="10"/>
      <c r="AM27" s="10"/>
      <c r="AN27" s="10"/>
      <c r="AO27" s="10"/>
      <c r="AP27" s="10"/>
      <c r="AQ27" s="10"/>
      <c r="AR27" s="10"/>
      <c r="AS27" s="10"/>
      <c r="AT27" s="10"/>
      <c r="AU27" s="10"/>
      <c r="AV27" s="10"/>
      <c r="AW27" s="10"/>
      <c r="AX27" s="10"/>
      <c r="AY27" s="10"/>
    </row>
    <row r="28" spans="1:51" ht="15.75" x14ac:dyDescent="0.3">
      <c r="A28" s="60">
        <v>9</v>
      </c>
      <c r="B28" s="740">
        <v>7000023989</v>
      </c>
      <c r="C28" s="741">
        <v>340</v>
      </c>
      <c r="D28" s="740" t="s">
        <v>357</v>
      </c>
      <c r="E28" s="817">
        <v>1000027684</v>
      </c>
      <c r="F28" s="741">
        <v>85364100</v>
      </c>
      <c r="G28" s="61"/>
      <c r="H28" s="62">
        <v>0.18</v>
      </c>
      <c r="I28" s="63"/>
      <c r="J28" s="740" t="s">
        <v>495</v>
      </c>
      <c r="K28" s="741" t="s">
        <v>36</v>
      </c>
      <c r="L28" s="741">
        <v>1010</v>
      </c>
      <c r="M28" s="64"/>
      <c r="N28" s="65" t="str">
        <f t="shared" si="0"/>
        <v>Included</v>
      </c>
      <c r="O28" s="66">
        <f t="shared" si="1"/>
        <v>0</v>
      </c>
      <c r="P28" s="9">
        <f t="shared" si="2"/>
        <v>0</v>
      </c>
      <c r="Q28" s="10">
        <f t="shared" si="3"/>
        <v>0</v>
      </c>
      <c r="R28" s="17">
        <f t="shared" si="4"/>
        <v>0</v>
      </c>
      <c r="S28" s="9"/>
      <c r="T28" s="67">
        <f t="shared" si="5"/>
        <v>0</v>
      </c>
      <c r="V28" s="68"/>
      <c r="AB28" s="10"/>
      <c r="AL28" s="10"/>
      <c r="AM28" s="10"/>
      <c r="AN28" s="10"/>
      <c r="AO28" s="10"/>
      <c r="AP28" s="10"/>
      <c r="AQ28" s="10"/>
      <c r="AR28" s="10"/>
      <c r="AS28" s="10"/>
      <c r="AT28" s="10"/>
      <c r="AU28" s="10"/>
      <c r="AV28" s="10"/>
      <c r="AW28" s="10"/>
      <c r="AX28" s="10"/>
      <c r="AY28" s="10"/>
    </row>
    <row r="29" spans="1:51" ht="15.75" x14ac:dyDescent="0.3">
      <c r="A29" s="60">
        <v>10</v>
      </c>
      <c r="B29" s="740">
        <v>7000023989</v>
      </c>
      <c r="C29" s="741">
        <v>350</v>
      </c>
      <c r="D29" s="740" t="s">
        <v>357</v>
      </c>
      <c r="E29" s="817">
        <v>1000021642</v>
      </c>
      <c r="F29" s="741">
        <v>85371000</v>
      </c>
      <c r="G29" s="61"/>
      <c r="H29" s="62">
        <v>0.18</v>
      </c>
      <c r="I29" s="63"/>
      <c r="J29" s="740" t="s">
        <v>496</v>
      </c>
      <c r="K29" s="741" t="s">
        <v>36</v>
      </c>
      <c r="L29" s="741">
        <v>24</v>
      </c>
      <c r="M29" s="64"/>
      <c r="N29" s="65" t="str">
        <f t="shared" si="0"/>
        <v>Included</v>
      </c>
      <c r="O29" s="66">
        <f t="shared" si="1"/>
        <v>0</v>
      </c>
      <c r="P29" s="9">
        <f t="shared" si="2"/>
        <v>0</v>
      </c>
      <c r="Q29" s="10">
        <f t="shared" si="3"/>
        <v>0</v>
      </c>
      <c r="R29" s="17">
        <f t="shared" si="4"/>
        <v>0</v>
      </c>
      <c r="S29" s="9"/>
      <c r="T29" s="67">
        <f t="shared" si="5"/>
        <v>0</v>
      </c>
      <c r="V29" s="68"/>
      <c r="AB29" s="10"/>
      <c r="AL29" s="10"/>
      <c r="AM29" s="10"/>
      <c r="AN29" s="10"/>
      <c r="AO29" s="10"/>
      <c r="AP29" s="10"/>
      <c r="AQ29" s="10"/>
      <c r="AR29" s="10"/>
      <c r="AS29" s="10"/>
      <c r="AT29" s="10"/>
      <c r="AU29" s="10"/>
      <c r="AV29" s="10"/>
      <c r="AW29" s="10"/>
      <c r="AX29" s="10"/>
      <c r="AY29" s="10"/>
    </row>
    <row r="30" spans="1:51" ht="15.75" x14ac:dyDescent="0.3">
      <c r="A30" s="60">
        <v>11</v>
      </c>
      <c r="B30" s="740">
        <v>7000023989</v>
      </c>
      <c r="C30" s="741">
        <v>360</v>
      </c>
      <c r="D30" s="740" t="s">
        <v>357</v>
      </c>
      <c r="E30" s="817">
        <v>1000050084</v>
      </c>
      <c r="F30" s="741">
        <v>85364100</v>
      </c>
      <c r="G30" s="61"/>
      <c r="H30" s="62">
        <v>0.18</v>
      </c>
      <c r="I30" s="63"/>
      <c r="J30" s="740" t="s">
        <v>497</v>
      </c>
      <c r="K30" s="741" t="s">
        <v>36</v>
      </c>
      <c r="L30" s="741">
        <v>190</v>
      </c>
      <c r="M30" s="64"/>
      <c r="N30" s="65" t="str">
        <f t="shared" si="0"/>
        <v>Included</v>
      </c>
      <c r="O30" s="66">
        <f t="shared" si="1"/>
        <v>0</v>
      </c>
      <c r="P30" s="9">
        <f t="shared" si="2"/>
        <v>0</v>
      </c>
      <c r="Q30" s="10">
        <f t="shared" si="3"/>
        <v>0</v>
      </c>
      <c r="R30" s="17">
        <f t="shared" si="4"/>
        <v>0</v>
      </c>
      <c r="S30" s="9"/>
      <c r="T30" s="67">
        <f t="shared" si="5"/>
        <v>0</v>
      </c>
      <c r="V30" s="68"/>
      <c r="AB30" s="10"/>
      <c r="AL30" s="10"/>
      <c r="AM30" s="10"/>
      <c r="AN30" s="10"/>
      <c r="AO30" s="10"/>
      <c r="AP30" s="10"/>
      <c r="AQ30" s="10"/>
      <c r="AR30" s="10"/>
      <c r="AS30" s="10"/>
      <c r="AT30" s="10"/>
      <c r="AU30" s="10"/>
      <c r="AV30" s="10"/>
      <c r="AW30" s="10"/>
      <c r="AX30" s="10"/>
      <c r="AY30" s="10"/>
    </row>
    <row r="31" spans="1:51" ht="15.75" x14ac:dyDescent="0.3">
      <c r="A31" s="60">
        <v>12</v>
      </c>
      <c r="B31" s="740">
        <v>7000023989</v>
      </c>
      <c r="C31" s="741">
        <v>370</v>
      </c>
      <c r="D31" s="740" t="s">
        <v>357</v>
      </c>
      <c r="E31" s="817">
        <v>1000026401</v>
      </c>
      <c r="F31" s="741">
        <v>85389000</v>
      </c>
      <c r="G31" s="61"/>
      <c r="H31" s="62">
        <v>0.18</v>
      </c>
      <c r="I31" s="63"/>
      <c r="J31" s="740" t="s">
        <v>498</v>
      </c>
      <c r="K31" s="741" t="s">
        <v>36</v>
      </c>
      <c r="L31" s="741">
        <v>24</v>
      </c>
      <c r="M31" s="64"/>
      <c r="N31" s="65" t="str">
        <f t="shared" si="0"/>
        <v>Included</v>
      </c>
      <c r="O31" s="66">
        <f t="shared" si="1"/>
        <v>0</v>
      </c>
      <c r="P31" s="9">
        <f t="shared" si="2"/>
        <v>0</v>
      </c>
      <c r="Q31" s="10">
        <f t="shared" si="3"/>
        <v>0</v>
      </c>
      <c r="R31" s="17">
        <f t="shared" si="4"/>
        <v>0</v>
      </c>
      <c r="S31" s="9"/>
      <c r="T31" s="67">
        <f t="shared" si="5"/>
        <v>0</v>
      </c>
      <c r="V31" s="68"/>
      <c r="AB31" s="10"/>
      <c r="AL31" s="10"/>
      <c r="AM31" s="10"/>
      <c r="AN31" s="10"/>
      <c r="AO31" s="10"/>
      <c r="AP31" s="10"/>
      <c r="AQ31" s="10"/>
      <c r="AR31" s="10"/>
      <c r="AS31" s="10"/>
      <c r="AT31" s="10"/>
      <c r="AU31" s="10"/>
      <c r="AV31" s="10"/>
      <c r="AW31" s="10"/>
      <c r="AX31" s="10"/>
      <c r="AY31" s="10"/>
    </row>
    <row r="32" spans="1:51" ht="15.75" x14ac:dyDescent="0.3">
      <c r="A32" s="60">
        <v>13</v>
      </c>
      <c r="B32" s="740">
        <v>7000023989</v>
      </c>
      <c r="C32" s="741">
        <v>380</v>
      </c>
      <c r="D32" s="740" t="s">
        <v>357</v>
      </c>
      <c r="E32" s="817">
        <v>1000050087</v>
      </c>
      <c r="F32" s="741">
        <v>84714190</v>
      </c>
      <c r="G32" s="61"/>
      <c r="H32" s="62">
        <v>0.18</v>
      </c>
      <c r="I32" s="63"/>
      <c r="J32" s="740" t="s">
        <v>499</v>
      </c>
      <c r="K32" s="741" t="s">
        <v>343</v>
      </c>
      <c r="L32" s="741">
        <v>24</v>
      </c>
      <c r="M32" s="64"/>
      <c r="N32" s="65" t="str">
        <f t="shared" si="0"/>
        <v>Included</v>
      </c>
      <c r="O32" s="66">
        <f t="shared" si="1"/>
        <v>0</v>
      </c>
      <c r="P32" s="9">
        <f t="shared" si="2"/>
        <v>0</v>
      </c>
      <c r="Q32" s="10">
        <f t="shared" si="3"/>
        <v>0</v>
      </c>
      <c r="R32" s="17">
        <f t="shared" si="4"/>
        <v>0</v>
      </c>
      <c r="S32" s="9"/>
      <c r="T32" s="67">
        <f t="shared" si="5"/>
        <v>0</v>
      </c>
      <c r="V32" s="68"/>
      <c r="AB32" s="10"/>
      <c r="AL32" s="10"/>
      <c r="AM32" s="10"/>
      <c r="AN32" s="10"/>
      <c r="AO32" s="10"/>
      <c r="AP32" s="10"/>
      <c r="AQ32" s="10"/>
      <c r="AR32" s="10"/>
      <c r="AS32" s="10"/>
      <c r="AT32" s="10"/>
      <c r="AU32" s="10"/>
      <c r="AV32" s="10"/>
      <c r="AW32" s="10"/>
      <c r="AX32" s="10"/>
      <c r="AY32" s="10"/>
    </row>
    <row r="33" spans="1:51" ht="15.75" x14ac:dyDescent="0.3">
      <c r="A33" s="60">
        <v>14</v>
      </c>
      <c r="B33" s="740">
        <v>7000023989</v>
      </c>
      <c r="C33" s="741">
        <v>390</v>
      </c>
      <c r="D33" s="740" t="s">
        <v>357</v>
      </c>
      <c r="E33" s="817">
        <v>1000050083</v>
      </c>
      <c r="F33" s="741">
        <v>94038900</v>
      </c>
      <c r="G33" s="61"/>
      <c r="H33" s="62">
        <v>0.18</v>
      </c>
      <c r="I33" s="63"/>
      <c r="J33" s="740" t="s">
        <v>500</v>
      </c>
      <c r="K33" s="741" t="s">
        <v>343</v>
      </c>
      <c r="L33" s="741">
        <v>24</v>
      </c>
      <c r="M33" s="64"/>
      <c r="N33" s="65" t="str">
        <f t="shared" si="0"/>
        <v>Included</v>
      </c>
      <c r="O33" s="66">
        <f t="shared" si="1"/>
        <v>0</v>
      </c>
      <c r="P33" s="9">
        <f t="shared" si="2"/>
        <v>0</v>
      </c>
      <c r="Q33" s="10">
        <f t="shared" si="3"/>
        <v>0</v>
      </c>
      <c r="R33" s="17">
        <f t="shared" si="4"/>
        <v>0</v>
      </c>
      <c r="S33" s="9"/>
      <c r="T33" s="67">
        <f t="shared" si="5"/>
        <v>0</v>
      </c>
      <c r="V33" s="68"/>
      <c r="AB33" s="10"/>
      <c r="AL33" s="10"/>
      <c r="AM33" s="10"/>
      <c r="AN33" s="10"/>
      <c r="AO33" s="10"/>
      <c r="AP33" s="10"/>
      <c r="AQ33" s="10"/>
      <c r="AR33" s="10"/>
      <c r="AS33" s="10"/>
      <c r="AT33" s="10"/>
      <c r="AU33" s="10"/>
      <c r="AV33" s="10"/>
      <c r="AW33" s="10"/>
      <c r="AX33" s="10"/>
      <c r="AY33" s="10"/>
    </row>
    <row r="34" spans="1:51" ht="15.75" x14ac:dyDescent="0.3">
      <c r="A34" s="60">
        <v>15</v>
      </c>
      <c r="B34" s="740">
        <v>7000023989</v>
      </c>
      <c r="C34" s="741">
        <v>400</v>
      </c>
      <c r="D34" s="740" t="s">
        <v>357</v>
      </c>
      <c r="E34" s="817">
        <v>1000050085</v>
      </c>
      <c r="F34" s="741">
        <v>85044090</v>
      </c>
      <c r="G34" s="61"/>
      <c r="H34" s="62">
        <v>0.18</v>
      </c>
      <c r="I34" s="63"/>
      <c r="J34" s="740" t="s">
        <v>501</v>
      </c>
      <c r="K34" s="741" t="s">
        <v>36</v>
      </c>
      <c r="L34" s="741">
        <v>24</v>
      </c>
      <c r="M34" s="64"/>
      <c r="N34" s="65" t="str">
        <f t="shared" si="0"/>
        <v>Included</v>
      </c>
      <c r="O34" s="66">
        <f t="shared" si="1"/>
        <v>0</v>
      </c>
      <c r="P34" s="9">
        <f t="shared" si="2"/>
        <v>0</v>
      </c>
      <c r="Q34" s="10">
        <f t="shared" si="3"/>
        <v>0</v>
      </c>
      <c r="R34" s="17">
        <f t="shared" si="4"/>
        <v>0</v>
      </c>
      <c r="S34" s="9"/>
      <c r="T34" s="67">
        <f t="shared" si="5"/>
        <v>0</v>
      </c>
      <c r="V34" s="68"/>
      <c r="AB34" s="10"/>
      <c r="AL34" s="10"/>
      <c r="AM34" s="10"/>
      <c r="AN34" s="10"/>
      <c r="AO34" s="10"/>
      <c r="AP34" s="10"/>
      <c r="AQ34" s="10"/>
      <c r="AR34" s="10"/>
      <c r="AS34" s="10"/>
      <c r="AT34" s="10"/>
      <c r="AU34" s="10"/>
      <c r="AV34" s="10"/>
      <c r="AW34" s="10"/>
      <c r="AX34" s="10"/>
      <c r="AY34" s="10"/>
    </row>
    <row r="35" spans="1:51" ht="15.75" x14ac:dyDescent="0.3">
      <c r="A35" s="60">
        <v>16</v>
      </c>
      <c r="B35" s="740">
        <v>7000023989</v>
      </c>
      <c r="C35" s="741">
        <v>410</v>
      </c>
      <c r="D35" s="740" t="s">
        <v>357</v>
      </c>
      <c r="E35" s="817">
        <v>1000050081</v>
      </c>
      <c r="F35" s="741">
        <v>85446020</v>
      </c>
      <c r="G35" s="61"/>
      <c r="H35" s="62">
        <v>0.18</v>
      </c>
      <c r="I35" s="63"/>
      <c r="J35" s="740" t="s">
        <v>502</v>
      </c>
      <c r="K35" s="741" t="s">
        <v>34</v>
      </c>
      <c r="L35" s="741">
        <v>24</v>
      </c>
      <c r="M35" s="64"/>
      <c r="N35" s="65" t="str">
        <f t="shared" si="0"/>
        <v>Included</v>
      </c>
      <c r="O35" s="66">
        <f t="shared" si="1"/>
        <v>0</v>
      </c>
      <c r="P35" s="9">
        <f t="shared" si="2"/>
        <v>0</v>
      </c>
      <c r="Q35" s="10">
        <f t="shared" si="3"/>
        <v>0</v>
      </c>
      <c r="R35" s="17">
        <f t="shared" si="4"/>
        <v>0</v>
      </c>
      <c r="S35" s="9"/>
      <c r="T35" s="67">
        <f t="shared" si="5"/>
        <v>0</v>
      </c>
      <c r="V35" s="68"/>
      <c r="AB35" s="10"/>
      <c r="AL35" s="10"/>
      <c r="AM35" s="10"/>
      <c r="AN35" s="10"/>
      <c r="AO35" s="10"/>
      <c r="AP35" s="10"/>
      <c r="AQ35" s="10"/>
      <c r="AR35" s="10"/>
      <c r="AS35" s="10"/>
      <c r="AT35" s="10"/>
      <c r="AU35" s="10"/>
      <c r="AV35" s="10"/>
      <c r="AW35" s="10"/>
      <c r="AX35" s="10"/>
      <c r="AY35" s="10"/>
    </row>
    <row r="36" spans="1:51" ht="15.75" x14ac:dyDescent="0.3">
      <c r="A36" s="60">
        <v>17</v>
      </c>
      <c r="B36" s="740">
        <v>7000023989</v>
      </c>
      <c r="C36" s="741">
        <v>420</v>
      </c>
      <c r="D36" s="740" t="s">
        <v>357</v>
      </c>
      <c r="E36" s="817">
        <v>1000067715</v>
      </c>
      <c r="F36" s="741">
        <v>84713010</v>
      </c>
      <c r="G36" s="61"/>
      <c r="H36" s="62">
        <v>0.18</v>
      </c>
      <c r="I36" s="63"/>
      <c r="J36" s="740" t="s">
        <v>503</v>
      </c>
      <c r="K36" s="741" t="s">
        <v>36</v>
      </c>
      <c r="L36" s="741">
        <v>3</v>
      </c>
      <c r="M36" s="64"/>
      <c r="N36" s="65" t="str">
        <f t="shared" si="0"/>
        <v>Included</v>
      </c>
      <c r="O36" s="66">
        <f t="shared" si="1"/>
        <v>0</v>
      </c>
      <c r="P36" s="9">
        <f t="shared" si="2"/>
        <v>0</v>
      </c>
      <c r="Q36" s="10">
        <f t="shared" si="3"/>
        <v>0</v>
      </c>
      <c r="R36" s="17">
        <f t="shared" si="4"/>
        <v>0</v>
      </c>
      <c r="S36" s="9"/>
      <c r="T36" s="67">
        <f t="shared" si="5"/>
        <v>0</v>
      </c>
      <c r="V36" s="68"/>
      <c r="AB36" s="10"/>
      <c r="AL36" s="10"/>
      <c r="AM36" s="10"/>
      <c r="AN36" s="10"/>
      <c r="AO36" s="10"/>
      <c r="AP36" s="10"/>
      <c r="AQ36" s="10"/>
      <c r="AR36" s="10"/>
      <c r="AS36" s="10"/>
      <c r="AT36" s="10"/>
      <c r="AU36" s="10"/>
      <c r="AV36" s="10"/>
      <c r="AW36" s="10"/>
      <c r="AX36" s="10"/>
      <c r="AY36" s="10"/>
    </row>
    <row r="37" spans="1:51" ht="15.75" x14ac:dyDescent="0.3">
      <c r="A37" s="60">
        <v>18</v>
      </c>
      <c r="B37" s="740">
        <v>7000023989</v>
      </c>
      <c r="C37" s="741">
        <v>430</v>
      </c>
      <c r="D37" s="740" t="s">
        <v>358</v>
      </c>
      <c r="E37" s="817">
        <v>1000028004</v>
      </c>
      <c r="F37" s="741">
        <v>85381010</v>
      </c>
      <c r="G37" s="61"/>
      <c r="H37" s="62">
        <v>0.18</v>
      </c>
      <c r="I37" s="63"/>
      <c r="J37" s="740" t="s">
        <v>489</v>
      </c>
      <c r="K37" s="741" t="s">
        <v>36</v>
      </c>
      <c r="L37" s="741">
        <v>5</v>
      </c>
      <c r="M37" s="64"/>
      <c r="N37" s="65" t="str">
        <f t="shared" si="0"/>
        <v>Included</v>
      </c>
      <c r="O37" s="66">
        <f t="shared" si="1"/>
        <v>0</v>
      </c>
      <c r="P37" s="9">
        <f t="shared" si="2"/>
        <v>0</v>
      </c>
      <c r="Q37" s="10">
        <f t="shared" si="3"/>
        <v>0</v>
      </c>
      <c r="R37" s="17">
        <f t="shared" si="4"/>
        <v>0</v>
      </c>
      <c r="S37" s="9"/>
      <c r="T37" s="67">
        <f t="shared" si="5"/>
        <v>0</v>
      </c>
      <c r="V37" s="68"/>
      <c r="AB37" s="10"/>
      <c r="AL37" s="10"/>
      <c r="AM37" s="10"/>
      <c r="AN37" s="10"/>
      <c r="AO37" s="10"/>
      <c r="AP37" s="10"/>
      <c r="AQ37" s="10"/>
      <c r="AR37" s="10"/>
      <c r="AS37" s="10"/>
      <c r="AT37" s="10"/>
      <c r="AU37" s="10"/>
      <c r="AV37" s="10"/>
      <c r="AW37" s="10"/>
      <c r="AX37" s="10"/>
      <c r="AY37" s="10"/>
    </row>
    <row r="38" spans="1:51" ht="15.75" x14ac:dyDescent="0.3">
      <c r="A38" s="60">
        <v>19</v>
      </c>
      <c r="B38" s="740">
        <v>7000023989</v>
      </c>
      <c r="C38" s="741">
        <v>440</v>
      </c>
      <c r="D38" s="740" t="s">
        <v>358</v>
      </c>
      <c r="E38" s="817">
        <v>1000026336</v>
      </c>
      <c r="F38" s="741">
        <v>85389000</v>
      </c>
      <c r="G38" s="61"/>
      <c r="H38" s="62">
        <v>0.18</v>
      </c>
      <c r="I38" s="63"/>
      <c r="J38" s="740" t="s">
        <v>490</v>
      </c>
      <c r="K38" s="741" t="s">
        <v>36</v>
      </c>
      <c r="L38" s="741">
        <v>8</v>
      </c>
      <c r="M38" s="64"/>
      <c r="N38" s="65" t="str">
        <f t="shared" si="0"/>
        <v>Included</v>
      </c>
      <c r="O38" s="66">
        <f t="shared" si="1"/>
        <v>0</v>
      </c>
      <c r="P38" s="9">
        <f t="shared" si="2"/>
        <v>0</v>
      </c>
      <c r="Q38" s="10">
        <f t="shared" si="3"/>
        <v>0</v>
      </c>
      <c r="R38" s="17">
        <f t="shared" si="4"/>
        <v>0</v>
      </c>
      <c r="S38" s="9"/>
      <c r="T38" s="67">
        <f t="shared" si="5"/>
        <v>0</v>
      </c>
      <c r="V38" s="68"/>
      <c r="AB38" s="10"/>
      <c r="AL38" s="10"/>
      <c r="AM38" s="10"/>
      <c r="AN38" s="10"/>
      <c r="AO38" s="10"/>
      <c r="AP38" s="10"/>
      <c r="AQ38" s="10"/>
      <c r="AR38" s="10"/>
      <c r="AS38" s="10"/>
      <c r="AT38" s="10"/>
      <c r="AU38" s="10"/>
      <c r="AV38" s="10"/>
      <c r="AW38" s="10"/>
      <c r="AX38" s="10"/>
      <c r="AY38" s="10"/>
    </row>
    <row r="39" spans="1:51" ht="15.75" x14ac:dyDescent="0.3">
      <c r="A39" s="60">
        <v>20</v>
      </c>
      <c r="B39" s="740">
        <v>7000023989</v>
      </c>
      <c r="C39" s="741">
        <v>450</v>
      </c>
      <c r="D39" s="740" t="s">
        <v>358</v>
      </c>
      <c r="E39" s="817">
        <v>1000050082</v>
      </c>
      <c r="F39" s="741">
        <v>85177010</v>
      </c>
      <c r="G39" s="61"/>
      <c r="H39" s="62">
        <v>0.18</v>
      </c>
      <c r="I39" s="63"/>
      <c r="J39" s="740" t="s">
        <v>491</v>
      </c>
      <c r="K39" s="741" t="s">
        <v>36</v>
      </c>
      <c r="L39" s="741">
        <v>4</v>
      </c>
      <c r="M39" s="64"/>
      <c r="N39" s="65" t="str">
        <f t="shared" si="0"/>
        <v>Included</v>
      </c>
      <c r="O39" s="66">
        <f t="shared" si="1"/>
        <v>0</v>
      </c>
      <c r="P39" s="9">
        <f t="shared" si="2"/>
        <v>0</v>
      </c>
      <c r="Q39" s="10">
        <f t="shared" si="3"/>
        <v>0</v>
      </c>
      <c r="R39" s="17">
        <f t="shared" si="4"/>
        <v>0</v>
      </c>
      <c r="S39" s="9"/>
      <c r="T39" s="67">
        <f t="shared" si="5"/>
        <v>0</v>
      </c>
      <c r="V39" s="68"/>
      <c r="AB39" s="10"/>
      <c r="AL39" s="10"/>
      <c r="AM39" s="10"/>
      <c r="AN39" s="10"/>
      <c r="AO39" s="10"/>
      <c r="AP39" s="10"/>
      <c r="AQ39" s="10"/>
      <c r="AR39" s="10"/>
      <c r="AS39" s="10"/>
      <c r="AT39" s="10"/>
      <c r="AU39" s="10"/>
      <c r="AV39" s="10"/>
      <c r="AW39" s="10"/>
      <c r="AX39" s="10"/>
      <c r="AY39" s="10"/>
    </row>
    <row r="40" spans="1:51" ht="15.75" x14ac:dyDescent="0.3">
      <c r="A40" s="60">
        <v>21</v>
      </c>
      <c r="B40" s="740">
        <v>7000023989</v>
      </c>
      <c r="C40" s="741">
        <v>460</v>
      </c>
      <c r="D40" s="740" t="s">
        <v>358</v>
      </c>
      <c r="E40" s="817">
        <v>1000026296</v>
      </c>
      <c r="F40" s="741">
        <v>85389000</v>
      </c>
      <c r="G40" s="61"/>
      <c r="H40" s="62">
        <v>0.18</v>
      </c>
      <c r="I40" s="63"/>
      <c r="J40" s="740" t="s">
        <v>492</v>
      </c>
      <c r="K40" s="741" t="s">
        <v>36</v>
      </c>
      <c r="L40" s="741">
        <v>3</v>
      </c>
      <c r="M40" s="64"/>
      <c r="N40" s="65" t="str">
        <f t="shared" si="0"/>
        <v>Included</v>
      </c>
      <c r="O40" s="66">
        <f t="shared" si="1"/>
        <v>0</v>
      </c>
      <c r="P40" s="9">
        <f t="shared" si="2"/>
        <v>0</v>
      </c>
      <c r="Q40" s="10">
        <f t="shared" si="3"/>
        <v>0</v>
      </c>
      <c r="R40" s="17">
        <f t="shared" si="4"/>
        <v>0</v>
      </c>
      <c r="S40" s="9"/>
      <c r="T40" s="67">
        <f t="shared" si="5"/>
        <v>0</v>
      </c>
      <c r="V40" s="68"/>
      <c r="AB40" s="10"/>
      <c r="AL40" s="10"/>
      <c r="AM40" s="10"/>
      <c r="AN40" s="10"/>
      <c r="AO40" s="10"/>
      <c r="AP40" s="10"/>
      <c r="AQ40" s="10"/>
      <c r="AR40" s="10"/>
      <c r="AS40" s="10"/>
      <c r="AT40" s="10"/>
      <c r="AU40" s="10"/>
      <c r="AV40" s="10"/>
      <c r="AW40" s="10"/>
      <c r="AX40" s="10"/>
      <c r="AY40" s="10"/>
    </row>
    <row r="41" spans="1:51" ht="15.75" x14ac:dyDescent="0.3">
      <c r="A41" s="60">
        <v>22</v>
      </c>
      <c r="B41" s="740">
        <v>7000023989</v>
      </c>
      <c r="C41" s="741">
        <v>470</v>
      </c>
      <c r="D41" s="740" t="s">
        <v>358</v>
      </c>
      <c r="E41" s="817">
        <v>1000026374</v>
      </c>
      <c r="F41" s="741">
        <v>85389000</v>
      </c>
      <c r="G41" s="61"/>
      <c r="H41" s="62">
        <v>0.18</v>
      </c>
      <c r="I41" s="63"/>
      <c r="J41" s="740" t="s">
        <v>493</v>
      </c>
      <c r="K41" s="741" t="s">
        <v>36</v>
      </c>
      <c r="L41" s="741">
        <v>15</v>
      </c>
      <c r="M41" s="64"/>
      <c r="N41" s="65" t="str">
        <f t="shared" si="0"/>
        <v>Included</v>
      </c>
      <c r="O41" s="66">
        <f t="shared" si="1"/>
        <v>0</v>
      </c>
      <c r="P41" s="9">
        <f t="shared" si="2"/>
        <v>0</v>
      </c>
      <c r="Q41" s="10">
        <f t="shared" si="3"/>
        <v>0</v>
      </c>
      <c r="R41" s="17">
        <f t="shared" si="4"/>
        <v>0</v>
      </c>
      <c r="S41" s="9"/>
      <c r="T41" s="67">
        <f t="shared" si="5"/>
        <v>0</v>
      </c>
      <c r="V41" s="68"/>
      <c r="AB41" s="10"/>
      <c r="AL41" s="10"/>
      <c r="AM41" s="10"/>
      <c r="AN41" s="10"/>
      <c r="AO41" s="10"/>
      <c r="AP41" s="10"/>
      <c r="AQ41" s="10"/>
      <c r="AR41" s="10"/>
      <c r="AS41" s="10"/>
      <c r="AT41" s="10"/>
      <c r="AU41" s="10"/>
      <c r="AV41" s="10"/>
      <c r="AW41" s="10"/>
      <c r="AX41" s="10"/>
      <c r="AY41" s="10"/>
    </row>
    <row r="42" spans="1:51" ht="15.75" x14ac:dyDescent="0.3">
      <c r="A42" s="60">
        <v>23</v>
      </c>
      <c r="B42" s="740">
        <v>7000023989</v>
      </c>
      <c r="C42" s="741">
        <v>480</v>
      </c>
      <c r="D42" s="740" t="s">
        <v>358</v>
      </c>
      <c r="E42" s="817">
        <v>1000028071</v>
      </c>
      <c r="F42" s="741">
        <v>90330000</v>
      </c>
      <c r="G42" s="61"/>
      <c r="H42" s="62">
        <v>0.18</v>
      </c>
      <c r="I42" s="63"/>
      <c r="J42" s="740" t="s">
        <v>374</v>
      </c>
      <c r="K42" s="741" t="s">
        <v>36</v>
      </c>
      <c r="L42" s="741">
        <v>3</v>
      </c>
      <c r="M42" s="64"/>
      <c r="N42" s="65" t="str">
        <f t="shared" si="0"/>
        <v>Included</v>
      </c>
      <c r="O42" s="66">
        <f t="shared" si="1"/>
        <v>0</v>
      </c>
      <c r="P42" s="9">
        <f t="shared" si="2"/>
        <v>0</v>
      </c>
      <c r="Q42" s="10">
        <f t="shared" si="3"/>
        <v>0</v>
      </c>
      <c r="R42" s="17">
        <f t="shared" si="4"/>
        <v>0</v>
      </c>
      <c r="S42" s="9"/>
      <c r="T42" s="67">
        <f t="shared" si="5"/>
        <v>0</v>
      </c>
      <c r="V42" s="68"/>
      <c r="AB42" s="10"/>
      <c r="AL42" s="10"/>
      <c r="AM42" s="10"/>
      <c r="AN42" s="10"/>
      <c r="AO42" s="10"/>
      <c r="AP42" s="10"/>
      <c r="AQ42" s="10"/>
      <c r="AR42" s="10"/>
      <c r="AS42" s="10"/>
      <c r="AT42" s="10"/>
      <c r="AU42" s="10"/>
      <c r="AV42" s="10"/>
      <c r="AW42" s="10"/>
      <c r="AX42" s="10"/>
      <c r="AY42" s="10"/>
    </row>
    <row r="43" spans="1:51" ht="15.75" x14ac:dyDescent="0.3">
      <c r="A43" s="60">
        <v>24</v>
      </c>
      <c r="B43" s="740">
        <v>7000023989</v>
      </c>
      <c r="C43" s="741">
        <v>490</v>
      </c>
      <c r="D43" s="740" t="s">
        <v>358</v>
      </c>
      <c r="E43" s="817">
        <v>1000028009</v>
      </c>
      <c r="F43" s="741">
        <v>84798940</v>
      </c>
      <c r="G43" s="61"/>
      <c r="H43" s="62">
        <v>0.18</v>
      </c>
      <c r="I43" s="63"/>
      <c r="J43" s="740" t="s">
        <v>494</v>
      </c>
      <c r="K43" s="741" t="s">
        <v>36</v>
      </c>
      <c r="L43" s="741">
        <v>3</v>
      </c>
      <c r="M43" s="64"/>
      <c r="N43" s="65" t="str">
        <f t="shared" si="0"/>
        <v>Included</v>
      </c>
      <c r="O43" s="66">
        <f t="shared" si="1"/>
        <v>0</v>
      </c>
      <c r="P43" s="9">
        <f t="shared" si="2"/>
        <v>0</v>
      </c>
      <c r="Q43" s="10">
        <f t="shared" si="3"/>
        <v>0</v>
      </c>
      <c r="R43" s="17">
        <f t="shared" si="4"/>
        <v>0</v>
      </c>
      <c r="S43" s="9"/>
      <c r="T43" s="67">
        <f t="shared" si="5"/>
        <v>0</v>
      </c>
      <c r="V43" s="68"/>
      <c r="AB43" s="10"/>
      <c r="AL43" s="10"/>
      <c r="AM43" s="10"/>
      <c r="AN43" s="10"/>
      <c r="AO43" s="10"/>
      <c r="AP43" s="10"/>
      <c r="AQ43" s="10"/>
      <c r="AR43" s="10"/>
      <c r="AS43" s="10"/>
      <c r="AT43" s="10"/>
      <c r="AU43" s="10"/>
      <c r="AV43" s="10"/>
      <c r="AW43" s="10"/>
      <c r="AX43" s="10"/>
      <c r="AY43" s="10"/>
    </row>
    <row r="44" spans="1:51" ht="15.75" x14ac:dyDescent="0.3">
      <c r="A44" s="60">
        <v>25</v>
      </c>
      <c r="B44" s="740">
        <v>7000023989</v>
      </c>
      <c r="C44" s="741">
        <v>500</v>
      </c>
      <c r="D44" s="740" t="s">
        <v>358</v>
      </c>
      <c r="E44" s="817">
        <v>1000027684</v>
      </c>
      <c r="F44" s="741">
        <v>85364100</v>
      </c>
      <c r="G44" s="61"/>
      <c r="H44" s="62">
        <v>0.18</v>
      </c>
      <c r="I44" s="63"/>
      <c r="J44" s="740" t="s">
        <v>495</v>
      </c>
      <c r="K44" s="741" t="s">
        <v>36</v>
      </c>
      <c r="L44" s="741">
        <v>101</v>
      </c>
      <c r="M44" s="64"/>
      <c r="N44" s="65" t="str">
        <f t="shared" si="0"/>
        <v>Included</v>
      </c>
      <c r="O44" s="66">
        <f t="shared" si="1"/>
        <v>0</v>
      </c>
      <c r="P44" s="9">
        <f t="shared" si="2"/>
        <v>0</v>
      </c>
      <c r="Q44" s="10">
        <f t="shared" si="3"/>
        <v>0</v>
      </c>
      <c r="R44" s="17">
        <f t="shared" si="4"/>
        <v>0</v>
      </c>
      <c r="S44" s="9"/>
      <c r="T44" s="67">
        <f t="shared" si="5"/>
        <v>0</v>
      </c>
      <c r="V44" s="68"/>
      <c r="AB44" s="10"/>
      <c r="AL44" s="10"/>
      <c r="AM44" s="10"/>
      <c r="AN44" s="10"/>
      <c r="AO44" s="10"/>
      <c r="AP44" s="10"/>
      <c r="AQ44" s="10"/>
      <c r="AR44" s="10"/>
      <c r="AS44" s="10"/>
      <c r="AT44" s="10"/>
      <c r="AU44" s="10"/>
      <c r="AV44" s="10"/>
      <c r="AW44" s="10"/>
      <c r="AX44" s="10"/>
      <c r="AY44" s="10"/>
    </row>
    <row r="45" spans="1:51" ht="15.75" x14ac:dyDescent="0.3">
      <c r="A45" s="60">
        <v>26</v>
      </c>
      <c r="B45" s="740">
        <v>7000023989</v>
      </c>
      <c r="C45" s="741">
        <v>510</v>
      </c>
      <c r="D45" s="740" t="s">
        <v>358</v>
      </c>
      <c r="E45" s="817">
        <v>1000021642</v>
      </c>
      <c r="F45" s="741">
        <v>85371000</v>
      </c>
      <c r="G45" s="61"/>
      <c r="H45" s="62">
        <v>0.18</v>
      </c>
      <c r="I45" s="63"/>
      <c r="J45" s="740" t="s">
        <v>496</v>
      </c>
      <c r="K45" s="741" t="s">
        <v>36</v>
      </c>
      <c r="L45" s="741">
        <v>1</v>
      </c>
      <c r="M45" s="64"/>
      <c r="N45" s="65" t="str">
        <f t="shared" si="0"/>
        <v>Included</v>
      </c>
      <c r="O45" s="66">
        <f t="shared" si="1"/>
        <v>0</v>
      </c>
      <c r="P45" s="9">
        <f t="shared" si="2"/>
        <v>0</v>
      </c>
      <c r="Q45" s="10">
        <f t="shared" si="3"/>
        <v>0</v>
      </c>
      <c r="R45" s="17">
        <f t="shared" si="4"/>
        <v>0</v>
      </c>
      <c r="S45" s="9"/>
      <c r="T45" s="67">
        <f t="shared" si="5"/>
        <v>0</v>
      </c>
      <c r="V45" s="68"/>
      <c r="AB45" s="10"/>
      <c r="AL45" s="10"/>
      <c r="AM45" s="10"/>
      <c r="AN45" s="10"/>
      <c r="AO45" s="10"/>
      <c r="AP45" s="10"/>
      <c r="AQ45" s="10"/>
      <c r="AR45" s="10"/>
      <c r="AS45" s="10"/>
      <c r="AT45" s="10"/>
      <c r="AU45" s="10"/>
      <c r="AV45" s="10"/>
      <c r="AW45" s="10"/>
      <c r="AX45" s="10"/>
      <c r="AY45" s="10"/>
    </row>
    <row r="46" spans="1:51" ht="15.75" x14ac:dyDescent="0.3">
      <c r="A46" s="60">
        <v>27</v>
      </c>
      <c r="B46" s="740">
        <v>7000023989</v>
      </c>
      <c r="C46" s="741">
        <v>520</v>
      </c>
      <c r="D46" s="740" t="s">
        <v>358</v>
      </c>
      <c r="E46" s="817">
        <v>1000050084</v>
      </c>
      <c r="F46" s="741">
        <v>85364100</v>
      </c>
      <c r="G46" s="61"/>
      <c r="H46" s="62">
        <v>0.18</v>
      </c>
      <c r="I46" s="63"/>
      <c r="J46" s="740" t="s">
        <v>497</v>
      </c>
      <c r="K46" s="741" t="s">
        <v>36</v>
      </c>
      <c r="L46" s="741">
        <v>19</v>
      </c>
      <c r="M46" s="64"/>
      <c r="N46" s="65" t="str">
        <f t="shared" si="0"/>
        <v>Included</v>
      </c>
      <c r="O46" s="66">
        <f t="shared" si="1"/>
        <v>0</v>
      </c>
      <c r="P46" s="9">
        <f t="shared" si="2"/>
        <v>0</v>
      </c>
      <c r="Q46" s="10">
        <f t="shared" si="3"/>
        <v>0</v>
      </c>
      <c r="R46" s="17">
        <f t="shared" si="4"/>
        <v>0</v>
      </c>
      <c r="S46" s="9"/>
      <c r="T46" s="67">
        <f t="shared" si="5"/>
        <v>0</v>
      </c>
      <c r="V46" s="68"/>
      <c r="AB46" s="10"/>
      <c r="AL46" s="10"/>
      <c r="AM46" s="10"/>
      <c r="AN46" s="10"/>
      <c r="AO46" s="10"/>
      <c r="AP46" s="10"/>
      <c r="AQ46" s="10"/>
      <c r="AR46" s="10"/>
      <c r="AS46" s="10"/>
      <c r="AT46" s="10"/>
      <c r="AU46" s="10"/>
      <c r="AV46" s="10"/>
      <c r="AW46" s="10"/>
      <c r="AX46" s="10"/>
      <c r="AY46" s="10"/>
    </row>
    <row r="47" spans="1:51" ht="15.75" x14ac:dyDescent="0.3">
      <c r="A47" s="60">
        <v>28</v>
      </c>
      <c r="B47" s="740">
        <v>7000023989</v>
      </c>
      <c r="C47" s="741">
        <v>530</v>
      </c>
      <c r="D47" s="740" t="s">
        <v>359</v>
      </c>
      <c r="E47" s="817">
        <v>1000031363</v>
      </c>
      <c r="F47" s="741">
        <v>85044010</v>
      </c>
      <c r="G47" s="61"/>
      <c r="H47" s="62">
        <v>0.18</v>
      </c>
      <c r="I47" s="63"/>
      <c r="J47" s="740" t="s">
        <v>504</v>
      </c>
      <c r="K47" s="741" t="s">
        <v>36</v>
      </c>
      <c r="L47" s="741">
        <v>24</v>
      </c>
      <c r="M47" s="64"/>
      <c r="N47" s="65" t="str">
        <f t="shared" si="0"/>
        <v>Included</v>
      </c>
      <c r="O47" s="66">
        <f t="shared" si="1"/>
        <v>0</v>
      </c>
      <c r="P47" s="9">
        <f t="shared" si="2"/>
        <v>0</v>
      </c>
      <c r="Q47" s="10">
        <f t="shared" si="3"/>
        <v>0</v>
      </c>
      <c r="R47" s="17">
        <f t="shared" si="4"/>
        <v>0</v>
      </c>
      <c r="S47" s="9"/>
      <c r="T47" s="67">
        <f t="shared" si="5"/>
        <v>0</v>
      </c>
      <c r="V47" s="68"/>
      <c r="AB47" s="10"/>
      <c r="AL47" s="10"/>
      <c r="AM47" s="10"/>
      <c r="AN47" s="10"/>
      <c r="AO47" s="10"/>
      <c r="AP47" s="10"/>
      <c r="AQ47" s="10"/>
      <c r="AR47" s="10"/>
      <c r="AS47" s="10"/>
      <c r="AT47" s="10"/>
      <c r="AU47" s="10"/>
      <c r="AV47" s="10"/>
      <c r="AW47" s="10"/>
      <c r="AX47" s="10"/>
      <c r="AY47" s="10"/>
    </row>
    <row r="48" spans="1:51" ht="31.5" x14ac:dyDescent="0.3">
      <c r="A48" s="60">
        <v>29</v>
      </c>
      <c r="B48" s="740">
        <v>7000023989</v>
      </c>
      <c r="C48" s="741">
        <v>540</v>
      </c>
      <c r="D48" s="740" t="s">
        <v>359</v>
      </c>
      <c r="E48" s="740">
        <v>1000031415</v>
      </c>
      <c r="F48" s="741">
        <v>85072000</v>
      </c>
      <c r="G48" s="61"/>
      <c r="H48" s="62">
        <v>0.28000000000000003</v>
      </c>
      <c r="I48" s="63"/>
      <c r="J48" s="740" t="s">
        <v>505</v>
      </c>
      <c r="K48" s="741" t="s">
        <v>36</v>
      </c>
      <c r="L48" s="741">
        <v>24</v>
      </c>
      <c r="M48" s="64"/>
      <c r="N48" s="65" t="str">
        <f t="shared" si="0"/>
        <v>Included</v>
      </c>
      <c r="O48" s="66">
        <f t="shared" si="1"/>
        <v>0</v>
      </c>
      <c r="P48" s="9">
        <f t="shared" si="2"/>
        <v>0</v>
      </c>
      <c r="Q48" s="10">
        <f t="shared" si="3"/>
        <v>0</v>
      </c>
      <c r="R48" s="17">
        <f t="shared" si="4"/>
        <v>0</v>
      </c>
      <c r="S48" s="9"/>
      <c r="T48" s="67">
        <f t="shared" si="5"/>
        <v>0</v>
      </c>
      <c r="V48" s="68"/>
      <c r="AB48" s="10"/>
      <c r="AL48" s="10"/>
      <c r="AM48" s="10"/>
      <c r="AN48" s="10"/>
      <c r="AO48" s="10"/>
      <c r="AP48" s="10"/>
      <c r="AQ48" s="10"/>
      <c r="AR48" s="10"/>
      <c r="AS48" s="10"/>
      <c r="AT48" s="10"/>
      <c r="AU48" s="10"/>
      <c r="AV48" s="10"/>
      <c r="AW48" s="10"/>
      <c r="AX48" s="10"/>
      <c r="AY48" s="10"/>
    </row>
    <row r="49" spans="1:51" ht="15.75" x14ac:dyDescent="0.3">
      <c r="A49" s="60">
        <v>30</v>
      </c>
      <c r="B49" s="740">
        <v>7000023989</v>
      </c>
      <c r="C49" s="741">
        <v>80</v>
      </c>
      <c r="D49" s="740" t="s">
        <v>360</v>
      </c>
      <c r="E49" s="740">
        <v>1000063040</v>
      </c>
      <c r="F49" s="741">
        <v>85389000</v>
      </c>
      <c r="G49" s="61"/>
      <c r="H49" s="62">
        <v>0.18</v>
      </c>
      <c r="I49" s="63"/>
      <c r="J49" s="740" t="s">
        <v>326</v>
      </c>
      <c r="K49" s="741" t="s">
        <v>34</v>
      </c>
      <c r="L49" s="741">
        <v>1</v>
      </c>
      <c r="M49" s="64"/>
      <c r="N49" s="65" t="str">
        <f t="shared" si="0"/>
        <v>Included</v>
      </c>
      <c r="O49" s="66">
        <f t="shared" si="1"/>
        <v>0</v>
      </c>
      <c r="P49" s="9">
        <f t="shared" si="2"/>
        <v>0</v>
      </c>
      <c r="Q49" s="10">
        <f t="shared" si="3"/>
        <v>0</v>
      </c>
      <c r="R49" s="17">
        <f t="shared" si="4"/>
        <v>0</v>
      </c>
      <c r="S49" s="9"/>
      <c r="T49" s="67">
        <f t="shared" si="5"/>
        <v>0</v>
      </c>
      <c r="V49" s="68"/>
      <c r="AB49" s="10"/>
      <c r="AL49" s="10"/>
      <c r="AM49" s="10"/>
      <c r="AN49" s="10"/>
      <c r="AO49" s="10"/>
      <c r="AP49" s="10"/>
      <c r="AQ49" s="10"/>
      <c r="AR49" s="10"/>
      <c r="AS49" s="10"/>
      <c r="AT49" s="10"/>
      <c r="AU49" s="10"/>
      <c r="AV49" s="10"/>
      <c r="AW49" s="10"/>
      <c r="AX49" s="10"/>
      <c r="AY49" s="10"/>
    </row>
    <row r="50" spans="1:51" ht="15.75" x14ac:dyDescent="0.3">
      <c r="A50" s="60">
        <v>31</v>
      </c>
      <c r="B50" s="740">
        <v>7000023989</v>
      </c>
      <c r="C50" s="741">
        <v>90</v>
      </c>
      <c r="D50" s="740" t="s">
        <v>360</v>
      </c>
      <c r="E50" s="740">
        <v>1000019870</v>
      </c>
      <c r="F50" s="741">
        <v>85238020</v>
      </c>
      <c r="G50" s="61"/>
      <c r="H50" s="62">
        <v>0.18</v>
      </c>
      <c r="I50" s="63"/>
      <c r="J50" s="740" t="s">
        <v>327</v>
      </c>
      <c r="K50" s="741" t="s">
        <v>34</v>
      </c>
      <c r="L50" s="741">
        <v>1</v>
      </c>
      <c r="M50" s="64"/>
      <c r="N50" s="65" t="str">
        <f t="shared" si="0"/>
        <v>Included</v>
      </c>
      <c r="O50" s="66">
        <f t="shared" si="1"/>
        <v>0</v>
      </c>
      <c r="P50" s="9">
        <f t="shared" si="2"/>
        <v>0</v>
      </c>
      <c r="Q50" s="10">
        <f t="shared" si="3"/>
        <v>0</v>
      </c>
      <c r="R50" s="17">
        <f t="shared" si="4"/>
        <v>0</v>
      </c>
      <c r="S50" s="9"/>
      <c r="T50" s="67">
        <f t="shared" si="5"/>
        <v>0</v>
      </c>
      <c r="V50" s="68"/>
      <c r="AB50" s="10"/>
      <c r="AL50" s="10"/>
      <c r="AM50" s="10"/>
      <c r="AN50" s="10"/>
      <c r="AO50" s="10"/>
      <c r="AP50" s="10"/>
      <c r="AQ50" s="10"/>
      <c r="AR50" s="10"/>
      <c r="AS50" s="10"/>
      <c r="AT50" s="10"/>
      <c r="AU50" s="10"/>
      <c r="AV50" s="10"/>
      <c r="AW50" s="10"/>
      <c r="AX50" s="10"/>
      <c r="AY50" s="10"/>
    </row>
    <row r="51" spans="1:51" ht="15.75" x14ac:dyDescent="0.3">
      <c r="A51" s="60">
        <v>32</v>
      </c>
      <c r="B51" s="740">
        <v>7000023989</v>
      </c>
      <c r="C51" s="741">
        <v>100</v>
      </c>
      <c r="D51" s="740" t="s">
        <v>360</v>
      </c>
      <c r="E51" s="740">
        <v>1000019872</v>
      </c>
      <c r="F51" s="741">
        <v>85238020</v>
      </c>
      <c r="G51" s="61"/>
      <c r="H51" s="62">
        <v>0.18</v>
      </c>
      <c r="I51" s="63"/>
      <c r="J51" s="740" t="s">
        <v>328</v>
      </c>
      <c r="K51" s="741" t="s">
        <v>34</v>
      </c>
      <c r="L51" s="741">
        <v>1</v>
      </c>
      <c r="M51" s="64"/>
      <c r="N51" s="65" t="str">
        <f t="shared" si="0"/>
        <v>Included</v>
      </c>
      <c r="O51" s="66">
        <f t="shared" si="1"/>
        <v>0</v>
      </c>
      <c r="P51" s="9">
        <f t="shared" si="2"/>
        <v>0</v>
      </c>
      <c r="Q51" s="10">
        <f t="shared" si="3"/>
        <v>0</v>
      </c>
      <c r="R51" s="17">
        <f t="shared" si="4"/>
        <v>0</v>
      </c>
      <c r="S51" s="9"/>
      <c r="T51" s="67">
        <f t="shared" si="5"/>
        <v>0</v>
      </c>
      <c r="V51" s="68"/>
      <c r="AB51" s="10"/>
      <c r="AL51" s="10"/>
      <c r="AM51" s="10"/>
      <c r="AN51" s="10"/>
      <c r="AO51" s="10"/>
      <c r="AP51" s="10"/>
      <c r="AQ51" s="10"/>
      <c r="AR51" s="10"/>
      <c r="AS51" s="10"/>
      <c r="AT51" s="10"/>
      <c r="AU51" s="10"/>
      <c r="AV51" s="10"/>
      <c r="AW51" s="10"/>
      <c r="AX51" s="10"/>
      <c r="AY51" s="10"/>
    </row>
    <row r="52" spans="1:51" ht="15.75" x14ac:dyDescent="0.3">
      <c r="A52" s="60">
        <v>33</v>
      </c>
      <c r="B52" s="740">
        <v>7000023989</v>
      </c>
      <c r="C52" s="741">
        <v>110</v>
      </c>
      <c r="D52" s="740" t="s">
        <v>360</v>
      </c>
      <c r="E52" s="740">
        <v>1000011068</v>
      </c>
      <c r="F52" s="741">
        <v>85238020</v>
      </c>
      <c r="G52" s="61"/>
      <c r="H52" s="62">
        <v>0.18</v>
      </c>
      <c r="I52" s="63"/>
      <c r="J52" s="740" t="s">
        <v>390</v>
      </c>
      <c r="K52" s="741" t="s">
        <v>34</v>
      </c>
      <c r="L52" s="741">
        <v>1</v>
      </c>
      <c r="M52" s="64"/>
      <c r="N52" s="65" t="str">
        <f t="shared" si="0"/>
        <v>Included</v>
      </c>
      <c r="O52" s="66">
        <f t="shared" si="1"/>
        <v>0</v>
      </c>
      <c r="P52" s="9">
        <f t="shared" si="2"/>
        <v>0</v>
      </c>
      <c r="Q52" s="10">
        <f t="shared" si="3"/>
        <v>0</v>
      </c>
      <c r="R52" s="17">
        <f t="shared" si="4"/>
        <v>0</v>
      </c>
      <c r="S52" s="9"/>
      <c r="T52" s="67">
        <f t="shared" si="5"/>
        <v>0</v>
      </c>
      <c r="V52" s="68"/>
      <c r="AB52" s="10"/>
      <c r="AL52" s="10"/>
      <c r="AM52" s="10"/>
      <c r="AN52" s="10"/>
      <c r="AO52" s="10"/>
      <c r="AP52" s="10"/>
      <c r="AQ52" s="10"/>
      <c r="AR52" s="10"/>
      <c r="AS52" s="10"/>
      <c r="AT52" s="10"/>
      <c r="AU52" s="10"/>
      <c r="AV52" s="10"/>
      <c r="AW52" s="10"/>
      <c r="AX52" s="10"/>
      <c r="AY52" s="10"/>
    </row>
    <row r="53" spans="1:51" ht="15.75" x14ac:dyDescent="0.3">
      <c r="A53" s="60">
        <v>34</v>
      </c>
      <c r="B53" s="740">
        <v>7000023989</v>
      </c>
      <c r="C53" s="741">
        <v>120</v>
      </c>
      <c r="D53" s="740" t="s">
        <v>360</v>
      </c>
      <c r="E53" s="740">
        <v>1000011063</v>
      </c>
      <c r="F53" s="741">
        <v>85238020</v>
      </c>
      <c r="G53" s="61"/>
      <c r="H53" s="62">
        <v>0.18</v>
      </c>
      <c r="I53" s="63"/>
      <c r="J53" s="740" t="s">
        <v>391</v>
      </c>
      <c r="K53" s="741" t="s">
        <v>34</v>
      </c>
      <c r="L53" s="741">
        <v>1</v>
      </c>
      <c r="M53" s="64"/>
      <c r="N53" s="65" t="str">
        <f t="shared" si="0"/>
        <v>Included</v>
      </c>
      <c r="O53" s="66">
        <f t="shared" si="1"/>
        <v>0</v>
      </c>
      <c r="P53" s="9">
        <f t="shared" si="2"/>
        <v>0</v>
      </c>
      <c r="Q53" s="10">
        <f t="shared" si="3"/>
        <v>0</v>
      </c>
      <c r="R53" s="17">
        <f t="shared" si="4"/>
        <v>0</v>
      </c>
      <c r="S53" s="9"/>
      <c r="T53" s="67">
        <f t="shared" si="5"/>
        <v>0</v>
      </c>
      <c r="V53" s="68"/>
      <c r="AB53" s="10"/>
      <c r="AL53" s="10"/>
      <c r="AM53" s="10"/>
      <c r="AN53" s="10"/>
      <c r="AO53" s="10"/>
      <c r="AP53" s="10"/>
      <c r="AQ53" s="10"/>
      <c r="AR53" s="10"/>
      <c r="AS53" s="10"/>
      <c r="AT53" s="10"/>
      <c r="AU53" s="10"/>
      <c r="AV53" s="10"/>
      <c r="AW53" s="10"/>
      <c r="AX53" s="10"/>
      <c r="AY53" s="10"/>
    </row>
    <row r="54" spans="1:51" ht="15.75" x14ac:dyDescent="0.3">
      <c r="A54" s="60">
        <v>35</v>
      </c>
      <c r="B54" s="740">
        <v>7000023989</v>
      </c>
      <c r="C54" s="741">
        <v>130</v>
      </c>
      <c r="D54" s="740" t="s">
        <v>360</v>
      </c>
      <c r="E54" s="740">
        <v>1000060453</v>
      </c>
      <c r="F54" s="741">
        <v>85238020</v>
      </c>
      <c r="G54" s="61"/>
      <c r="H54" s="62">
        <v>0.18</v>
      </c>
      <c r="I54" s="63"/>
      <c r="J54" s="740" t="s">
        <v>392</v>
      </c>
      <c r="K54" s="741" t="s">
        <v>34</v>
      </c>
      <c r="L54" s="741">
        <v>1</v>
      </c>
      <c r="M54" s="64"/>
      <c r="N54" s="65" t="str">
        <f t="shared" si="0"/>
        <v>Included</v>
      </c>
      <c r="O54" s="66">
        <f t="shared" si="1"/>
        <v>0</v>
      </c>
      <c r="P54" s="9">
        <f t="shared" si="2"/>
        <v>0</v>
      </c>
      <c r="Q54" s="10">
        <f t="shared" si="3"/>
        <v>0</v>
      </c>
      <c r="R54" s="17">
        <f t="shared" si="4"/>
        <v>0</v>
      </c>
      <c r="S54" s="9"/>
      <c r="T54" s="67">
        <f t="shared" si="5"/>
        <v>0</v>
      </c>
      <c r="V54" s="68"/>
      <c r="AB54" s="10"/>
      <c r="AL54" s="10"/>
      <c r="AM54" s="10"/>
      <c r="AN54" s="10"/>
      <c r="AO54" s="10"/>
      <c r="AP54" s="10"/>
      <c r="AQ54" s="10"/>
      <c r="AR54" s="10"/>
      <c r="AS54" s="10"/>
      <c r="AT54" s="10"/>
      <c r="AU54" s="10"/>
      <c r="AV54" s="10"/>
      <c r="AW54" s="10"/>
      <c r="AX54" s="10"/>
      <c r="AY54" s="10"/>
    </row>
    <row r="55" spans="1:51" ht="15.75" x14ac:dyDescent="0.3">
      <c r="A55" s="60">
        <v>36</v>
      </c>
      <c r="B55" s="740">
        <v>7000023989</v>
      </c>
      <c r="C55" s="741">
        <v>140</v>
      </c>
      <c r="D55" s="740" t="s">
        <v>360</v>
      </c>
      <c r="E55" s="740">
        <v>1000011065</v>
      </c>
      <c r="F55" s="741">
        <v>85238020</v>
      </c>
      <c r="G55" s="61"/>
      <c r="H55" s="62">
        <v>0.18</v>
      </c>
      <c r="I55" s="63"/>
      <c r="J55" s="740" t="s">
        <v>393</v>
      </c>
      <c r="K55" s="741" t="s">
        <v>34</v>
      </c>
      <c r="L55" s="741">
        <v>1</v>
      </c>
      <c r="M55" s="64"/>
      <c r="N55" s="65" t="str">
        <f t="shared" si="0"/>
        <v>Included</v>
      </c>
      <c r="O55" s="66">
        <f t="shared" si="1"/>
        <v>0</v>
      </c>
      <c r="P55" s="9">
        <f t="shared" si="2"/>
        <v>0</v>
      </c>
      <c r="Q55" s="10">
        <f t="shared" si="3"/>
        <v>0</v>
      </c>
      <c r="R55" s="17">
        <f t="shared" si="4"/>
        <v>0</v>
      </c>
      <c r="S55" s="9"/>
      <c r="T55" s="67">
        <f t="shared" si="5"/>
        <v>0</v>
      </c>
      <c r="V55" s="68"/>
      <c r="AB55" s="10"/>
      <c r="AL55" s="10"/>
      <c r="AM55" s="10"/>
      <c r="AN55" s="10"/>
      <c r="AO55" s="10"/>
      <c r="AP55" s="10"/>
      <c r="AQ55" s="10"/>
      <c r="AR55" s="10"/>
      <c r="AS55" s="10"/>
      <c r="AT55" s="10"/>
      <c r="AU55" s="10"/>
      <c r="AV55" s="10"/>
      <c r="AW55" s="10"/>
      <c r="AX55" s="10"/>
      <c r="AY55" s="10"/>
    </row>
    <row r="56" spans="1:51" ht="15.75" x14ac:dyDescent="0.3">
      <c r="A56" s="60">
        <v>37</v>
      </c>
      <c r="B56" s="740">
        <v>7000023989</v>
      </c>
      <c r="C56" s="741">
        <v>150</v>
      </c>
      <c r="D56" s="740" t="s">
        <v>360</v>
      </c>
      <c r="E56" s="740">
        <v>1000011066</v>
      </c>
      <c r="F56" s="741">
        <v>85238020</v>
      </c>
      <c r="G56" s="61"/>
      <c r="H56" s="62">
        <v>0.18</v>
      </c>
      <c r="I56" s="63"/>
      <c r="J56" s="740" t="s">
        <v>394</v>
      </c>
      <c r="K56" s="741" t="s">
        <v>34</v>
      </c>
      <c r="L56" s="741">
        <v>1</v>
      </c>
      <c r="M56" s="64"/>
      <c r="N56" s="65" t="str">
        <f t="shared" si="0"/>
        <v>Included</v>
      </c>
      <c r="O56" s="66">
        <f t="shared" si="1"/>
        <v>0</v>
      </c>
      <c r="P56" s="9">
        <f t="shared" si="2"/>
        <v>0</v>
      </c>
      <c r="Q56" s="10">
        <f t="shared" si="3"/>
        <v>0</v>
      </c>
      <c r="R56" s="17">
        <f t="shared" si="4"/>
        <v>0</v>
      </c>
      <c r="S56" s="9"/>
      <c r="T56" s="67">
        <f t="shared" si="5"/>
        <v>0</v>
      </c>
      <c r="V56" s="68"/>
      <c r="AB56" s="10"/>
      <c r="AL56" s="10"/>
      <c r="AM56" s="10"/>
      <c r="AN56" s="10"/>
      <c r="AO56" s="10"/>
      <c r="AP56" s="10"/>
      <c r="AQ56" s="10"/>
      <c r="AR56" s="10"/>
      <c r="AS56" s="10"/>
      <c r="AT56" s="10"/>
      <c r="AU56" s="10"/>
      <c r="AV56" s="10"/>
      <c r="AW56" s="10"/>
      <c r="AX56" s="10"/>
      <c r="AY56" s="10"/>
    </row>
    <row r="57" spans="1:51" ht="15.75" x14ac:dyDescent="0.3">
      <c r="A57" s="60">
        <v>38</v>
      </c>
      <c r="B57" s="740">
        <v>7000023989</v>
      </c>
      <c r="C57" s="741">
        <v>160</v>
      </c>
      <c r="D57" s="740" t="s">
        <v>360</v>
      </c>
      <c r="E57" s="740">
        <v>1000011069</v>
      </c>
      <c r="F57" s="741">
        <v>85238020</v>
      </c>
      <c r="G57" s="61"/>
      <c r="H57" s="62">
        <v>0.18</v>
      </c>
      <c r="I57" s="63"/>
      <c r="J57" s="740" t="s">
        <v>395</v>
      </c>
      <c r="K57" s="741" t="s">
        <v>34</v>
      </c>
      <c r="L57" s="741">
        <v>1</v>
      </c>
      <c r="M57" s="64"/>
      <c r="N57" s="65" t="str">
        <f t="shared" si="0"/>
        <v>Included</v>
      </c>
      <c r="O57" s="66">
        <f t="shared" si="1"/>
        <v>0</v>
      </c>
      <c r="P57" s="9">
        <f t="shared" si="2"/>
        <v>0</v>
      </c>
      <c r="Q57" s="10">
        <f t="shared" si="3"/>
        <v>0</v>
      </c>
      <c r="R57" s="17">
        <f t="shared" si="4"/>
        <v>0</v>
      </c>
      <c r="S57" s="9"/>
      <c r="T57" s="67">
        <f t="shared" si="5"/>
        <v>0</v>
      </c>
      <c r="V57" s="68"/>
      <c r="AB57" s="10"/>
      <c r="AL57" s="10"/>
      <c r="AM57" s="10"/>
      <c r="AN57" s="10"/>
      <c r="AO57" s="10"/>
      <c r="AP57" s="10"/>
      <c r="AQ57" s="10"/>
      <c r="AR57" s="10"/>
      <c r="AS57" s="10"/>
      <c r="AT57" s="10"/>
      <c r="AU57" s="10"/>
      <c r="AV57" s="10"/>
      <c r="AW57" s="10"/>
      <c r="AX57" s="10"/>
      <c r="AY57" s="10"/>
    </row>
    <row r="58" spans="1:51" ht="15.75" x14ac:dyDescent="0.3">
      <c r="A58" s="60">
        <v>39</v>
      </c>
      <c r="B58" s="740">
        <v>7000023989</v>
      </c>
      <c r="C58" s="741">
        <v>170</v>
      </c>
      <c r="D58" s="740" t="s">
        <v>360</v>
      </c>
      <c r="E58" s="740">
        <v>1000041556</v>
      </c>
      <c r="F58" s="741">
        <v>85238020</v>
      </c>
      <c r="G58" s="61"/>
      <c r="H58" s="62">
        <v>0.18</v>
      </c>
      <c r="I58" s="63"/>
      <c r="J58" s="740" t="s">
        <v>506</v>
      </c>
      <c r="K58" s="741" t="s">
        <v>34</v>
      </c>
      <c r="L58" s="741">
        <v>1</v>
      </c>
      <c r="M58" s="64"/>
      <c r="N58" s="65" t="str">
        <f t="shared" si="0"/>
        <v>Included</v>
      </c>
      <c r="O58" s="66">
        <f t="shared" si="1"/>
        <v>0</v>
      </c>
      <c r="P58" s="9">
        <f t="shared" si="2"/>
        <v>0</v>
      </c>
      <c r="Q58" s="10">
        <f t="shared" si="3"/>
        <v>0</v>
      </c>
      <c r="R58" s="17">
        <f t="shared" si="4"/>
        <v>0</v>
      </c>
      <c r="S58" s="9"/>
      <c r="T58" s="67">
        <f t="shared" si="5"/>
        <v>0</v>
      </c>
      <c r="V58" s="68"/>
      <c r="AB58" s="10"/>
      <c r="AL58" s="10"/>
      <c r="AM58" s="10"/>
      <c r="AN58" s="10"/>
      <c r="AO58" s="10"/>
      <c r="AP58" s="10"/>
      <c r="AQ58" s="10"/>
      <c r="AR58" s="10"/>
      <c r="AS58" s="10"/>
      <c r="AT58" s="10"/>
      <c r="AU58" s="10"/>
      <c r="AV58" s="10"/>
      <c r="AW58" s="10"/>
      <c r="AX58" s="10"/>
      <c r="AY58" s="10"/>
    </row>
    <row r="59" spans="1:51" ht="15.75" x14ac:dyDescent="0.3">
      <c r="A59" s="60">
        <v>40</v>
      </c>
      <c r="B59" s="740">
        <v>7000023989</v>
      </c>
      <c r="C59" s="741">
        <v>180</v>
      </c>
      <c r="D59" s="740" t="s">
        <v>360</v>
      </c>
      <c r="E59" s="740">
        <v>1000041584</v>
      </c>
      <c r="F59" s="741">
        <v>85238020</v>
      </c>
      <c r="G59" s="61"/>
      <c r="H59" s="62">
        <v>0.18</v>
      </c>
      <c r="I59" s="63"/>
      <c r="J59" s="740" t="s">
        <v>507</v>
      </c>
      <c r="K59" s="741" t="s">
        <v>34</v>
      </c>
      <c r="L59" s="741">
        <v>1</v>
      </c>
      <c r="M59" s="64"/>
      <c r="N59" s="65" t="str">
        <f t="shared" si="0"/>
        <v>Included</v>
      </c>
      <c r="O59" s="66">
        <f t="shared" si="1"/>
        <v>0</v>
      </c>
      <c r="P59" s="9">
        <f t="shared" si="2"/>
        <v>0</v>
      </c>
      <c r="Q59" s="10">
        <f t="shared" si="3"/>
        <v>0</v>
      </c>
      <c r="R59" s="17">
        <f t="shared" si="4"/>
        <v>0</v>
      </c>
      <c r="S59" s="9"/>
      <c r="T59" s="67">
        <f t="shared" si="5"/>
        <v>0</v>
      </c>
      <c r="V59" s="68"/>
      <c r="AB59" s="10"/>
      <c r="AL59" s="10"/>
      <c r="AM59" s="10"/>
      <c r="AN59" s="10"/>
      <c r="AO59" s="10"/>
      <c r="AP59" s="10"/>
      <c r="AQ59" s="10"/>
      <c r="AR59" s="10"/>
      <c r="AS59" s="10"/>
      <c r="AT59" s="10"/>
      <c r="AU59" s="10"/>
      <c r="AV59" s="10"/>
      <c r="AW59" s="10"/>
      <c r="AX59" s="10"/>
      <c r="AY59" s="10"/>
    </row>
    <row r="60" spans="1:51" ht="31.5" x14ac:dyDescent="0.3">
      <c r="A60" s="60">
        <v>41</v>
      </c>
      <c r="B60" s="740">
        <v>7000023989</v>
      </c>
      <c r="C60" s="741">
        <v>190</v>
      </c>
      <c r="D60" s="740" t="s">
        <v>360</v>
      </c>
      <c r="E60" s="740">
        <v>1000010552</v>
      </c>
      <c r="F60" s="741">
        <v>85238020</v>
      </c>
      <c r="G60" s="61"/>
      <c r="H60" s="62">
        <v>0.18</v>
      </c>
      <c r="I60" s="63"/>
      <c r="J60" s="740" t="s">
        <v>508</v>
      </c>
      <c r="K60" s="741" t="s">
        <v>34</v>
      </c>
      <c r="L60" s="741">
        <v>1</v>
      </c>
      <c r="M60" s="64"/>
      <c r="N60" s="65" t="str">
        <f t="shared" si="0"/>
        <v>Included</v>
      </c>
      <c r="O60" s="66">
        <f t="shared" si="1"/>
        <v>0</v>
      </c>
      <c r="P60" s="9">
        <f t="shared" si="2"/>
        <v>0</v>
      </c>
      <c r="Q60" s="10">
        <f t="shared" si="3"/>
        <v>0</v>
      </c>
      <c r="R60" s="17">
        <f t="shared" si="4"/>
        <v>0</v>
      </c>
      <c r="S60" s="9"/>
      <c r="T60" s="67">
        <f t="shared" si="5"/>
        <v>0</v>
      </c>
      <c r="V60" s="68"/>
      <c r="AB60" s="10"/>
      <c r="AL60" s="10"/>
      <c r="AM60" s="10"/>
      <c r="AN60" s="10"/>
      <c r="AO60" s="10"/>
      <c r="AP60" s="10"/>
      <c r="AQ60" s="10"/>
      <c r="AR60" s="10"/>
      <c r="AS60" s="10"/>
      <c r="AT60" s="10"/>
      <c r="AU60" s="10"/>
      <c r="AV60" s="10"/>
      <c r="AW60" s="10"/>
      <c r="AX60" s="10"/>
      <c r="AY60" s="10"/>
    </row>
    <row r="61" spans="1:51" ht="15.75" x14ac:dyDescent="0.3">
      <c r="A61" s="60">
        <v>42</v>
      </c>
      <c r="B61" s="740">
        <v>7000023989</v>
      </c>
      <c r="C61" s="741">
        <v>200</v>
      </c>
      <c r="D61" s="740" t="s">
        <v>360</v>
      </c>
      <c r="E61" s="740">
        <v>1000022679</v>
      </c>
      <c r="F61" s="741">
        <v>85238020</v>
      </c>
      <c r="G61" s="61"/>
      <c r="H61" s="62">
        <v>0.18</v>
      </c>
      <c r="I61" s="63"/>
      <c r="J61" s="740" t="s">
        <v>399</v>
      </c>
      <c r="K61" s="741" t="s">
        <v>34</v>
      </c>
      <c r="L61" s="741">
        <v>1</v>
      </c>
      <c r="M61" s="64"/>
      <c r="N61" s="65" t="str">
        <f t="shared" si="0"/>
        <v>Included</v>
      </c>
      <c r="O61" s="66">
        <f t="shared" si="1"/>
        <v>0</v>
      </c>
      <c r="P61" s="9">
        <f t="shared" si="2"/>
        <v>0</v>
      </c>
      <c r="Q61" s="10">
        <f t="shared" si="3"/>
        <v>0</v>
      </c>
      <c r="R61" s="17">
        <f t="shared" si="4"/>
        <v>0</v>
      </c>
      <c r="S61" s="9"/>
      <c r="T61" s="67">
        <f t="shared" si="5"/>
        <v>0</v>
      </c>
      <c r="V61" s="68"/>
      <c r="AB61" s="10"/>
      <c r="AL61" s="10"/>
      <c r="AM61" s="10"/>
      <c r="AN61" s="10"/>
      <c r="AO61" s="10"/>
      <c r="AP61" s="10"/>
      <c r="AQ61" s="10"/>
      <c r="AR61" s="10"/>
      <c r="AS61" s="10"/>
      <c r="AT61" s="10"/>
      <c r="AU61" s="10"/>
      <c r="AV61" s="10"/>
      <c r="AW61" s="10"/>
      <c r="AX61" s="10"/>
      <c r="AY61" s="10"/>
    </row>
    <row r="62" spans="1:51" ht="15.75" x14ac:dyDescent="0.3">
      <c r="A62" s="60">
        <v>43</v>
      </c>
      <c r="B62" s="740">
        <v>7000023989</v>
      </c>
      <c r="C62" s="741">
        <v>210</v>
      </c>
      <c r="D62" s="740" t="s">
        <v>360</v>
      </c>
      <c r="E62" s="740">
        <v>1000010549</v>
      </c>
      <c r="F62" s="741">
        <v>85238020</v>
      </c>
      <c r="G62" s="61"/>
      <c r="H62" s="62">
        <v>0.18</v>
      </c>
      <c r="I62" s="63"/>
      <c r="J62" s="740" t="s">
        <v>400</v>
      </c>
      <c r="K62" s="741" t="s">
        <v>34</v>
      </c>
      <c r="L62" s="741">
        <v>1</v>
      </c>
      <c r="M62" s="64"/>
      <c r="N62" s="65" t="str">
        <f t="shared" si="0"/>
        <v>Included</v>
      </c>
      <c r="O62" s="66">
        <f t="shared" si="1"/>
        <v>0</v>
      </c>
      <c r="P62" s="9">
        <f t="shared" si="2"/>
        <v>0</v>
      </c>
      <c r="Q62" s="10">
        <f t="shared" si="3"/>
        <v>0</v>
      </c>
      <c r="R62" s="17">
        <f t="shared" si="4"/>
        <v>0</v>
      </c>
      <c r="S62" s="9"/>
      <c r="T62" s="67">
        <f t="shared" si="5"/>
        <v>0</v>
      </c>
      <c r="V62" s="68"/>
      <c r="AB62" s="10"/>
      <c r="AL62" s="10"/>
      <c r="AM62" s="10"/>
      <c r="AN62" s="10"/>
      <c r="AO62" s="10"/>
      <c r="AP62" s="10"/>
      <c r="AQ62" s="10"/>
      <c r="AR62" s="10"/>
      <c r="AS62" s="10"/>
      <c r="AT62" s="10"/>
      <c r="AU62" s="10"/>
      <c r="AV62" s="10"/>
      <c r="AW62" s="10"/>
      <c r="AX62" s="10"/>
      <c r="AY62" s="10"/>
    </row>
    <row r="63" spans="1:51" ht="15.75" x14ac:dyDescent="0.3">
      <c r="A63" s="60">
        <v>44</v>
      </c>
      <c r="B63" s="740">
        <v>7000023989</v>
      </c>
      <c r="C63" s="741">
        <v>220</v>
      </c>
      <c r="D63" s="740" t="s">
        <v>360</v>
      </c>
      <c r="E63" s="740">
        <v>1000019871</v>
      </c>
      <c r="F63" s="741">
        <v>85238020</v>
      </c>
      <c r="G63" s="61"/>
      <c r="H63" s="62">
        <v>0.18</v>
      </c>
      <c r="I63" s="63"/>
      <c r="J63" s="740" t="s">
        <v>35</v>
      </c>
      <c r="K63" s="741" t="s">
        <v>34</v>
      </c>
      <c r="L63" s="741">
        <v>1</v>
      </c>
      <c r="M63" s="64"/>
      <c r="N63" s="65" t="str">
        <f t="shared" si="0"/>
        <v>Included</v>
      </c>
      <c r="O63" s="66">
        <f t="shared" si="1"/>
        <v>0</v>
      </c>
      <c r="P63" s="9">
        <f t="shared" si="2"/>
        <v>0</v>
      </c>
      <c r="Q63" s="10">
        <f t="shared" si="3"/>
        <v>0</v>
      </c>
      <c r="R63" s="17">
        <f t="shared" si="4"/>
        <v>0</v>
      </c>
      <c r="S63" s="9"/>
      <c r="T63" s="67">
        <f t="shared" si="5"/>
        <v>0</v>
      </c>
      <c r="V63" s="68"/>
      <c r="AB63" s="10"/>
      <c r="AL63" s="10"/>
      <c r="AM63" s="10"/>
      <c r="AN63" s="10"/>
      <c r="AO63" s="10"/>
      <c r="AP63" s="10"/>
      <c r="AQ63" s="10"/>
      <c r="AR63" s="10"/>
      <c r="AS63" s="10"/>
      <c r="AT63" s="10"/>
      <c r="AU63" s="10"/>
      <c r="AV63" s="10"/>
      <c r="AW63" s="10"/>
      <c r="AX63" s="10"/>
      <c r="AY63" s="10"/>
    </row>
    <row r="64" spans="1:51" ht="15.75" x14ac:dyDescent="0.3">
      <c r="A64" s="60">
        <v>45</v>
      </c>
      <c r="B64" s="740">
        <v>7000023989</v>
      </c>
      <c r="C64" s="741">
        <v>230</v>
      </c>
      <c r="D64" s="740" t="s">
        <v>360</v>
      </c>
      <c r="E64" s="740">
        <v>1000010752</v>
      </c>
      <c r="F64" s="741">
        <v>85238020</v>
      </c>
      <c r="G64" s="61"/>
      <c r="H64" s="62">
        <v>0.18</v>
      </c>
      <c r="I64" s="63"/>
      <c r="J64" s="740" t="s">
        <v>401</v>
      </c>
      <c r="K64" s="741" t="s">
        <v>34</v>
      </c>
      <c r="L64" s="741">
        <v>1</v>
      </c>
      <c r="M64" s="64"/>
      <c r="N64" s="65" t="str">
        <f t="shared" si="0"/>
        <v>Included</v>
      </c>
      <c r="O64" s="66">
        <f t="shared" si="1"/>
        <v>0</v>
      </c>
      <c r="P64" s="9">
        <f t="shared" si="2"/>
        <v>0</v>
      </c>
      <c r="Q64" s="10">
        <f t="shared" si="3"/>
        <v>0</v>
      </c>
      <c r="R64" s="17">
        <f t="shared" si="4"/>
        <v>0</v>
      </c>
      <c r="S64" s="9"/>
      <c r="T64" s="67">
        <f t="shared" si="5"/>
        <v>0</v>
      </c>
      <c r="V64" s="68"/>
      <c r="AB64" s="10"/>
      <c r="AL64" s="10"/>
      <c r="AM64" s="10"/>
      <c r="AN64" s="10"/>
      <c r="AO64" s="10"/>
      <c r="AP64" s="10"/>
      <c r="AQ64" s="10"/>
      <c r="AR64" s="10"/>
      <c r="AS64" s="10"/>
      <c r="AT64" s="10"/>
      <c r="AU64" s="10"/>
      <c r="AV64" s="10"/>
      <c r="AW64" s="10"/>
      <c r="AX64" s="10"/>
      <c r="AY64" s="10"/>
    </row>
    <row r="65" spans="1:51" ht="31.5" x14ac:dyDescent="0.3">
      <c r="A65" s="60">
        <v>46</v>
      </c>
      <c r="B65" s="740">
        <v>7000023989</v>
      </c>
      <c r="C65" s="741">
        <v>240</v>
      </c>
      <c r="D65" s="740" t="s">
        <v>360</v>
      </c>
      <c r="E65" s="740">
        <v>1000050057</v>
      </c>
      <c r="F65" s="741">
        <v>85176930</v>
      </c>
      <c r="G65" s="61"/>
      <c r="H65" s="62">
        <v>0.18</v>
      </c>
      <c r="I65" s="63"/>
      <c r="J65" s="740" t="s">
        <v>509</v>
      </c>
      <c r="K65" s="741" t="s">
        <v>34</v>
      </c>
      <c r="L65" s="741">
        <v>1</v>
      </c>
      <c r="M65" s="64"/>
      <c r="N65" s="65" t="str">
        <f t="shared" si="0"/>
        <v>Included</v>
      </c>
      <c r="O65" s="66">
        <f t="shared" si="1"/>
        <v>0</v>
      </c>
      <c r="P65" s="9">
        <f t="shared" si="2"/>
        <v>0</v>
      </c>
      <c r="Q65" s="10">
        <f t="shared" si="3"/>
        <v>0</v>
      </c>
      <c r="R65" s="17">
        <f t="shared" si="4"/>
        <v>0</v>
      </c>
      <c r="S65" s="9"/>
      <c r="T65" s="67">
        <f t="shared" si="5"/>
        <v>0</v>
      </c>
      <c r="V65" s="68"/>
      <c r="AB65" s="10"/>
      <c r="AL65" s="10"/>
      <c r="AM65" s="10"/>
      <c r="AN65" s="10"/>
      <c r="AO65" s="10"/>
      <c r="AP65" s="10"/>
      <c r="AQ65" s="10"/>
      <c r="AR65" s="10"/>
      <c r="AS65" s="10"/>
      <c r="AT65" s="10"/>
      <c r="AU65" s="10"/>
      <c r="AV65" s="10"/>
      <c r="AW65" s="10"/>
      <c r="AX65" s="10"/>
      <c r="AY65" s="10"/>
    </row>
    <row r="66" spans="1:51" ht="15.75" x14ac:dyDescent="0.3">
      <c r="A66" s="60">
        <v>47</v>
      </c>
      <c r="B66" s="740">
        <v>7000023989</v>
      </c>
      <c r="C66" s="741">
        <v>250</v>
      </c>
      <c r="D66" s="740" t="s">
        <v>360</v>
      </c>
      <c r="E66" s="740">
        <v>1000063028</v>
      </c>
      <c r="F66" s="741">
        <v>85238020</v>
      </c>
      <c r="G66" s="61"/>
      <c r="H66" s="62">
        <v>0.18</v>
      </c>
      <c r="I66" s="63"/>
      <c r="J66" s="740" t="s">
        <v>329</v>
      </c>
      <c r="K66" s="741" t="s">
        <v>34</v>
      </c>
      <c r="L66" s="741">
        <v>1</v>
      </c>
      <c r="M66" s="64"/>
      <c r="N66" s="65" t="str">
        <f t="shared" si="0"/>
        <v>Included</v>
      </c>
      <c r="O66" s="66">
        <f t="shared" si="1"/>
        <v>0</v>
      </c>
      <c r="P66" s="9">
        <f t="shared" si="2"/>
        <v>0</v>
      </c>
      <c r="Q66" s="10">
        <f t="shared" si="3"/>
        <v>0</v>
      </c>
      <c r="R66" s="17">
        <f t="shared" si="4"/>
        <v>0</v>
      </c>
      <c r="S66" s="9"/>
      <c r="T66" s="67">
        <f t="shared" si="5"/>
        <v>0</v>
      </c>
      <c r="V66" s="68"/>
      <c r="AB66" s="10"/>
      <c r="AL66" s="10"/>
      <c r="AM66" s="10"/>
      <c r="AN66" s="10"/>
      <c r="AO66" s="10"/>
      <c r="AP66" s="10"/>
      <c r="AQ66" s="10"/>
      <c r="AR66" s="10"/>
      <c r="AS66" s="10"/>
      <c r="AT66" s="10"/>
      <c r="AU66" s="10"/>
      <c r="AV66" s="10"/>
      <c r="AW66" s="10"/>
      <c r="AX66" s="10"/>
      <c r="AY66" s="10"/>
    </row>
    <row r="67" spans="1:51" ht="15.75" x14ac:dyDescent="0.3">
      <c r="A67" s="60">
        <v>48</v>
      </c>
      <c r="B67" s="740">
        <v>7000023989</v>
      </c>
      <c r="C67" s="741">
        <v>960</v>
      </c>
      <c r="D67" s="740" t="s">
        <v>360</v>
      </c>
      <c r="E67" s="740">
        <v>1000064001</v>
      </c>
      <c r="F67" s="741">
        <v>85238020</v>
      </c>
      <c r="G67" s="61"/>
      <c r="H67" s="62">
        <v>0.18</v>
      </c>
      <c r="I67" s="63"/>
      <c r="J67" s="740" t="s">
        <v>510</v>
      </c>
      <c r="K67" s="741" t="s">
        <v>36</v>
      </c>
      <c r="L67" s="741">
        <v>36</v>
      </c>
      <c r="M67" s="64"/>
      <c r="N67" s="65" t="str">
        <f t="shared" si="0"/>
        <v>Included</v>
      </c>
      <c r="O67" s="66">
        <f t="shared" si="1"/>
        <v>0</v>
      </c>
      <c r="P67" s="9">
        <f t="shared" si="2"/>
        <v>0</v>
      </c>
      <c r="Q67" s="10">
        <f t="shared" si="3"/>
        <v>0</v>
      </c>
      <c r="R67" s="17">
        <f t="shared" si="4"/>
        <v>0</v>
      </c>
      <c r="S67" s="9"/>
      <c r="T67" s="67">
        <f t="shared" si="5"/>
        <v>0</v>
      </c>
      <c r="V67" s="68"/>
      <c r="AB67" s="10"/>
      <c r="AL67" s="10"/>
      <c r="AM67" s="10"/>
      <c r="AN67" s="10"/>
      <c r="AO67" s="10"/>
      <c r="AP67" s="10"/>
      <c r="AQ67" s="10"/>
      <c r="AR67" s="10"/>
      <c r="AS67" s="10"/>
      <c r="AT67" s="10"/>
      <c r="AU67" s="10"/>
      <c r="AV67" s="10"/>
      <c r="AW67" s="10"/>
      <c r="AX67" s="10"/>
      <c r="AY67" s="10"/>
    </row>
    <row r="68" spans="1:51" ht="15.75" x14ac:dyDescent="0.3">
      <c r="A68" s="60">
        <v>49</v>
      </c>
      <c r="B68" s="740">
        <v>7000023989</v>
      </c>
      <c r="C68" s="741">
        <v>970</v>
      </c>
      <c r="D68" s="740" t="s">
        <v>360</v>
      </c>
      <c r="E68" s="740">
        <v>1000062914</v>
      </c>
      <c r="F68" s="741">
        <v>85238020</v>
      </c>
      <c r="G68" s="61"/>
      <c r="H68" s="62">
        <v>0.18</v>
      </c>
      <c r="I68" s="63"/>
      <c r="J68" s="740" t="s">
        <v>511</v>
      </c>
      <c r="K68" s="741" t="s">
        <v>34</v>
      </c>
      <c r="L68" s="741">
        <v>1</v>
      </c>
      <c r="M68" s="64"/>
      <c r="N68" s="65" t="str">
        <f t="shared" si="0"/>
        <v>Included</v>
      </c>
      <c r="O68" s="66">
        <f t="shared" si="1"/>
        <v>0</v>
      </c>
      <c r="P68" s="9">
        <f t="shared" si="2"/>
        <v>0</v>
      </c>
      <c r="Q68" s="10">
        <f t="shared" si="3"/>
        <v>0</v>
      </c>
      <c r="R68" s="17">
        <f t="shared" si="4"/>
        <v>0</v>
      </c>
      <c r="S68" s="9"/>
      <c r="T68" s="67">
        <f t="shared" si="5"/>
        <v>0</v>
      </c>
      <c r="V68" s="68"/>
      <c r="AB68" s="10"/>
      <c r="AL68" s="10"/>
      <c r="AM68" s="10"/>
      <c r="AN68" s="10"/>
      <c r="AO68" s="10"/>
      <c r="AP68" s="10"/>
      <c r="AQ68" s="10"/>
      <c r="AR68" s="10"/>
      <c r="AS68" s="10"/>
      <c r="AT68" s="10"/>
      <c r="AU68" s="10"/>
      <c r="AV68" s="10"/>
      <c r="AW68" s="10"/>
      <c r="AX68" s="10"/>
      <c r="AY68" s="10"/>
    </row>
    <row r="69" spans="1:51" ht="15.75" x14ac:dyDescent="0.3">
      <c r="A69" s="60">
        <v>50</v>
      </c>
      <c r="B69" s="740">
        <v>7000023989</v>
      </c>
      <c r="C69" s="741">
        <v>980</v>
      </c>
      <c r="D69" s="740" t="s">
        <v>360</v>
      </c>
      <c r="E69" s="740">
        <v>1000015892</v>
      </c>
      <c r="F69" s="741">
        <v>85238020</v>
      </c>
      <c r="G69" s="61"/>
      <c r="H69" s="62">
        <v>0.18</v>
      </c>
      <c r="I69" s="63"/>
      <c r="J69" s="740" t="s">
        <v>333</v>
      </c>
      <c r="K69" s="741" t="s">
        <v>34</v>
      </c>
      <c r="L69" s="741">
        <v>1</v>
      </c>
      <c r="M69" s="64"/>
      <c r="N69" s="65" t="str">
        <f t="shared" si="0"/>
        <v>Included</v>
      </c>
      <c r="O69" s="66">
        <f t="shared" si="1"/>
        <v>0</v>
      </c>
      <c r="P69" s="9">
        <f t="shared" si="2"/>
        <v>0</v>
      </c>
      <c r="Q69" s="10">
        <f t="shared" si="3"/>
        <v>0</v>
      </c>
      <c r="R69" s="17">
        <f t="shared" si="4"/>
        <v>0</v>
      </c>
      <c r="S69" s="9"/>
      <c r="T69" s="67">
        <f t="shared" si="5"/>
        <v>0</v>
      </c>
      <c r="V69" s="68"/>
      <c r="AB69" s="10"/>
      <c r="AL69" s="10"/>
      <c r="AM69" s="10"/>
      <c r="AN69" s="10"/>
      <c r="AO69" s="10"/>
      <c r="AP69" s="10"/>
      <c r="AQ69" s="10"/>
      <c r="AR69" s="10"/>
      <c r="AS69" s="10"/>
      <c r="AT69" s="10"/>
      <c r="AU69" s="10"/>
      <c r="AV69" s="10"/>
      <c r="AW69" s="10"/>
      <c r="AX69" s="10"/>
      <c r="AY69" s="10"/>
    </row>
    <row r="70" spans="1:51" ht="31.5" x14ac:dyDescent="0.3">
      <c r="A70" s="60">
        <v>51</v>
      </c>
      <c r="B70" s="740">
        <v>7000023989</v>
      </c>
      <c r="C70" s="741">
        <v>990</v>
      </c>
      <c r="D70" s="740" t="s">
        <v>360</v>
      </c>
      <c r="E70" s="740">
        <v>1000026402</v>
      </c>
      <c r="F70" s="741">
        <v>85389000</v>
      </c>
      <c r="G70" s="61"/>
      <c r="H70" s="62">
        <v>0.18</v>
      </c>
      <c r="I70" s="63"/>
      <c r="J70" s="740" t="s">
        <v>512</v>
      </c>
      <c r="K70" s="741" t="s">
        <v>34</v>
      </c>
      <c r="L70" s="741">
        <v>1</v>
      </c>
      <c r="M70" s="64"/>
      <c r="N70" s="65" t="str">
        <f t="shared" si="0"/>
        <v>Included</v>
      </c>
      <c r="O70" s="66">
        <f t="shared" si="1"/>
        <v>0</v>
      </c>
      <c r="P70" s="9">
        <f t="shared" si="2"/>
        <v>0</v>
      </c>
      <c r="Q70" s="10">
        <f t="shared" si="3"/>
        <v>0</v>
      </c>
      <c r="R70" s="17">
        <f t="shared" si="4"/>
        <v>0</v>
      </c>
      <c r="S70" s="9"/>
      <c r="T70" s="67">
        <f t="shared" si="5"/>
        <v>0</v>
      </c>
      <c r="V70" s="68"/>
      <c r="AB70" s="10"/>
      <c r="AL70" s="10"/>
      <c r="AM70" s="10"/>
      <c r="AN70" s="10"/>
      <c r="AO70" s="10"/>
      <c r="AP70" s="10"/>
      <c r="AQ70" s="10"/>
      <c r="AR70" s="10"/>
      <c r="AS70" s="10"/>
      <c r="AT70" s="10"/>
      <c r="AU70" s="10"/>
      <c r="AV70" s="10"/>
      <c r="AW70" s="10"/>
      <c r="AX70" s="10"/>
      <c r="AY70" s="10"/>
    </row>
    <row r="71" spans="1:51" ht="15.75" x14ac:dyDescent="0.3">
      <c r="A71" s="60">
        <v>52</v>
      </c>
      <c r="B71" s="740">
        <v>7000023989</v>
      </c>
      <c r="C71" s="741">
        <v>1000</v>
      </c>
      <c r="D71" s="740" t="s">
        <v>360</v>
      </c>
      <c r="E71" s="740">
        <v>1000041582</v>
      </c>
      <c r="F71" s="741">
        <v>85238020</v>
      </c>
      <c r="G71" s="61"/>
      <c r="H71" s="62">
        <v>0.18</v>
      </c>
      <c r="I71" s="63"/>
      <c r="J71" s="740" t="s">
        <v>513</v>
      </c>
      <c r="K71" s="741" t="s">
        <v>34</v>
      </c>
      <c r="L71" s="741">
        <v>1</v>
      </c>
      <c r="M71" s="64"/>
      <c r="N71" s="65" t="str">
        <f t="shared" si="0"/>
        <v>Included</v>
      </c>
      <c r="O71" s="66">
        <f t="shared" si="1"/>
        <v>0</v>
      </c>
      <c r="P71" s="9">
        <f t="shared" si="2"/>
        <v>0</v>
      </c>
      <c r="Q71" s="10">
        <f t="shared" si="3"/>
        <v>0</v>
      </c>
      <c r="R71" s="17">
        <f t="shared" si="4"/>
        <v>0</v>
      </c>
      <c r="S71" s="9"/>
      <c r="T71" s="67">
        <f t="shared" si="5"/>
        <v>0</v>
      </c>
      <c r="V71" s="68"/>
      <c r="AB71" s="10"/>
      <c r="AL71" s="10"/>
      <c r="AM71" s="10"/>
      <c r="AN71" s="10"/>
      <c r="AO71" s="10"/>
      <c r="AP71" s="10"/>
      <c r="AQ71" s="10"/>
      <c r="AR71" s="10"/>
      <c r="AS71" s="10"/>
      <c r="AT71" s="10"/>
      <c r="AU71" s="10"/>
      <c r="AV71" s="10"/>
      <c r="AW71" s="10"/>
      <c r="AX71" s="10"/>
      <c r="AY71" s="10"/>
    </row>
    <row r="72" spans="1:51" ht="15.75" x14ac:dyDescent="0.3">
      <c r="A72" s="60">
        <v>53</v>
      </c>
      <c r="B72" s="740">
        <v>7000023989</v>
      </c>
      <c r="C72" s="741">
        <v>1010</v>
      </c>
      <c r="D72" s="740" t="s">
        <v>360</v>
      </c>
      <c r="E72" s="740">
        <v>1000019875</v>
      </c>
      <c r="F72" s="741">
        <v>85238020</v>
      </c>
      <c r="G72" s="61"/>
      <c r="H72" s="62">
        <v>0.18</v>
      </c>
      <c r="I72" s="63"/>
      <c r="J72" s="740" t="s">
        <v>408</v>
      </c>
      <c r="K72" s="741" t="s">
        <v>34</v>
      </c>
      <c r="L72" s="741">
        <v>1</v>
      </c>
      <c r="M72" s="64"/>
      <c r="N72" s="65" t="str">
        <f t="shared" si="0"/>
        <v>Included</v>
      </c>
      <c r="O72" s="66">
        <f t="shared" si="1"/>
        <v>0</v>
      </c>
      <c r="P72" s="9">
        <f t="shared" si="2"/>
        <v>0</v>
      </c>
      <c r="Q72" s="10">
        <f t="shared" si="3"/>
        <v>0</v>
      </c>
      <c r="R72" s="17">
        <f t="shared" si="4"/>
        <v>0</v>
      </c>
      <c r="S72" s="9"/>
      <c r="T72" s="67">
        <f t="shared" si="5"/>
        <v>0</v>
      </c>
      <c r="V72" s="68"/>
      <c r="AB72" s="10"/>
      <c r="AL72" s="10"/>
      <c r="AM72" s="10"/>
      <c r="AN72" s="10"/>
      <c r="AO72" s="10"/>
      <c r="AP72" s="10"/>
      <c r="AQ72" s="10"/>
      <c r="AR72" s="10"/>
      <c r="AS72" s="10"/>
      <c r="AT72" s="10"/>
      <c r="AU72" s="10"/>
      <c r="AV72" s="10"/>
      <c r="AW72" s="10"/>
      <c r="AX72" s="10"/>
      <c r="AY72" s="10"/>
    </row>
    <row r="73" spans="1:51" ht="15.75" x14ac:dyDescent="0.3">
      <c r="A73" s="60">
        <v>54</v>
      </c>
      <c r="B73" s="740">
        <v>7000023989</v>
      </c>
      <c r="C73" s="741">
        <v>1020</v>
      </c>
      <c r="D73" s="740" t="s">
        <v>360</v>
      </c>
      <c r="E73" s="740">
        <v>1000063252</v>
      </c>
      <c r="F73" s="741">
        <v>85238020</v>
      </c>
      <c r="G73" s="61"/>
      <c r="H73" s="62">
        <v>0.18</v>
      </c>
      <c r="I73" s="63"/>
      <c r="J73" s="740" t="s">
        <v>514</v>
      </c>
      <c r="K73" s="741" t="s">
        <v>34</v>
      </c>
      <c r="L73" s="741">
        <v>1</v>
      </c>
      <c r="M73" s="64"/>
      <c r="N73" s="65" t="str">
        <f t="shared" si="0"/>
        <v>Included</v>
      </c>
      <c r="O73" s="66">
        <f t="shared" si="1"/>
        <v>0</v>
      </c>
      <c r="P73" s="9">
        <f t="shared" si="2"/>
        <v>0</v>
      </c>
      <c r="Q73" s="10">
        <f t="shared" si="3"/>
        <v>0</v>
      </c>
      <c r="R73" s="17">
        <f t="shared" si="4"/>
        <v>0</v>
      </c>
      <c r="S73" s="9"/>
      <c r="T73" s="67">
        <f t="shared" si="5"/>
        <v>0</v>
      </c>
      <c r="V73" s="68"/>
      <c r="AB73" s="10"/>
      <c r="AL73" s="10"/>
      <c r="AM73" s="10"/>
      <c r="AN73" s="10"/>
      <c r="AO73" s="10"/>
      <c r="AP73" s="10"/>
      <c r="AQ73" s="10"/>
      <c r="AR73" s="10"/>
      <c r="AS73" s="10"/>
      <c r="AT73" s="10"/>
      <c r="AU73" s="10"/>
      <c r="AV73" s="10"/>
      <c r="AW73" s="10"/>
      <c r="AX73" s="10"/>
      <c r="AY73" s="10"/>
    </row>
    <row r="74" spans="1:51" ht="15.75" x14ac:dyDescent="0.3">
      <c r="A74" s="60">
        <v>55</v>
      </c>
      <c r="B74" s="740">
        <v>7000023989</v>
      </c>
      <c r="C74" s="741">
        <v>1030</v>
      </c>
      <c r="D74" s="740" t="s">
        <v>360</v>
      </c>
      <c r="E74" s="740">
        <v>1000050137</v>
      </c>
      <c r="F74" s="741">
        <v>85238020</v>
      </c>
      <c r="G74" s="61"/>
      <c r="H74" s="62">
        <v>0.18</v>
      </c>
      <c r="I74" s="63"/>
      <c r="J74" s="740" t="s">
        <v>515</v>
      </c>
      <c r="K74" s="741" t="s">
        <v>36</v>
      </c>
      <c r="L74" s="741">
        <v>1</v>
      </c>
      <c r="M74" s="64"/>
      <c r="N74" s="65" t="str">
        <f t="shared" si="0"/>
        <v>Included</v>
      </c>
      <c r="O74" s="66">
        <f t="shared" si="1"/>
        <v>0</v>
      </c>
      <c r="P74" s="9">
        <f t="shared" si="2"/>
        <v>0</v>
      </c>
      <c r="Q74" s="10">
        <f t="shared" si="3"/>
        <v>0</v>
      </c>
      <c r="R74" s="17">
        <f t="shared" si="4"/>
        <v>0</v>
      </c>
      <c r="S74" s="9"/>
      <c r="T74" s="67">
        <f t="shared" si="5"/>
        <v>0</v>
      </c>
      <c r="V74" s="68"/>
      <c r="AB74" s="10"/>
      <c r="AL74" s="10"/>
      <c r="AM74" s="10"/>
      <c r="AN74" s="10"/>
      <c r="AO74" s="10"/>
      <c r="AP74" s="10"/>
      <c r="AQ74" s="10"/>
      <c r="AR74" s="10"/>
      <c r="AS74" s="10"/>
      <c r="AT74" s="10"/>
      <c r="AU74" s="10"/>
      <c r="AV74" s="10"/>
      <c r="AW74" s="10"/>
      <c r="AX74" s="10"/>
      <c r="AY74" s="10"/>
    </row>
    <row r="75" spans="1:51" ht="15.75" x14ac:dyDescent="0.3">
      <c r="A75" s="60">
        <v>56</v>
      </c>
      <c r="B75" s="740">
        <v>7000023989</v>
      </c>
      <c r="C75" s="741">
        <v>1040</v>
      </c>
      <c r="D75" s="740" t="s">
        <v>360</v>
      </c>
      <c r="E75" s="740">
        <v>1000060228</v>
      </c>
      <c r="F75" s="741">
        <v>85238020</v>
      </c>
      <c r="G75" s="61"/>
      <c r="H75" s="62">
        <v>0.18</v>
      </c>
      <c r="I75" s="63"/>
      <c r="J75" s="740" t="s">
        <v>516</v>
      </c>
      <c r="K75" s="741" t="s">
        <v>34</v>
      </c>
      <c r="L75" s="741">
        <v>1</v>
      </c>
      <c r="M75" s="64"/>
      <c r="N75" s="65" t="str">
        <f t="shared" si="0"/>
        <v>Included</v>
      </c>
      <c r="O75" s="66">
        <f t="shared" si="1"/>
        <v>0</v>
      </c>
      <c r="P75" s="9">
        <f t="shared" si="2"/>
        <v>0</v>
      </c>
      <c r="Q75" s="10">
        <f t="shared" si="3"/>
        <v>0</v>
      </c>
      <c r="R75" s="17">
        <f t="shared" si="4"/>
        <v>0</v>
      </c>
      <c r="S75" s="9"/>
      <c r="T75" s="67">
        <f t="shared" si="5"/>
        <v>0</v>
      </c>
      <c r="V75" s="68"/>
      <c r="AB75" s="10"/>
      <c r="AL75" s="10"/>
      <c r="AM75" s="10"/>
      <c r="AN75" s="10"/>
      <c r="AO75" s="10"/>
      <c r="AP75" s="10"/>
      <c r="AQ75" s="10"/>
      <c r="AR75" s="10"/>
      <c r="AS75" s="10"/>
      <c r="AT75" s="10"/>
      <c r="AU75" s="10"/>
      <c r="AV75" s="10"/>
      <c r="AW75" s="10"/>
      <c r="AX75" s="10"/>
      <c r="AY75" s="10"/>
    </row>
    <row r="76" spans="1:51" ht="15.75" x14ac:dyDescent="0.3">
      <c r="A76" s="60">
        <v>57</v>
      </c>
      <c r="B76" s="740">
        <v>7000023989</v>
      </c>
      <c r="C76" s="741">
        <v>1050</v>
      </c>
      <c r="D76" s="740" t="s">
        <v>360</v>
      </c>
      <c r="E76" s="740">
        <v>1000010960</v>
      </c>
      <c r="F76" s="741">
        <v>85238020</v>
      </c>
      <c r="G76" s="61"/>
      <c r="H76" s="62">
        <v>0.18</v>
      </c>
      <c r="I76" s="63"/>
      <c r="J76" s="740" t="s">
        <v>517</v>
      </c>
      <c r="K76" s="741" t="s">
        <v>34</v>
      </c>
      <c r="L76" s="741">
        <v>1</v>
      </c>
      <c r="M76" s="64"/>
      <c r="N76" s="65" t="str">
        <f t="shared" si="0"/>
        <v>Included</v>
      </c>
      <c r="O76" s="66">
        <f t="shared" si="1"/>
        <v>0</v>
      </c>
      <c r="P76" s="9">
        <f t="shared" si="2"/>
        <v>0</v>
      </c>
      <c r="Q76" s="10">
        <f t="shared" si="3"/>
        <v>0</v>
      </c>
      <c r="R76" s="17">
        <f t="shared" si="4"/>
        <v>0</v>
      </c>
      <c r="S76" s="9"/>
      <c r="T76" s="67">
        <f t="shared" si="5"/>
        <v>0</v>
      </c>
      <c r="V76" s="68"/>
      <c r="AB76" s="10"/>
      <c r="AL76" s="10"/>
      <c r="AM76" s="10"/>
      <c r="AN76" s="10"/>
      <c r="AO76" s="10"/>
      <c r="AP76" s="10"/>
      <c r="AQ76" s="10"/>
      <c r="AR76" s="10"/>
      <c r="AS76" s="10"/>
      <c r="AT76" s="10"/>
      <c r="AU76" s="10"/>
      <c r="AV76" s="10"/>
      <c r="AW76" s="10"/>
      <c r="AX76" s="10"/>
      <c r="AY76" s="10"/>
    </row>
    <row r="77" spans="1:51" ht="15.75" x14ac:dyDescent="0.3">
      <c r="A77" s="60">
        <v>58</v>
      </c>
      <c r="B77" s="740">
        <v>7000023989</v>
      </c>
      <c r="C77" s="741">
        <v>1060</v>
      </c>
      <c r="D77" s="740" t="s">
        <v>360</v>
      </c>
      <c r="E77" s="740">
        <v>1000018775</v>
      </c>
      <c r="F77" s="741">
        <v>84715000</v>
      </c>
      <c r="G77" s="61"/>
      <c r="H77" s="62">
        <v>0.18</v>
      </c>
      <c r="I77" s="63"/>
      <c r="J77" s="740" t="s">
        <v>412</v>
      </c>
      <c r="K77" s="741" t="s">
        <v>36</v>
      </c>
      <c r="L77" s="741">
        <v>2</v>
      </c>
      <c r="M77" s="64"/>
      <c r="N77" s="65" t="str">
        <f t="shared" si="0"/>
        <v>Included</v>
      </c>
      <c r="O77" s="66">
        <f t="shared" si="1"/>
        <v>0</v>
      </c>
      <c r="P77" s="9">
        <f t="shared" si="2"/>
        <v>0</v>
      </c>
      <c r="Q77" s="10">
        <f t="shared" si="3"/>
        <v>0</v>
      </c>
      <c r="R77" s="17">
        <f t="shared" si="4"/>
        <v>0</v>
      </c>
      <c r="S77" s="9"/>
      <c r="T77" s="67">
        <f t="shared" si="5"/>
        <v>0</v>
      </c>
      <c r="V77" s="68"/>
      <c r="AB77" s="10"/>
      <c r="AL77" s="10"/>
      <c r="AM77" s="10"/>
      <c r="AN77" s="10"/>
      <c r="AO77" s="10"/>
      <c r="AP77" s="10"/>
      <c r="AQ77" s="10"/>
      <c r="AR77" s="10"/>
      <c r="AS77" s="10"/>
      <c r="AT77" s="10"/>
      <c r="AU77" s="10"/>
      <c r="AV77" s="10"/>
      <c r="AW77" s="10"/>
      <c r="AX77" s="10"/>
      <c r="AY77" s="10"/>
    </row>
    <row r="78" spans="1:51" ht="31.5" x14ac:dyDescent="0.3">
      <c r="A78" s="60">
        <v>59</v>
      </c>
      <c r="B78" s="740">
        <v>7000023989</v>
      </c>
      <c r="C78" s="741">
        <v>1070</v>
      </c>
      <c r="D78" s="740" t="s">
        <v>360</v>
      </c>
      <c r="E78" s="740">
        <v>1000041547</v>
      </c>
      <c r="F78" s="741">
        <v>84715000</v>
      </c>
      <c r="G78" s="61"/>
      <c r="H78" s="62">
        <v>0.18</v>
      </c>
      <c r="I78" s="63"/>
      <c r="J78" s="740" t="s">
        <v>518</v>
      </c>
      <c r="K78" s="741" t="s">
        <v>36</v>
      </c>
      <c r="L78" s="741">
        <v>2</v>
      </c>
      <c r="M78" s="64"/>
      <c r="N78" s="65" t="str">
        <f t="shared" si="0"/>
        <v>Included</v>
      </c>
      <c r="O78" s="66">
        <f t="shared" si="1"/>
        <v>0</v>
      </c>
      <c r="P78" s="9">
        <f t="shared" si="2"/>
        <v>0</v>
      </c>
      <c r="Q78" s="10">
        <f t="shared" si="3"/>
        <v>0</v>
      </c>
      <c r="R78" s="17">
        <f t="shared" si="4"/>
        <v>0</v>
      </c>
      <c r="S78" s="9"/>
      <c r="T78" s="67">
        <f t="shared" si="5"/>
        <v>0</v>
      </c>
      <c r="V78" s="68"/>
      <c r="AB78" s="10"/>
      <c r="AL78" s="10"/>
      <c r="AM78" s="10"/>
      <c r="AN78" s="10"/>
      <c r="AO78" s="10"/>
      <c r="AP78" s="10"/>
      <c r="AQ78" s="10"/>
      <c r="AR78" s="10"/>
      <c r="AS78" s="10"/>
      <c r="AT78" s="10"/>
      <c r="AU78" s="10"/>
      <c r="AV78" s="10"/>
      <c r="AW78" s="10"/>
      <c r="AX78" s="10"/>
      <c r="AY78" s="10"/>
    </row>
    <row r="79" spans="1:51" ht="15.75" x14ac:dyDescent="0.3">
      <c r="A79" s="60">
        <v>60</v>
      </c>
      <c r="B79" s="740">
        <v>7000023989</v>
      </c>
      <c r="C79" s="741">
        <v>1080</v>
      </c>
      <c r="D79" s="740" t="s">
        <v>360</v>
      </c>
      <c r="E79" s="740">
        <v>1000013599</v>
      </c>
      <c r="F79" s="741">
        <v>84715000</v>
      </c>
      <c r="G79" s="61"/>
      <c r="H79" s="62">
        <v>0.18</v>
      </c>
      <c r="I79" s="63"/>
      <c r="J79" s="740" t="s">
        <v>317</v>
      </c>
      <c r="K79" s="741" t="s">
        <v>36</v>
      </c>
      <c r="L79" s="741">
        <v>2</v>
      </c>
      <c r="M79" s="64"/>
      <c r="N79" s="65" t="str">
        <f t="shared" si="0"/>
        <v>Included</v>
      </c>
      <c r="O79" s="66">
        <f t="shared" si="1"/>
        <v>0</v>
      </c>
      <c r="P79" s="9">
        <f t="shared" si="2"/>
        <v>0</v>
      </c>
      <c r="Q79" s="10">
        <f t="shared" si="3"/>
        <v>0</v>
      </c>
      <c r="R79" s="17">
        <f t="shared" si="4"/>
        <v>0</v>
      </c>
      <c r="S79" s="9"/>
      <c r="T79" s="67">
        <f t="shared" si="5"/>
        <v>0</v>
      </c>
      <c r="V79" s="68"/>
      <c r="AB79" s="10"/>
      <c r="AL79" s="10"/>
      <c r="AM79" s="10"/>
      <c r="AN79" s="10"/>
      <c r="AO79" s="10"/>
      <c r="AP79" s="10"/>
      <c r="AQ79" s="10"/>
      <c r="AR79" s="10"/>
      <c r="AS79" s="10"/>
      <c r="AT79" s="10"/>
      <c r="AU79" s="10"/>
      <c r="AV79" s="10"/>
      <c r="AW79" s="10"/>
      <c r="AX79" s="10"/>
      <c r="AY79" s="10"/>
    </row>
    <row r="80" spans="1:51" ht="15.75" x14ac:dyDescent="0.3">
      <c r="A80" s="60">
        <v>61</v>
      </c>
      <c r="B80" s="740">
        <v>7000023989</v>
      </c>
      <c r="C80" s="741">
        <v>1090</v>
      </c>
      <c r="D80" s="740" t="s">
        <v>360</v>
      </c>
      <c r="E80" s="740">
        <v>1000009307</v>
      </c>
      <c r="F80" s="741">
        <v>84715000</v>
      </c>
      <c r="G80" s="61"/>
      <c r="H80" s="62">
        <v>0.18</v>
      </c>
      <c r="I80" s="63"/>
      <c r="J80" s="740" t="s">
        <v>318</v>
      </c>
      <c r="K80" s="741" t="s">
        <v>36</v>
      </c>
      <c r="L80" s="741">
        <v>2</v>
      </c>
      <c r="M80" s="64"/>
      <c r="N80" s="65" t="str">
        <f t="shared" si="0"/>
        <v>Included</v>
      </c>
      <c r="O80" s="66">
        <f t="shared" si="1"/>
        <v>0</v>
      </c>
      <c r="P80" s="9">
        <f t="shared" si="2"/>
        <v>0</v>
      </c>
      <c r="Q80" s="10">
        <f t="shared" si="3"/>
        <v>0</v>
      </c>
      <c r="R80" s="17">
        <f t="shared" si="4"/>
        <v>0</v>
      </c>
      <c r="S80" s="9"/>
      <c r="T80" s="67">
        <f t="shared" si="5"/>
        <v>0</v>
      </c>
      <c r="V80" s="68"/>
      <c r="AB80" s="10"/>
      <c r="AL80" s="10"/>
      <c r="AM80" s="10"/>
      <c r="AN80" s="10"/>
      <c r="AO80" s="10"/>
      <c r="AP80" s="10"/>
      <c r="AQ80" s="10"/>
      <c r="AR80" s="10"/>
      <c r="AS80" s="10"/>
      <c r="AT80" s="10"/>
      <c r="AU80" s="10"/>
      <c r="AV80" s="10"/>
      <c r="AW80" s="10"/>
      <c r="AX80" s="10"/>
      <c r="AY80" s="10"/>
    </row>
    <row r="81" spans="1:51" ht="15.75" x14ac:dyDescent="0.3">
      <c r="A81" s="60">
        <v>62</v>
      </c>
      <c r="B81" s="740">
        <v>7000023989</v>
      </c>
      <c r="C81" s="741">
        <v>1100</v>
      </c>
      <c r="D81" s="740" t="s">
        <v>360</v>
      </c>
      <c r="E81" s="740">
        <v>1000064110</v>
      </c>
      <c r="F81" s="741">
        <v>84715000</v>
      </c>
      <c r="G81" s="61"/>
      <c r="H81" s="62">
        <v>0.18</v>
      </c>
      <c r="I81" s="63"/>
      <c r="J81" s="740" t="s">
        <v>519</v>
      </c>
      <c r="K81" s="741" t="s">
        <v>36</v>
      </c>
      <c r="L81" s="741">
        <v>2</v>
      </c>
      <c r="M81" s="64"/>
      <c r="N81" s="65" t="str">
        <f t="shared" si="0"/>
        <v>Included</v>
      </c>
      <c r="O81" s="66">
        <f t="shared" si="1"/>
        <v>0</v>
      </c>
      <c r="P81" s="9">
        <f t="shared" si="2"/>
        <v>0</v>
      </c>
      <c r="Q81" s="10">
        <f t="shared" si="3"/>
        <v>0</v>
      </c>
      <c r="R81" s="17">
        <f t="shared" si="4"/>
        <v>0</v>
      </c>
      <c r="S81" s="9"/>
      <c r="T81" s="67">
        <f t="shared" si="5"/>
        <v>0</v>
      </c>
      <c r="V81" s="68"/>
      <c r="AB81" s="10"/>
      <c r="AL81" s="10"/>
      <c r="AM81" s="10"/>
      <c r="AN81" s="10"/>
      <c r="AO81" s="10"/>
      <c r="AP81" s="10"/>
      <c r="AQ81" s="10"/>
      <c r="AR81" s="10"/>
      <c r="AS81" s="10"/>
      <c r="AT81" s="10"/>
      <c r="AU81" s="10"/>
      <c r="AV81" s="10"/>
      <c r="AW81" s="10"/>
      <c r="AX81" s="10"/>
      <c r="AY81" s="10"/>
    </row>
    <row r="82" spans="1:51" ht="15.75" x14ac:dyDescent="0.3">
      <c r="A82" s="60">
        <v>63</v>
      </c>
      <c r="B82" s="740">
        <v>7000023989</v>
      </c>
      <c r="C82" s="741">
        <v>1110</v>
      </c>
      <c r="D82" s="740" t="s">
        <v>360</v>
      </c>
      <c r="E82" s="740">
        <v>1000064023</v>
      </c>
      <c r="F82" s="741">
        <v>85238020</v>
      </c>
      <c r="G82" s="61"/>
      <c r="H82" s="62">
        <v>0.18</v>
      </c>
      <c r="I82" s="63"/>
      <c r="J82" s="740" t="s">
        <v>520</v>
      </c>
      <c r="K82" s="741" t="s">
        <v>36</v>
      </c>
      <c r="L82" s="741">
        <v>1</v>
      </c>
      <c r="M82" s="64"/>
      <c r="N82" s="65" t="str">
        <f t="shared" si="0"/>
        <v>Included</v>
      </c>
      <c r="O82" s="66">
        <f t="shared" si="1"/>
        <v>0</v>
      </c>
      <c r="P82" s="9">
        <f t="shared" si="2"/>
        <v>0</v>
      </c>
      <c r="Q82" s="10">
        <f t="shared" si="3"/>
        <v>0</v>
      </c>
      <c r="R82" s="17">
        <f t="shared" si="4"/>
        <v>0</v>
      </c>
      <c r="S82" s="9"/>
      <c r="T82" s="67">
        <f t="shared" si="5"/>
        <v>0</v>
      </c>
      <c r="V82" s="68"/>
      <c r="AB82" s="10"/>
      <c r="AL82" s="10"/>
      <c r="AM82" s="10"/>
      <c r="AN82" s="10"/>
      <c r="AO82" s="10"/>
      <c r="AP82" s="10"/>
      <c r="AQ82" s="10"/>
      <c r="AR82" s="10"/>
      <c r="AS82" s="10"/>
      <c r="AT82" s="10"/>
      <c r="AU82" s="10"/>
      <c r="AV82" s="10"/>
      <c r="AW82" s="10"/>
      <c r="AX82" s="10"/>
      <c r="AY82" s="10"/>
    </row>
    <row r="83" spans="1:51" ht="15.75" x14ac:dyDescent="0.3">
      <c r="A83" s="60">
        <v>64</v>
      </c>
      <c r="B83" s="740">
        <v>7000023989</v>
      </c>
      <c r="C83" s="741">
        <v>1120</v>
      </c>
      <c r="D83" s="740" t="s">
        <v>360</v>
      </c>
      <c r="E83" s="740">
        <v>1000028005</v>
      </c>
      <c r="F83" s="741">
        <v>84715000</v>
      </c>
      <c r="G83" s="61"/>
      <c r="H83" s="62">
        <v>0.18</v>
      </c>
      <c r="I83" s="63"/>
      <c r="J83" s="740" t="s">
        <v>521</v>
      </c>
      <c r="K83" s="741" t="s">
        <v>36</v>
      </c>
      <c r="L83" s="741">
        <v>2</v>
      </c>
      <c r="M83" s="64"/>
      <c r="N83" s="65" t="str">
        <f t="shared" si="0"/>
        <v>Included</v>
      </c>
      <c r="O83" s="66">
        <f t="shared" si="1"/>
        <v>0</v>
      </c>
      <c r="P83" s="9">
        <f t="shared" si="2"/>
        <v>0</v>
      </c>
      <c r="Q83" s="10">
        <f t="shared" si="3"/>
        <v>0</v>
      </c>
      <c r="R83" s="17">
        <f t="shared" si="4"/>
        <v>0</v>
      </c>
      <c r="S83" s="9"/>
      <c r="T83" s="67">
        <f t="shared" si="5"/>
        <v>0</v>
      </c>
      <c r="V83" s="68"/>
      <c r="AB83" s="10"/>
      <c r="AL83" s="10"/>
      <c r="AM83" s="10"/>
      <c r="AN83" s="10"/>
      <c r="AO83" s="10"/>
      <c r="AP83" s="10"/>
      <c r="AQ83" s="10"/>
      <c r="AR83" s="10"/>
      <c r="AS83" s="10"/>
      <c r="AT83" s="10"/>
      <c r="AU83" s="10"/>
      <c r="AV83" s="10"/>
      <c r="AW83" s="10"/>
      <c r="AX83" s="10"/>
      <c r="AY83" s="10"/>
    </row>
    <row r="84" spans="1:51" ht="15.75" x14ac:dyDescent="0.3">
      <c r="A84" s="60">
        <v>65</v>
      </c>
      <c r="B84" s="740">
        <v>7000023989</v>
      </c>
      <c r="C84" s="741">
        <v>1130</v>
      </c>
      <c r="D84" s="740" t="s">
        <v>360</v>
      </c>
      <c r="E84" s="740">
        <v>1000050056</v>
      </c>
      <c r="F84" s="741">
        <v>84715000</v>
      </c>
      <c r="G84" s="61"/>
      <c r="H84" s="62">
        <v>0.18</v>
      </c>
      <c r="I84" s="63"/>
      <c r="J84" s="740" t="s">
        <v>522</v>
      </c>
      <c r="K84" s="741" t="s">
        <v>36</v>
      </c>
      <c r="L84" s="741">
        <v>2</v>
      </c>
      <c r="M84" s="64"/>
      <c r="N84" s="65" t="str">
        <f t="shared" ref="N84:N147" si="6">IF(M84=0, "Included",IF(ISERROR(L84*M84), M84, L84*M84))</f>
        <v>Included</v>
      </c>
      <c r="O84" s="66">
        <f t="shared" ref="O84:O147" si="7">R84</f>
        <v>0</v>
      </c>
      <c r="P84" s="9">
        <f t="shared" ref="P84:P147" si="8">+L84*M84</f>
        <v>0</v>
      </c>
      <c r="Q84" s="10">
        <f t="shared" ref="Q84:Q147" si="9">IF(N84="Included",0,N84)</f>
        <v>0</v>
      </c>
      <c r="R84" s="17">
        <f t="shared" ref="R84:R147" si="10">IF(I84="", H84*Q84,I84*Q84)</f>
        <v>0</v>
      </c>
      <c r="S84" s="9"/>
      <c r="T84" s="67">
        <f t="shared" ref="T84:T147" si="11">+P84*H84</f>
        <v>0</v>
      </c>
      <c r="V84" s="68"/>
      <c r="AB84" s="10"/>
      <c r="AL84" s="10"/>
      <c r="AM84" s="10"/>
      <c r="AN84" s="10"/>
      <c r="AO84" s="10"/>
      <c r="AP84" s="10"/>
      <c r="AQ84" s="10"/>
      <c r="AR84" s="10"/>
      <c r="AS84" s="10"/>
      <c r="AT84" s="10"/>
      <c r="AU84" s="10"/>
      <c r="AV84" s="10"/>
      <c r="AW84" s="10"/>
      <c r="AX84" s="10"/>
      <c r="AY84" s="10"/>
    </row>
    <row r="85" spans="1:51" ht="15.75" x14ac:dyDescent="0.3">
      <c r="A85" s="60">
        <v>66</v>
      </c>
      <c r="B85" s="740">
        <v>7000023989</v>
      </c>
      <c r="C85" s="741">
        <v>1140</v>
      </c>
      <c r="D85" s="740" t="s">
        <v>360</v>
      </c>
      <c r="E85" s="740">
        <v>1000015824</v>
      </c>
      <c r="F85" s="741">
        <v>84715000</v>
      </c>
      <c r="G85" s="61"/>
      <c r="H85" s="62">
        <v>0.18</v>
      </c>
      <c r="I85" s="63"/>
      <c r="J85" s="740" t="s">
        <v>319</v>
      </c>
      <c r="K85" s="741" t="s">
        <v>36</v>
      </c>
      <c r="L85" s="741">
        <v>2</v>
      </c>
      <c r="M85" s="64"/>
      <c r="N85" s="65" t="str">
        <f t="shared" si="6"/>
        <v>Included</v>
      </c>
      <c r="O85" s="66">
        <f t="shared" si="7"/>
        <v>0</v>
      </c>
      <c r="P85" s="9">
        <f t="shared" si="8"/>
        <v>0</v>
      </c>
      <c r="Q85" s="10">
        <f t="shared" si="9"/>
        <v>0</v>
      </c>
      <c r="R85" s="17">
        <f t="shared" si="10"/>
        <v>0</v>
      </c>
      <c r="S85" s="9"/>
      <c r="T85" s="67">
        <f t="shared" si="11"/>
        <v>0</v>
      </c>
      <c r="V85" s="68"/>
      <c r="AB85" s="10"/>
      <c r="AL85" s="10"/>
      <c r="AM85" s="10"/>
      <c r="AN85" s="10"/>
      <c r="AO85" s="10"/>
      <c r="AP85" s="10"/>
      <c r="AQ85" s="10"/>
      <c r="AR85" s="10"/>
      <c r="AS85" s="10"/>
      <c r="AT85" s="10"/>
      <c r="AU85" s="10"/>
      <c r="AV85" s="10"/>
      <c r="AW85" s="10"/>
      <c r="AX85" s="10"/>
      <c r="AY85" s="10"/>
    </row>
    <row r="86" spans="1:51" ht="15.75" x14ac:dyDescent="0.3">
      <c r="A86" s="60">
        <v>67</v>
      </c>
      <c r="B86" s="740">
        <v>7000023989</v>
      </c>
      <c r="C86" s="741">
        <v>1150</v>
      </c>
      <c r="D86" s="740" t="s">
        <v>360</v>
      </c>
      <c r="E86" s="740">
        <v>1000028012</v>
      </c>
      <c r="F86" s="741">
        <v>84715000</v>
      </c>
      <c r="G86" s="61"/>
      <c r="H86" s="62">
        <v>0.18</v>
      </c>
      <c r="I86" s="63"/>
      <c r="J86" s="740" t="s">
        <v>523</v>
      </c>
      <c r="K86" s="741" t="s">
        <v>36</v>
      </c>
      <c r="L86" s="741">
        <v>2</v>
      </c>
      <c r="M86" s="64"/>
      <c r="N86" s="65" t="str">
        <f t="shared" si="6"/>
        <v>Included</v>
      </c>
      <c r="O86" s="66">
        <f t="shared" si="7"/>
        <v>0</v>
      </c>
      <c r="P86" s="9">
        <f t="shared" si="8"/>
        <v>0</v>
      </c>
      <c r="Q86" s="10">
        <f t="shared" si="9"/>
        <v>0</v>
      </c>
      <c r="R86" s="17">
        <f t="shared" si="10"/>
        <v>0</v>
      </c>
      <c r="S86" s="9"/>
      <c r="T86" s="67">
        <f t="shared" si="11"/>
        <v>0</v>
      </c>
      <c r="V86" s="68"/>
      <c r="AB86" s="10"/>
      <c r="AL86" s="10"/>
      <c r="AM86" s="10"/>
      <c r="AN86" s="10"/>
      <c r="AO86" s="10"/>
      <c r="AP86" s="10"/>
      <c r="AQ86" s="10"/>
      <c r="AR86" s="10"/>
      <c r="AS86" s="10"/>
      <c r="AT86" s="10"/>
      <c r="AU86" s="10"/>
      <c r="AV86" s="10"/>
      <c r="AW86" s="10"/>
      <c r="AX86" s="10"/>
      <c r="AY86" s="10"/>
    </row>
    <row r="87" spans="1:51" ht="15.75" x14ac:dyDescent="0.3">
      <c r="A87" s="60">
        <v>68</v>
      </c>
      <c r="B87" s="740">
        <v>7000023989</v>
      </c>
      <c r="C87" s="741">
        <v>1160</v>
      </c>
      <c r="D87" s="740" t="s">
        <v>360</v>
      </c>
      <c r="E87" s="740">
        <v>1000010548</v>
      </c>
      <c r="F87" s="741">
        <v>84715000</v>
      </c>
      <c r="G87" s="61"/>
      <c r="H87" s="62">
        <v>0.18</v>
      </c>
      <c r="I87" s="63"/>
      <c r="J87" s="740" t="s">
        <v>342</v>
      </c>
      <c r="K87" s="741" t="s">
        <v>36</v>
      </c>
      <c r="L87" s="741">
        <v>2</v>
      </c>
      <c r="M87" s="64"/>
      <c r="N87" s="65" t="str">
        <f t="shared" si="6"/>
        <v>Included</v>
      </c>
      <c r="O87" s="66">
        <f t="shared" si="7"/>
        <v>0</v>
      </c>
      <c r="P87" s="9">
        <f t="shared" si="8"/>
        <v>0</v>
      </c>
      <c r="Q87" s="10">
        <f t="shared" si="9"/>
        <v>0</v>
      </c>
      <c r="R87" s="17">
        <f t="shared" si="10"/>
        <v>0</v>
      </c>
      <c r="S87" s="9"/>
      <c r="T87" s="67">
        <f t="shared" si="11"/>
        <v>0</v>
      </c>
      <c r="V87" s="68"/>
      <c r="AB87" s="10"/>
      <c r="AL87" s="10"/>
      <c r="AM87" s="10"/>
      <c r="AN87" s="10"/>
      <c r="AO87" s="10"/>
      <c r="AP87" s="10"/>
      <c r="AQ87" s="10"/>
      <c r="AR87" s="10"/>
      <c r="AS87" s="10"/>
      <c r="AT87" s="10"/>
      <c r="AU87" s="10"/>
      <c r="AV87" s="10"/>
      <c r="AW87" s="10"/>
      <c r="AX87" s="10"/>
      <c r="AY87" s="10"/>
    </row>
    <row r="88" spans="1:51" ht="15.75" x14ac:dyDescent="0.3">
      <c r="A88" s="60">
        <v>69</v>
      </c>
      <c r="B88" s="740">
        <v>7000023989</v>
      </c>
      <c r="C88" s="741">
        <v>1170</v>
      </c>
      <c r="D88" s="740" t="s">
        <v>360</v>
      </c>
      <c r="E88" s="740">
        <v>1000045702</v>
      </c>
      <c r="F88" s="741">
        <v>84714190</v>
      </c>
      <c r="G88" s="61"/>
      <c r="H88" s="62">
        <v>0.18</v>
      </c>
      <c r="I88" s="63"/>
      <c r="J88" s="740" t="s">
        <v>524</v>
      </c>
      <c r="K88" s="741" t="s">
        <v>36</v>
      </c>
      <c r="L88" s="741">
        <v>1</v>
      </c>
      <c r="M88" s="64"/>
      <c r="N88" s="65" t="str">
        <f t="shared" si="6"/>
        <v>Included</v>
      </c>
      <c r="O88" s="66">
        <f t="shared" si="7"/>
        <v>0</v>
      </c>
      <c r="P88" s="9">
        <f t="shared" si="8"/>
        <v>0</v>
      </c>
      <c r="Q88" s="10">
        <f t="shared" si="9"/>
        <v>0</v>
      </c>
      <c r="R88" s="17">
        <f t="shared" si="10"/>
        <v>0</v>
      </c>
      <c r="S88" s="9"/>
      <c r="T88" s="67">
        <f t="shared" si="11"/>
        <v>0</v>
      </c>
      <c r="V88" s="68"/>
      <c r="AB88" s="10"/>
      <c r="AL88" s="10"/>
      <c r="AM88" s="10"/>
      <c r="AN88" s="10"/>
      <c r="AO88" s="10"/>
      <c r="AP88" s="10"/>
      <c r="AQ88" s="10"/>
      <c r="AR88" s="10"/>
      <c r="AS88" s="10"/>
      <c r="AT88" s="10"/>
      <c r="AU88" s="10"/>
      <c r="AV88" s="10"/>
      <c r="AW88" s="10"/>
      <c r="AX88" s="10"/>
      <c r="AY88" s="10"/>
    </row>
    <row r="89" spans="1:51" ht="31.5" x14ac:dyDescent="0.3">
      <c r="A89" s="60">
        <v>70</v>
      </c>
      <c r="B89" s="740">
        <v>7000023989</v>
      </c>
      <c r="C89" s="741">
        <v>1180</v>
      </c>
      <c r="D89" s="740" t="s">
        <v>360</v>
      </c>
      <c r="E89" s="740">
        <v>1000041583</v>
      </c>
      <c r="F89" s="741">
        <v>84715000</v>
      </c>
      <c r="G89" s="61"/>
      <c r="H89" s="62">
        <v>0.18</v>
      </c>
      <c r="I89" s="63"/>
      <c r="J89" s="740" t="s">
        <v>525</v>
      </c>
      <c r="K89" s="741" t="s">
        <v>36</v>
      </c>
      <c r="L89" s="741">
        <v>2</v>
      </c>
      <c r="M89" s="64"/>
      <c r="N89" s="65" t="str">
        <f t="shared" si="6"/>
        <v>Included</v>
      </c>
      <c r="O89" s="66">
        <f t="shared" si="7"/>
        <v>0</v>
      </c>
      <c r="P89" s="9">
        <f t="shared" si="8"/>
        <v>0</v>
      </c>
      <c r="Q89" s="10">
        <f t="shared" si="9"/>
        <v>0</v>
      </c>
      <c r="R89" s="17">
        <f t="shared" si="10"/>
        <v>0</v>
      </c>
      <c r="S89" s="9"/>
      <c r="T89" s="67">
        <f t="shared" si="11"/>
        <v>0</v>
      </c>
      <c r="V89" s="68"/>
      <c r="AB89" s="10"/>
      <c r="AL89" s="10"/>
      <c r="AM89" s="10"/>
      <c r="AN89" s="10"/>
      <c r="AO89" s="10"/>
      <c r="AP89" s="10"/>
      <c r="AQ89" s="10"/>
      <c r="AR89" s="10"/>
      <c r="AS89" s="10"/>
      <c r="AT89" s="10"/>
      <c r="AU89" s="10"/>
      <c r="AV89" s="10"/>
      <c r="AW89" s="10"/>
      <c r="AX89" s="10"/>
      <c r="AY89" s="10"/>
    </row>
    <row r="90" spans="1:51" ht="31.5" x14ac:dyDescent="0.3">
      <c r="A90" s="60">
        <v>71</v>
      </c>
      <c r="B90" s="740">
        <v>7000023989</v>
      </c>
      <c r="C90" s="741">
        <v>1190</v>
      </c>
      <c r="D90" s="740" t="s">
        <v>360</v>
      </c>
      <c r="E90" s="740">
        <v>1000022503</v>
      </c>
      <c r="F90" s="741">
        <v>84717020</v>
      </c>
      <c r="G90" s="61"/>
      <c r="H90" s="62">
        <v>0.18</v>
      </c>
      <c r="I90" s="63"/>
      <c r="J90" s="740" t="s">
        <v>526</v>
      </c>
      <c r="K90" s="741" t="s">
        <v>36</v>
      </c>
      <c r="L90" s="741">
        <v>1</v>
      </c>
      <c r="M90" s="64"/>
      <c r="N90" s="65" t="str">
        <f t="shared" si="6"/>
        <v>Included</v>
      </c>
      <c r="O90" s="66">
        <f t="shared" si="7"/>
        <v>0</v>
      </c>
      <c r="P90" s="9">
        <f t="shared" si="8"/>
        <v>0</v>
      </c>
      <c r="Q90" s="10">
        <f t="shared" si="9"/>
        <v>0</v>
      </c>
      <c r="R90" s="17">
        <f t="shared" si="10"/>
        <v>0</v>
      </c>
      <c r="S90" s="9"/>
      <c r="T90" s="67">
        <f t="shared" si="11"/>
        <v>0</v>
      </c>
      <c r="V90" s="68"/>
      <c r="AB90" s="10"/>
      <c r="AL90" s="10"/>
      <c r="AM90" s="10"/>
      <c r="AN90" s="10"/>
      <c r="AO90" s="10"/>
      <c r="AP90" s="10"/>
      <c r="AQ90" s="10"/>
      <c r="AR90" s="10"/>
      <c r="AS90" s="10"/>
      <c r="AT90" s="10"/>
      <c r="AU90" s="10"/>
      <c r="AV90" s="10"/>
      <c r="AW90" s="10"/>
      <c r="AX90" s="10"/>
      <c r="AY90" s="10"/>
    </row>
    <row r="91" spans="1:51" ht="15.75" x14ac:dyDescent="0.3">
      <c r="A91" s="60">
        <v>72</v>
      </c>
      <c r="B91" s="740">
        <v>7000023989</v>
      </c>
      <c r="C91" s="741">
        <v>1200</v>
      </c>
      <c r="D91" s="740" t="s">
        <v>360</v>
      </c>
      <c r="E91" s="740">
        <v>1000041566</v>
      </c>
      <c r="F91" s="741">
        <v>84715000</v>
      </c>
      <c r="G91" s="61"/>
      <c r="H91" s="62">
        <v>0.18</v>
      </c>
      <c r="I91" s="63"/>
      <c r="J91" s="740" t="s">
        <v>527</v>
      </c>
      <c r="K91" s="741" t="s">
        <v>36</v>
      </c>
      <c r="L91" s="741">
        <v>2</v>
      </c>
      <c r="M91" s="64"/>
      <c r="N91" s="65" t="str">
        <f t="shared" si="6"/>
        <v>Included</v>
      </c>
      <c r="O91" s="66">
        <f t="shared" si="7"/>
        <v>0</v>
      </c>
      <c r="P91" s="9">
        <f t="shared" si="8"/>
        <v>0</v>
      </c>
      <c r="Q91" s="10">
        <f t="shared" si="9"/>
        <v>0</v>
      </c>
      <c r="R91" s="17">
        <f t="shared" si="10"/>
        <v>0</v>
      </c>
      <c r="S91" s="9"/>
      <c r="T91" s="67">
        <f t="shared" si="11"/>
        <v>0</v>
      </c>
      <c r="V91" s="68"/>
      <c r="AB91" s="10"/>
      <c r="AL91" s="10"/>
      <c r="AM91" s="10"/>
      <c r="AN91" s="10"/>
      <c r="AO91" s="10"/>
      <c r="AP91" s="10"/>
      <c r="AQ91" s="10"/>
      <c r="AR91" s="10"/>
      <c r="AS91" s="10"/>
      <c r="AT91" s="10"/>
      <c r="AU91" s="10"/>
      <c r="AV91" s="10"/>
      <c r="AW91" s="10"/>
      <c r="AX91" s="10"/>
      <c r="AY91" s="10"/>
    </row>
    <row r="92" spans="1:51" ht="15.75" x14ac:dyDescent="0.3">
      <c r="A92" s="60">
        <v>73</v>
      </c>
      <c r="B92" s="740">
        <v>7000023989</v>
      </c>
      <c r="C92" s="741">
        <v>1210</v>
      </c>
      <c r="D92" s="740" t="s">
        <v>360</v>
      </c>
      <c r="E92" s="740">
        <v>1000044047</v>
      </c>
      <c r="F92" s="741">
        <v>84717090</v>
      </c>
      <c r="G92" s="61"/>
      <c r="H92" s="62">
        <v>0.18</v>
      </c>
      <c r="I92" s="63"/>
      <c r="J92" s="740" t="s">
        <v>528</v>
      </c>
      <c r="K92" s="741" t="s">
        <v>34</v>
      </c>
      <c r="L92" s="741">
        <v>1</v>
      </c>
      <c r="M92" s="64"/>
      <c r="N92" s="65" t="str">
        <f t="shared" si="6"/>
        <v>Included</v>
      </c>
      <c r="O92" s="66">
        <f t="shared" si="7"/>
        <v>0</v>
      </c>
      <c r="P92" s="9">
        <f t="shared" si="8"/>
        <v>0</v>
      </c>
      <c r="Q92" s="10">
        <f t="shared" si="9"/>
        <v>0</v>
      </c>
      <c r="R92" s="17">
        <f t="shared" si="10"/>
        <v>0</v>
      </c>
      <c r="S92" s="9"/>
      <c r="T92" s="67">
        <f t="shared" si="11"/>
        <v>0</v>
      </c>
      <c r="V92" s="68"/>
      <c r="AB92" s="10"/>
      <c r="AL92" s="10"/>
      <c r="AM92" s="10"/>
      <c r="AN92" s="10"/>
      <c r="AO92" s="10"/>
      <c r="AP92" s="10"/>
      <c r="AQ92" s="10"/>
      <c r="AR92" s="10"/>
      <c r="AS92" s="10"/>
      <c r="AT92" s="10"/>
      <c r="AU92" s="10"/>
      <c r="AV92" s="10"/>
      <c r="AW92" s="10"/>
      <c r="AX92" s="10"/>
      <c r="AY92" s="10"/>
    </row>
    <row r="93" spans="1:51" ht="15.75" x14ac:dyDescent="0.3">
      <c r="A93" s="60">
        <v>74</v>
      </c>
      <c r="B93" s="740">
        <v>7000023989</v>
      </c>
      <c r="C93" s="741">
        <v>1220</v>
      </c>
      <c r="D93" s="740" t="s">
        <v>360</v>
      </c>
      <c r="E93" s="740">
        <v>1000022545</v>
      </c>
      <c r="F93" s="741">
        <v>85176930</v>
      </c>
      <c r="G93" s="61"/>
      <c r="H93" s="62">
        <v>0.18</v>
      </c>
      <c r="I93" s="63"/>
      <c r="J93" s="740" t="s">
        <v>423</v>
      </c>
      <c r="K93" s="741" t="s">
        <v>36</v>
      </c>
      <c r="L93" s="741">
        <v>2</v>
      </c>
      <c r="M93" s="64"/>
      <c r="N93" s="65" t="str">
        <f t="shared" si="6"/>
        <v>Included</v>
      </c>
      <c r="O93" s="66">
        <f t="shared" si="7"/>
        <v>0</v>
      </c>
      <c r="P93" s="9">
        <f t="shared" si="8"/>
        <v>0</v>
      </c>
      <c r="Q93" s="10">
        <f t="shared" si="9"/>
        <v>0</v>
      </c>
      <c r="R93" s="17">
        <f t="shared" si="10"/>
        <v>0</v>
      </c>
      <c r="S93" s="9"/>
      <c r="T93" s="67">
        <f t="shared" si="11"/>
        <v>0</v>
      </c>
      <c r="V93" s="68"/>
      <c r="AB93" s="10"/>
      <c r="AL93" s="10"/>
      <c r="AM93" s="10"/>
      <c r="AN93" s="10"/>
      <c r="AO93" s="10"/>
      <c r="AP93" s="10"/>
      <c r="AQ93" s="10"/>
      <c r="AR93" s="10"/>
      <c r="AS93" s="10"/>
      <c r="AT93" s="10"/>
      <c r="AU93" s="10"/>
      <c r="AV93" s="10"/>
      <c r="AW93" s="10"/>
      <c r="AX93" s="10"/>
      <c r="AY93" s="10"/>
    </row>
    <row r="94" spans="1:51" ht="15.75" x14ac:dyDescent="0.3">
      <c r="A94" s="60">
        <v>75</v>
      </c>
      <c r="B94" s="740">
        <v>7000023989</v>
      </c>
      <c r="C94" s="741">
        <v>1230</v>
      </c>
      <c r="D94" s="740" t="s">
        <v>360</v>
      </c>
      <c r="E94" s="740">
        <v>1000022546</v>
      </c>
      <c r="F94" s="741">
        <v>85176930</v>
      </c>
      <c r="G94" s="61"/>
      <c r="H94" s="62">
        <v>0.18</v>
      </c>
      <c r="I94" s="63"/>
      <c r="J94" s="740" t="s">
        <v>424</v>
      </c>
      <c r="K94" s="741" t="s">
        <v>36</v>
      </c>
      <c r="L94" s="741">
        <v>2</v>
      </c>
      <c r="M94" s="64"/>
      <c r="N94" s="65" t="str">
        <f t="shared" si="6"/>
        <v>Included</v>
      </c>
      <c r="O94" s="66">
        <f t="shared" si="7"/>
        <v>0</v>
      </c>
      <c r="P94" s="9">
        <f t="shared" si="8"/>
        <v>0</v>
      </c>
      <c r="Q94" s="10">
        <f t="shared" si="9"/>
        <v>0</v>
      </c>
      <c r="R94" s="17">
        <f t="shared" si="10"/>
        <v>0</v>
      </c>
      <c r="S94" s="9"/>
      <c r="T94" s="67">
        <f t="shared" si="11"/>
        <v>0</v>
      </c>
      <c r="V94" s="68"/>
      <c r="AB94" s="10"/>
      <c r="AL94" s="10"/>
      <c r="AM94" s="10"/>
      <c r="AN94" s="10"/>
      <c r="AO94" s="10"/>
      <c r="AP94" s="10"/>
      <c r="AQ94" s="10"/>
      <c r="AR94" s="10"/>
      <c r="AS94" s="10"/>
      <c r="AT94" s="10"/>
      <c r="AU94" s="10"/>
      <c r="AV94" s="10"/>
      <c r="AW94" s="10"/>
      <c r="AX94" s="10"/>
      <c r="AY94" s="10"/>
    </row>
    <row r="95" spans="1:51" ht="31.5" x14ac:dyDescent="0.3">
      <c r="A95" s="60">
        <v>76</v>
      </c>
      <c r="B95" s="740">
        <v>7000023989</v>
      </c>
      <c r="C95" s="741">
        <v>1240</v>
      </c>
      <c r="D95" s="740" t="s">
        <v>360</v>
      </c>
      <c r="E95" s="740">
        <v>1000022547</v>
      </c>
      <c r="F95" s="741">
        <v>85176930</v>
      </c>
      <c r="G95" s="61"/>
      <c r="H95" s="62">
        <v>0.18</v>
      </c>
      <c r="I95" s="63"/>
      <c r="J95" s="740" t="s">
        <v>529</v>
      </c>
      <c r="K95" s="741" t="s">
        <v>36</v>
      </c>
      <c r="L95" s="741">
        <v>2</v>
      </c>
      <c r="M95" s="64"/>
      <c r="N95" s="65" t="str">
        <f t="shared" si="6"/>
        <v>Included</v>
      </c>
      <c r="O95" s="66">
        <f t="shared" si="7"/>
        <v>0</v>
      </c>
      <c r="P95" s="9">
        <f t="shared" si="8"/>
        <v>0</v>
      </c>
      <c r="Q95" s="10">
        <f t="shared" si="9"/>
        <v>0</v>
      </c>
      <c r="R95" s="17">
        <f t="shared" si="10"/>
        <v>0</v>
      </c>
      <c r="S95" s="9"/>
      <c r="T95" s="67">
        <f t="shared" si="11"/>
        <v>0</v>
      </c>
      <c r="V95" s="68"/>
      <c r="AB95" s="10"/>
      <c r="AL95" s="10"/>
      <c r="AM95" s="10"/>
      <c r="AN95" s="10"/>
      <c r="AO95" s="10"/>
      <c r="AP95" s="10"/>
      <c r="AQ95" s="10"/>
      <c r="AR95" s="10"/>
      <c r="AS95" s="10"/>
      <c r="AT95" s="10"/>
      <c r="AU95" s="10"/>
      <c r="AV95" s="10"/>
      <c r="AW95" s="10"/>
      <c r="AX95" s="10"/>
      <c r="AY95" s="10"/>
    </row>
    <row r="96" spans="1:51" ht="15.75" x14ac:dyDescent="0.3">
      <c r="A96" s="60">
        <v>77</v>
      </c>
      <c r="B96" s="740">
        <v>7000023989</v>
      </c>
      <c r="C96" s="741">
        <v>1250</v>
      </c>
      <c r="D96" s="740" t="s">
        <v>360</v>
      </c>
      <c r="E96" s="740">
        <v>1000018765</v>
      </c>
      <c r="F96" s="741">
        <v>85176290</v>
      </c>
      <c r="G96" s="61"/>
      <c r="H96" s="62">
        <v>0.18</v>
      </c>
      <c r="I96" s="63"/>
      <c r="J96" s="740" t="s">
        <v>426</v>
      </c>
      <c r="K96" s="741" t="s">
        <v>36</v>
      </c>
      <c r="L96" s="741">
        <v>2</v>
      </c>
      <c r="M96" s="64"/>
      <c r="N96" s="65" t="str">
        <f t="shared" si="6"/>
        <v>Included</v>
      </c>
      <c r="O96" s="66">
        <f t="shared" si="7"/>
        <v>0</v>
      </c>
      <c r="P96" s="9">
        <f t="shared" si="8"/>
        <v>0</v>
      </c>
      <c r="Q96" s="10">
        <f t="shared" si="9"/>
        <v>0</v>
      </c>
      <c r="R96" s="17">
        <f t="shared" si="10"/>
        <v>0</v>
      </c>
      <c r="S96" s="9"/>
      <c r="T96" s="67">
        <f t="shared" si="11"/>
        <v>0</v>
      </c>
      <c r="V96" s="68"/>
      <c r="AB96" s="10"/>
      <c r="AL96" s="10"/>
      <c r="AM96" s="10"/>
      <c r="AN96" s="10"/>
      <c r="AO96" s="10"/>
      <c r="AP96" s="10"/>
      <c r="AQ96" s="10"/>
      <c r="AR96" s="10"/>
      <c r="AS96" s="10"/>
      <c r="AT96" s="10"/>
      <c r="AU96" s="10"/>
      <c r="AV96" s="10"/>
      <c r="AW96" s="10"/>
      <c r="AX96" s="10"/>
      <c r="AY96" s="10"/>
    </row>
    <row r="97" spans="1:51" ht="15.75" x14ac:dyDescent="0.3">
      <c r="A97" s="60">
        <v>78</v>
      </c>
      <c r="B97" s="740">
        <v>7000023989</v>
      </c>
      <c r="C97" s="741">
        <v>1260</v>
      </c>
      <c r="D97" s="740" t="s">
        <v>360</v>
      </c>
      <c r="E97" s="740">
        <v>1000010547</v>
      </c>
      <c r="F97" s="741">
        <v>85176290</v>
      </c>
      <c r="G97" s="61"/>
      <c r="H97" s="62">
        <v>0.18</v>
      </c>
      <c r="I97" s="63"/>
      <c r="J97" s="740" t="s">
        <v>427</v>
      </c>
      <c r="K97" s="741" t="s">
        <v>36</v>
      </c>
      <c r="L97" s="741">
        <v>2</v>
      </c>
      <c r="M97" s="64"/>
      <c r="N97" s="65" t="str">
        <f t="shared" si="6"/>
        <v>Included</v>
      </c>
      <c r="O97" s="66">
        <f t="shared" si="7"/>
        <v>0</v>
      </c>
      <c r="P97" s="9">
        <f t="shared" si="8"/>
        <v>0</v>
      </c>
      <c r="Q97" s="10">
        <f t="shared" si="9"/>
        <v>0</v>
      </c>
      <c r="R97" s="17">
        <f t="shared" si="10"/>
        <v>0</v>
      </c>
      <c r="S97" s="9"/>
      <c r="T97" s="67">
        <f t="shared" si="11"/>
        <v>0</v>
      </c>
      <c r="V97" s="68"/>
      <c r="AB97" s="10"/>
      <c r="AL97" s="10"/>
      <c r="AM97" s="10"/>
      <c r="AN97" s="10"/>
      <c r="AO97" s="10"/>
      <c r="AP97" s="10"/>
      <c r="AQ97" s="10"/>
      <c r="AR97" s="10"/>
      <c r="AS97" s="10"/>
      <c r="AT97" s="10"/>
      <c r="AU97" s="10"/>
      <c r="AV97" s="10"/>
      <c r="AW97" s="10"/>
      <c r="AX97" s="10"/>
      <c r="AY97" s="10"/>
    </row>
    <row r="98" spans="1:51" ht="15.75" x14ac:dyDescent="0.3">
      <c r="A98" s="60">
        <v>79</v>
      </c>
      <c r="B98" s="740">
        <v>7000023989</v>
      </c>
      <c r="C98" s="741">
        <v>1270</v>
      </c>
      <c r="D98" s="740" t="s">
        <v>360</v>
      </c>
      <c r="E98" s="740">
        <v>1000063987</v>
      </c>
      <c r="F98" s="741">
        <v>85176290</v>
      </c>
      <c r="G98" s="61"/>
      <c r="H98" s="62">
        <v>0.18</v>
      </c>
      <c r="I98" s="63"/>
      <c r="J98" s="740" t="s">
        <v>530</v>
      </c>
      <c r="K98" s="741" t="s">
        <v>36</v>
      </c>
      <c r="L98" s="741">
        <v>2</v>
      </c>
      <c r="M98" s="64"/>
      <c r="N98" s="65" t="str">
        <f t="shared" si="6"/>
        <v>Included</v>
      </c>
      <c r="O98" s="66">
        <f t="shared" si="7"/>
        <v>0</v>
      </c>
      <c r="P98" s="9">
        <f t="shared" si="8"/>
        <v>0</v>
      </c>
      <c r="Q98" s="10">
        <f t="shared" si="9"/>
        <v>0</v>
      </c>
      <c r="R98" s="17">
        <f t="shared" si="10"/>
        <v>0</v>
      </c>
      <c r="S98" s="9"/>
      <c r="T98" s="67">
        <f t="shared" si="11"/>
        <v>0</v>
      </c>
      <c r="V98" s="68"/>
      <c r="AB98" s="10"/>
      <c r="AL98" s="10"/>
      <c r="AM98" s="10"/>
      <c r="AN98" s="10"/>
      <c r="AO98" s="10"/>
      <c r="AP98" s="10"/>
      <c r="AQ98" s="10"/>
      <c r="AR98" s="10"/>
      <c r="AS98" s="10"/>
      <c r="AT98" s="10"/>
      <c r="AU98" s="10"/>
      <c r="AV98" s="10"/>
      <c r="AW98" s="10"/>
      <c r="AX98" s="10"/>
      <c r="AY98" s="10"/>
    </row>
    <row r="99" spans="1:51" ht="15.75" x14ac:dyDescent="0.3">
      <c r="A99" s="60">
        <v>80</v>
      </c>
      <c r="B99" s="740">
        <v>7000023989</v>
      </c>
      <c r="C99" s="741">
        <v>1280</v>
      </c>
      <c r="D99" s="740" t="s">
        <v>360</v>
      </c>
      <c r="E99" s="740">
        <v>1000011437</v>
      </c>
      <c r="F99" s="741">
        <v>85176290</v>
      </c>
      <c r="G99" s="61"/>
      <c r="H99" s="62">
        <v>0.18</v>
      </c>
      <c r="I99" s="63"/>
      <c r="J99" s="740" t="s">
        <v>429</v>
      </c>
      <c r="K99" s="741" t="s">
        <v>36</v>
      </c>
      <c r="L99" s="741">
        <v>2</v>
      </c>
      <c r="M99" s="64"/>
      <c r="N99" s="65" t="str">
        <f t="shared" si="6"/>
        <v>Included</v>
      </c>
      <c r="O99" s="66">
        <f t="shared" si="7"/>
        <v>0</v>
      </c>
      <c r="P99" s="9">
        <f t="shared" si="8"/>
        <v>0</v>
      </c>
      <c r="Q99" s="10">
        <f t="shared" si="9"/>
        <v>0</v>
      </c>
      <c r="R99" s="17">
        <f t="shared" si="10"/>
        <v>0</v>
      </c>
      <c r="S99" s="9"/>
      <c r="T99" s="67">
        <f t="shared" si="11"/>
        <v>0</v>
      </c>
      <c r="V99" s="68"/>
      <c r="AB99" s="10"/>
      <c r="AL99" s="10"/>
      <c r="AM99" s="10"/>
      <c r="AN99" s="10"/>
      <c r="AO99" s="10"/>
      <c r="AP99" s="10"/>
      <c r="AQ99" s="10"/>
      <c r="AR99" s="10"/>
      <c r="AS99" s="10"/>
      <c r="AT99" s="10"/>
      <c r="AU99" s="10"/>
      <c r="AV99" s="10"/>
      <c r="AW99" s="10"/>
      <c r="AX99" s="10"/>
      <c r="AY99" s="10"/>
    </row>
    <row r="100" spans="1:51" ht="15.75" x14ac:dyDescent="0.3">
      <c r="A100" s="60">
        <v>81</v>
      </c>
      <c r="B100" s="740">
        <v>7000023989</v>
      </c>
      <c r="C100" s="741">
        <v>1290</v>
      </c>
      <c r="D100" s="740" t="s">
        <v>360</v>
      </c>
      <c r="E100" s="740">
        <v>1000063984</v>
      </c>
      <c r="F100" s="741">
        <v>85176290</v>
      </c>
      <c r="G100" s="61"/>
      <c r="H100" s="62">
        <v>0.18</v>
      </c>
      <c r="I100" s="63"/>
      <c r="J100" s="740" t="s">
        <v>531</v>
      </c>
      <c r="K100" s="741" t="s">
        <v>36</v>
      </c>
      <c r="L100" s="741">
        <v>2</v>
      </c>
      <c r="M100" s="64"/>
      <c r="N100" s="65" t="str">
        <f t="shared" si="6"/>
        <v>Included</v>
      </c>
      <c r="O100" s="66">
        <f t="shared" si="7"/>
        <v>0</v>
      </c>
      <c r="P100" s="9">
        <f t="shared" si="8"/>
        <v>0</v>
      </c>
      <c r="Q100" s="10">
        <f t="shared" si="9"/>
        <v>0</v>
      </c>
      <c r="R100" s="17">
        <f t="shared" si="10"/>
        <v>0</v>
      </c>
      <c r="S100" s="9"/>
      <c r="T100" s="67">
        <f t="shared" si="11"/>
        <v>0</v>
      </c>
      <c r="V100" s="68"/>
      <c r="AB100" s="10"/>
      <c r="AL100" s="10"/>
      <c r="AM100" s="10"/>
      <c r="AN100" s="10"/>
      <c r="AO100" s="10"/>
      <c r="AP100" s="10"/>
      <c r="AQ100" s="10"/>
      <c r="AR100" s="10"/>
      <c r="AS100" s="10"/>
      <c r="AT100" s="10"/>
      <c r="AU100" s="10"/>
      <c r="AV100" s="10"/>
      <c r="AW100" s="10"/>
      <c r="AX100" s="10"/>
      <c r="AY100" s="10"/>
    </row>
    <row r="101" spans="1:51" ht="15.75" x14ac:dyDescent="0.3">
      <c r="A101" s="60">
        <v>82</v>
      </c>
      <c r="B101" s="740">
        <v>7000023989</v>
      </c>
      <c r="C101" s="741">
        <v>1300</v>
      </c>
      <c r="D101" s="740" t="s">
        <v>360</v>
      </c>
      <c r="E101" s="740">
        <v>1000013598</v>
      </c>
      <c r="F101" s="741">
        <v>85176290</v>
      </c>
      <c r="G101" s="61"/>
      <c r="H101" s="62">
        <v>0.18</v>
      </c>
      <c r="I101" s="63"/>
      <c r="J101" s="740" t="s">
        <v>431</v>
      </c>
      <c r="K101" s="741" t="s">
        <v>36</v>
      </c>
      <c r="L101" s="741">
        <v>2</v>
      </c>
      <c r="M101" s="64"/>
      <c r="N101" s="65" t="str">
        <f t="shared" si="6"/>
        <v>Included</v>
      </c>
      <c r="O101" s="66">
        <f t="shared" si="7"/>
        <v>0</v>
      </c>
      <c r="P101" s="9">
        <f t="shared" si="8"/>
        <v>0</v>
      </c>
      <c r="Q101" s="10">
        <f t="shared" si="9"/>
        <v>0</v>
      </c>
      <c r="R101" s="17">
        <f t="shared" si="10"/>
        <v>0</v>
      </c>
      <c r="S101" s="9"/>
      <c r="T101" s="67">
        <f t="shared" si="11"/>
        <v>0</v>
      </c>
      <c r="V101" s="68"/>
      <c r="AB101" s="10"/>
      <c r="AL101" s="10"/>
      <c r="AM101" s="10"/>
      <c r="AN101" s="10"/>
      <c r="AO101" s="10"/>
      <c r="AP101" s="10"/>
      <c r="AQ101" s="10"/>
      <c r="AR101" s="10"/>
      <c r="AS101" s="10"/>
      <c r="AT101" s="10"/>
      <c r="AU101" s="10"/>
      <c r="AV101" s="10"/>
      <c r="AW101" s="10"/>
      <c r="AX101" s="10"/>
      <c r="AY101" s="10"/>
    </row>
    <row r="102" spans="1:51" ht="15.75" x14ac:dyDescent="0.3">
      <c r="A102" s="60">
        <v>83</v>
      </c>
      <c r="B102" s="740">
        <v>7000023989</v>
      </c>
      <c r="C102" s="741">
        <v>1310</v>
      </c>
      <c r="D102" s="740" t="s">
        <v>360</v>
      </c>
      <c r="E102" s="740">
        <v>1000026347</v>
      </c>
      <c r="F102" s="741">
        <v>85389000</v>
      </c>
      <c r="G102" s="61"/>
      <c r="H102" s="62">
        <v>0.18</v>
      </c>
      <c r="I102" s="63"/>
      <c r="J102" s="740" t="s">
        <v>532</v>
      </c>
      <c r="K102" s="741" t="s">
        <v>36</v>
      </c>
      <c r="L102" s="741">
        <v>2</v>
      </c>
      <c r="M102" s="64"/>
      <c r="N102" s="65" t="str">
        <f t="shared" si="6"/>
        <v>Included</v>
      </c>
      <c r="O102" s="66">
        <f t="shared" si="7"/>
        <v>0</v>
      </c>
      <c r="P102" s="9">
        <f t="shared" si="8"/>
        <v>0</v>
      </c>
      <c r="Q102" s="10">
        <f t="shared" si="9"/>
        <v>0</v>
      </c>
      <c r="R102" s="17">
        <f t="shared" si="10"/>
        <v>0</v>
      </c>
      <c r="S102" s="9"/>
      <c r="T102" s="67">
        <f t="shared" si="11"/>
        <v>0</v>
      </c>
      <c r="V102" s="68"/>
      <c r="AB102" s="10"/>
      <c r="AL102" s="10"/>
      <c r="AM102" s="10"/>
      <c r="AN102" s="10"/>
      <c r="AO102" s="10"/>
      <c r="AP102" s="10"/>
      <c r="AQ102" s="10"/>
      <c r="AR102" s="10"/>
      <c r="AS102" s="10"/>
      <c r="AT102" s="10"/>
      <c r="AU102" s="10"/>
      <c r="AV102" s="10"/>
      <c r="AW102" s="10"/>
      <c r="AX102" s="10"/>
      <c r="AY102" s="10"/>
    </row>
    <row r="103" spans="1:51" ht="15.75" x14ac:dyDescent="0.3">
      <c r="A103" s="60">
        <v>84</v>
      </c>
      <c r="B103" s="740">
        <v>7000023989</v>
      </c>
      <c r="C103" s="741">
        <v>1320</v>
      </c>
      <c r="D103" s="740" t="s">
        <v>360</v>
      </c>
      <c r="E103" s="740">
        <v>1000045966</v>
      </c>
      <c r="F103" s="741">
        <v>85176290</v>
      </c>
      <c r="G103" s="61"/>
      <c r="H103" s="62">
        <v>0.18</v>
      </c>
      <c r="I103" s="63"/>
      <c r="J103" s="740" t="s">
        <v>533</v>
      </c>
      <c r="K103" s="741" t="s">
        <v>36</v>
      </c>
      <c r="L103" s="741">
        <v>2</v>
      </c>
      <c r="M103" s="64"/>
      <c r="N103" s="65" t="str">
        <f t="shared" si="6"/>
        <v>Included</v>
      </c>
      <c r="O103" s="66">
        <f t="shared" si="7"/>
        <v>0</v>
      </c>
      <c r="P103" s="9">
        <f t="shared" si="8"/>
        <v>0</v>
      </c>
      <c r="Q103" s="10">
        <f t="shared" si="9"/>
        <v>0</v>
      </c>
      <c r="R103" s="17">
        <f t="shared" si="10"/>
        <v>0</v>
      </c>
      <c r="S103" s="9"/>
      <c r="T103" s="67">
        <f t="shared" si="11"/>
        <v>0</v>
      </c>
      <c r="V103" s="68"/>
      <c r="AB103" s="10"/>
      <c r="AL103" s="10"/>
      <c r="AM103" s="10"/>
      <c r="AN103" s="10"/>
      <c r="AO103" s="10"/>
      <c r="AP103" s="10"/>
      <c r="AQ103" s="10"/>
      <c r="AR103" s="10"/>
      <c r="AS103" s="10"/>
      <c r="AT103" s="10"/>
      <c r="AU103" s="10"/>
      <c r="AV103" s="10"/>
      <c r="AW103" s="10"/>
      <c r="AX103" s="10"/>
      <c r="AY103" s="10"/>
    </row>
    <row r="104" spans="1:51" ht="31.5" x14ac:dyDescent="0.3">
      <c r="A104" s="60">
        <v>85</v>
      </c>
      <c r="B104" s="740">
        <v>7000023989</v>
      </c>
      <c r="C104" s="741">
        <v>1330</v>
      </c>
      <c r="D104" s="740" t="s">
        <v>360</v>
      </c>
      <c r="E104" s="740">
        <v>1000064002</v>
      </c>
      <c r="F104" s="741">
        <v>85176930</v>
      </c>
      <c r="G104" s="61"/>
      <c r="H104" s="62">
        <v>0.18</v>
      </c>
      <c r="I104" s="63"/>
      <c r="J104" s="740" t="s">
        <v>534</v>
      </c>
      <c r="K104" s="741" t="s">
        <v>36</v>
      </c>
      <c r="L104" s="741">
        <v>2</v>
      </c>
      <c r="M104" s="64"/>
      <c r="N104" s="65" t="str">
        <f t="shared" si="6"/>
        <v>Included</v>
      </c>
      <c r="O104" s="66">
        <f t="shared" si="7"/>
        <v>0</v>
      </c>
      <c r="P104" s="9">
        <f t="shared" si="8"/>
        <v>0</v>
      </c>
      <c r="Q104" s="10">
        <f t="shared" si="9"/>
        <v>0</v>
      </c>
      <c r="R104" s="17">
        <f t="shared" si="10"/>
        <v>0</v>
      </c>
      <c r="S104" s="9"/>
      <c r="T104" s="67">
        <f t="shared" si="11"/>
        <v>0</v>
      </c>
      <c r="V104" s="68"/>
      <c r="AB104" s="10"/>
      <c r="AL104" s="10"/>
      <c r="AM104" s="10"/>
      <c r="AN104" s="10"/>
      <c r="AO104" s="10"/>
      <c r="AP104" s="10"/>
      <c r="AQ104" s="10"/>
      <c r="AR104" s="10"/>
      <c r="AS104" s="10"/>
      <c r="AT104" s="10"/>
      <c r="AU104" s="10"/>
      <c r="AV104" s="10"/>
      <c r="AW104" s="10"/>
      <c r="AX104" s="10"/>
      <c r="AY104" s="10"/>
    </row>
    <row r="105" spans="1:51" ht="15.75" x14ac:dyDescent="0.3">
      <c r="A105" s="60">
        <v>86</v>
      </c>
      <c r="B105" s="740">
        <v>7000023989</v>
      </c>
      <c r="C105" s="741">
        <v>1340</v>
      </c>
      <c r="D105" s="740" t="s">
        <v>360</v>
      </c>
      <c r="E105" s="740">
        <v>1000053101</v>
      </c>
      <c r="F105" s="741">
        <v>85176930</v>
      </c>
      <c r="G105" s="61"/>
      <c r="H105" s="62">
        <v>0.18</v>
      </c>
      <c r="I105" s="63"/>
      <c r="J105" s="740" t="s">
        <v>535</v>
      </c>
      <c r="K105" s="741" t="s">
        <v>36</v>
      </c>
      <c r="L105" s="741">
        <v>1</v>
      </c>
      <c r="M105" s="64"/>
      <c r="N105" s="65" t="str">
        <f t="shared" si="6"/>
        <v>Included</v>
      </c>
      <c r="O105" s="66">
        <f t="shared" si="7"/>
        <v>0</v>
      </c>
      <c r="P105" s="9">
        <f t="shared" si="8"/>
        <v>0</v>
      </c>
      <c r="Q105" s="10">
        <f t="shared" si="9"/>
        <v>0</v>
      </c>
      <c r="R105" s="17">
        <f t="shared" si="10"/>
        <v>0</v>
      </c>
      <c r="S105" s="9"/>
      <c r="T105" s="67">
        <f t="shared" si="11"/>
        <v>0</v>
      </c>
      <c r="V105" s="68"/>
      <c r="AB105" s="10"/>
      <c r="AL105" s="10"/>
      <c r="AM105" s="10"/>
      <c r="AN105" s="10"/>
      <c r="AO105" s="10"/>
      <c r="AP105" s="10"/>
      <c r="AQ105" s="10"/>
      <c r="AR105" s="10"/>
      <c r="AS105" s="10"/>
      <c r="AT105" s="10"/>
      <c r="AU105" s="10"/>
      <c r="AV105" s="10"/>
      <c r="AW105" s="10"/>
      <c r="AX105" s="10"/>
      <c r="AY105" s="10"/>
    </row>
    <row r="106" spans="1:51" ht="31.5" x14ac:dyDescent="0.3">
      <c r="A106" s="60">
        <v>87</v>
      </c>
      <c r="B106" s="740">
        <v>7000023989</v>
      </c>
      <c r="C106" s="741">
        <v>1350</v>
      </c>
      <c r="D106" s="740" t="s">
        <v>360</v>
      </c>
      <c r="E106" s="740">
        <v>1000022709</v>
      </c>
      <c r="F106" s="741">
        <v>84714190</v>
      </c>
      <c r="G106" s="61"/>
      <c r="H106" s="62">
        <v>0.18</v>
      </c>
      <c r="I106" s="63"/>
      <c r="J106" s="740" t="s">
        <v>536</v>
      </c>
      <c r="K106" s="741" t="s">
        <v>36</v>
      </c>
      <c r="L106" s="741">
        <v>3</v>
      </c>
      <c r="M106" s="64"/>
      <c r="N106" s="65" t="str">
        <f t="shared" si="6"/>
        <v>Included</v>
      </c>
      <c r="O106" s="66">
        <f t="shared" si="7"/>
        <v>0</v>
      </c>
      <c r="P106" s="9">
        <f t="shared" si="8"/>
        <v>0</v>
      </c>
      <c r="Q106" s="10">
        <f t="shared" si="9"/>
        <v>0</v>
      </c>
      <c r="R106" s="17">
        <f t="shared" si="10"/>
        <v>0</v>
      </c>
      <c r="S106" s="9"/>
      <c r="T106" s="67">
        <f t="shared" si="11"/>
        <v>0</v>
      </c>
      <c r="V106" s="68"/>
      <c r="AB106" s="10"/>
      <c r="AL106" s="10"/>
      <c r="AM106" s="10"/>
      <c r="AN106" s="10"/>
      <c r="AO106" s="10"/>
      <c r="AP106" s="10"/>
      <c r="AQ106" s="10"/>
      <c r="AR106" s="10"/>
      <c r="AS106" s="10"/>
      <c r="AT106" s="10"/>
      <c r="AU106" s="10"/>
      <c r="AV106" s="10"/>
      <c r="AW106" s="10"/>
      <c r="AX106" s="10"/>
      <c r="AY106" s="10"/>
    </row>
    <row r="107" spans="1:51" ht="15.75" x14ac:dyDescent="0.3">
      <c r="A107" s="60">
        <v>88</v>
      </c>
      <c r="B107" s="740">
        <v>7000023989</v>
      </c>
      <c r="C107" s="741">
        <v>1360</v>
      </c>
      <c r="D107" s="740" t="s">
        <v>360</v>
      </c>
      <c r="E107" s="740">
        <v>1000060217</v>
      </c>
      <c r="F107" s="741">
        <v>85281217</v>
      </c>
      <c r="G107" s="61"/>
      <c r="H107" s="62">
        <v>0.18</v>
      </c>
      <c r="I107" s="63"/>
      <c r="J107" s="740" t="s">
        <v>537</v>
      </c>
      <c r="K107" s="741" t="s">
        <v>36</v>
      </c>
      <c r="L107" s="741">
        <v>3</v>
      </c>
      <c r="M107" s="64"/>
      <c r="N107" s="65" t="str">
        <f t="shared" si="6"/>
        <v>Included</v>
      </c>
      <c r="O107" s="66">
        <f t="shared" si="7"/>
        <v>0</v>
      </c>
      <c r="P107" s="9">
        <f t="shared" si="8"/>
        <v>0</v>
      </c>
      <c r="Q107" s="10">
        <f t="shared" si="9"/>
        <v>0</v>
      </c>
      <c r="R107" s="17">
        <f t="shared" si="10"/>
        <v>0</v>
      </c>
      <c r="S107" s="9"/>
      <c r="T107" s="67">
        <f t="shared" si="11"/>
        <v>0</v>
      </c>
      <c r="V107" s="68"/>
      <c r="AB107" s="10"/>
      <c r="AL107" s="10"/>
      <c r="AM107" s="10"/>
      <c r="AN107" s="10"/>
      <c r="AO107" s="10"/>
      <c r="AP107" s="10"/>
      <c r="AQ107" s="10"/>
      <c r="AR107" s="10"/>
      <c r="AS107" s="10"/>
      <c r="AT107" s="10"/>
      <c r="AU107" s="10"/>
      <c r="AV107" s="10"/>
      <c r="AW107" s="10"/>
      <c r="AX107" s="10"/>
      <c r="AY107" s="10"/>
    </row>
    <row r="108" spans="1:51" ht="15.75" x14ac:dyDescent="0.3">
      <c r="A108" s="60">
        <v>89</v>
      </c>
      <c r="B108" s="740">
        <v>7000023989</v>
      </c>
      <c r="C108" s="741">
        <v>1370</v>
      </c>
      <c r="D108" s="740" t="s">
        <v>360</v>
      </c>
      <c r="E108" s="740">
        <v>1000064036</v>
      </c>
      <c r="F108" s="741">
        <v>84714190</v>
      </c>
      <c r="G108" s="61"/>
      <c r="H108" s="62">
        <v>0.18</v>
      </c>
      <c r="I108" s="63"/>
      <c r="J108" s="740" t="s">
        <v>538</v>
      </c>
      <c r="K108" s="741" t="s">
        <v>36</v>
      </c>
      <c r="L108" s="741">
        <v>1</v>
      </c>
      <c r="M108" s="64"/>
      <c r="N108" s="65" t="str">
        <f t="shared" si="6"/>
        <v>Included</v>
      </c>
      <c r="O108" s="66">
        <f t="shared" si="7"/>
        <v>0</v>
      </c>
      <c r="P108" s="9">
        <f t="shared" si="8"/>
        <v>0</v>
      </c>
      <c r="Q108" s="10">
        <f t="shared" si="9"/>
        <v>0</v>
      </c>
      <c r="R108" s="17">
        <f t="shared" si="10"/>
        <v>0</v>
      </c>
      <c r="S108" s="9"/>
      <c r="T108" s="67">
        <f t="shared" si="11"/>
        <v>0</v>
      </c>
      <c r="V108" s="68"/>
      <c r="AB108" s="10"/>
      <c r="AL108" s="10"/>
      <c r="AM108" s="10"/>
      <c r="AN108" s="10"/>
      <c r="AO108" s="10"/>
      <c r="AP108" s="10"/>
      <c r="AQ108" s="10"/>
      <c r="AR108" s="10"/>
      <c r="AS108" s="10"/>
      <c r="AT108" s="10"/>
      <c r="AU108" s="10"/>
      <c r="AV108" s="10"/>
      <c r="AW108" s="10"/>
      <c r="AX108" s="10"/>
      <c r="AY108" s="10"/>
    </row>
    <row r="109" spans="1:51" ht="15.75" x14ac:dyDescent="0.3">
      <c r="A109" s="60">
        <v>90</v>
      </c>
      <c r="B109" s="740">
        <v>7000023989</v>
      </c>
      <c r="C109" s="741">
        <v>1380</v>
      </c>
      <c r="D109" s="740" t="s">
        <v>360</v>
      </c>
      <c r="E109" s="740">
        <v>1000063998</v>
      </c>
      <c r="F109" s="741">
        <v>85285100</v>
      </c>
      <c r="G109" s="61"/>
      <c r="H109" s="62">
        <v>0</v>
      </c>
      <c r="I109" s="63"/>
      <c r="J109" s="740" t="s">
        <v>539</v>
      </c>
      <c r="K109" s="741" t="s">
        <v>36</v>
      </c>
      <c r="L109" s="741">
        <v>1</v>
      </c>
      <c r="M109" s="64"/>
      <c r="N109" s="65" t="str">
        <f t="shared" si="6"/>
        <v>Included</v>
      </c>
      <c r="O109" s="66">
        <f t="shared" si="7"/>
        <v>0</v>
      </c>
      <c r="P109" s="9">
        <f t="shared" si="8"/>
        <v>0</v>
      </c>
      <c r="Q109" s="10">
        <f t="shared" si="9"/>
        <v>0</v>
      </c>
      <c r="R109" s="17">
        <f t="shared" si="10"/>
        <v>0</v>
      </c>
      <c r="S109" s="9"/>
      <c r="T109" s="67">
        <f t="shared" si="11"/>
        <v>0</v>
      </c>
      <c r="V109" s="68"/>
      <c r="AB109" s="10"/>
      <c r="AL109" s="10"/>
      <c r="AM109" s="10"/>
      <c r="AN109" s="10"/>
      <c r="AO109" s="10"/>
      <c r="AP109" s="10"/>
      <c r="AQ109" s="10"/>
      <c r="AR109" s="10"/>
      <c r="AS109" s="10"/>
      <c r="AT109" s="10"/>
      <c r="AU109" s="10"/>
      <c r="AV109" s="10"/>
      <c r="AW109" s="10"/>
      <c r="AX109" s="10"/>
      <c r="AY109" s="10"/>
    </row>
    <row r="110" spans="1:51" ht="15.75" x14ac:dyDescent="0.3">
      <c r="A110" s="60">
        <v>91</v>
      </c>
      <c r="B110" s="740">
        <v>7000023989</v>
      </c>
      <c r="C110" s="741">
        <v>1390</v>
      </c>
      <c r="D110" s="740" t="s">
        <v>360</v>
      </c>
      <c r="E110" s="740">
        <v>1000010514</v>
      </c>
      <c r="F110" s="741">
        <v>84714190</v>
      </c>
      <c r="G110" s="61"/>
      <c r="H110" s="62">
        <v>0.18</v>
      </c>
      <c r="I110" s="63"/>
      <c r="J110" s="740" t="s">
        <v>540</v>
      </c>
      <c r="K110" s="741" t="s">
        <v>36</v>
      </c>
      <c r="L110" s="741">
        <v>1</v>
      </c>
      <c r="M110" s="64"/>
      <c r="N110" s="65" t="str">
        <f t="shared" si="6"/>
        <v>Included</v>
      </c>
      <c r="O110" s="66">
        <f t="shared" si="7"/>
        <v>0</v>
      </c>
      <c r="P110" s="9">
        <f t="shared" si="8"/>
        <v>0</v>
      </c>
      <c r="Q110" s="10">
        <f t="shared" si="9"/>
        <v>0</v>
      </c>
      <c r="R110" s="17">
        <f t="shared" si="10"/>
        <v>0</v>
      </c>
      <c r="S110" s="9"/>
      <c r="T110" s="67">
        <f t="shared" si="11"/>
        <v>0</v>
      </c>
      <c r="V110" s="68"/>
      <c r="AB110" s="10"/>
      <c r="AL110" s="10"/>
      <c r="AM110" s="10"/>
      <c r="AN110" s="10"/>
      <c r="AO110" s="10"/>
      <c r="AP110" s="10"/>
      <c r="AQ110" s="10"/>
      <c r="AR110" s="10"/>
      <c r="AS110" s="10"/>
      <c r="AT110" s="10"/>
      <c r="AU110" s="10"/>
      <c r="AV110" s="10"/>
      <c r="AW110" s="10"/>
      <c r="AX110" s="10"/>
      <c r="AY110" s="10"/>
    </row>
    <row r="111" spans="1:51" ht="15.75" x14ac:dyDescent="0.3">
      <c r="A111" s="60">
        <v>92</v>
      </c>
      <c r="B111" s="740">
        <v>7000023989</v>
      </c>
      <c r="C111" s="741">
        <v>1400</v>
      </c>
      <c r="D111" s="740" t="s">
        <v>360</v>
      </c>
      <c r="E111" s="740">
        <v>1000064000</v>
      </c>
      <c r="F111" s="741">
        <v>85285100</v>
      </c>
      <c r="G111" s="61"/>
      <c r="H111" s="62">
        <v>0</v>
      </c>
      <c r="I111" s="63"/>
      <c r="J111" s="740" t="s">
        <v>541</v>
      </c>
      <c r="K111" s="741" t="s">
        <v>36</v>
      </c>
      <c r="L111" s="741">
        <v>1</v>
      </c>
      <c r="M111" s="64"/>
      <c r="N111" s="65" t="str">
        <f t="shared" si="6"/>
        <v>Included</v>
      </c>
      <c r="O111" s="66">
        <f t="shared" si="7"/>
        <v>0</v>
      </c>
      <c r="P111" s="9">
        <f t="shared" si="8"/>
        <v>0</v>
      </c>
      <c r="Q111" s="10">
        <f t="shared" si="9"/>
        <v>0</v>
      </c>
      <c r="R111" s="17">
        <f t="shared" si="10"/>
        <v>0</v>
      </c>
      <c r="S111" s="9"/>
      <c r="T111" s="67">
        <f t="shared" si="11"/>
        <v>0</v>
      </c>
      <c r="V111" s="68"/>
      <c r="AB111" s="10"/>
      <c r="AL111" s="10"/>
      <c r="AM111" s="10"/>
      <c r="AN111" s="10"/>
      <c r="AO111" s="10"/>
      <c r="AP111" s="10"/>
      <c r="AQ111" s="10"/>
      <c r="AR111" s="10"/>
      <c r="AS111" s="10"/>
      <c r="AT111" s="10"/>
      <c r="AU111" s="10"/>
      <c r="AV111" s="10"/>
      <c r="AW111" s="10"/>
      <c r="AX111" s="10"/>
      <c r="AY111" s="10"/>
    </row>
    <row r="112" spans="1:51" ht="15.75" x14ac:dyDescent="0.3">
      <c r="A112" s="60">
        <v>93</v>
      </c>
      <c r="B112" s="740">
        <v>7000023989</v>
      </c>
      <c r="C112" s="741">
        <v>1410</v>
      </c>
      <c r="D112" s="740" t="s">
        <v>360</v>
      </c>
      <c r="E112" s="740">
        <v>1000009297</v>
      </c>
      <c r="F112" s="741">
        <v>84433240</v>
      </c>
      <c r="G112" s="61"/>
      <c r="H112" s="62">
        <v>0.18</v>
      </c>
      <c r="I112" s="63"/>
      <c r="J112" s="740" t="s">
        <v>441</v>
      </c>
      <c r="K112" s="741" t="s">
        <v>36</v>
      </c>
      <c r="L112" s="741">
        <v>2</v>
      </c>
      <c r="M112" s="64"/>
      <c r="N112" s="65" t="str">
        <f t="shared" si="6"/>
        <v>Included</v>
      </c>
      <c r="O112" s="66">
        <f t="shared" si="7"/>
        <v>0</v>
      </c>
      <c r="P112" s="9">
        <f t="shared" si="8"/>
        <v>0</v>
      </c>
      <c r="Q112" s="10">
        <f t="shared" si="9"/>
        <v>0</v>
      </c>
      <c r="R112" s="17">
        <f t="shared" si="10"/>
        <v>0</v>
      </c>
      <c r="S112" s="9"/>
      <c r="T112" s="67">
        <f t="shared" si="11"/>
        <v>0</v>
      </c>
      <c r="V112" s="68"/>
      <c r="AB112" s="10"/>
      <c r="AL112" s="10"/>
      <c r="AM112" s="10"/>
      <c r="AN112" s="10"/>
      <c r="AO112" s="10"/>
      <c r="AP112" s="10"/>
      <c r="AQ112" s="10"/>
      <c r="AR112" s="10"/>
      <c r="AS112" s="10"/>
      <c r="AT112" s="10"/>
      <c r="AU112" s="10"/>
      <c r="AV112" s="10"/>
      <c r="AW112" s="10"/>
      <c r="AX112" s="10"/>
      <c r="AY112" s="10"/>
    </row>
    <row r="113" spans="1:51" ht="31.5" x14ac:dyDescent="0.3">
      <c r="A113" s="60">
        <v>94</v>
      </c>
      <c r="B113" s="740">
        <v>7000023989</v>
      </c>
      <c r="C113" s="741">
        <v>1420</v>
      </c>
      <c r="D113" s="740" t="s">
        <v>360</v>
      </c>
      <c r="E113" s="740">
        <v>1000007095</v>
      </c>
      <c r="F113" s="741">
        <v>84433240</v>
      </c>
      <c r="G113" s="61"/>
      <c r="H113" s="62">
        <v>0.18</v>
      </c>
      <c r="I113" s="63"/>
      <c r="J113" s="740" t="s">
        <v>542</v>
      </c>
      <c r="K113" s="741" t="s">
        <v>36</v>
      </c>
      <c r="L113" s="741">
        <v>1</v>
      </c>
      <c r="M113" s="64"/>
      <c r="N113" s="65" t="str">
        <f t="shared" si="6"/>
        <v>Included</v>
      </c>
      <c r="O113" s="66">
        <f t="shared" si="7"/>
        <v>0</v>
      </c>
      <c r="P113" s="9">
        <f t="shared" si="8"/>
        <v>0</v>
      </c>
      <c r="Q113" s="10">
        <f t="shared" si="9"/>
        <v>0</v>
      </c>
      <c r="R113" s="17">
        <f t="shared" si="10"/>
        <v>0</v>
      </c>
      <c r="S113" s="9"/>
      <c r="T113" s="67">
        <f t="shared" si="11"/>
        <v>0</v>
      </c>
      <c r="V113" s="68"/>
      <c r="AB113" s="10"/>
      <c r="AL113" s="10"/>
      <c r="AM113" s="10"/>
      <c r="AN113" s="10"/>
      <c r="AO113" s="10"/>
      <c r="AP113" s="10"/>
      <c r="AQ113" s="10"/>
      <c r="AR113" s="10"/>
      <c r="AS113" s="10"/>
      <c r="AT113" s="10"/>
      <c r="AU113" s="10"/>
      <c r="AV113" s="10"/>
      <c r="AW113" s="10"/>
      <c r="AX113" s="10"/>
      <c r="AY113" s="10"/>
    </row>
    <row r="114" spans="1:51" ht="15.75" x14ac:dyDescent="0.3">
      <c r="A114" s="60">
        <v>95</v>
      </c>
      <c r="B114" s="740">
        <v>7000023989</v>
      </c>
      <c r="C114" s="741">
        <v>1430</v>
      </c>
      <c r="D114" s="740" t="s">
        <v>360</v>
      </c>
      <c r="E114" s="740">
        <v>1000060300</v>
      </c>
      <c r="F114" s="741">
        <v>90311000</v>
      </c>
      <c r="G114" s="61"/>
      <c r="H114" s="62">
        <v>0.18</v>
      </c>
      <c r="I114" s="63"/>
      <c r="J114" s="740" t="s">
        <v>320</v>
      </c>
      <c r="K114" s="741" t="s">
        <v>34</v>
      </c>
      <c r="L114" s="741">
        <v>1</v>
      </c>
      <c r="M114" s="64"/>
      <c r="N114" s="65" t="str">
        <f t="shared" si="6"/>
        <v>Included</v>
      </c>
      <c r="O114" s="66">
        <f t="shared" si="7"/>
        <v>0</v>
      </c>
      <c r="P114" s="9">
        <f t="shared" si="8"/>
        <v>0</v>
      </c>
      <c r="Q114" s="10">
        <f t="shared" si="9"/>
        <v>0</v>
      </c>
      <c r="R114" s="17">
        <f t="shared" si="10"/>
        <v>0</v>
      </c>
      <c r="S114" s="9"/>
      <c r="T114" s="67">
        <f t="shared" si="11"/>
        <v>0</v>
      </c>
      <c r="V114" s="68"/>
      <c r="AB114" s="10"/>
      <c r="AL114" s="10"/>
      <c r="AM114" s="10"/>
      <c r="AN114" s="10"/>
      <c r="AO114" s="10"/>
      <c r="AP114" s="10"/>
      <c r="AQ114" s="10"/>
      <c r="AR114" s="10"/>
      <c r="AS114" s="10"/>
      <c r="AT114" s="10"/>
      <c r="AU114" s="10"/>
      <c r="AV114" s="10"/>
      <c r="AW114" s="10"/>
      <c r="AX114" s="10"/>
      <c r="AY114" s="10"/>
    </row>
    <row r="115" spans="1:51" ht="15.75" x14ac:dyDescent="0.3">
      <c r="A115" s="60">
        <v>96</v>
      </c>
      <c r="B115" s="740">
        <v>7000023989</v>
      </c>
      <c r="C115" s="741">
        <v>1440</v>
      </c>
      <c r="D115" s="740" t="s">
        <v>360</v>
      </c>
      <c r="E115" s="740">
        <v>1000010618</v>
      </c>
      <c r="F115" s="741">
        <v>90311000</v>
      </c>
      <c r="G115" s="61"/>
      <c r="H115" s="62">
        <v>0.18</v>
      </c>
      <c r="I115" s="63"/>
      <c r="J115" s="740" t="s">
        <v>443</v>
      </c>
      <c r="K115" s="741" t="s">
        <v>36</v>
      </c>
      <c r="L115" s="741">
        <v>1</v>
      </c>
      <c r="M115" s="64"/>
      <c r="N115" s="65" t="str">
        <f t="shared" si="6"/>
        <v>Included</v>
      </c>
      <c r="O115" s="66">
        <f t="shared" si="7"/>
        <v>0</v>
      </c>
      <c r="P115" s="9">
        <f t="shared" si="8"/>
        <v>0</v>
      </c>
      <c r="Q115" s="10">
        <f t="shared" si="9"/>
        <v>0</v>
      </c>
      <c r="R115" s="17">
        <f t="shared" si="10"/>
        <v>0</v>
      </c>
      <c r="S115" s="9"/>
      <c r="T115" s="67">
        <f t="shared" si="11"/>
        <v>0</v>
      </c>
      <c r="V115" s="68"/>
      <c r="AB115" s="10"/>
      <c r="AL115" s="10"/>
      <c r="AM115" s="10"/>
      <c r="AN115" s="10"/>
      <c r="AO115" s="10"/>
      <c r="AP115" s="10"/>
      <c r="AQ115" s="10"/>
      <c r="AR115" s="10"/>
      <c r="AS115" s="10"/>
      <c r="AT115" s="10"/>
      <c r="AU115" s="10"/>
      <c r="AV115" s="10"/>
      <c r="AW115" s="10"/>
      <c r="AX115" s="10"/>
      <c r="AY115" s="10"/>
    </row>
    <row r="116" spans="1:51" ht="15.75" x14ac:dyDescent="0.3">
      <c r="A116" s="60">
        <v>97</v>
      </c>
      <c r="B116" s="740">
        <v>7000023989</v>
      </c>
      <c r="C116" s="741">
        <v>1450</v>
      </c>
      <c r="D116" s="740" t="s">
        <v>360</v>
      </c>
      <c r="E116" s="740">
        <v>1000010620</v>
      </c>
      <c r="F116" s="741">
        <v>90311000</v>
      </c>
      <c r="G116" s="61"/>
      <c r="H116" s="62">
        <v>0.18</v>
      </c>
      <c r="I116" s="63"/>
      <c r="J116" s="740" t="s">
        <v>323</v>
      </c>
      <c r="K116" s="741" t="s">
        <v>36</v>
      </c>
      <c r="L116" s="741">
        <v>1</v>
      </c>
      <c r="M116" s="64"/>
      <c r="N116" s="65" t="str">
        <f t="shared" si="6"/>
        <v>Included</v>
      </c>
      <c r="O116" s="66">
        <f t="shared" si="7"/>
        <v>0</v>
      </c>
      <c r="P116" s="9">
        <f t="shared" si="8"/>
        <v>0</v>
      </c>
      <c r="Q116" s="10">
        <f t="shared" si="9"/>
        <v>0</v>
      </c>
      <c r="R116" s="17">
        <f t="shared" si="10"/>
        <v>0</v>
      </c>
      <c r="S116" s="9"/>
      <c r="T116" s="67">
        <f t="shared" si="11"/>
        <v>0</v>
      </c>
      <c r="V116" s="68"/>
      <c r="AB116" s="10"/>
      <c r="AL116" s="10"/>
      <c r="AM116" s="10"/>
      <c r="AN116" s="10"/>
      <c r="AO116" s="10"/>
      <c r="AP116" s="10"/>
      <c r="AQ116" s="10"/>
      <c r="AR116" s="10"/>
      <c r="AS116" s="10"/>
      <c r="AT116" s="10"/>
      <c r="AU116" s="10"/>
      <c r="AV116" s="10"/>
      <c r="AW116" s="10"/>
      <c r="AX116" s="10"/>
      <c r="AY116" s="10"/>
    </row>
    <row r="117" spans="1:51" ht="15.75" x14ac:dyDescent="0.3">
      <c r="A117" s="60">
        <v>98</v>
      </c>
      <c r="B117" s="740">
        <v>7000023989</v>
      </c>
      <c r="C117" s="741">
        <v>1460</v>
      </c>
      <c r="D117" s="740" t="s">
        <v>360</v>
      </c>
      <c r="E117" s="740">
        <v>1000010619</v>
      </c>
      <c r="F117" s="741">
        <v>90311000</v>
      </c>
      <c r="G117" s="61"/>
      <c r="H117" s="62">
        <v>0.18</v>
      </c>
      <c r="I117" s="63"/>
      <c r="J117" s="740" t="s">
        <v>324</v>
      </c>
      <c r="K117" s="741" t="s">
        <v>36</v>
      </c>
      <c r="L117" s="741">
        <v>1</v>
      </c>
      <c r="M117" s="64"/>
      <c r="N117" s="65" t="str">
        <f t="shared" si="6"/>
        <v>Included</v>
      </c>
      <c r="O117" s="66">
        <f t="shared" si="7"/>
        <v>0</v>
      </c>
      <c r="P117" s="9">
        <f t="shared" si="8"/>
        <v>0</v>
      </c>
      <c r="Q117" s="10">
        <f t="shared" si="9"/>
        <v>0</v>
      </c>
      <c r="R117" s="17">
        <f t="shared" si="10"/>
        <v>0</v>
      </c>
      <c r="S117" s="9"/>
      <c r="T117" s="67">
        <f t="shared" si="11"/>
        <v>0</v>
      </c>
      <c r="V117" s="68"/>
      <c r="AB117" s="10"/>
      <c r="AL117" s="10"/>
      <c r="AM117" s="10"/>
      <c r="AN117" s="10"/>
      <c r="AO117" s="10"/>
      <c r="AP117" s="10"/>
      <c r="AQ117" s="10"/>
      <c r="AR117" s="10"/>
      <c r="AS117" s="10"/>
      <c r="AT117" s="10"/>
      <c r="AU117" s="10"/>
      <c r="AV117" s="10"/>
      <c r="AW117" s="10"/>
      <c r="AX117" s="10"/>
      <c r="AY117" s="10"/>
    </row>
    <row r="118" spans="1:51" ht="15.75" x14ac:dyDescent="0.3">
      <c r="A118" s="60">
        <v>99</v>
      </c>
      <c r="B118" s="740">
        <v>7000023989</v>
      </c>
      <c r="C118" s="741">
        <v>1470</v>
      </c>
      <c r="D118" s="740" t="s">
        <v>360</v>
      </c>
      <c r="E118" s="740">
        <v>1000060447</v>
      </c>
      <c r="F118" s="741">
        <v>90311000</v>
      </c>
      <c r="G118" s="61"/>
      <c r="H118" s="62">
        <v>0.18</v>
      </c>
      <c r="I118" s="63"/>
      <c r="J118" s="740" t="s">
        <v>321</v>
      </c>
      <c r="K118" s="741" t="s">
        <v>322</v>
      </c>
      <c r="L118" s="741">
        <v>1</v>
      </c>
      <c r="M118" s="64"/>
      <c r="N118" s="65" t="str">
        <f t="shared" si="6"/>
        <v>Included</v>
      </c>
      <c r="O118" s="66">
        <f t="shared" si="7"/>
        <v>0</v>
      </c>
      <c r="P118" s="9">
        <f t="shared" si="8"/>
        <v>0</v>
      </c>
      <c r="Q118" s="10">
        <f t="shared" si="9"/>
        <v>0</v>
      </c>
      <c r="R118" s="17">
        <f t="shared" si="10"/>
        <v>0</v>
      </c>
      <c r="S118" s="9"/>
      <c r="T118" s="67">
        <f t="shared" si="11"/>
        <v>0</v>
      </c>
      <c r="V118" s="68"/>
      <c r="AB118" s="10"/>
      <c r="AL118" s="10"/>
      <c r="AM118" s="10"/>
      <c r="AN118" s="10"/>
      <c r="AO118" s="10"/>
      <c r="AP118" s="10"/>
      <c r="AQ118" s="10"/>
      <c r="AR118" s="10"/>
      <c r="AS118" s="10"/>
      <c r="AT118" s="10"/>
      <c r="AU118" s="10"/>
      <c r="AV118" s="10"/>
      <c r="AW118" s="10"/>
      <c r="AX118" s="10"/>
      <c r="AY118" s="10"/>
    </row>
    <row r="119" spans="1:51" ht="15.75" x14ac:dyDescent="0.3">
      <c r="A119" s="60">
        <v>100</v>
      </c>
      <c r="B119" s="740">
        <v>7000023989</v>
      </c>
      <c r="C119" s="741">
        <v>1480</v>
      </c>
      <c r="D119" s="740" t="s">
        <v>360</v>
      </c>
      <c r="E119" s="740">
        <v>1000060229</v>
      </c>
      <c r="F119" s="741">
        <v>84715000</v>
      </c>
      <c r="G119" s="61"/>
      <c r="H119" s="62">
        <v>0.18</v>
      </c>
      <c r="I119" s="63"/>
      <c r="J119" s="740" t="s">
        <v>543</v>
      </c>
      <c r="K119" s="741" t="s">
        <v>36</v>
      </c>
      <c r="L119" s="741">
        <v>2</v>
      </c>
      <c r="M119" s="64"/>
      <c r="N119" s="65" t="str">
        <f t="shared" si="6"/>
        <v>Included</v>
      </c>
      <c r="O119" s="66">
        <f t="shared" si="7"/>
        <v>0</v>
      </c>
      <c r="P119" s="9">
        <f t="shared" si="8"/>
        <v>0</v>
      </c>
      <c r="Q119" s="10">
        <f t="shared" si="9"/>
        <v>0</v>
      </c>
      <c r="R119" s="17">
        <f t="shared" si="10"/>
        <v>0</v>
      </c>
      <c r="S119" s="9"/>
      <c r="T119" s="67">
        <f t="shared" si="11"/>
        <v>0</v>
      </c>
      <c r="V119" s="68"/>
      <c r="AB119" s="10"/>
      <c r="AL119" s="10"/>
      <c r="AM119" s="10"/>
      <c r="AN119" s="10"/>
      <c r="AO119" s="10"/>
      <c r="AP119" s="10"/>
      <c r="AQ119" s="10"/>
      <c r="AR119" s="10"/>
      <c r="AS119" s="10"/>
      <c r="AT119" s="10"/>
      <c r="AU119" s="10"/>
      <c r="AV119" s="10"/>
      <c r="AW119" s="10"/>
      <c r="AX119" s="10"/>
      <c r="AY119" s="10"/>
    </row>
    <row r="120" spans="1:51" ht="47.25" x14ac:dyDescent="0.3">
      <c r="A120" s="60">
        <v>101</v>
      </c>
      <c r="B120" s="740">
        <v>7000023989</v>
      </c>
      <c r="C120" s="741">
        <v>1490</v>
      </c>
      <c r="D120" s="740" t="s">
        <v>360</v>
      </c>
      <c r="E120" s="740">
        <v>1000022276</v>
      </c>
      <c r="F120" s="741">
        <v>85286100</v>
      </c>
      <c r="G120" s="61"/>
      <c r="H120" s="62">
        <v>0.18</v>
      </c>
      <c r="I120" s="63"/>
      <c r="J120" s="740" t="s">
        <v>544</v>
      </c>
      <c r="K120" s="741" t="s">
        <v>34</v>
      </c>
      <c r="L120" s="741">
        <v>1</v>
      </c>
      <c r="M120" s="64"/>
      <c r="N120" s="65" t="str">
        <f t="shared" si="6"/>
        <v>Included</v>
      </c>
      <c r="O120" s="66">
        <f t="shared" si="7"/>
        <v>0</v>
      </c>
      <c r="P120" s="9">
        <f t="shared" si="8"/>
        <v>0</v>
      </c>
      <c r="Q120" s="10">
        <f t="shared" si="9"/>
        <v>0</v>
      </c>
      <c r="R120" s="17">
        <f t="shared" si="10"/>
        <v>0</v>
      </c>
      <c r="S120" s="9"/>
      <c r="T120" s="67">
        <f t="shared" si="11"/>
        <v>0</v>
      </c>
      <c r="V120" s="68"/>
      <c r="AB120" s="10"/>
      <c r="AL120" s="10"/>
      <c r="AM120" s="10"/>
      <c r="AN120" s="10"/>
      <c r="AO120" s="10"/>
      <c r="AP120" s="10"/>
      <c r="AQ120" s="10"/>
      <c r="AR120" s="10"/>
      <c r="AS120" s="10"/>
      <c r="AT120" s="10"/>
      <c r="AU120" s="10"/>
      <c r="AV120" s="10"/>
      <c r="AW120" s="10"/>
      <c r="AX120" s="10"/>
      <c r="AY120" s="10"/>
    </row>
    <row r="121" spans="1:51" ht="31.5" x14ac:dyDescent="0.3">
      <c r="A121" s="60">
        <v>102</v>
      </c>
      <c r="B121" s="740">
        <v>7000023989</v>
      </c>
      <c r="C121" s="741">
        <v>1500</v>
      </c>
      <c r="D121" s="740" t="s">
        <v>360</v>
      </c>
      <c r="E121" s="740">
        <v>1000049896</v>
      </c>
      <c r="F121" s="741">
        <v>85176930</v>
      </c>
      <c r="G121" s="61"/>
      <c r="H121" s="62">
        <v>0.18</v>
      </c>
      <c r="I121" s="63"/>
      <c r="J121" s="740" t="s">
        <v>545</v>
      </c>
      <c r="K121" s="741" t="s">
        <v>34</v>
      </c>
      <c r="L121" s="741">
        <v>3</v>
      </c>
      <c r="M121" s="64"/>
      <c r="N121" s="65" t="str">
        <f t="shared" si="6"/>
        <v>Included</v>
      </c>
      <c r="O121" s="66">
        <f t="shared" si="7"/>
        <v>0</v>
      </c>
      <c r="P121" s="9">
        <f t="shared" si="8"/>
        <v>0</v>
      </c>
      <c r="Q121" s="10">
        <f t="shared" si="9"/>
        <v>0</v>
      </c>
      <c r="R121" s="17">
        <f t="shared" si="10"/>
        <v>0</v>
      </c>
      <c r="S121" s="9"/>
      <c r="T121" s="67">
        <f t="shared" si="11"/>
        <v>0</v>
      </c>
      <c r="V121" s="68"/>
      <c r="AB121" s="10"/>
      <c r="AL121" s="10"/>
      <c r="AM121" s="10"/>
      <c r="AN121" s="10"/>
      <c r="AO121" s="10"/>
      <c r="AP121" s="10"/>
      <c r="AQ121" s="10"/>
      <c r="AR121" s="10"/>
      <c r="AS121" s="10"/>
      <c r="AT121" s="10"/>
      <c r="AU121" s="10"/>
      <c r="AV121" s="10"/>
      <c r="AW121" s="10"/>
      <c r="AX121" s="10"/>
      <c r="AY121" s="10"/>
    </row>
    <row r="122" spans="1:51" ht="15.75" x14ac:dyDescent="0.3">
      <c r="A122" s="60">
        <v>103</v>
      </c>
      <c r="B122" s="740">
        <v>7000023989</v>
      </c>
      <c r="C122" s="741">
        <v>1510</v>
      </c>
      <c r="D122" s="740" t="s">
        <v>360</v>
      </c>
      <c r="E122" s="740">
        <v>1000060307</v>
      </c>
      <c r="F122" s="741">
        <v>94038900</v>
      </c>
      <c r="G122" s="61"/>
      <c r="H122" s="62">
        <v>0.18</v>
      </c>
      <c r="I122" s="63"/>
      <c r="J122" s="740" t="s">
        <v>546</v>
      </c>
      <c r="K122" s="741" t="s">
        <v>34</v>
      </c>
      <c r="L122" s="741">
        <v>1</v>
      </c>
      <c r="M122" s="64"/>
      <c r="N122" s="65" t="str">
        <f t="shared" si="6"/>
        <v>Included</v>
      </c>
      <c r="O122" s="66">
        <f t="shared" si="7"/>
        <v>0</v>
      </c>
      <c r="P122" s="9">
        <f t="shared" si="8"/>
        <v>0</v>
      </c>
      <c r="Q122" s="10">
        <f t="shared" si="9"/>
        <v>0</v>
      </c>
      <c r="R122" s="17">
        <f t="shared" si="10"/>
        <v>0</v>
      </c>
      <c r="S122" s="9"/>
      <c r="T122" s="67">
        <f t="shared" si="11"/>
        <v>0</v>
      </c>
      <c r="V122" s="68"/>
      <c r="AB122" s="10"/>
      <c r="AL122" s="10"/>
      <c r="AM122" s="10"/>
      <c r="AN122" s="10"/>
      <c r="AO122" s="10"/>
      <c r="AP122" s="10"/>
      <c r="AQ122" s="10"/>
      <c r="AR122" s="10"/>
      <c r="AS122" s="10"/>
      <c r="AT122" s="10"/>
      <c r="AU122" s="10"/>
      <c r="AV122" s="10"/>
      <c r="AW122" s="10"/>
      <c r="AX122" s="10"/>
      <c r="AY122" s="10"/>
    </row>
    <row r="123" spans="1:51" ht="15.75" x14ac:dyDescent="0.3">
      <c r="A123" s="60">
        <v>104</v>
      </c>
      <c r="B123" s="740">
        <v>7000023989</v>
      </c>
      <c r="C123" s="741">
        <v>1520</v>
      </c>
      <c r="D123" s="740" t="s">
        <v>360</v>
      </c>
      <c r="E123" s="740">
        <v>1000060243</v>
      </c>
      <c r="F123" s="741">
        <v>94038900</v>
      </c>
      <c r="G123" s="61"/>
      <c r="H123" s="62">
        <v>0.18</v>
      </c>
      <c r="I123" s="63"/>
      <c r="J123" s="740" t="s">
        <v>547</v>
      </c>
      <c r="K123" s="741" t="s">
        <v>34</v>
      </c>
      <c r="L123" s="741">
        <v>1</v>
      </c>
      <c r="M123" s="64"/>
      <c r="N123" s="65" t="str">
        <f t="shared" si="6"/>
        <v>Included</v>
      </c>
      <c r="O123" s="66">
        <f t="shared" si="7"/>
        <v>0</v>
      </c>
      <c r="P123" s="9">
        <f t="shared" si="8"/>
        <v>0</v>
      </c>
      <c r="Q123" s="10">
        <f t="shared" si="9"/>
        <v>0</v>
      </c>
      <c r="R123" s="17">
        <f t="shared" si="10"/>
        <v>0</v>
      </c>
      <c r="S123" s="9"/>
      <c r="T123" s="67">
        <f t="shared" si="11"/>
        <v>0</v>
      </c>
      <c r="V123" s="68"/>
      <c r="AB123" s="10"/>
      <c r="AL123" s="10"/>
      <c r="AM123" s="10"/>
      <c r="AN123" s="10"/>
      <c r="AO123" s="10"/>
      <c r="AP123" s="10"/>
      <c r="AQ123" s="10"/>
      <c r="AR123" s="10"/>
      <c r="AS123" s="10"/>
      <c r="AT123" s="10"/>
      <c r="AU123" s="10"/>
      <c r="AV123" s="10"/>
      <c r="AW123" s="10"/>
      <c r="AX123" s="10"/>
      <c r="AY123" s="10"/>
    </row>
    <row r="124" spans="1:51" ht="15.75" x14ac:dyDescent="0.3">
      <c r="A124" s="60">
        <v>105</v>
      </c>
      <c r="B124" s="740">
        <v>7000023989</v>
      </c>
      <c r="C124" s="741">
        <v>1530</v>
      </c>
      <c r="D124" s="740" t="s">
        <v>360</v>
      </c>
      <c r="E124" s="740">
        <v>1000063978</v>
      </c>
      <c r="F124" s="741">
        <v>84714190</v>
      </c>
      <c r="G124" s="61"/>
      <c r="H124" s="62">
        <v>0.18</v>
      </c>
      <c r="I124" s="63"/>
      <c r="J124" s="740" t="s">
        <v>548</v>
      </c>
      <c r="K124" s="741" t="s">
        <v>36</v>
      </c>
      <c r="L124" s="741">
        <v>2</v>
      </c>
      <c r="M124" s="64"/>
      <c r="N124" s="65" t="str">
        <f t="shared" si="6"/>
        <v>Included</v>
      </c>
      <c r="O124" s="66">
        <f t="shared" si="7"/>
        <v>0</v>
      </c>
      <c r="P124" s="9">
        <f t="shared" si="8"/>
        <v>0</v>
      </c>
      <c r="Q124" s="10">
        <f t="shared" si="9"/>
        <v>0</v>
      </c>
      <c r="R124" s="17">
        <f t="shared" si="10"/>
        <v>0</v>
      </c>
      <c r="S124" s="9"/>
      <c r="T124" s="67">
        <f t="shared" si="11"/>
        <v>0</v>
      </c>
      <c r="V124" s="68"/>
      <c r="AB124" s="10"/>
      <c r="AL124" s="10"/>
      <c r="AM124" s="10"/>
      <c r="AN124" s="10"/>
      <c r="AO124" s="10"/>
      <c r="AP124" s="10"/>
      <c r="AQ124" s="10"/>
      <c r="AR124" s="10"/>
      <c r="AS124" s="10"/>
      <c r="AT124" s="10"/>
      <c r="AU124" s="10"/>
      <c r="AV124" s="10"/>
      <c r="AW124" s="10"/>
      <c r="AX124" s="10"/>
      <c r="AY124" s="10"/>
    </row>
    <row r="125" spans="1:51" ht="15.75" x14ac:dyDescent="0.3">
      <c r="A125" s="60">
        <v>106</v>
      </c>
      <c r="B125" s="740">
        <v>7000023989</v>
      </c>
      <c r="C125" s="741">
        <v>1540</v>
      </c>
      <c r="D125" s="740" t="s">
        <v>360</v>
      </c>
      <c r="E125" s="740">
        <v>1000063990</v>
      </c>
      <c r="F125" s="741">
        <v>84714190</v>
      </c>
      <c r="G125" s="61"/>
      <c r="H125" s="62">
        <v>0.18</v>
      </c>
      <c r="I125" s="63"/>
      <c r="J125" s="740" t="s">
        <v>549</v>
      </c>
      <c r="K125" s="741" t="s">
        <v>36</v>
      </c>
      <c r="L125" s="741">
        <v>2</v>
      </c>
      <c r="M125" s="64"/>
      <c r="N125" s="65" t="str">
        <f t="shared" si="6"/>
        <v>Included</v>
      </c>
      <c r="O125" s="66">
        <f t="shared" si="7"/>
        <v>0</v>
      </c>
      <c r="P125" s="9">
        <f t="shared" si="8"/>
        <v>0</v>
      </c>
      <c r="Q125" s="10">
        <f t="shared" si="9"/>
        <v>0</v>
      </c>
      <c r="R125" s="17">
        <f t="shared" si="10"/>
        <v>0</v>
      </c>
      <c r="S125" s="9"/>
      <c r="T125" s="67">
        <f t="shared" si="11"/>
        <v>0</v>
      </c>
      <c r="V125" s="68"/>
      <c r="AB125" s="10"/>
      <c r="AL125" s="10"/>
      <c r="AM125" s="10"/>
      <c r="AN125" s="10"/>
      <c r="AO125" s="10"/>
      <c r="AP125" s="10"/>
      <c r="AQ125" s="10"/>
      <c r="AR125" s="10"/>
      <c r="AS125" s="10"/>
      <c r="AT125" s="10"/>
      <c r="AU125" s="10"/>
      <c r="AV125" s="10"/>
      <c r="AW125" s="10"/>
      <c r="AX125" s="10"/>
      <c r="AY125" s="10"/>
    </row>
    <row r="126" spans="1:51" ht="15.75" x14ac:dyDescent="0.3">
      <c r="A126" s="60">
        <v>107</v>
      </c>
      <c r="B126" s="740">
        <v>7000023989</v>
      </c>
      <c r="C126" s="741">
        <v>1550</v>
      </c>
      <c r="D126" s="740" t="s">
        <v>360</v>
      </c>
      <c r="E126" s="740">
        <v>1000022025</v>
      </c>
      <c r="F126" s="741">
        <v>85044090</v>
      </c>
      <c r="G126" s="61"/>
      <c r="H126" s="62">
        <v>0.18</v>
      </c>
      <c r="I126" s="63"/>
      <c r="J126" s="740" t="s">
        <v>550</v>
      </c>
      <c r="K126" s="741" t="s">
        <v>36</v>
      </c>
      <c r="L126" s="741">
        <v>2</v>
      </c>
      <c r="M126" s="64"/>
      <c r="N126" s="65" t="str">
        <f t="shared" si="6"/>
        <v>Included</v>
      </c>
      <c r="O126" s="66">
        <f t="shared" si="7"/>
        <v>0</v>
      </c>
      <c r="P126" s="9">
        <f t="shared" si="8"/>
        <v>0</v>
      </c>
      <c r="Q126" s="10">
        <f t="shared" si="9"/>
        <v>0</v>
      </c>
      <c r="R126" s="17">
        <f t="shared" si="10"/>
        <v>0</v>
      </c>
      <c r="S126" s="9"/>
      <c r="T126" s="67">
        <f t="shared" si="11"/>
        <v>0</v>
      </c>
      <c r="V126" s="68"/>
      <c r="AB126" s="10"/>
      <c r="AL126" s="10"/>
      <c r="AM126" s="10"/>
      <c r="AN126" s="10"/>
      <c r="AO126" s="10"/>
      <c r="AP126" s="10"/>
      <c r="AQ126" s="10"/>
      <c r="AR126" s="10"/>
      <c r="AS126" s="10"/>
      <c r="AT126" s="10"/>
      <c r="AU126" s="10"/>
      <c r="AV126" s="10"/>
      <c r="AW126" s="10"/>
      <c r="AX126" s="10"/>
      <c r="AY126" s="10"/>
    </row>
    <row r="127" spans="1:51" ht="15.75" x14ac:dyDescent="0.3">
      <c r="A127" s="60">
        <v>108</v>
      </c>
      <c r="B127" s="740">
        <v>7000023989</v>
      </c>
      <c r="C127" s="741">
        <v>1560</v>
      </c>
      <c r="D127" s="740" t="s">
        <v>360</v>
      </c>
      <c r="E127" s="740">
        <v>1000022286</v>
      </c>
      <c r="F127" s="741">
        <v>85072000</v>
      </c>
      <c r="G127" s="61"/>
      <c r="H127" s="62">
        <v>0.28000000000000003</v>
      </c>
      <c r="I127" s="63"/>
      <c r="J127" s="740" t="s">
        <v>551</v>
      </c>
      <c r="K127" s="741" t="s">
        <v>36</v>
      </c>
      <c r="L127" s="741">
        <v>2</v>
      </c>
      <c r="M127" s="64"/>
      <c r="N127" s="65" t="str">
        <f t="shared" si="6"/>
        <v>Included</v>
      </c>
      <c r="O127" s="66">
        <f t="shared" si="7"/>
        <v>0</v>
      </c>
      <c r="P127" s="9">
        <f t="shared" si="8"/>
        <v>0</v>
      </c>
      <c r="Q127" s="10">
        <f t="shared" si="9"/>
        <v>0</v>
      </c>
      <c r="R127" s="17">
        <f t="shared" si="10"/>
        <v>0</v>
      </c>
      <c r="S127" s="9"/>
      <c r="T127" s="67">
        <f t="shared" si="11"/>
        <v>0</v>
      </c>
      <c r="V127" s="68"/>
      <c r="AB127" s="10"/>
      <c r="AL127" s="10"/>
      <c r="AM127" s="10"/>
      <c r="AN127" s="10"/>
      <c r="AO127" s="10"/>
      <c r="AP127" s="10"/>
      <c r="AQ127" s="10"/>
      <c r="AR127" s="10"/>
      <c r="AS127" s="10"/>
      <c r="AT127" s="10"/>
      <c r="AU127" s="10"/>
      <c r="AV127" s="10"/>
      <c r="AW127" s="10"/>
      <c r="AX127" s="10"/>
      <c r="AY127" s="10"/>
    </row>
    <row r="128" spans="1:51" ht="15.75" x14ac:dyDescent="0.3">
      <c r="A128" s="60">
        <v>109</v>
      </c>
      <c r="B128" s="740">
        <v>7000023989</v>
      </c>
      <c r="C128" s="741">
        <v>1570</v>
      </c>
      <c r="D128" s="740" t="s">
        <v>360</v>
      </c>
      <c r="E128" s="740">
        <v>1000013907</v>
      </c>
      <c r="F128" s="741">
        <v>85371000</v>
      </c>
      <c r="G128" s="61"/>
      <c r="H128" s="62">
        <v>0.18</v>
      </c>
      <c r="I128" s="63"/>
      <c r="J128" s="740" t="s">
        <v>37</v>
      </c>
      <c r="K128" s="741" t="s">
        <v>36</v>
      </c>
      <c r="L128" s="741">
        <v>1</v>
      </c>
      <c r="M128" s="64"/>
      <c r="N128" s="65" t="str">
        <f t="shared" si="6"/>
        <v>Included</v>
      </c>
      <c r="O128" s="66">
        <f t="shared" si="7"/>
        <v>0</v>
      </c>
      <c r="P128" s="9">
        <f t="shared" si="8"/>
        <v>0</v>
      </c>
      <c r="Q128" s="10">
        <f t="shared" si="9"/>
        <v>0</v>
      </c>
      <c r="R128" s="17">
        <f t="shared" si="10"/>
        <v>0</v>
      </c>
      <c r="S128" s="9"/>
      <c r="T128" s="67">
        <f t="shared" si="11"/>
        <v>0</v>
      </c>
      <c r="V128" s="68"/>
      <c r="AB128" s="10"/>
      <c r="AL128" s="10"/>
      <c r="AM128" s="10"/>
      <c r="AN128" s="10"/>
      <c r="AO128" s="10"/>
      <c r="AP128" s="10"/>
      <c r="AQ128" s="10"/>
      <c r="AR128" s="10"/>
      <c r="AS128" s="10"/>
      <c r="AT128" s="10"/>
      <c r="AU128" s="10"/>
      <c r="AV128" s="10"/>
      <c r="AW128" s="10"/>
      <c r="AX128" s="10"/>
      <c r="AY128" s="10"/>
    </row>
    <row r="129" spans="1:51" ht="15.75" x14ac:dyDescent="0.3">
      <c r="A129" s="60">
        <v>110</v>
      </c>
      <c r="B129" s="740">
        <v>7000023989</v>
      </c>
      <c r="C129" s="741">
        <v>1580</v>
      </c>
      <c r="D129" s="740" t="s">
        <v>360</v>
      </c>
      <c r="E129" s="740">
        <v>1000016854</v>
      </c>
      <c r="F129" s="741">
        <v>85371000</v>
      </c>
      <c r="G129" s="61"/>
      <c r="H129" s="62">
        <v>0.18</v>
      </c>
      <c r="I129" s="63"/>
      <c r="J129" s="740" t="s">
        <v>552</v>
      </c>
      <c r="K129" s="741" t="s">
        <v>36</v>
      </c>
      <c r="L129" s="741">
        <v>1</v>
      </c>
      <c r="M129" s="64"/>
      <c r="N129" s="65" t="str">
        <f t="shared" si="6"/>
        <v>Included</v>
      </c>
      <c r="O129" s="66">
        <f t="shared" si="7"/>
        <v>0</v>
      </c>
      <c r="P129" s="9">
        <f t="shared" si="8"/>
        <v>0</v>
      </c>
      <c r="Q129" s="10">
        <f t="shared" si="9"/>
        <v>0</v>
      </c>
      <c r="R129" s="17">
        <f t="shared" si="10"/>
        <v>0</v>
      </c>
      <c r="S129" s="9"/>
      <c r="T129" s="67">
        <f t="shared" si="11"/>
        <v>0</v>
      </c>
      <c r="V129" s="68"/>
      <c r="AB129" s="10"/>
      <c r="AL129" s="10"/>
      <c r="AM129" s="10"/>
      <c r="AN129" s="10"/>
      <c r="AO129" s="10"/>
      <c r="AP129" s="10"/>
      <c r="AQ129" s="10"/>
      <c r="AR129" s="10"/>
      <c r="AS129" s="10"/>
      <c r="AT129" s="10"/>
      <c r="AU129" s="10"/>
      <c r="AV129" s="10"/>
      <c r="AW129" s="10"/>
      <c r="AX129" s="10"/>
      <c r="AY129" s="10"/>
    </row>
    <row r="130" spans="1:51" ht="15.75" x14ac:dyDescent="0.3">
      <c r="A130" s="60">
        <v>111</v>
      </c>
      <c r="B130" s="740">
        <v>7000023989</v>
      </c>
      <c r="C130" s="741">
        <v>1590</v>
      </c>
      <c r="D130" s="740" t="s">
        <v>360</v>
      </c>
      <c r="E130" s="740">
        <v>1000045660</v>
      </c>
      <c r="F130" s="741">
        <v>85072000</v>
      </c>
      <c r="G130" s="61"/>
      <c r="H130" s="62">
        <v>0.28000000000000003</v>
      </c>
      <c r="I130" s="63"/>
      <c r="J130" s="740" t="s">
        <v>553</v>
      </c>
      <c r="K130" s="741" t="s">
        <v>34</v>
      </c>
      <c r="L130" s="741">
        <v>1</v>
      </c>
      <c r="M130" s="64"/>
      <c r="N130" s="65" t="str">
        <f t="shared" si="6"/>
        <v>Included</v>
      </c>
      <c r="O130" s="66">
        <f t="shared" si="7"/>
        <v>0</v>
      </c>
      <c r="P130" s="9">
        <f t="shared" si="8"/>
        <v>0</v>
      </c>
      <c r="Q130" s="10">
        <f t="shared" si="9"/>
        <v>0</v>
      </c>
      <c r="R130" s="17">
        <f t="shared" si="10"/>
        <v>0</v>
      </c>
      <c r="S130" s="9"/>
      <c r="T130" s="67">
        <f t="shared" si="11"/>
        <v>0</v>
      </c>
      <c r="V130" s="68"/>
      <c r="AB130" s="10"/>
      <c r="AL130" s="10"/>
      <c r="AM130" s="10"/>
      <c r="AN130" s="10"/>
      <c r="AO130" s="10"/>
      <c r="AP130" s="10"/>
      <c r="AQ130" s="10"/>
      <c r="AR130" s="10"/>
      <c r="AS130" s="10"/>
      <c r="AT130" s="10"/>
      <c r="AU130" s="10"/>
      <c r="AV130" s="10"/>
      <c r="AW130" s="10"/>
      <c r="AX130" s="10"/>
      <c r="AY130" s="10"/>
    </row>
    <row r="131" spans="1:51" ht="15.75" x14ac:dyDescent="0.3">
      <c r="A131" s="60">
        <v>112</v>
      </c>
      <c r="B131" s="740">
        <v>7000023989</v>
      </c>
      <c r="C131" s="741">
        <v>1600</v>
      </c>
      <c r="D131" s="740" t="s">
        <v>360</v>
      </c>
      <c r="E131" s="740">
        <v>1000022029</v>
      </c>
      <c r="F131" s="741">
        <v>85219090</v>
      </c>
      <c r="G131" s="61"/>
      <c r="H131" s="62">
        <v>0.18</v>
      </c>
      <c r="I131" s="63"/>
      <c r="J131" s="740" t="s">
        <v>554</v>
      </c>
      <c r="K131" s="741" t="s">
        <v>34</v>
      </c>
      <c r="L131" s="741">
        <v>1</v>
      </c>
      <c r="M131" s="64"/>
      <c r="N131" s="65" t="str">
        <f t="shared" si="6"/>
        <v>Included</v>
      </c>
      <c r="O131" s="66">
        <f t="shared" si="7"/>
        <v>0</v>
      </c>
      <c r="P131" s="9">
        <f t="shared" si="8"/>
        <v>0</v>
      </c>
      <c r="Q131" s="10">
        <f t="shared" si="9"/>
        <v>0</v>
      </c>
      <c r="R131" s="17">
        <f t="shared" si="10"/>
        <v>0</v>
      </c>
      <c r="S131" s="9"/>
      <c r="T131" s="67">
        <f t="shared" si="11"/>
        <v>0</v>
      </c>
      <c r="V131" s="68"/>
      <c r="AB131" s="10"/>
      <c r="AL131" s="10"/>
      <c r="AM131" s="10"/>
      <c r="AN131" s="10"/>
      <c r="AO131" s="10"/>
      <c r="AP131" s="10"/>
      <c r="AQ131" s="10"/>
      <c r="AR131" s="10"/>
      <c r="AS131" s="10"/>
      <c r="AT131" s="10"/>
      <c r="AU131" s="10"/>
      <c r="AV131" s="10"/>
      <c r="AW131" s="10"/>
      <c r="AX131" s="10"/>
      <c r="AY131" s="10"/>
    </row>
    <row r="132" spans="1:51" ht="15.75" x14ac:dyDescent="0.3">
      <c r="A132" s="60">
        <v>113</v>
      </c>
      <c r="B132" s="740">
        <v>7000023989</v>
      </c>
      <c r="C132" s="741">
        <v>1610</v>
      </c>
      <c r="D132" s="740" t="s">
        <v>360</v>
      </c>
      <c r="E132" s="740">
        <v>1000014162</v>
      </c>
      <c r="F132" s="741">
        <v>85049090</v>
      </c>
      <c r="G132" s="61"/>
      <c r="H132" s="62">
        <v>0.18</v>
      </c>
      <c r="I132" s="63"/>
      <c r="J132" s="740" t="s">
        <v>555</v>
      </c>
      <c r="K132" s="741" t="s">
        <v>34</v>
      </c>
      <c r="L132" s="741">
        <v>1</v>
      </c>
      <c r="M132" s="64"/>
      <c r="N132" s="65" t="str">
        <f t="shared" si="6"/>
        <v>Included</v>
      </c>
      <c r="O132" s="66">
        <f t="shared" si="7"/>
        <v>0</v>
      </c>
      <c r="P132" s="9">
        <f t="shared" si="8"/>
        <v>0</v>
      </c>
      <c r="Q132" s="10">
        <f t="shared" si="9"/>
        <v>0</v>
      </c>
      <c r="R132" s="17">
        <f t="shared" si="10"/>
        <v>0</v>
      </c>
      <c r="S132" s="9"/>
      <c r="T132" s="67">
        <f t="shared" si="11"/>
        <v>0</v>
      </c>
      <c r="V132" s="68"/>
      <c r="AB132" s="10"/>
      <c r="AL132" s="10"/>
      <c r="AM132" s="10"/>
      <c r="AN132" s="10"/>
      <c r="AO132" s="10"/>
      <c r="AP132" s="10"/>
      <c r="AQ132" s="10"/>
      <c r="AR132" s="10"/>
      <c r="AS132" s="10"/>
      <c r="AT132" s="10"/>
      <c r="AU132" s="10"/>
      <c r="AV132" s="10"/>
      <c r="AW132" s="10"/>
      <c r="AX132" s="10"/>
      <c r="AY132" s="10"/>
    </row>
    <row r="133" spans="1:51" ht="15.75" x14ac:dyDescent="0.3">
      <c r="A133" s="60">
        <v>114</v>
      </c>
      <c r="B133" s="740">
        <v>7000023989</v>
      </c>
      <c r="C133" s="741">
        <v>1620</v>
      </c>
      <c r="D133" s="740" t="s">
        <v>360</v>
      </c>
      <c r="E133" s="740">
        <v>1000017729</v>
      </c>
      <c r="F133" s="741">
        <v>85446090</v>
      </c>
      <c r="G133" s="61"/>
      <c r="H133" s="62">
        <v>0.18</v>
      </c>
      <c r="I133" s="63"/>
      <c r="J133" s="740" t="s">
        <v>455</v>
      </c>
      <c r="K133" s="741" t="s">
        <v>34</v>
      </c>
      <c r="L133" s="741">
        <v>1</v>
      </c>
      <c r="M133" s="64"/>
      <c r="N133" s="65" t="str">
        <f t="shared" si="6"/>
        <v>Included</v>
      </c>
      <c r="O133" s="66">
        <f t="shared" si="7"/>
        <v>0</v>
      </c>
      <c r="P133" s="9">
        <f t="shared" si="8"/>
        <v>0</v>
      </c>
      <c r="Q133" s="10">
        <f t="shared" si="9"/>
        <v>0</v>
      </c>
      <c r="R133" s="17">
        <f t="shared" si="10"/>
        <v>0</v>
      </c>
      <c r="S133" s="9"/>
      <c r="T133" s="67">
        <f t="shared" si="11"/>
        <v>0</v>
      </c>
      <c r="V133" s="68"/>
      <c r="AB133" s="10"/>
      <c r="AL133" s="10"/>
      <c r="AM133" s="10"/>
      <c r="AN133" s="10"/>
      <c r="AO133" s="10"/>
      <c r="AP133" s="10"/>
      <c r="AQ133" s="10"/>
      <c r="AR133" s="10"/>
      <c r="AS133" s="10"/>
      <c r="AT133" s="10"/>
      <c r="AU133" s="10"/>
      <c r="AV133" s="10"/>
      <c r="AW133" s="10"/>
      <c r="AX133" s="10"/>
      <c r="AY133" s="10"/>
    </row>
    <row r="134" spans="1:51" ht="15.75" x14ac:dyDescent="0.3">
      <c r="A134" s="60">
        <v>115</v>
      </c>
      <c r="B134" s="740">
        <v>7000023989</v>
      </c>
      <c r="C134" s="741">
        <v>1630</v>
      </c>
      <c r="D134" s="740" t="s">
        <v>360</v>
      </c>
      <c r="E134" s="740">
        <v>1000022205</v>
      </c>
      <c r="F134" s="741">
        <v>85299090</v>
      </c>
      <c r="G134" s="61"/>
      <c r="H134" s="62">
        <v>0.18</v>
      </c>
      <c r="I134" s="63"/>
      <c r="J134" s="740" t="s">
        <v>556</v>
      </c>
      <c r="K134" s="741" t="s">
        <v>34</v>
      </c>
      <c r="L134" s="741">
        <v>2</v>
      </c>
      <c r="M134" s="64"/>
      <c r="N134" s="65" t="str">
        <f t="shared" si="6"/>
        <v>Included</v>
      </c>
      <c r="O134" s="66">
        <f t="shared" si="7"/>
        <v>0</v>
      </c>
      <c r="P134" s="9">
        <f t="shared" si="8"/>
        <v>0</v>
      </c>
      <c r="Q134" s="10">
        <f t="shared" si="9"/>
        <v>0</v>
      </c>
      <c r="R134" s="17">
        <f t="shared" si="10"/>
        <v>0</v>
      </c>
      <c r="S134" s="9"/>
      <c r="T134" s="67">
        <f t="shared" si="11"/>
        <v>0</v>
      </c>
      <c r="V134" s="68"/>
      <c r="AB134" s="10"/>
      <c r="AL134" s="10"/>
      <c r="AM134" s="10"/>
      <c r="AN134" s="10"/>
      <c r="AO134" s="10"/>
      <c r="AP134" s="10"/>
      <c r="AQ134" s="10"/>
      <c r="AR134" s="10"/>
      <c r="AS134" s="10"/>
      <c r="AT134" s="10"/>
      <c r="AU134" s="10"/>
      <c r="AV134" s="10"/>
      <c r="AW134" s="10"/>
      <c r="AX134" s="10"/>
      <c r="AY134" s="10"/>
    </row>
    <row r="135" spans="1:51" ht="31.5" x14ac:dyDescent="0.3">
      <c r="A135" s="60">
        <v>116</v>
      </c>
      <c r="B135" s="740">
        <v>7000023989</v>
      </c>
      <c r="C135" s="741">
        <v>1640</v>
      </c>
      <c r="D135" s="740" t="s">
        <v>360</v>
      </c>
      <c r="E135" s="740">
        <v>1000022202</v>
      </c>
      <c r="F135" s="741">
        <v>84713010</v>
      </c>
      <c r="G135" s="61"/>
      <c r="H135" s="62">
        <v>0.18</v>
      </c>
      <c r="I135" s="63"/>
      <c r="J135" s="740" t="s">
        <v>557</v>
      </c>
      <c r="K135" s="741" t="s">
        <v>36</v>
      </c>
      <c r="L135" s="741">
        <v>1</v>
      </c>
      <c r="M135" s="64"/>
      <c r="N135" s="65" t="str">
        <f t="shared" si="6"/>
        <v>Included</v>
      </c>
      <c r="O135" s="66">
        <f t="shared" si="7"/>
        <v>0</v>
      </c>
      <c r="P135" s="9">
        <f t="shared" si="8"/>
        <v>0</v>
      </c>
      <c r="Q135" s="10">
        <f t="shared" si="9"/>
        <v>0</v>
      </c>
      <c r="R135" s="17">
        <f t="shared" si="10"/>
        <v>0</v>
      </c>
      <c r="S135" s="9"/>
      <c r="T135" s="67">
        <f t="shared" si="11"/>
        <v>0</v>
      </c>
      <c r="V135" s="68"/>
      <c r="AB135" s="10"/>
      <c r="AL135" s="10"/>
      <c r="AM135" s="10"/>
      <c r="AN135" s="10"/>
      <c r="AO135" s="10"/>
      <c r="AP135" s="10"/>
      <c r="AQ135" s="10"/>
      <c r="AR135" s="10"/>
      <c r="AS135" s="10"/>
      <c r="AT135" s="10"/>
      <c r="AU135" s="10"/>
      <c r="AV135" s="10"/>
      <c r="AW135" s="10"/>
      <c r="AX135" s="10"/>
      <c r="AY135" s="10"/>
    </row>
    <row r="136" spans="1:51" ht="15.75" x14ac:dyDescent="0.3">
      <c r="A136" s="60">
        <v>117</v>
      </c>
      <c r="B136" s="740">
        <v>7000023989</v>
      </c>
      <c r="C136" s="741">
        <v>1650</v>
      </c>
      <c r="D136" s="740" t="s">
        <v>360</v>
      </c>
      <c r="E136" s="740">
        <v>1000022206</v>
      </c>
      <c r="F136" s="741">
        <v>85286100</v>
      </c>
      <c r="G136" s="61"/>
      <c r="H136" s="62">
        <v>0.18</v>
      </c>
      <c r="I136" s="63"/>
      <c r="J136" s="740" t="s">
        <v>558</v>
      </c>
      <c r="K136" s="741" t="s">
        <v>34</v>
      </c>
      <c r="L136" s="741">
        <v>1</v>
      </c>
      <c r="M136" s="64"/>
      <c r="N136" s="65" t="str">
        <f t="shared" si="6"/>
        <v>Included</v>
      </c>
      <c r="O136" s="66">
        <f t="shared" si="7"/>
        <v>0</v>
      </c>
      <c r="P136" s="9">
        <f t="shared" si="8"/>
        <v>0</v>
      </c>
      <c r="Q136" s="10">
        <f t="shared" si="9"/>
        <v>0</v>
      </c>
      <c r="R136" s="17">
        <f t="shared" si="10"/>
        <v>0</v>
      </c>
      <c r="S136" s="9"/>
      <c r="T136" s="67">
        <f t="shared" si="11"/>
        <v>0</v>
      </c>
      <c r="V136" s="68"/>
      <c r="AB136" s="10"/>
      <c r="AL136" s="10"/>
      <c r="AM136" s="10"/>
      <c r="AN136" s="10"/>
      <c r="AO136" s="10"/>
      <c r="AP136" s="10"/>
      <c r="AQ136" s="10"/>
      <c r="AR136" s="10"/>
      <c r="AS136" s="10"/>
      <c r="AT136" s="10"/>
      <c r="AU136" s="10"/>
      <c r="AV136" s="10"/>
      <c r="AW136" s="10"/>
      <c r="AX136" s="10"/>
      <c r="AY136" s="10"/>
    </row>
    <row r="137" spans="1:51" ht="15.75" x14ac:dyDescent="0.3">
      <c r="A137" s="60">
        <v>118</v>
      </c>
      <c r="B137" s="740">
        <v>7000023989</v>
      </c>
      <c r="C137" s="741">
        <v>1660</v>
      </c>
      <c r="D137" s="740" t="s">
        <v>360</v>
      </c>
      <c r="E137" s="740">
        <v>1000022203</v>
      </c>
      <c r="F137" s="741">
        <v>85299090</v>
      </c>
      <c r="G137" s="61"/>
      <c r="H137" s="62">
        <v>0.18</v>
      </c>
      <c r="I137" s="63"/>
      <c r="J137" s="740" t="s">
        <v>559</v>
      </c>
      <c r="K137" s="741" t="s">
        <v>36</v>
      </c>
      <c r="L137" s="741">
        <v>2</v>
      </c>
      <c r="M137" s="64"/>
      <c r="N137" s="65" t="str">
        <f t="shared" si="6"/>
        <v>Included</v>
      </c>
      <c r="O137" s="66">
        <f t="shared" si="7"/>
        <v>0</v>
      </c>
      <c r="P137" s="9">
        <f t="shared" si="8"/>
        <v>0</v>
      </c>
      <c r="Q137" s="10">
        <f t="shared" si="9"/>
        <v>0</v>
      </c>
      <c r="R137" s="17">
        <f t="shared" si="10"/>
        <v>0</v>
      </c>
      <c r="S137" s="9"/>
      <c r="T137" s="67">
        <f t="shared" si="11"/>
        <v>0</v>
      </c>
      <c r="V137" s="68"/>
      <c r="AB137" s="10"/>
      <c r="AL137" s="10"/>
      <c r="AM137" s="10"/>
      <c r="AN137" s="10"/>
      <c r="AO137" s="10"/>
      <c r="AP137" s="10"/>
      <c r="AQ137" s="10"/>
      <c r="AR137" s="10"/>
      <c r="AS137" s="10"/>
      <c r="AT137" s="10"/>
      <c r="AU137" s="10"/>
      <c r="AV137" s="10"/>
      <c r="AW137" s="10"/>
      <c r="AX137" s="10"/>
      <c r="AY137" s="10"/>
    </row>
    <row r="138" spans="1:51" ht="15.75" x14ac:dyDescent="0.3">
      <c r="A138" s="60">
        <v>119</v>
      </c>
      <c r="B138" s="740">
        <v>7000023989</v>
      </c>
      <c r="C138" s="741">
        <v>1670</v>
      </c>
      <c r="D138" s="740" t="s">
        <v>360</v>
      </c>
      <c r="E138" s="740">
        <v>1000022204</v>
      </c>
      <c r="F138" s="741">
        <v>85299090</v>
      </c>
      <c r="G138" s="61"/>
      <c r="H138" s="62">
        <v>0.18</v>
      </c>
      <c r="I138" s="63"/>
      <c r="J138" s="740" t="s">
        <v>560</v>
      </c>
      <c r="K138" s="741" t="s">
        <v>343</v>
      </c>
      <c r="L138" s="741">
        <v>1</v>
      </c>
      <c r="M138" s="64"/>
      <c r="N138" s="65" t="str">
        <f t="shared" si="6"/>
        <v>Included</v>
      </c>
      <c r="O138" s="66">
        <f t="shared" si="7"/>
        <v>0</v>
      </c>
      <c r="P138" s="9">
        <f t="shared" si="8"/>
        <v>0</v>
      </c>
      <c r="Q138" s="10">
        <f t="shared" si="9"/>
        <v>0</v>
      </c>
      <c r="R138" s="17">
        <f t="shared" si="10"/>
        <v>0</v>
      </c>
      <c r="S138" s="9"/>
      <c r="T138" s="67">
        <f t="shared" si="11"/>
        <v>0</v>
      </c>
      <c r="V138" s="68"/>
      <c r="AB138" s="10"/>
      <c r="AL138" s="10"/>
      <c r="AM138" s="10"/>
      <c r="AN138" s="10"/>
      <c r="AO138" s="10"/>
      <c r="AP138" s="10"/>
      <c r="AQ138" s="10"/>
      <c r="AR138" s="10"/>
      <c r="AS138" s="10"/>
      <c r="AT138" s="10"/>
      <c r="AU138" s="10"/>
      <c r="AV138" s="10"/>
      <c r="AW138" s="10"/>
      <c r="AX138" s="10"/>
      <c r="AY138" s="10"/>
    </row>
    <row r="139" spans="1:51" ht="15.75" x14ac:dyDescent="0.3">
      <c r="A139" s="60">
        <v>120</v>
      </c>
      <c r="B139" s="740">
        <v>7000023989</v>
      </c>
      <c r="C139" s="741">
        <v>2330</v>
      </c>
      <c r="D139" s="740" t="s">
        <v>360</v>
      </c>
      <c r="E139" s="740">
        <v>1000022207</v>
      </c>
      <c r="F139" s="741">
        <v>85299090</v>
      </c>
      <c r="G139" s="61"/>
      <c r="H139" s="62">
        <v>0.18</v>
      </c>
      <c r="I139" s="63"/>
      <c r="J139" s="740" t="s">
        <v>561</v>
      </c>
      <c r="K139" s="741" t="s">
        <v>36</v>
      </c>
      <c r="L139" s="741">
        <v>2</v>
      </c>
      <c r="M139" s="64"/>
      <c r="N139" s="65" t="str">
        <f t="shared" si="6"/>
        <v>Included</v>
      </c>
      <c r="O139" s="66">
        <f t="shared" si="7"/>
        <v>0</v>
      </c>
      <c r="P139" s="9">
        <f t="shared" si="8"/>
        <v>0</v>
      </c>
      <c r="Q139" s="10">
        <f t="shared" si="9"/>
        <v>0</v>
      </c>
      <c r="R139" s="17">
        <f t="shared" si="10"/>
        <v>0</v>
      </c>
      <c r="S139" s="9"/>
      <c r="T139" s="67">
        <f t="shared" si="11"/>
        <v>0</v>
      </c>
      <c r="V139" s="68"/>
      <c r="AB139" s="10"/>
      <c r="AL139" s="10"/>
      <c r="AM139" s="10"/>
      <c r="AN139" s="10"/>
      <c r="AO139" s="10"/>
      <c r="AP139" s="10"/>
      <c r="AQ139" s="10"/>
      <c r="AR139" s="10"/>
      <c r="AS139" s="10"/>
      <c r="AT139" s="10"/>
      <c r="AU139" s="10"/>
      <c r="AV139" s="10"/>
      <c r="AW139" s="10"/>
      <c r="AX139" s="10"/>
      <c r="AY139" s="10"/>
    </row>
    <row r="140" spans="1:51" ht="15.75" x14ac:dyDescent="0.3">
      <c r="A140" s="60">
        <v>121</v>
      </c>
      <c r="B140" s="740">
        <v>7000023989</v>
      </c>
      <c r="C140" s="741">
        <v>2340</v>
      </c>
      <c r="D140" s="740" t="s">
        <v>360</v>
      </c>
      <c r="E140" s="740">
        <v>1000022201</v>
      </c>
      <c r="F140" s="741">
        <v>85299090</v>
      </c>
      <c r="G140" s="61"/>
      <c r="H140" s="62">
        <v>0.18</v>
      </c>
      <c r="I140" s="63"/>
      <c r="J140" s="740" t="s">
        <v>562</v>
      </c>
      <c r="K140" s="741" t="s">
        <v>36</v>
      </c>
      <c r="L140" s="741">
        <v>2</v>
      </c>
      <c r="M140" s="64"/>
      <c r="N140" s="65" t="str">
        <f t="shared" si="6"/>
        <v>Included</v>
      </c>
      <c r="O140" s="66">
        <f t="shared" si="7"/>
        <v>0</v>
      </c>
      <c r="P140" s="9">
        <f t="shared" si="8"/>
        <v>0</v>
      </c>
      <c r="Q140" s="10">
        <f t="shared" si="9"/>
        <v>0</v>
      </c>
      <c r="R140" s="17">
        <f t="shared" si="10"/>
        <v>0</v>
      </c>
      <c r="S140" s="9"/>
      <c r="T140" s="67">
        <f t="shared" si="11"/>
        <v>0</v>
      </c>
      <c r="V140" s="68"/>
      <c r="AB140" s="10"/>
      <c r="AL140" s="10"/>
      <c r="AM140" s="10"/>
      <c r="AN140" s="10"/>
      <c r="AO140" s="10"/>
      <c r="AP140" s="10"/>
      <c r="AQ140" s="10"/>
      <c r="AR140" s="10"/>
      <c r="AS140" s="10"/>
      <c r="AT140" s="10"/>
      <c r="AU140" s="10"/>
      <c r="AV140" s="10"/>
      <c r="AW140" s="10"/>
      <c r="AX140" s="10"/>
      <c r="AY140" s="10"/>
    </row>
    <row r="141" spans="1:51" ht="15.75" x14ac:dyDescent="0.3">
      <c r="A141" s="60">
        <v>122</v>
      </c>
      <c r="B141" s="740">
        <v>7000023989</v>
      </c>
      <c r="C141" s="741">
        <v>2350</v>
      </c>
      <c r="D141" s="740" t="s">
        <v>360</v>
      </c>
      <c r="E141" s="740">
        <v>1000028053</v>
      </c>
      <c r="F141" s="741">
        <v>85286100</v>
      </c>
      <c r="G141" s="61"/>
      <c r="H141" s="62">
        <v>0.18</v>
      </c>
      <c r="I141" s="63"/>
      <c r="J141" s="740" t="s">
        <v>563</v>
      </c>
      <c r="K141" s="741" t="s">
        <v>36</v>
      </c>
      <c r="L141" s="741">
        <v>2</v>
      </c>
      <c r="M141" s="64"/>
      <c r="N141" s="65" t="str">
        <f t="shared" si="6"/>
        <v>Included</v>
      </c>
      <c r="O141" s="66">
        <f t="shared" si="7"/>
        <v>0</v>
      </c>
      <c r="P141" s="9">
        <f t="shared" si="8"/>
        <v>0</v>
      </c>
      <c r="Q141" s="10">
        <f t="shared" si="9"/>
        <v>0</v>
      </c>
      <c r="R141" s="17">
        <f t="shared" si="10"/>
        <v>0</v>
      </c>
      <c r="S141" s="9"/>
      <c r="T141" s="67">
        <f t="shared" si="11"/>
        <v>0</v>
      </c>
      <c r="V141" s="68"/>
      <c r="AB141" s="10"/>
      <c r="AL141" s="10"/>
      <c r="AM141" s="10"/>
      <c r="AN141" s="10"/>
      <c r="AO141" s="10"/>
      <c r="AP141" s="10"/>
      <c r="AQ141" s="10"/>
      <c r="AR141" s="10"/>
      <c r="AS141" s="10"/>
      <c r="AT141" s="10"/>
      <c r="AU141" s="10"/>
      <c r="AV141" s="10"/>
      <c r="AW141" s="10"/>
      <c r="AX141" s="10"/>
      <c r="AY141" s="10"/>
    </row>
    <row r="142" spans="1:51" ht="15.75" x14ac:dyDescent="0.3">
      <c r="A142" s="60">
        <v>123</v>
      </c>
      <c r="B142" s="740">
        <v>7000023989</v>
      </c>
      <c r="C142" s="741">
        <v>2360</v>
      </c>
      <c r="D142" s="740" t="s">
        <v>360</v>
      </c>
      <c r="E142" s="740">
        <v>1000022197</v>
      </c>
      <c r="F142" s="741">
        <v>85299090</v>
      </c>
      <c r="G142" s="61"/>
      <c r="H142" s="62">
        <v>0.18</v>
      </c>
      <c r="I142" s="63"/>
      <c r="J142" s="740" t="s">
        <v>564</v>
      </c>
      <c r="K142" s="741" t="s">
        <v>36</v>
      </c>
      <c r="L142" s="741">
        <v>1</v>
      </c>
      <c r="M142" s="64"/>
      <c r="N142" s="65" t="str">
        <f t="shared" si="6"/>
        <v>Included</v>
      </c>
      <c r="O142" s="66">
        <f t="shared" si="7"/>
        <v>0</v>
      </c>
      <c r="P142" s="9">
        <f t="shared" si="8"/>
        <v>0</v>
      </c>
      <c r="Q142" s="10">
        <f t="shared" si="9"/>
        <v>0</v>
      </c>
      <c r="R142" s="17">
        <f t="shared" si="10"/>
        <v>0</v>
      </c>
      <c r="S142" s="9"/>
      <c r="T142" s="67">
        <f t="shared" si="11"/>
        <v>0</v>
      </c>
      <c r="V142" s="68"/>
      <c r="AB142" s="10"/>
      <c r="AL142" s="10"/>
      <c r="AM142" s="10"/>
      <c r="AN142" s="10"/>
      <c r="AO142" s="10"/>
      <c r="AP142" s="10"/>
      <c r="AQ142" s="10"/>
      <c r="AR142" s="10"/>
      <c r="AS142" s="10"/>
      <c r="AT142" s="10"/>
      <c r="AU142" s="10"/>
      <c r="AV142" s="10"/>
      <c r="AW142" s="10"/>
      <c r="AX142" s="10"/>
      <c r="AY142" s="10"/>
    </row>
    <row r="143" spans="1:51" ht="15.75" x14ac:dyDescent="0.3">
      <c r="A143" s="60">
        <v>124</v>
      </c>
      <c r="B143" s="740">
        <v>7000023989</v>
      </c>
      <c r="C143" s="741">
        <v>2370</v>
      </c>
      <c r="D143" s="740" t="s">
        <v>360</v>
      </c>
      <c r="E143" s="740">
        <v>1000022196</v>
      </c>
      <c r="F143" s="741">
        <v>85299090</v>
      </c>
      <c r="G143" s="61"/>
      <c r="H143" s="62">
        <v>0.18</v>
      </c>
      <c r="I143" s="63"/>
      <c r="J143" s="740" t="s">
        <v>565</v>
      </c>
      <c r="K143" s="741" t="s">
        <v>36</v>
      </c>
      <c r="L143" s="741">
        <v>1</v>
      </c>
      <c r="M143" s="64"/>
      <c r="N143" s="65" t="str">
        <f t="shared" si="6"/>
        <v>Included</v>
      </c>
      <c r="O143" s="66">
        <f t="shared" si="7"/>
        <v>0</v>
      </c>
      <c r="P143" s="9">
        <f t="shared" si="8"/>
        <v>0</v>
      </c>
      <c r="Q143" s="10">
        <f t="shared" si="9"/>
        <v>0</v>
      </c>
      <c r="R143" s="17">
        <f t="shared" si="10"/>
        <v>0</v>
      </c>
      <c r="S143" s="9"/>
      <c r="T143" s="67">
        <f t="shared" si="11"/>
        <v>0</v>
      </c>
      <c r="V143" s="68"/>
      <c r="AB143" s="10"/>
      <c r="AL143" s="10"/>
      <c r="AM143" s="10"/>
      <c r="AN143" s="10"/>
      <c r="AO143" s="10"/>
      <c r="AP143" s="10"/>
      <c r="AQ143" s="10"/>
      <c r="AR143" s="10"/>
      <c r="AS143" s="10"/>
      <c r="AT143" s="10"/>
      <c r="AU143" s="10"/>
      <c r="AV143" s="10"/>
      <c r="AW143" s="10"/>
      <c r="AX143" s="10"/>
      <c r="AY143" s="10"/>
    </row>
    <row r="144" spans="1:51" ht="110.25" x14ac:dyDescent="0.3">
      <c r="A144" s="60">
        <v>125</v>
      </c>
      <c r="B144" s="740">
        <v>7000023989</v>
      </c>
      <c r="C144" s="741">
        <v>550</v>
      </c>
      <c r="D144" s="740" t="s">
        <v>361</v>
      </c>
      <c r="E144" s="740">
        <v>1000033257</v>
      </c>
      <c r="F144" s="741">
        <v>84715000</v>
      </c>
      <c r="G144" s="61"/>
      <c r="H144" s="62">
        <v>0.18</v>
      </c>
      <c r="I144" s="63"/>
      <c r="J144" s="740" t="s">
        <v>566</v>
      </c>
      <c r="K144" s="741" t="s">
        <v>34</v>
      </c>
      <c r="L144" s="741">
        <v>1</v>
      </c>
      <c r="M144" s="64"/>
      <c r="N144" s="65" t="str">
        <f t="shared" si="6"/>
        <v>Included</v>
      </c>
      <c r="O144" s="66">
        <f t="shared" si="7"/>
        <v>0</v>
      </c>
      <c r="P144" s="9">
        <f t="shared" si="8"/>
        <v>0</v>
      </c>
      <c r="Q144" s="10">
        <f t="shared" si="9"/>
        <v>0</v>
      </c>
      <c r="R144" s="17">
        <f t="shared" si="10"/>
        <v>0</v>
      </c>
      <c r="S144" s="9"/>
      <c r="T144" s="67">
        <f t="shared" si="11"/>
        <v>0</v>
      </c>
      <c r="V144" s="68"/>
      <c r="AB144" s="10"/>
      <c r="AL144" s="10"/>
      <c r="AM144" s="10"/>
      <c r="AN144" s="10"/>
      <c r="AO144" s="10"/>
      <c r="AP144" s="10"/>
      <c r="AQ144" s="10"/>
      <c r="AR144" s="10"/>
      <c r="AS144" s="10"/>
      <c r="AT144" s="10"/>
      <c r="AU144" s="10"/>
      <c r="AV144" s="10"/>
      <c r="AW144" s="10"/>
      <c r="AX144" s="10"/>
      <c r="AY144" s="10"/>
    </row>
    <row r="145" spans="1:51" ht="110.25" x14ac:dyDescent="0.3">
      <c r="A145" s="60">
        <v>126</v>
      </c>
      <c r="B145" s="740">
        <v>7000023989</v>
      </c>
      <c r="C145" s="741">
        <v>560</v>
      </c>
      <c r="D145" s="740" t="s">
        <v>361</v>
      </c>
      <c r="E145" s="740">
        <v>1000033262</v>
      </c>
      <c r="F145" s="741">
        <v>84714190</v>
      </c>
      <c r="G145" s="61"/>
      <c r="H145" s="62">
        <v>0.18</v>
      </c>
      <c r="I145" s="63"/>
      <c r="J145" s="740" t="s">
        <v>567</v>
      </c>
      <c r="K145" s="741" t="s">
        <v>34</v>
      </c>
      <c r="L145" s="741">
        <v>1</v>
      </c>
      <c r="M145" s="64"/>
      <c r="N145" s="65" t="str">
        <f t="shared" si="6"/>
        <v>Included</v>
      </c>
      <c r="O145" s="66">
        <f t="shared" si="7"/>
        <v>0</v>
      </c>
      <c r="P145" s="9">
        <f t="shared" si="8"/>
        <v>0</v>
      </c>
      <c r="Q145" s="10">
        <f t="shared" si="9"/>
        <v>0</v>
      </c>
      <c r="R145" s="17">
        <f t="shared" si="10"/>
        <v>0</v>
      </c>
      <c r="S145" s="9"/>
      <c r="T145" s="67">
        <f t="shared" si="11"/>
        <v>0</v>
      </c>
      <c r="V145" s="68"/>
      <c r="AB145" s="10"/>
      <c r="AL145" s="10"/>
      <c r="AM145" s="10"/>
      <c r="AN145" s="10"/>
      <c r="AO145" s="10"/>
      <c r="AP145" s="10"/>
      <c r="AQ145" s="10"/>
      <c r="AR145" s="10"/>
      <c r="AS145" s="10"/>
      <c r="AT145" s="10"/>
      <c r="AU145" s="10"/>
      <c r="AV145" s="10"/>
      <c r="AW145" s="10"/>
      <c r="AX145" s="10"/>
      <c r="AY145" s="10"/>
    </row>
    <row r="146" spans="1:51" ht="15.75" x14ac:dyDescent="0.3">
      <c r="A146" s="60">
        <v>127</v>
      </c>
      <c r="B146" s="740">
        <v>7000023989</v>
      </c>
      <c r="C146" s="741">
        <v>570</v>
      </c>
      <c r="D146" s="740" t="s">
        <v>361</v>
      </c>
      <c r="E146" s="740">
        <v>1000018765</v>
      </c>
      <c r="F146" s="741">
        <v>85176290</v>
      </c>
      <c r="G146" s="61"/>
      <c r="H146" s="62">
        <v>0.18</v>
      </c>
      <c r="I146" s="63"/>
      <c r="J146" s="740" t="s">
        <v>426</v>
      </c>
      <c r="K146" s="741" t="s">
        <v>36</v>
      </c>
      <c r="L146" s="741">
        <v>2</v>
      </c>
      <c r="M146" s="64"/>
      <c r="N146" s="65" t="str">
        <f t="shared" si="6"/>
        <v>Included</v>
      </c>
      <c r="O146" s="66">
        <f t="shared" si="7"/>
        <v>0</v>
      </c>
      <c r="P146" s="9">
        <f t="shared" si="8"/>
        <v>0</v>
      </c>
      <c r="Q146" s="10">
        <f t="shared" si="9"/>
        <v>0</v>
      </c>
      <c r="R146" s="17">
        <f t="shared" si="10"/>
        <v>0</v>
      </c>
      <c r="S146" s="9"/>
      <c r="T146" s="67">
        <f t="shared" si="11"/>
        <v>0</v>
      </c>
      <c r="V146" s="68"/>
      <c r="AB146" s="10"/>
      <c r="AL146" s="10"/>
      <c r="AM146" s="10"/>
      <c r="AN146" s="10"/>
      <c r="AO146" s="10"/>
      <c r="AP146" s="10"/>
      <c r="AQ146" s="10"/>
      <c r="AR146" s="10"/>
      <c r="AS146" s="10"/>
      <c r="AT146" s="10"/>
      <c r="AU146" s="10"/>
      <c r="AV146" s="10"/>
      <c r="AW146" s="10"/>
      <c r="AX146" s="10"/>
      <c r="AY146" s="10"/>
    </row>
    <row r="147" spans="1:51" ht="110.25" x14ac:dyDescent="0.3">
      <c r="A147" s="60">
        <v>128</v>
      </c>
      <c r="B147" s="740">
        <v>7000023989</v>
      </c>
      <c r="C147" s="741">
        <v>580</v>
      </c>
      <c r="D147" s="740" t="s">
        <v>361</v>
      </c>
      <c r="E147" s="740">
        <v>1000033260</v>
      </c>
      <c r="F147" s="741">
        <v>85176930</v>
      </c>
      <c r="G147" s="61"/>
      <c r="H147" s="62">
        <v>0.18</v>
      </c>
      <c r="I147" s="63"/>
      <c r="J147" s="740" t="s">
        <v>568</v>
      </c>
      <c r="K147" s="741" t="s">
        <v>34</v>
      </c>
      <c r="L147" s="741">
        <v>1</v>
      </c>
      <c r="M147" s="64"/>
      <c r="N147" s="65" t="str">
        <f t="shared" si="6"/>
        <v>Included</v>
      </c>
      <c r="O147" s="66">
        <f t="shared" si="7"/>
        <v>0</v>
      </c>
      <c r="P147" s="9">
        <f t="shared" si="8"/>
        <v>0</v>
      </c>
      <c r="Q147" s="10">
        <f t="shared" si="9"/>
        <v>0</v>
      </c>
      <c r="R147" s="17">
        <f t="shared" si="10"/>
        <v>0</v>
      </c>
      <c r="S147" s="9"/>
      <c r="T147" s="67">
        <f t="shared" si="11"/>
        <v>0</v>
      </c>
      <c r="V147" s="68"/>
      <c r="AB147" s="10"/>
      <c r="AL147" s="10"/>
      <c r="AM147" s="10"/>
      <c r="AN147" s="10"/>
      <c r="AO147" s="10"/>
      <c r="AP147" s="10"/>
      <c r="AQ147" s="10"/>
      <c r="AR147" s="10"/>
      <c r="AS147" s="10"/>
      <c r="AT147" s="10"/>
      <c r="AU147" s="10"/>
      <c r="AV147" s="10"/>
      <c r="AW147" s="10"/>
      <c r="AX147" s="10"/>
      <c r="AY147" s="10"/>
    </row>
    <row r="148" spans="1:51" ht="15.75" x14ac:dyDescent="0.3">
      <c r="A148" s="60">
        <v>129</v>
      </c>
      <c r="B148" s="740">
        <v>7000023989</v>
      </c>
      <c r="C148" s="741">
        <v>590</v>
      </c>
      <c r="D148" s="740" t="s">
        <v>361</v>
      </c>
      <c r="E148" s="740">
        <v>1000045966</v>
      </c>
      <c r="F148" s="741">
        <v>85176290</v>
      </c>
      <c r="G148" s="61"/>
      <c r="H148" s="62">
        <v>0.18</v>
      </c>
      <c r="I148" s="63"/>
      <c r="J148" s="740" t="s">
        <v>533</v>
      </c>
      <c r="K148" s="741" t="s">
        <v>36</v>
      </c>
      <c r="L148" s="741">
        <v>1</v>
      </c>
      <c r="M148" s="64"/>
      <c r="N148" s="65" t="str">
        <f t="shared" ref="N148:N212" si="12">IF(M148=0, "Included",IF(ISERROR(L148*M148), M148, L148*M148))</f>
        <v>Included</v>
      </c>
      <c r="O148" s="66">
        <f t="shared" ref="O148:O212" si="13">R148</f>
        <v>0</v>
      </c>
      <c r="P148" s="9">
        <f t="shared" ref="P148:P212" si="14">+L148*M148</f>
        <v>0</v>
      </c>
      <c r="Q148" s="10">
        <f t="shared" ref="Q148:Q212" si="15">IF(N148="Included",0,N148)</f>
        <v>0</v>
      </c>
      <c r="R148" s="17">
        <f t="shared" ref="R148:R212" si="16">IF(I148="", H148*Q148,I148*Q148)</f>
        <v>0</v>
      </c>
      <c r="S148" s="9"/>
      <c r="T148" s="67">
        <f t="shared" ref="T148:T212" si="17">+P148*H148</f>
        <v>0</v>
      </c>
      <c r="V148" s="68"/>
      <c r="AB148" s="10"/>
      <c r="AL148" s="10"/>
      <c r="AM148" s="10"/>
      <c r="AN148" s="10"/>
      <c r="AO148" s="10"/>
      <c r="AP148" s="10"/>
      <c r="AQ148" s="10"/>
      <c r="AR148" s="10"/>
      <c r="AS148" s="10"/>
      <c r="AT148" s="10"/>
      <c r="AU148" s="10"/>
      <c r="AV148" s="10"/>
      <c r="AW148" s="10"/>
      <c r="AX148" s="10"/>
      <c r="AY148" s="10"/>
    </row>
    <row r="149" spans="1:51" ht="15.75" x14ac:dyDescent="0.3">
      <c r="A149" s="60">
        <v>130</v>
      </c>
      <c r="B149" s="740">
        <v>7000023989</v>
      </c>
      <c r="C149" s="741">
        <v>600</v>
      </c>
      <c r="D149" s="740" t="s">
        <v>361</v>
      </c>
      <c r="E149" s="740">
        <v>1000020891</v>
      </c>
      <c r="F149" s="741">
        <v>84717090</v>
      </c>
      <c r="G149" s="61"/>
      <c r="H149" s="62">
        <v>0.18</v>
      </c>
      <c r="I149" s="63"/>
      <c r="J149" s="740" t="s">
        <v>569</v>
      </c>
      <c r="K149" s="741" t="s">
        <v>36</v>
      </c>
      <c r="L149" s="741">
        <v>1</v>
      </c>
      <c r="M149" s="64"/>
      <c r="N149" s="65" t="str">
        <f t="shared" si="12"/>
        <v>Included</v>
      </c>
      <c r="O149" s="66">
        <f t="shared" si="13"/>
        <v>0</v>
      </c>
      <c r="P149" s="9">
        <f t="shared" si="14"/>
        <v>0</v>
      </c>
      <c r="Q149" s="10">
        <f t="shared" si="15"/>
        <v>0</v>
      </c>
      <c r="R149" s="17">
        <f t="shared" si="16"/>
        <v>0</v>
      </c>
      <c r="S149" s="9"/>
      <c r="T149" s="67">
        <f t="shared" si="17"/>
        <v>0</v>
      </c>
      <c r="V149" s="68"/>
      <c r="AB149" s="10"/>
      <c r="AL149" s="10"/>
      <c r="AM149" s="10"/>
      <c r="AN149" s="10"/>
      <c r="AO149" s="10"/>
      <c r="AP149" s="10"/>
      <c r="AQ149" s="10"/>
      <c r="AR149" s="10"/>
      <c r="AS149" s="10"/>
      <c r="AT149" s="10"/>
      <c r="AU149" s="10"/>
      <c r="AV149" s="10"/>
      <c r="AW149" s="10"/>
      <c r="AX149" s="10"/>
      <c r="AY149" s="10"/>
    </row>
    <row r="150" spans="1:51" ht="15.75" x14ac:dyDescent="0.3">
      <c r="A150" s="60">
        <v>131</v>
      </c>
      <c r="B150" s="740">
        <v>7000023989</v>
      </c>
      <c r="C150" s="741">
        <v>610</v>
      </c>
      <c r="D150" s="740" t="s">
        <v>361</v>
      </c>
      <c r="E150" s="740">
        <v>1000060268</v>
      </c>
      <c r="F150" s="741">
        <v>85389000</v>
      </c>
      <c r="G150" s="61"/>
      <c r="H150" s="62">
        <v>0.18</v>
      </c>
      <c r="I150" s="63"/>
      <c r="J150" s="740" t="s">
        <v>570</v>
      </c>
      <c r="K150" s="741" t="s">
        <v>34</v>
      </c>
      <c r="L150" s="741">
        <v>1</v>
      </c>
      <c r="M150" s="64"/>
      <c r="N150" s="65" t="str">
        <f t="shared" si="12"/>
        <v>Included</v>
      </c>
      <c r="O150" s="66">
        <f t="shared" si="13"/>
        <v>0</v>
      </c>
      <c r="P150" s="9">
        <f t="shared" si="14"/>
        <v>0</v>
      </c>
      <c r="Q150" s="10">
        <f t="shared" si="15"/>
        <v>0</v>
      </c>
      <c r="R150" s="17">
        <f t="shared" si="16"/>
        <v>0</v>
      </c>
      <c r="S150" s="9"/>
      <c r="T150" s="67">
        <f t="shared" si="17"/>
        <v>0</v>
      </c>
      <c r="V150" s="68"/>
      <c r="AB150" s="10"/>
      <c r="AL150" s="10"/>
      <c r="AM150" s="10"/>
      <c r="AN150" s="10"/>
      <c r="AO150" s="10"/>
      <c r="AP150" s="10"/>
      <c r="AQ150" s="10"/>
      <c r="AR150" s="10"/>
      <c r="AS150" s="10"/>
      <c r="AT150" s="10"/>
      <c r="AU150" s="10"/>
      <c r="AV150" s="10"/>
      <c r="AW150" s="10"/>
      <c r="AX150" s="10"/>
      <c r="AY150" s="10"/>
    </row>
    <row r="151" spans="1:51" ht="15.75" x14ac:dyDescent="0.3">
      <c r="A151" s="60">
        <v>132</v>
      </c>
      <c r="B151" s="740">
        <v>7000023989</v>
      </c>
      <c r="C151" s="741">
        <v>620</v>
      </c>
      <c r="D151" s="740" t="s">
        <v>361</v>
      </c>
      <c r="E151" s="740">
        <v>1000052649</v>
      </c>
      <c r="F151" s="741">
        <v>85286100</v>
      </c>
      <c r="G151" s="61"/>
      <c r="H151" s="62">
        <v>0.18</v>
      </c>
      <c r="I151" s="63"/>
      <c r="J151" s="740" t="s">
        <v>571</v>
      </c>
      <c r="K151" s="741" t="s">
        <v>343</v>
      </c>
      <c r="L151" s="741">
        <v>1</v>
      </c>
      <c r="M151" s="64"/>
      <c r="N151" s="65" t="str">
        <f t="shared" si="12"/>
        <v>Included</v>
      </c>
      <c r="O151" s="66">
        <f t="shared" si="13"/>
        <v>0</v>
      </c>
      <c r="P151" s="9">
        <f t="shared" si="14"/>
        <v>0</v>
      </c>
      <c r="Q151" s="10">
        <f t="shared" si="15"/>
        <v>0</v>
      </c>
      <c r="R151" s="17">
        <f t="shared" si="16"/>
        <v>0</v>
      </c>
      <c r="S151" s="9"/>
      <c r="T151" s="67">
        <f t="shared" si="17"/>
        <v>0</v>
      </c>
      <c r="V151" s="68"/>
      <c r="AB151" s="10"/>
      <c r="AL151" s="10"/>
      <c r="AM151" s="10"/>
      <c r="AN151" s="10"/>
      <c r="AO151" s="10"/>
      <c r="AP151" s="10"/>
      <c r="AQ151" s="10"/>
      <c r="AR151" s="10"/>
      <c r="AS151" s="10"/>
      <c r="AT151" s="10"/>
      <c r="AU151" s="10"/>
      <c r="AV151" s="10"/>
      <c r="AW151" s="10"/>
      <c r="AX151" s="10"/>
      <c r="AY151" s="10"/>
    </row>
    <row r="152" spans="1:51" ht="31.5" x14ac:dyDescent="0.3">
      <c r="A152" s="60">
        <v>133</v>
      </c>
      <c r="B152" s="740">
        <v>7000023989</v>
      </c>
      <c r="C152" s="741">
        <v>630</v>
      </c>
      <c r="D152" s="740" t="s">
        <v>361</v>
      </c>
      <c r="E152" s="740">
        <v>1000041586</v>
      </c>
      <c r="F152" s="741">
        <v>85286100</v>
      </c>
      <c r="G152" s="61"/>
      <c r="H152" s="62">
        <v>0.18</v>
      </c>
      <c r="I152" s="63"/>
      <c r="J152" s="740" t="s">
        <v>572</v>
      </c>
      <c r="K152" s="741" t="s">
        <v>36</v>
      </c>
      <c r="L152" s="741">
        <v>1</v>
      </c>
      <c r="M152" s="64"/>
      <c r="N152" s="65" t="str">
        <f t="shared" si="12"/>
        <v>Included</v>
      </c>
      <c r="O152" s="66">
        <f t="shared" si="13"/>
        <v>0</v>
      </c>
      <c r="P152" s="9">
        <f t="shared" si="14"/>
        <v>0</v>
      </c>
      <c r="Q152" s="10">
        <f t="shared" si="15"/>
        <v>0</v>
      </c>
      <c r="R152" s="17">
        <f t="shared" si="16"/>
        <v>0</v>
      </c>
      <c r="S152" s="9"/>
      <c r="T152" s="67">
        <f t="shared" si="17"/>
        <v>0</v>
      </c>
      <c r="V152" s="68"/>
      <c r="AB152" s="10"/>
      <c r="AL152" s="10"/>
      <c r="AM152" s="10"/>
      <c r="AN152" s="10"/>
      <c r="AO152" s="10"/>
      <c r="AP152" s="10"/>
      <c r="AQ152" s="10"/>
      <c r="AR152" s="10"/>
      <c r="AS152" s="10"/>
      <c r="AT152" s="10"/>
      <c r="AU152" s="10"/>
      <c r="AV152" s="10"/>
      <c r="AW152" s="10"/>
      <c r="AX152" s="10"/>
      <c r="AY152" s="10"/>
    </row>
    <row r="153" spans="1:51" ht="15.75" x14ac:dyDescent="0.3">
      <c r="A153" s="60">
        <v>134</v>
      </c>
      <c r="B153" s="740">
        <v>7000023989</v>
      </c>
      <c r="C153" s="741">
        <v>640</v>
      </c>
      <c r="D153" s="740" t="s">
        <v>361</v>
      </c>
      <c r="E153" s="740">
        <v>1000026512</v>
      </c>
      <c r="F153" s="741">
        <v>84713010</v>
      </c>
      <c r="G153" s="61"/>
      <c r="H153" s="62">
        <v>0.18</v>
      </c>
      <c r="I153" s="63"/>
      <c r="J153" s="740" t="s">
        <v>573</v>
      </c>
      <c r="K153" s="741" t="s">
        <v>36</v>
      </c>
      <c r="L153" s="741">
        <v>12</v>
      </c>
      <c r="M153" s="64"/>
      <c r="N153" s="65" t="str">
        <f t="shared" si="12"/>
        <v>Included</v>
      </c>
      <c r="O153" s="66">
        <f t="shared" si="13"/>
        <v>0</v>
      </c>
      <c r="P153" s="9">
        <f t="shared" si="14"/>
        <v>0</v>
      </c>
      <c r="Q153" s="10">
        <f t="shared" si="15"/>
        <v>0</v>
      </c>
      <c r="R153" s="17">
        <f t="shared" si="16"/>
        <v>0</v>
      </c>
      <c r="S153" s="9"/>
      <c r="T153" s="67">
        <f t="shared" si="17"/>
        <v>0</v>
      </c>
      <c r="V153" s="68"/>
      <c r="AB153" s="10"/>
      <c r="AL153" s="10"/>
      <c r="AM153" s="10"/>
      <c r="AN153" s="10"/>
      <c r="AO153" s="10"/>
      <c r="AP153" s="10"/>
      <c r="AQ153" s="10"/>
      <c r="AR153" s="10"/>
      <c r="AS153" s="10"/>
      <c r="AT153" s="10"/>
      <c r="AU153" s="10"/>
      <c r="AV153" s="10"/>
      <c r="AW153" s="10"/>
      <c r="AX153" s="10"/>
      <c r="AY153" s="10"/>
    </row>
    <row r="154" spans="1:51" ht="78.75" x14ac:dyDescent="0.3">
      <c r="A154" s="60">
        <v>135</v>
      </c>
      <c r="B154" s="740">
        <v>7000023989</v>
      </c>
      <c r="C154" s="741">
        <v>650</v>
      </c>
      <c r="D154" s="740" t="s">
        <v>361</v>
      </c>
      <c r="E154" s="740">
        <v>1000033154</v>
      </c>
      <c r="F154" s="741">
        <v>85049090</v>
      </c>
      <c r="G154" s="61"/>
      <c r="H154" s="62">
        <v>0.18</v>
      </c>
      <c r="I154" s="63"/>
      <c r="J154" s="740" t="s">
        <v>574</v>
      </c>
      <c r="K154" s="741" t="s">
        <v>34</v>
      </c>
      <c r="L154" s="741">
        <v>1</v>
      </c>
      <c r="M154" s="64"/>
      <c r="N154" s="65" t="str">
        <f t="shared" si="12"/>
        <v>Included</v>
      </c>
      <c r="O154" s="66">
        <f t="shared" si="13"/>
        <v>0</v>
      </c>
      <c r="P154" s="9">
        <f t="shared" si="14"/>
        <v>0</v>
      </c>
      <c r="Q154" s="10">
        <f t="shared" si="15"/>
        <v>0</v>
      </c>
      <c r="R154" s="17">
        <f t="shared" si="16"/>
        <v>0</v>
      </c>
      <c r="S154" s="9"/>
      <c r="T154" s="67">
        <f t="shared" si="17"/>
        <v>0</v>
      </c>
      <c r="V154" s="68"/>
      <c r="AB154" s="10"/>
      <c r="AL154" s="10"/>
      <c r="AM154" s="10"/>
      <c r="AN154" s="10"/>
      <c r="AO154" s="10"/>
      <c r="AP154" s="10"/>
      <c r="AQ154" s="10"/>
      <c r="AR154" s="10"/>
      <c r="AS154" s="10"/>
      <c r="AT154" s="10"/>
      <c r="AU154" s="10"/>
      <c r="AV154" s="10"/>
      <c r="AW154" s="10"/>
      <c r="AX154" s="10"/>
      <c r="AY154" s="10"/>
    </row>
    <row r="155" spans="1:51" ht="47.25" x14ac:dyDescent="0.3">
      <c r="A155" s="60">
        <v>136</v>
      </c>
      <c r="B155" s="740">
        <v>7000023989</v>
      </c>
      <c r="C155" s="741">
        <v>660</v>
      </c>
      <c r="D155" s="740" t="s">
        <v>361</v>
      </c>
      <c r="E155" s="740">
        <v>1000033152</v>
      </c>
      <c r="F155" s="741">
        <v>85049090</v>
      </c>
      <c r="G155" s="61"/>
      <c r="H155" s="62">
        <v>0.18</v>
      </c>
      <c r="I155" s="63"/>
      <c r="J155" s="740" t="s">
        <v>575</v>
      </c>
      <c r="K155" s="741" t="s">
        <v>34</v>
      </c>
      <c r="L155" s="741">
        <v>1</v>
      </c>
      <c r="M155" s="64"/>
      <c r="N155" s="65" t="str">
        <f t="shared" si="12"/>
        <v>Included</v>
      </c>
      <c r="O155" s="66">
        <f t="shared" si="13"/>
        <v>0</v>
      </c>
      <c r="P155" s="9">
        <f t="shared" si="14"/>
        <v>0</v>
      </c>
      <c r="Q155" s="10">
        <f t="shared" si="15"/>
        <v>0</v>
      </c>
      <c r="R155" s="17">
        <f t="shared" si="16"/>
        <v>0</v>
      </c>
      <c r="S155" s="9"/>
      <c r="T155" s="67">
        <f t="shared" si="17"/>
        <v>0</v>
      </c>
      <c r="V155" s="68"/>
      <c r="AB155" s="10"/>
      <c r="AL155" s="10"/>
      <c r="AM155" s="10"/>
      <c r="AN155" s="10"/>
      <c r="AO155" s="10"/>
      <c r="AP155" s="10"/>
      <c r="AQ155" s="10"/>
      <c r="AR155" s="10"/>
      <c r="AS155" s="10"/>
      <c r="AT155" s="10"/>
      <c r="AU155" s="10"/>
      <c r="AV155" s="10"/>
      <c r="AW155" s="10"/>
      <c r="AX155" s="10"/>
      <c r="AY155" s="10"/>
    </row>
    <row r="156" spans="1:51" ht="47.25" x14ac:dyDescent="0.3">
      <c r="A156" s="60">
        <v>137</v>
      </c>
      <c r="B156" s="740">
        <v>7000023989</v>
      </c>
      <c r="C156" s="741">
        <v>670</v>
      </c>
      <c r="D156" s="740" t="s">
        <v>361</v>
      </c>
      <c r="E156" s="740">
        <v>1000033151</v>
      </c>
      <c r="F156" s="741">
        <v>85049090</v>
      </c>
      <c r="G156" s="61"/>
      <c r="H156" s="62">
        <v>0.18</v>
      </c>
      <c r="I156" s="63"/>
      <c r="J156" s="740" t="s">
        <v>576</v>
      </c>
      <c r="K156" s="741" t="s">
        <v>34</v>
      </c>
      <c r="L156" s="741">
        <v>1</v>
      </c>
      <c r="M156" s="64"/>
      <c r="N156" s="65" t="str">
        <f t="shared" si="12"/>
        <v>Included</v>
      </c>
      <c r="O156" s="66">
        <f t="shared" si="13"/>
        <v>0</v>
      </c>
      <c r="P156" s="9">
        <f t="shared" si="14"/>
        <v>0</v>
      </c>
      <c r="Q156" s="10">
        <f t="shared" si="15"/>
        <v>0</v>
      </c>
      <c r="R156" s="17">
        <f t="shared" si="16"/>
        <v>0</v>
      </c>
      <c r="S156" s="9"/>
      <c r="T156" s="67">
        <f t="shared" si="17"/>
        <v>0</v>
      </c>
      <c r="V156" s="68"/>
      <c r="AB156" s="10"/>
      <c r="AL156" s="10"/>
      <c r="AM156" s="10"/>
      <c r="AN156" s="10"/>
      <c r="AO156" s="10"/>
      <c r="AP156" s="10"/>
      <c r="AQ156" s="10"/>
      <c r="AR156" s="10"/>
      <c r="AS156" s="10"/>
      <c r="AT156" s="10"/>
      <c r="AU156" s="10"/>
      <c r="AV156" s="10"/>
      <c r="AW156" s="10"/>
      <c r="AX156" s="10"/>
      <c r="AY156" s="10"/>
    </row>
    <row r="157" spans="1:51" ht="47.25" x14ac:dyDescent="0.3">
      <c r="A157" s="60">
        <v>138</v>
      </c>
      <c r="B157" s="740">
        <v>7000023989</v>
      </c>
      <c r="C157" s="741">
        <v>680</v>
      </c>
      <c r="D157" s="740" t="s">
        <v>361</v>
      </c>
      <c r="E157" s="740">
        <v>1000033153</v>
      </c>
      <c r="F157" s="741">
        <v>85049090</v>
      </c>
      <c r="G157" s="61"/>
      <c r="H157" s="62">
        <v>0.18</v>
      </c>
      <c r="I157" s="63"/>
      <c r="J157" s="740" t="s">
        <v>577</v>
      </c>
      <c r="K157" s="741" t="s">
        <v>34</v>
      </c>
      <c r="L157" s="741">
        <v>1</v>
      </c>
      <c r="M157" s="64"/>
      <c r="N157" s="65" t="str">
        <f t="shared" si="12"/>
        <v>Included</v>
      </c>
      <c r="O157" s="66">
        <f t="shared" si="13"/>
        <v>0</v>
      </c>
      <c r="P157" s="9">
        <f t="shared" si="14"/>
        <v>0</v>
      </c>
      <c r="Q157" s="10">
        <f t="shared" si="15"/>
        <v>0</v>
      </c>
      <c r="R157" s="17">
        <f t="shared" si="16"/>
        <v>0</v>
      </c>
      <c r="S157" s="9"/>
      <c r="T157" s="67">
        <f t="shared" si="17"/>
        <v>0</v>
      </c>
      <c r="V157" s="68"/>
      <c r="AB157" s="10"/>
      <c r="AL157" s="10"/>
      <c r="AM157" s="10"/>
      <c r="AN157" s="10"/>
      <c r="AO157" s="10"/>
      <c r="AP157" s="10"/>
      <c r="AQ157" s="10"/>
      <c r="AR157" s="10"/>
      <c r="AS157" s="10"/>
      <c r="AT157" s="10"/>
      <c r="AU157" s="10"/>
      <c r="AV157" s="10"/>
      <c r="AW157" s="10"/>
      <c r="AX157" s="10"/>
      <c r="AY157" s="10"/>
    </row>
    <row r="158" spans="1:51" ht="47.25" x14ac:dyDescent="0.3">
      <c r="A158" s="60">
        <v>139</v>
      </c>
      <c r="B158" s="740">
        <v>7000023989</v>
      </c>
      <c r="C158" s="741">
        <v>690</v>
      </c>
      <c r="D158" s="740" t="s">
        <v>361</v>
      </c>
      <c r="E158" s="740">
        <v>1000033155</v>
      </c>
      <c r="F158" s="741">
        <v>85049090</v>
      </c>
      <c r="G158" s="61"/>
      <c r="H158" s="62">
        <v>0.18</v>
      </c>
      <c r="I158" s="63"/>
      <c r="J158" s="740" t="s">
        <v>578</v>
      </c>
      <c r="K158" s="741" t="s">
        <v>34</v>
      </c>
      <c r="L158" s="741">
        <v>1</v>
      </c>
      <c r="M158" s="64"/>
      <c r="N158" s="65" t="str">
        <f t="shared" si="12"/>
        <v>Included</v>
      </c>
      <c r="O158" s="66">
        <f t="shared" si="13"/>
        <v>0</v>
      </c>
      <c r="P158" s="9">
        <f t="shared" si="14"/>
        <v>0</v>
      </c>
      <c r="Q158" s="10">
        <f t="shared" si="15"/>
        <v>0</v>
      </c>
      <c r="R158" s="17">
        <f t="shared" si="16"/>
        <v>0</v>
      </c>
      <c r="S158" s="9"/>
      <c r="T158" s="67">
        <f t="shared" si="17"/>
        <v>0</v>
      </c>
      <c r="V158" s="68"/>
      <c r="AB158" s="10"/>
      <c r="AL158" s="10"/>
      <c r="AM158" s="10"/>
      <c r="AN158" s="10"/>
      <c r="AO158" s="10"/>
      <c r="AP158" s="10"/>
      <c r="AQ158" s="10"/>
      <c r="AR158" s="10"/>
      <c r="AS158" s="10"/>
      <c r="AT158" s="10"/>
      <c r="AU158" s="10"/>
      <c r="AV158" s="10"/>
      <c r="AW158" s="10"/>
      <c r="AX158" s="10"/>
      <c r="AY158" s="10"/>
    </row>
    <row r="159" spans="1:51" ht="78.75" x14ac:dyDescent="0.3">
      <c r="A159" s="60">
        <v>140</v>
      </c>
      <c r="B159" s="740">
        <v>7000023989</v>
      </c>
      <c r="C159" s="741">
        <v>700</v>
      </c>
      <c r="D159" s="740" t="s">
        <v>361</v>
      </c>
      <c r="E159" s="740">
        <v>1000033150</v>
      </c>
      <c r="F159" s="741">
        <v>85049090</v>
      </c>
      <c r="G159" s="61"/>
      <c r="H159" s="62">
        <v>0.18</v>
      </c>
      <c r="I159" s="63"/>
      <c r="J159" s="740" t="s">
        <v>579</v>
      </c>
      <c r="K159" s="741" t="s">
        <v>34</v>
      </c>
      <c r="L159" s="741">
        <v>1</v>
      </c>
      <c r="M159" s="64"/>
      <c r="N159" s="65" t="str">
        <f t="shared" si="12"/>
        <v>Included</v>
      </c>
      <c r="O159" s="66">
        <f t="shared" si="13"/>
        <v>0</v>
      </c>
      <c r="P159" s="9">
        <f t="shared" si="14"/>
        <v>0</v>
      </c>
      <c r="Q159" s="10">
        <f t="shared" si="15"/>
        <v>0</v>
      </c>
      <c r="R159" s="17">
        <f t="shared" si="16"/>
        <v>0</v>
      </c>
      <c r="S159" s="9"/>
      <c r="T159" s="67">
        <f t="shared" si="17"/>
        <v>0</v>
      </c>
      <c r="V159" s="68"/>
      <c r="AB159" s="10"/>
      <c r="AL159" s="10"/>
      <c r="AM159" s="10"/>
      <c r="AN159" s="10"/>
      <c r="AO159" s="10"/>
      <c r="AP159" s="10"/>
      <c r="AQ159" s="10"/>
      <c r="AR159" s="10"/>
      <c r="AS159" s="10"/>
      <c r="AT159" s="10"/>
      <c r="AU159" s="10"/>
      <c r="AV159" s="10"/>
      <c r="AW159" s="10"/>
      <c r="AX159" s="10"/>
      <c r="AY159" s="10"/>
    </row>
    <row r="160" spans="1:51" ht="94.5" x14ac:dyDescent="0.3">
      <c r="A160" s="60">
        <v>141</v>
      </c>
      <c r="B160" s="740">
        <v>7000023989</v>
      </c>
      <c r="C160" s="741">
        <v>710</v>
      </c>
      <c r="D160" s="740" t="s">
        <v>361</v>
      </c>
      <c r="E160" s="740">
        <v>1000033156</v>
      </c>
      <c r="F160" s="741">
        <v>85049090</v>
      </c>
      <c r="G160" s="61"/>
      <c r="H160" s="62">
        <v>0.18</v>
      </c>
      <c r="I160" s="63"/>
      <c r="J160" s="740" t="s">
        <v>580</v>
      </c>
      <c r="K160" s="741" t="s">
        <v>34</v>
      </c>
      <c r="L160" s="741">
        <v>1</v>
      </c>
      <c r="M160" s="64"/>
      <c r="N160" s="65" t="str">
        <f t="shared" si="12"/>
        <v>Included</v>
      </c>
      <c r="O160" s="66">
        <f t="shared" si="13"/>
        <v>0</v>
      </c>
      <c r="P160" s="9">
        <f t="shared" si="14"/>
        <v>0</v>
      </c>
      <c r="Q160" s="10">
        <f t="shared" si="15"/>
        <v>0</v>
      </c>
      <c r="R160" s="17">
        <f t="shared" si="16"/>
        <v>0</v>
      </c>
      <c r="S160" s="9"/>
      <c r="T160" s="67">
        <f t="shared" si="17"/>
        <v>0</v>
      </c>
      <c r="V160" s="68"/>
      <c r="AB160" s="10"/>
      <c r="AL160" s="10"/>
      <c r="AM160" s="10"/>
      <c r="AN160" s="10"/>
      <c r="AO160" s="10"/>
      <c r="AP160" s="10"/>
      <c r="AQ160" s="10"/>
      <c r="AR160" s="10"/>
      <c r="AS160" s="10"/>
      <c r="AT160" s="10"/>
      <c r="AU160" s="10"/>
      <c r="AV160" s="10"/>
      <c r="AW160" s="10"/>
      <c r="AX160" s="10"/>
      <c r="AY160" s="10"/>
    </row>
    <row r="161" spans="1:51" ht="27" customHeight="1" x14ac:dyDescent="0.3">
      <c r="A161" s="900" t="s">
        <v>598</v>
      </c>
      <c r="B161" s="901"/>
      <c r="C161" s="901"/>
      <c r="D161" s="901"/>
      <c r="E161" s="901"/>
      <c r="F161" s="901"/>
      <c r="G161" s="901"/>
      <c r="H161" s="901"/>
      <c r="I161" s="901"/>
      <c r="J161" s="901"/>
      <c r="K161" s="901"/>
      <c r="L161" s="901"/>
      <c r="M161" s="901"/>
      <c r="N161" s="901"/>
      <c r="O161" s="902"/>
      <c r="P161" s="9"/>
      <c r="Q161" s="10"/>
      <c r="R161" s="17"/>
      <c r="S161" s="9"/>
      <c r="T161" s="67"/>
      <c r="V161" s="68"/>
      <c r="AB161" s="10"/>
      <c r="AL161" s="10"/>
      <c r="AM161" s="10"/>
      <c r="AN161" s="10"/>
      <c r="AO161" s="10"/>
      <c r="AP161" s="10"/>
      <c r="AQ161" s="10"/>
      <c r="AR161" s="10"/>
      <c r="AS161" s="10"/>
      <c r="AT161" s="10"/>
      <c r="AU161" s="10"/>
      <c r="AV161" s="10"/>
      <c r="AW161" s="10"/>
      <c r="AX161" s="10"/>
      <c r="AY161" s="10"/>
    </row>
    <row r="162" spans="1:51" ht="15.75" x14ac:dyDescent="0.3">
      <c r="A162" s="60">
        <v>142</v>
      </c>
      <c r="B162" s="740">
        <v>7000023989</v>
      </c>
      <c r="C162" s="741">
        <v>720</v>
      </c>
      <c r="D162" s="740" t="s">
        <v>360</v>
      </c>
      <c r="E162" s="740">
        <v>1000063040</v>
      </c>
      <c r="F162" s="741">
        <v>85389000</v>
      </c>
      <c r="G162" s="61"/>
      <c r="H162" s="62">
        <v>0.18</v>
      </c>
      <c r="I162" s="63"/>
      <c r="J162" s="740" t="s">
        <v>326</v>
      </c>
      <c r="K162" s="741" t="s">
        <v>34</v>
      </c>
      <c r="L162" s="741">
        <v>1</v>
      </c>
      <c r="M162" s="64"/>
      <c r="N162" s="65" t="str">
        <f t="shared" si="12"/>
        <v>Included</v>
      </c>
      <c r="O162" s="66">
        <f t="shared" si="13"/>
        <v>0</v>
      </c>
      <c r="P162" s="9">
        <f t="shared" si="14"/>
        <v>0</v>
      </c>
      <c r="Q162" s="10">
        <f t="shared" si="15"/>
        <v>0</v>
      </c>
      <c r="R162" s="17">
        <f t="shared" si="16"/>
        <v>0</v>
      </c>
      <c r="S162" s="9"/>
      <c r="T162" s="67">
        <f t="shared" si="17"/>
        <v>0</v>
      </c>
      <c r="V162" s="68"/>
      <c r="AB162" s="10"/>
      <c r="AL162" s="10"/>
      <c r="AM162" s="10"/>
      <c r="AN162" s="10"/>
      <c r="AO162" s="10"/>
      <c r="AP162" s="10"/>
      <c r="AQ162" s="10"/>
      <c r="AR162" s="10"/>
      <c r="AS162" s="10"/>
      <c r="AT162" s="10"/>
      <c r="AU162" s="10"/>
      <c r="AV162" s="10"/>
      <c r="AW162" s="10"/>
      <c r="AX162" s="10"/>
      <c r="AY162" s="10"/>
    </row>
    <row r="163" spans="1:51" ht="15.75" x14ac:dyDescent="0.3">
      <c r="A163" s="60">
        <v>143</v>
      </c>
      <c r="B163" s="740">
        <v>7000023989</v>
      </c>
      <c r="C163" s="741">
        <v>730</v>
      </c>
      <c r="D163" s="740" t="s">
        <v>360</v>
      </c>
      <c r="E163" s="740">
        <v>1000019870</v>
      </c>
      <c r="F163" s="741">
        <v>85238020</v>
      </c>
      <c r="G163" s="61"/>
      <c r="H163" s="62">
        <v>0.18</v>
      </c>
      <c r="I163" s="63"/>
      <c r="J163" s="740" t="s">
        <v>327</v>
      </c>
      <c r="K163" s="741" t="s">
        <v>34</v>
      </c>
      <c r="L163" s="741">
        <v>1</v>
      </c>
      <c r="M163" s="64"/>
      <c r="N163" s="65" t="str">
        <f t="shared" si="12"/>
        <v>Included</v>
      </c>
      <c r="O163" s="66">
        <f t="shared" si="13"/>
        <v>0</v>
      </c>
      <c r="P163" s="9">
        <f t="shared" si="14"/>
        <v>0</v>
      </c>
      <c r="Q163" s="10">
        <f t="shared" si="15"/>
        <v>0</v>
      </c>
      <c r="R163" s="17">
        <f t="shared" si="16"/>
        <v>0</v>
      </c>
      <c r="S163" s="9"/>
      <c r="T163" s="67">
        <f t="shared" si="17"/>
        <v>0</v>
      </c>
      <c r="V163" s="68"/>
      <c r="AB163" s="10"/>
      <c r="AL163" s="10"/>
      <c r="AM163" s="10"/>
      <c r="AN163" s="10"/>
      <c r="AO163" s="10"/>
      <c r="AP163" s="10"/>
      <c r="AQ163" s="10"/>
      <c r="AR163" s="10"/>
      <c r="AS163" s="10"/>
      <c r="AT163" s="10"/>
      <c r="AU163" s="10"/>
      <c r="AV163" s="10"/>
      <c r="AW163" s="10"/>
      <c r="AX163" s="10"/>
      <c r="AY163" s="10"/>
    </row>
    <row r="164" spans="1:51" ht="15.75" x14ac:dyDescent="0.3">
      <c r="A164" s="60">
        <v>144</v>
      </c>
      <c r="B164" s="740">
        <v>7000023989</v>
      </c>
      <c r="C164" s="741">
        <v>740</v>
      </c>
      <c r="D164" s="740" t="s">
        <v>360</v>
      </c>
      <c r="E164" s="740">
        <v>1000019872</v>
      </c>
      <c r="F164" s="741">
        <v>85238020</v>
      </c>
      <c r="G164" s="61"/>
      <c r="H164" s="62">
        <v>0.18</v>
      </c>
      <c r="I164" s="63"/>
      <c r="J164" s="740" t="s">
        <v>328</v>
      </c>
      <c r="K164" s="741" t="s">
        <v>34</v>
      </c>
      <c r="L164" s="741">
        <v>1</v>
      </c>
      <c r="M164" s="64"/>
      <c r="N164" s="65" t="str">
        <f t="shared" si="12"/>
        <v>Included</v>
      </c>
      <c r="O164" s="66">
        <f t="shared" si="13"/>
        <v>0</v>
      </c>
      <c r="P164" s="9">
        <f t="shared" si="14"/>
        <v>0</v>
      </c>
      <c r="Q164" s="10">
        <f t="shared" si="15"/>
        <v>0</v>
      </c>
      <c r="R164" s="17">
        <f t="shared" si="16"/>
        <v>0</v>
      </c>
      <c r="S164" s="9"/>
      <c r="T164" s="67">
        <f t="shared" si="17"/>
        <v>0</v>
      </c>
      <c r="V164" s="68"/>
      <c r="AB164" s="10"/>
      <c r="AL164" s="10"/>
      <c r="AM164" s="10"/>
      <c r="AN164" s="10"/>
      <c r="AO164" s="10"/>
      <c r="AP164" s="10"/>
      <c r="AQ164" s="10"/>
      <c r="AR164" s="10"/>
      <c r="AS164" s="10"/>
      <c r="AT164" s="10"/>
      <c r="AU164" s="10"/>
      <c r="AV164" s="10"/>
      <c r="AW164" s="10"/>
      <c r="AX164" s="10"/>
      <c r="AY164" s="10"/>
    </row>
    <row r="165" spans="1:51" ht="15.75" x14ac:dyDescent="0.3">
      <c r="A165" s="60">
        <v>145</v>
      </c>
      <c r="B165" s="740">
        <v>7000023989</v>
      </c>
      <c r="C165" s="741">
        <v>750</v>
      </c>
      <c r="D165" s="740" t="s">
        <v>360</v>
      </c>
      <c r="E165" s="740">
        <v>1000011068</v>
      </c>
      <c r="F165" s="741">
        <v>85238020</v>
      </c>
      <c r="G165" s="61"/>
      <c r="H165" s="62">
        <v>0.18</v>
      </c>
      <c r="I165" s="63"/>
      <c r="J165" s="740" t="s">
        <v>390</v>
      </c>
      <c r="K165" s="741" t="s">
        <v>34</v>
      </c>
      <c r="L165" s="741">
        <v>1</v>
      </c>
      <c r="M165" s="64"/>
      <c r="N165" s="65" t="str">
        <f t="shared" si="12"/>
        <v>Included</v>
      </c>
      <c r="O165" s="66">
        <f t="shared" si="13"/>
        <v>0</v>
      </c>
      <c r="P165" s="9">
        <f t="shared" si="14"/>
        <v>0</v>
      </c>
      <c r="Q165" s="10">
        <f t="shared" si="15"/>
        <v>0</v>
      </c>
      <c r="R165" s="17">
        <f t="shared" si="16"/>
        <v>0</v>
      </c>
      <c r="S165" s="9"/>
      <c r="T165" s="67">
        <f t="shared" si="17"/>
        <v>0</v>
      </c>
      <c r="V165" s="68"/>
      <c r="AB165" s="10"/>
      <c r="AL165" s="10"/>
      <c r="AM165" s="10"/>
      <c r="AN165" s="10"/>
      <c r="AO165" s="10"/>
      <c r="AP165" s="10"/>
      <c r="AQ165" s="10"/>
      <c r="AR165" s="10"/>
      <c r="AS165" s="10"/>
      <c r="AT165" s="10"/>
      <c r="AU165" s="10"/>
      <c r="AV165" s="10"/>
      <c r="AW165" s="10"/>
      <c r="AX165" s="10"/>
      <c r="AY165" s="10"/>
    </row>
    <row r="166" spans="1:51" ht="15.75" x14ac:dyDescent="0.3">
      <c r="A166" s="60">
        <v>146</v>
      </c>
      <c r="B166" s="740">
        <v>7000023989</v>
      </c>
      <c r="C166" s="741">
        <v>760</v>
      </c>
      <c r="D166" s="740" t="s">
        <v>360</v>
      </c>
      <c r="E166" s="740">
        <v>1000011063</v>
      </c>
      <c r="F166" s="741">
        <v>85238020</v>
      </c>
      <c r="G166" s="61"/>
      <c r="H166" s="62">
        <v>0.18</v>
      </c>
      <c r="I166" s="63"/>
      <c r="J166" s="740" t="s">
        <v>391</v>
      </c>
      <c r="K166" s="741" t="s">
        <v>34</v>
      </c>
      <c r="L166" s="741">
        <v>1</v>
      </c>
      <c r="M166" s="64"/>
      <c r="N166" s="65" t="str">
        <f t="shared" si="12"/>
        <v>Included</v>
      </c>
      <c r="O166" s="66">
        <f t="shared" si="13"/>
        <v>0</v>
      </c>
      <c r="P166" s="9">
        <f t="shared" si="14"/>
        <v>0</v>
      </c>
      <c r="Q166" s="10">
        <f t="shared" si="15"/>
        <v>0</v>
      </c>
      <c r="R166" s="17">
        <f t="shared" si="16"/>
        <v>0</v>
      </c>
      <c r="S166" s="9"/>
      <c r="T166" s="67">
        <f t="shared" si="17"/>
        <v>0</v>
      </c>
      <c r="V166" s="68"/>
      <c r="AB166" s="10"/>
      <c r="AL166" s="10"/>
      <c r="AM166" s="10"/>
      <c r="AN166" s="10"/>
      <c r="AO166" s="10"/>
      <c r="AP166" s="10"/>
      <c r="AQ166" s="10"/>
      <c r="AR166" s="10"/>
      <c r="AS166" s="10"/>
      <c r="AT166" s="10"/>
      <c r="AU166" s="10"/>
      <c r="AV166" s="10"/>
      <c r="AW166" s="10"/>
      <c r="AX166" s="10"/>
      <c r="AY166" s="10"/>
    </row>
    <row r="167" spans="1:51" ht="15.75" x14ac:dyDescent="0.3">
      <c r="A167" s="60">
        <v>147</v>
      </c>
      <c r="B167" s="740">
        <v>7000023989</v>
      </c>
      <c r="C167" s="741">
        <v>770</v>
      </c>
      <c r="D167" s="740" t="s">
        <v>360</v>
      </c>
      <c r="E167" s="740">
        <v>1000060453</v>
      </c>
      <c r="F167" s="741">
        <v>85238020</v>
      </c>
      <c r="G167" s="61"/>
      <c r="H167" s="62">
        <v>0.18</v>
      </c>
      <c r="I167" s="63"/>
      <c r="J167" s="740" t="s">
        <v>392</v>
      </c>
      <c r="K167" s="741" t="s">
        <v>34</v>
      </c>
      <c r="L167" s="741">
        <v>1</v>
      </c>
      <c r="M167" s="64"/>
      <c r="N167" s="65" t="str">
        <f t="shared" si="12"/>
        <v>Included</v>
      </c>
      <c r="O167" s="66">
        <f t="shared" si="13"/>
        <v>0</v>
      </c>
      <c r="P167" s="9">
        <f t="shared" si="14"/>
        <v>0</v>
      </c>
      <c r="Q167" s="10">
        <f t="shared" si="15"/>
        <v>0</v>
      </c>
      <c r="R167" s="17">
        <f t="shared" si="16"/>
        <v>0</v>
      </c>
      <c r="S167" s="9"/>
      <c r="T167" s="67">
        <f t="shared" si="17"/>
        <v>0</v>
      </c>
      <c r="V167" s="68"/>
      <c r="AB167" s="10"/>
      <c r="AL167" s="10"/>
      <c r="AM167" s="10"/>
      <c r="AN167" s="10"/>
      <c r="AO167" s="10"/>
      <c r="AP167" s="10"/>
      <c r="AQ167" s="10"/>
      <c r="AR167" s="10"/>
      <c r="AS167" s="10"/>
      <c r="AT167" s="10"/>
      <c r="AU167" s="10"/>
      <c r="AV167" s="10"/>
      <c r="AW167" s="10"/>
      <c r="AX167" s="10"/>
      <c r="AY167" s="10"/>
    </row>
    <row r="168" spans="1:51" ht="15.75" x14ac:dyDescent="0.3">
      <c r="A168" s="60">
        <v>148</v>
      </c>
      <c r="B168" s="740">
        <v>7000023989</v>
      </c>
      <c r="C168" s="741">
        <v>780</v>
      </c>
      <c r="D168" s="740" t="s">
        <v>360</v>
      </c>
      <c r="E168" s="740">
        <v>1000011065</v>
      </c>
      <c r="F168" s="741">
        <v>85238020</v>
      </c>
      <c r="G168" s="61"/>
      <c r="H168" s="62">
        <v>0.18</v>
      </c>
      <c r="I168" s="63"/>
      <c r="J168" s="740" t="s">
        <v>393</v>
      </c>
      <c r="K168" s="741" t="s">
        <v>34</v>
      </c>
      <c r="L168" s="741">
        <v>1</v>
      </c>
      <c r="M168" s="64"/>
      <c r="N168" s="65" t="str">
        <f t="shared" si="12"/>
        <v>Included</v>
      </c>
      <c r="O168" s="66">
        <f t="shared" si="13"/>
        <v>0</v>
      </c>
      <c r="P168" s="9">
        <f t="shared" si="14"/>
        <v>0</v>
      </c>
      <c r="Q168" s="10">
        <f t="shared" si="15"/>
        <v>0</v>
      </c>
      <c r="R168" s="17">
        <f t="shared" si="16"/>
        <v>0</v>
      </c>
      <c r="S168" s="9"/>
      <c r="T168" s="67">
        <f t="shared" si="17"/>
        <v>0</v>
      </c>
      <c r="V168" s="68"/>
      <c r="AB168" s="10"/>
      <c r="AL168" s="10"/>
      <c r="AM168" s="10"/>
      <c r="AN168" s="10"/>
      <c r="AO168" s="10"/>
      <c r="AP168" s="10"/>
      <c r="AQ168" s="10"/>
      <c r="AR168" s="10"/>
      <c r="AS168" s="10"/>
      <c r="AT168" s="10"/>
      <c r="AU168" s="10"/>
      <c r="AV168" s="10"/>
      <c r="AW168" s="10"/>
      <c r="AX168" s="10"/>
      <c r="AY168" s="10"/>
    </row>
    <row r="169" spans="1:51" ht="15.75" x14ac:dyDescent="0.3">
      <c r="A169" s="60">
        <v>149</v>
      </c>
      <c r="B169" s="740">
        <v>7000023989</v>
      </c>
      <c r="C169" s="741">
        <v>790</v>
      </c>
      <c r="D169" s="740" t="s">
        <v>360</v>
      </c>
      <c r="E169" s="740">
        <v>1000011066</v>
      </c>
      <c r="F169" s="741">
        <v>85238020</v>
      </c>
      <c r="G169" s="61"/>
      <c r="H169" s="62">
        <v>0.18</v>
      </c>
      <c r="I169" s="63"/>
      <c r="J169" s="740" t="s">
        <v>394</v>
      </c>
      <c r="K169" s="741" t="s">
        <v>34</v>
      </c>
      <c r="L169" s="741">
        <v>1</v>
      </c>
      <c r="M169" s="64"/>
      <c r="N169" s="65" t="str">
        <f t="shared" si="12"/>
        <v>Included</v>
      </c>
      <c r="O169" s="66">
        <f t="shared" si="13"/>
        <v>0</v>
      </c>
      <c r="P169" s="9">
        <f t="shared" si="14"/>
        <v>0</v>
      </c>
      <c r="Q169" s="10">
        <f t="shared" si="15"/>
        <v>0</v>
      </c>
      <c r="R169" s="17">
        <f t="shared" si="16"/>
        <v>0</v>
      </c>
      <c r="S169" s="9"/>
      <c r="T169" s="67">
        <f t="shared" si="17"/>
        <v>0</v>
      </c>
      <c r="V169" s="68"/>
      <c r="AB169" s="10"/>
      <c r="AL169" s="10"/>
      <c r="AM169" s="10"/>
      <c r="AN169" s="10"/>
      <c r="AO169" s="10"/>
      <c r="AP169" s="10"/>
      <c r="AQ169" s="10"/>
      <c r="AR169" s="10"/>
      <c r="AS169" s="10"/>
      <c r="AT169" s="10"/>
      <c r="AU169" s="10"/>
      <c r="AV169" s="10"/>
      <c r="AW169" s="10"/>
      <c r="AX169" s="10"/>
      <c r="AY169" s="10"/>
    </row>
    <row r="170" spans="1:51" ht="15.75" x14ac:dyDescent="0.3">
      <c r="A170" s="60">
        <v>150</v>
      </c>
      <c r="B170" s="740">
        <v>7000023989</v>
      </c>
      <c r="C170" s="741">
        <v>800</v>
      </c>
      <c r="D170" s="740" t="s">
        <v>360</v>
      </c>
      <c r="E170" s="740">
        <v>1000011069</v>
      </c>
      <c r="F170" s="741">
        <v>85238020</v>
      </c>
      <c r="G170" s="61"/>
      <c r="H170" s="62">
        <v>0.18</v>
      </c>
      <c r="I170" s="63"/>
      <c r="J170" s="740" t="s">
        <v>395</v>
      </c>
      <c r="K170" s="741" t="s">
        <v>34</v>
      </c>
      <c r="L170" s="741">
        <v>1</v>
      </c>
      <c r="M170" s="64"/>
      <c r="N170" s="65" t="str">
        <f t="shared" si="12"/>
        <v>Included</v>
      </c>
      <c r="O170" s="66">
        <f t="shared" si="13"/>
        <v>0</v>
      </c>
      <c r="P170" s="9">
        <f t="shared" si="14"/>
        <v>0</v>
      </c>
      <c r="Q170" s="10">
        <f t="shared" si="15"/>
        <v>0</v>
      </c>
      <c r="R170" s="17">
        <f t="shared" si="16"/>
        <v>0</v>
      </c>
      <c r="S170" s="9"/>
      <c r="T170" s="67">
        <f t="shared" si="17"/>
        <v>0</v>
      </c>
      <c r="V170" s="68"/>
      <c r="AB170" s="10"/>
      <c r="AL170" s="10"/>
      <c r="AM170" s="10"/>
      <c r="AN170" s="10"/>
      <c r="AO170" s="10"/>
      <c r="AP170" s="10"/>
      <c r="AQ170" s="10"/>
      <c r="AR170" s="10"/>
      <c r="AS170" s="10"/>
      <c r="AT170" s="10"/>
      <c r="AU170" s="10"/>
      <c r="AV170" s="10"/>
      <c r="AW170" s="10"/>
      <c r="AX170" s="10"/>
      <c r="AY170" s="10"/>
    </row>
    <row r="171" spans="1:51" ht="15.75" x14ac:dyDescent="0.3">
      <c r="A171" s="60">
        <v>151</v>
      </c>
      <c r="B171" s="740">
        <v>7000023989</v>
      </c>
      <c r="C171" s="741">
        <v>810</v>
      </c>
      <c r="D171" s="740" t="s">
        <v>360</v>
      </c>
      <c r="E171" s="740">
        <v>1000041556</v>
      </c>
      <c r="F171" s="741">
        <v>85238020</v>
      </c>
      <c r="G171" s="61"/>
      <c r="H171" s="62">
        <v>0.18</v>
      </c>
      <c r="I171" s="63"/>
      <c r="J171" s="740" t="s">
        <v>506</v>
      </c>
      <c r="K171" s="741" t="s">
        <v>34</v>
      </c>
      <c r="L171" s="741">
        <v>1</v>
      </c>
      <c r="M171" s="64"/>
      <c r="N171" s="65" t="str">
        <f t="shared" si="12"/>
        <v>Included</v>
      </c>
      <c r="O171" s="66">
        <f t="shared" si="13"/>
        <v>0</v>
      </c>
      <c r="P171" s="9">
        <f t="shared" si="14"/>
        <v>0</v>
      </c>
      <c r="Q171" s="10">
        <f t="shared" si="15"/>
        <v>0</v>
      </c>
      <c r="R171" s="17">
        <f t="shared" si="16"/>
        <v>0</v>
      </c>
      <c r="S171" s="9"/>
      <c r="T171" s="67">
        <f t="shared" si="17"/>
        <v>0</v>
      </c>
      <c r="V171" s="68"/>
      <c r="AB171" s="10"/>
      <c r="AL171" s="10"/>
      <c r="AM171" s="10"/>
      <c r="AN171" s="10"/>
      <c r="AO171" s="10"/>
      <c r="AP171" s="10"/>
      <c r="AQ171" s="10"/>
      <c r="AR171" s="10"/>
      <c r="AS171" s="10"/>
      <c r="AT171" s="10"/>
      <c r="AU171" s="10"/>
      <c r="AV171" s="10"/>
      <c r="AW171" s="10"/>
      <c r="AX171" s="10"/>
      <c r="AY171" s="10"/>
    </row>
    <row r="172" spans="1:51" ht="15.75" x14ac:dyDescent="0.3">
      <c r="A172" s="60">
        <v>152</v>
      </c>
      <c r="B172" s="740">
        <v>7000023989</v>
      </c>
      <c r="C172" s="741">
        <v>820</v>
      </c>
      <c r="D172" s="740" t="s">
        <v>360</v>
      </c>
      <c r="E172" s="740">
        <v>1000041584</v>
      </c>
      <c r="F172" s="741">
        <v>85238020</v>
      </c>
      <c r="G172" s="61"/>
      <c r="H172" s="62">
        <v>0.18</v>
      </c>
      <c r="I172" s="63"/>
      <c r="J172" s="740" t="s">
        <v>507</v>
      </c>
      <c r="K172" s="741" t="s">
        <v>34</v>
      </c>
      <c r="L172" s="741">
        <v>1</v>
      </c>
      <c r="M172" s="64"/>
      <c r="N172" s="65" t="str">
        <f t="shared" si="12"/>
        <v>Included</v>
      </c>
      <c r="O172" s="66">
        <f t="shared" si="13"/>
        <v>0</v>
      </c>
      <c r="P172" s="9">
        <f t="shared" si="14"/>
        <v>0</v>
      </c>
      <c r="Q172" s="10">
        <f t="shared" si="15"/>
        <v>0</v>
      </c>
      <c r="R172" s="17">
        <f t="shared" si="16"/>
        <v>0</v>
      </c>
      <c r="S172" s="9"/>
      <c r="T172" s="67">
        <f t="shared" si="17"/>
        <v>0</v>
      </c>
      <c r="V172" s="68"/>
      <c r="AB172" s="10"/>
      <c r="AL172" s="10"/>
      <c r="AM172" s="10"/>
      <c r="AN172" s="10"/>
      <c r="AO172" s="10"/>
      <c r="AP172" s="10"/>
      <c r="AQ172" s="10"/>
      <c r="AR172" s="10"/>
      <c r="AS172" s="10"/>
      <c r="AT172" s="10"/>
      <c r="AU172" s="10"/>
      <c r="AV172" s="10"/>
      <c r="AW172" s="10"/>
      <c r="AX172" s="10"/>
      <c r="AY172" s="10"/>
    </row>
    <row r="173" spans="1:51" ht="31.5" x14ac:dyDescent="0.3">
      <c r="A173" s="60">
        <v>153</v>
      </c>
      <c r="B173" s="740">
        <v>7000023989</v>
      </c>
      <c r="C173" s="741">
        <v>830</v>
      </c>
      <c r="D173" s="740" t="s">
        <v>360</v>
      </c>
      <c r="E173" s="740">
        <v>1000010552</v>
      </c>
      <c r="F173" s="741">
        <v>85238020</v>
      </c>
      <c r="G173" s="61"/>
      <c r="H173" s="62">
        <v>0.18</v>
      </c>
      <c r="I173" s="63"/>
      <c r="J173" s="740" t="s">
        <v>508</v>
      </c>
      <c r="K173" s="741" t="s">
        <v>34</v>
      </c>
      <c r="L173" s="741">
        <v>1</v>
      </c>
      <c r="M173" s="64"/>
      <c r="N173" s="65" t="str">
        <f t="shared" si="12"/>
        <v>Included</v>
      </c>
      <c r="O173" s="66">
        <f t="shared" si="13"/>
        <v>0</v>
      </c>
      <c r="P173" s="9">
        <f t="shared" si="14"/>
        <v>0</v>
      </c>
      <c r="Q173" s="10">
        <f t="shared" si="15"/>
        <v>0</v>
      </c>
      <c r="R173" s="17">
        <f t="shared" si="16"/>
        <v>0</v>
      </c>
      <c r="S173" s="9"/>
      <c r="T173" s="67">
        <f t="shared" si="17"/>
        <v>0</v>
      </c>
      <c r="V173" s="68"/>
      <c r="AB173" s="10"/>
      <c r="AL173" s="10"/>
      <c r="AM173" s="10"/>
      <c r="AN173" s="10"/>
      <c r="AO173" s="10"/>
      <c r="AP173" s="10"/>
      <c r="AQ173" s="10"/>
      <c r="AR173" s="10"/>
      <c r="AS173" s="10"/>
      <c r="AT173" s="10"/>
      <c r="AU173" s="10"/>
      <c r="AV173" s="10"/>
      <c r="AW173" s="10"/>
      <c r="AX173" s="10"/>
      <c r="AY173" s="10"/>
    </row>
    <row r="174" spans="1:51" ht="15.75" x14ac:dyDescent="0.3">
      <c r="A174" s="60">
        <v>154</v>
      </c>
      <c r="B174" s="740">
        <v>7000023989</v>
      </c>
      <c r="C174" s="741">
        <v>840</v>
      </c>
      <c r="D174" s="740" t="s">
        <v>360</v>
      </c>
      <c r="E174" s="740">
        <v>1000022679</v>
      </c>
      <c r="F174" s="741">
        <v>85238020</v>
      </c>
      <c r="G174" s="61"/>
      <c r="H174" s="62">
        <v>0.18</v>
      </c>
      <c r="I174" s="63"/>
      <c r="J174" s="740" t="s">
        <v>399</v>
      </c>
      <c r="K174" s="741" t="s">
        <v>34</v>
      </c>
      <c r="L174" s="741">
        <v>1</v>
      </c>
      <c r="M174" s="64"/>
      <c r="N174" s="65" t="str">
        <f t="shared" si="12"/>
        <v>Included</v>
      </c>
      <c r="O174" s="66">
        <f t="shared" si="13"/>
        <v>0</v>
      </c>
      <c r="P174" s="9">
        <f t="shared" si="14"/>
        <v>0</v>
      </c>
      <c r="Q174" s="10">
        <f t="shared" si="15"/>
        <v>0</v>
      </c>
      <c r="R174" s="17">
        <f t="shared" si="16"/>
        <v>0</v>
      </c>
      <c r="S174" s="9"/>
      <c r="T174" s="67">
        <f t="shared" si="17"/>
        <v>0</v>
      </c>
      <c r="V174" s="68"/>
      <c r="AB174" s="10"/>
      <c r="AL174" s="10"/>
      <c r="AM174" s="10"/>
      <c r="AN174" s="10"/>
      <c r="AO174" s="10"/>
      <c r="AP174" s="10"/>
      <c r="AQ174" s="10"/>
      <c r="AR174" s="10"/>
      <c r="AS174" s="10"/>
      <c r="AT174" s="10"/>
      <c r="AU174" s="10"/>
      <c r="AV174" s="10"/>
      <c r="AW174" s="10"/>
      <c r="AX174" s="10"/>
      <c r="AY174" s="10"/>
    </row>
    <row r="175" spans="1:51" ht="15.75" x14ac:dyDescent="0.3">
      <c r="A175" s="60">
        <v>155</v>
      </c>
      <c r="B175" s="740">
        <v>7000023989</v>
      </c>
      <c r="C175" s="741">
        <v>850</v>
      </c>
      <c r="D175" s="740" t="s">
        <v>360</v>
      </c>
      <c r="E175" s="740">
        <v>1000010549</v>
      </c>
      <c r="F175" s="741">
        <v>85238020</v>
      </c>
      <c r="G175" s="61"/>
      <c r="H175" s="62">
        <v>0.18</v>
      </c>
      <c r="I175" s="63"/>
      <c r="J175" s="740" t="s">
        <v>400</v>
      </c>
      <c r="K175" s="741" t="s">
        <v>34</v>
      </c>
      <c r="L175" s="741">
        <v>1</v>
      </c>
      <c r="M175" s="64"/>
      <c r="N175" s="65" t="str">
        <f t="shared" si="12"/>
        <v>Included</v>
      </c>
      <c r="O175" s="66">
        <f t="shared" si="13"/>
        <v>0</v>
      </c>
      <c r="P175" s="9">
        <f t="shared" si="14"/>
        <v>0</v>
      </c>
      <c r="Q175" s="10">
        <f t="shared" si="15"/>
        <v>0</v>
      </c>
      <c r="R175" s="17">
        <f t="shared" si="16"/>
        <v>0</v>
      </c>
      <c r="S175" s="9"/>
      <c r="T175" s="67">
        <f t="shared" si="17"/>
        <v>0</v>
      </c>
      <c r="V175" s="68"/>
      <c r="AB175" s="10"/>
      <c r="AL175" s="10"/>
      <c r="AM175" s="10"/>
      <c r="AN175" s="10"/>
      <c r="AO175" s="10"/>
      <c r="AP175" s="10"/>
      <c r="AQ175" s="10"/>
      <c r="AR175" s="10"/>
      <c r="AS175" s="10"/>
      <c r="AT175" s="10"/>
      <c r="AU175" s="10"/>
      <c r="AV175" s="10"/>
      <c r="AW175" s="10"/>
      <c r="AX175" s="10"/>
      <c r="AY175" s="10"/>
    </row>
    <row r="176" spans="1:51" ht="15.75" x14ac:dyDescent="0.3">
      <c r="A176" s="60">
        <v>156</v>
      </c>
      <c r="B176" s="740">
        <v>7000023989</v>
      </c>
      <c r="C176" s="741">
        <v>860</v>
      </c>
      <c r="D176" s="740" t="s">
        <v>360</v>
      </c>
      <c r="E176" s="740">
        <v>1000019871</v>
      </c>
      <c r="F176" s="741">
        <v>85238020</v>
      </c>
      <c r="G176" s="61"/>
      <c r="H176" s="62">
        <v>0.18</v>
      </c>
      <c r="I176" s="63"/>
      <c r="J176" s="740" t="s">
        <v>35</v>
      </c>
      <c r="K176" s="741" t="s">
        <v>34</v>
      </c>
      <c r="L176" s="741">
        <v>1</v>
      </c>
      <c r="M176" s="64"/>
      <c r="N176" s="65" t="str">
        <f t="shared" si="12"/>
        <v>Included</v>
      </c>
      <c r="O176" s="66">
        <f t="shared" si="13"/>
        <v>0</v>
      </c>
      <c r="P176" s="9">
        <f t="shared" si="14"/>
        <v>0</v>
      </c>
      <c r="Q176" s="10">
        <f t="shared" si="15"/>
        <v>0</v>
      </c>
      <c r="R176" s="17">
        <f t="shared" si="16"/>
        <v>0</v>
      </c>
      <c r="S176" s="9"/>
      <c r="T176" s="67">
        <f t="shared" si="17"/>
        <v>0</v>
      </c>
      <c r="V176" s="68"/>
      <c r="AB176" s="10"/>
      <c r="AL176" s="10"/>
      <c r="AM176" s="10"/>
      <c r="AN176" s="10"/>
      <c r="AO176" s="10"/>
      <c r="AP176" s="10"/>
      <c r="AQ176" s="10"/>
      <c r="AR176" s="10"/>
      <c r="AS176" s="10"/>
      <c r="AT176" s="10"/>
      <c r="AU176" s="10"/>
      <c r="AV176" s="10"/>
      <c r="AW176" s="10"/>
      <c r="AX176" s="10"/>
      <c r="AY176" s="10"/>
    </row>
    <row r="177" spans="1:51" ht="31.5" x14ac:dyDescent="0.3">
      <c r="A177" s="60">
        <v>157</v>
      </c>
      <c r="B177" s="740">
        <v>7000023989</v>
      </c>
      <c r="C177" s="741">
        <v>870</v>
      </c>
      <c r="D177" s="740" t="s">
        <v>360</v>
      </c>
      <c r="E177" s="740">
        <v>1000050057</v>
      </c>
      <c r="F177" s="741">
        <v>85176930</v>
      </c>
      <c r="G177" s="61"/>
      <c r="H177" s="62">
        <v>0.18</v>
      </c>
      <c r="I177" s="63"/>
      <c r="J177" s="740" t="s">
        <v>509</v>
      </c>
      <c r="K177" s="741" t="s">
        <v>34</v>
      </c>
      <c r="L177" s="741">
        <v>1</v>
      </c>
      <c r="M177" s="64"/>
      <c r="N177" s="65" t="str">
        <f t="shared" si="12"/>
        <v>Included</v>
      </c>
      <c r="O177" s="66">
        <f t="shared" si="13"/>
        <v>0</v>
      </c>
      <c r="P177" s="9">
        <f t="shared" si="14"/>
        <v>0</v>
      </c>
      <c r="Q177" s="10">
        <f t="shared" si="15"/>
        <v>0</v>
      </c>
      <c r="R177" s="17">
        <f t="shared" si="16"/>
        <v>0</v>
      </c>
      <c r="S177" s="9"/>
      <c r="T177" s="67">
        <f t="shared" si="17"/>
        <v>0</v>
      </c>
      <c r="V177" s="68"/>
      <c r="AB177" s="10"/>
      <c r="AL177" s="10"/>
      <c r="AM177" s="10"/>
      <c r="AN177" s="10"/>
      <c r="AO177" s="10"/>
      <c r="AP177" s="10"/>
      <c r="AQ177" s="10"/>
      <c r="AR177" s="10"/>
      <c r="AS177" s="10"/>
      <c r="AT177" s="10"/>
      <c r="AU177" s="10"/>
      <c r="AV177" s="10"/>
      <c r="AW177" s="10"/>
      <c r="AX177" s="10"/>
      <c r="AY177" s="10"/>
    </row>
    <row r="178" spans="1:51" ht="15.75" x14ac:dyDescent="0.3">
      <c r="A178" s="60">
        <v>158</v>
      </c>
      <c r="B178" s="740">
        <v>7000023989</v>
      </c>
      <c r="C178" s="741">
        <v>880</v>
      </c>
      <c r="D178" s="740" t="s">
        <v>360</v>
      </c>
      <c r="E178" s="740">
        <v>1000063028</v>
      </c>
      <c r="F178" s="741">
        <v>85238020</v>
      </c>
      <c r="G178" s="61"/>
      <c r="H178" s="62">
        <v>0.18</v>
      </c>
      <c r="I178" s="63"/>
      <c r="J178" s="740" t="s">
        <v>329</v>
      </c>
      <c r="K178" s="741" t="s">
        <v>34</v>
      </c>
      <c r="L178" s="741">
        <v>1</v>
      </c>
      <c r="M178" s="64"/>
      <c r="N178" s="65" t="str">
        <f t="shared" si="12"/>
        <v>Included</v>
      </c>
      <c r="O178" s="66">
        <f t="shared" si="13"/>
        <v>0</v>
      </c>
      <c r="P178" s="9">
        <f t="shared" si="14"/>
        <v>0</v>
      </c>
      <c r="Q178" s="10">
        <f t="shared" si="15"/>
        <v>0</v>
      </c>
      <c r="R178" s="17">
        <f t="shared" si="16"/>
        <v>0</v>
      </c>
      <c r="S178" s="9"/>
      <c r="T178" s="67">
        <f t="shared" si="17"/>
        <v>0</v>
      </c>
      <c r="V178" s="68"/>
      <c r="AB178" s="10"/>
      <c r="AL178" s="10"/>
      <c r="AM178" s="10"/>
      <c r="AN178" s="10"/>
      <c r="AO178" s="10"/>
      <c r="AP178" s="10"/>
      <c r="AQ178" s="10"/>
      <c r="AR178" s="10"/>
      <c r="AS178" s="10"/>
      <c r="AT178" s="10"/>
      <c r="AU178" s="10"/>
      <c r="AV178" s="10"/>
      <c r="AW178" s="10"/>
      <c r="AX178" s="10"/>
      <c r="AY178" s="10"/>
    </row>
    <row r="179" spans="1:51" ht="15.75" x14ac:dyDescent="0.3">
      <c r="A179" s="60">
        <v>159</v>
      </c>
      <c r="B179" s="740">
        <v>7000023989</v>
      </c>
      <c r="C179" s="741">
        <v>890</v>
      </c>
      <c r="D179" s="740" t="s">
        <v>360</v>
      </c>
      <c r="E179" s="740">
        <v>1000064001</v>
      </c>
      <c r="F179" s="741">
        <v>85238020</v>
      </c>
      <c r="G179" s="61"/>
      <c r="H179" s="62">
        <v>0.18</v>
      </c>
      <c r="I179" s="63"/>
      <c r="J179" s="740" t="s">
        <v>510</v>
      </c>
      <c r="K179" s="741" t="s">
        <v>36</v>
      </c>
      <c r="L179" s="741">
        <v>36</v>
      </c>
      <c r="M179" s="64"/>
      <c r="N179" s="65" t="str">
        <f t="shared" si="12"/>
        <v>Included</v>
      </c>
      <c r="O179" s="66">
        <f t="shared" si="13"/>
        <v>0</v>
      </c>
      <c r="P179" s="9">
        <f t="shared" si="14"/>
        <v>0</v>
      </c>
      <c r="Q179" s="10">
        <f t="shared" si="15"/>
        <v>0</v>
      </c>
      <c r="R179" s="17">
        <f t="shared" si="16"/>
        <v>0</v>
      </c>
      <c r="S179" s="9"/>
      <c r="T179" s="67">
        <f t="shared" si="17"/>
        <v>0</v>
      </c>
      <c r="V179" s="68"/>
      <c r="AB179" s="10"/>
      <c r="AL179" s="10"/>
      <c r="AM179" s="10"/>
      <c r="AN179" s="10"/>
      <c r="AO179" s="10"/>
      <c r="AP179" s="10"/>
      <c r="AQ179" s="10"/>
      <c r="AR179" s="10"/>
      <c r="AS179" s="10"/>
      <c r="AT179" s="10"/>
      <c r="AU179" s="10"/>
      <c r="AV179" s="10"/>
      <c r="AW179" s="10"/>
      <c r="AX179" s="10"/>
      <c r="AY179" s="10"/>
    </row>
    <row r="180" spans="1:51" ht="15.75" x14ac:dyDescent="0.3">
      <c r="A180" s="60">
        <v>160</v>
      </c>
      <c r="B180" s="740">
        <v>7000023989</v>
      </c>
      <c r="C180" s="741">
        <v>1680</v>
      </c>
      <c r="D180" s="740" t="s">
        <v>360</v>
      </c>
      <c r="E180" s="740">
        <v>1000062914</v>
      </c>
      <c r="F180" s="741">
        <v>85238020</v>
      </c>
      <c r="G180" s="61"/>
      <c r="H180" s="62">
        <v>0.18</v>
      </c>
      <c r="I180" s="63"/>
      <c r="J180" s="740" t="s">
        <v>511</v>
      </c>
      <c r="K180" s="741" t="s">
        <v>34</v>
      </c>
      <c r="L180" s="741">
        <v>1</v>
      </c>
      <c r="M180" s="64"/>
      <c r="N180" s="65" t="str">
        <f t="shared" si="12"/>
        <v>Included</v>
      </c>
      <c r="O180" s="66">
        <f t="shared" si="13"/>
        <v>0</v>
      </c>
      <c r="P180" s="9">
        <f t="shared" si="14"/>
        <v>0</v>
      </c>
      <c r="Q180" s="10">
        <f t="shared" si="15"/>
        <v>0</v>
      </c>
      <c r="R180" s="17">
        <f t="shared" si="16"/>
        <v>0</v>
      </c>
      <c r="S180" s="9"/>
      <c r="T180" s="67">
        <f t="shared" si="17"/>
        <v>0</v>
      </c>
      <c r="V180" s="68"/>
      <c r="AB180" s="10"/>
      <c r="AL180" s="10"/>
      <c r="AM180" s="10"/>
      <c r="AN180" s="10"/>
      <c r="AO180" s="10"/>
      <c r="AP180" s="10"/>
      <c r="AQ180" s="10"/>
      <c r="AR180" s="10"/>
      <c r="AS180" s="10"/>
      <c r="AT180" s="10"/>
      <c r="AU180" s="10"/>
      <c r="AV180" s="10"/>
      <c r="AW180" s="10"/>
      <c r="AX180" s="10"/>
      <c r="AY180" s="10"/>
    </row>
    <row r="181" spans="1:51" ht="15.75" x14ac:dyDescent="0.3">
      <c r="A181" s="60">
        <v>161</v>
      </c>
      <c r="B181" s="740">
        <v>7000023989</v>
      </c>
      <c r="C181" s="741">
        <v>1690</v>
      </c>
      <c r="D181" s="740" t="s">
        <v>360</v>
      </c>
      <c r="E181" s="740">
        <v>1000015892</v>
      </c>
      <c r="F181" s="741">
        <v>85238020</v>
      </c>
      <c r="G181" s="61"/>
      <c r="H181" s="62">
        <v>0.18</v>
      </c>
      <c r="I181" s="63"/>
      <c r="J181" s="740" t="s">
        <v>333</v>
      </c>
      <c r="K181" s="741" t="s">
        <v>34</v>
      </c>
      <c r="L181" s="741">
        <v>1</v>
      </c>
      <c r="M181" s="64"/>
      <c r="N181" s="65" t="str">
        <f t="shared" si="12"/>
        <v>Included</v>
      </c>
      <c r="O181" s="66">
        <f t="shared" si="13"/>
        <v>0</v>
      </c>
      <c r="P181" s="9">
        <f t="shared" si="14"/>
        <v>0</v>
      </c>
      <c r="Q181" s="10">
        <f t="shared" si="15"/>
        <v>0</v>
      </c>
      <c r="R181" s="17">
        <f t="shared" si="16"/>
        <v>0</v>
      </c>
      <c r="S181" s="9"/>
      <c r="T181" s="67">
        <f t="shared" si="17"/>
        <v>0</v>
      </c>
      <c r="V181" s="68"/>
      <c r="AB181" s="10"/>
      <c r="AL181" s="10"/>
      <c r="AM181" s="10"/>
      <c r="AN181" s="10"/>
      <c r="AO181" s="10"/>
      <c r="AP181" s="10"/>
      <c r="AQ181" s="10"/>
      <c r="AR181" s="10"/>
      <c r="AS181" s="10"/>
      <c r="AT181" s="10"/>
      <c r="AU181" s="10"/>
      <c r="AV181" s="10"/>
      <c r="AW181" s="10"/>
      <c r="AX181" s="10"/>
      <c r="AY181" s="10"/>
    </row>
    <row r="182" spans="1:51" ht="31.5" x14ac:dyDescent="0.3">
      <c r="A182" s="60">
        <v>162</v>
      </c>
      <c r="B182" s="740">
        <v>7000023989</v>
      </c>
      <c r="C182" s="741">
        <v>1700</v>
      </c>
      <c r="D182" s="740" t="s">
        <v>360</v>
      </c>
      <c r="E182" s="740">
        <v>1000026402</v>
      </c>
      <c r="F182" s="741">
        <v>85389000</v>
      </c>
      <c r="G182" s="61"/>
      <c r="H182" s="62">
        <v>0.18</v>
      </c>
      <c r="I182" s="63"/>
      <c r="J182" s="740" t="s">
        <v>512</v>
      </c>
      <c r="K182" s="741" t="s">
        <v>34</v>
      </c>
      <c r="L182" s="741">
        <v>1</v>
      </c>
      <c r="M182" s="64"/>
      <c r="N182" s="65" t="str">
        <f t="shared" si="12"/>
        <v>Included</v>
      </c>
      <c r="O182" s="66">
        <f t="shared" si="13"/>
        <v>0</v>
      </c>
      <c r="P182" s="9">
        <f t="shared" si="14"/>
        <v>0</v>
      </c>
      <c r="Q182" s="10">
        <f t="shared" si="15"/>
        <v>0</v>
      </c>
      <c r="R182" s="17">
        <f t="shared" si="16"/>
        <v>0</v>
      </c>
      <c r="S182" s="9"/>
      <c r="T182" s="67">
        <f t="shared" si="17"/>
        <v>0</v>
      </c>
      <c r="V182" s="68"/>
      <c r="AB182" s="10"/>
      <c r="AL182" s="10"/>
      <c r="AM182" s="10"/>
      <c r="AN182" s="10"/>
      <c r="AO182" s="10"/>
      <c r="AP182" s="10"/>
      <c r="AQ182" s="10"/>
      <c r="AR182" s="10"/>
      <c r="AS182" s="10"/>
      <c r="AT182" s="10"/>
      <c r="AU182" s="10"/>
      <c r="AV182" s="10"/>
      <c r="AW182" s="10"/>
      <c r="AX182" s="10"/>
      <c r="AY182" s="10"/>
    </row>
    <row r="183" spans="1:51" ht="15.75" x14ac:dyDescent="0.3">
      <c r="A183" s="60">
        <v>163</v>
      </c>
      <c r="B183" s="740">
        <v>7000023989</v>
      </c>
      <c r="C183" s="741">
        <v>1710</v>
      </c>
      <c r="D183" s="740" t="s">
        <v>360</v>
      </c>
      <c r="E183" s="740">
        <v>1000041582</v>
      </c>
      <c r="F183" s="741">
        <v>85238020</v>
      </c>
      <c r="G183" s="61"/>
      <c r="H183" s="62">
        <v>0.18</v>
      </c>
      <c r="I183" s="63"/>
      <c r="J183" s="740" t="s">
        <v>513</v>
      </c>
      <c r="K183" s="741" t="s">
        <v>34</v>
      </c>
      <c r="L183" s="741">
        <v>1</v>
      </c>
      <c r="M183" s="64"/>
      <c r="N183" s="65" t="str">
        <f t="shared" si="12"/>
        <v>Included</v>
      </c>
      <c r="O183" s="66">
        <f t="shared" si="13"/>
        <v>0</v>
      </c>
      <c r="P183" s="9">
        <f t="shared" si="14"/>
        <v>0</v>
      </c>
      <c r="Q183" s="10">
        <f t="shared" si="15"/>
        <v>0</v>
      </c>
      <c r="R183" s="17">
        <f t="shared" si="16"/>
        <v>0</v>
      </c>
      <c r="S183" s="9"/>
      <c r="T183" s="67">
        <f t="shared" si="17"/>
        <v>0</v>
      </c>
      <c r="V183" s="68"/>
      <c r="AB183" s="10"/>
      <c r="AL183" s="10"/>
      <c r="AM183" s="10"/>
      <c r="AN183" s="10"/>
      <c r="AO183" s="10"/>
      <c r="AP183" s="10"/>
      <c r="AQ183" s="10"/>
      <c r="AR183" s="10"/>
      <c r="AS183" s="10"/>
      <c r="AT183" s="10"/>
      <c r="AU183" s="10"/>
      <c r="AV183" s="10"/>
      <c r="AW183" s="10"/>
      <c r="AX183" s="10"/>
      <c r="AY183" s="10"/>
    </row>
    <row r="184" spans="1:51" ht="15.75" x14ac:dyDescent="0.3">
      <c r="A184" s="60">
        <v>164</v>
      </c>
      <c r="B184" s="740">
        <v>7000023989</v>
      </c>
      <c r="C184" s="741">
        <v>1720</v>
      </c>
      <c r="D184" s="740" t="s">
        <v>360</v>
      </c>
      <c r="E184" s="740">
        <v>1000019875</v>
      </c>
      <c r="F184" s="741">
        <v>85238020</v>
      </c>
      <c r="G184" s="61"/>
      <c r="H184" s="62">
        <v>0.18</v>
      </c>
      <c r="I184" s="63"/>
      <c r="J184" s="740" t="s">
        <v>408</v>
      </c>
      <c r="K184" s="741" t="s">
        <v>34</v>
      </c>
      <c r="L184" s="741">
        <v>1</v>
      </c>
      <c r="M184" s="64"/>
      <c r="N184" s="65" t="str">
        <f t="shared" si="12"/>
        <v>Included</v>
      </c>
      <c r="O184" s="66">
        <f t="shared" si="13"/>
        <v>0</v>
      </c>
      <c r="P184" s="9">
        <f t="shared" si="14"/>
        <v>0</v>
      </c>
      <c r="Q184" s="10">
        <f t="shared" si="15"/>
        <v>0</v>
      </c>
      <c r="R184" s="17">
        <f t="shared" si="16"/>
        <v>0</v>
      </c>
      <c r="S184" s="9"/>
      <c r="T184" s="67">
        <f t="shared" si="17"/>
        <v>0</v>
      </c>
      <c r="V184" s="68"/>
      <c r="AB184" s="10"/>
      <c r="AL184" s="10"/>
      <c r="AM184" s="10"/>
      <c r="AN184" s="10"/>
      <c r="AO184" s="10"/>
      <c r="AP184" s="10"/>
      <c r="AQ184" s="10"/>
      <c r="AR184" s="10"/>
      <c r="AS184" s="10"/>
      <c r="AT184" s="10"/>
      <c r="AU184" s="10"/>
      <c r="AV184" s="10"/>
      <c r="AW184" s="10"/>
      <c r="AX184" s="10"/>
      <c r="AY184" s="10"/>
    </row>
    <row r="185" spans="1:51" ht="15.75" x14ac:dyDescent="0.3">
      <c r="A185" s="60">
        <v>165</v>
      </c>
      <c r="B185" s="740">
        <v>7000023989</v>
      </c>
      <c r="C185" s="741">
        <v>1730</v>
      </c>
      <c r="D185" s="740" t="s">
        <v>360</v>
      </c>
      <c r="E185" s="740">
        <v>1000063252</v>
      </c>
      <c r="F185" s="741">
        <v>85238020</v>
      </c>
      <c r="G185" s="61"/>
      <c r="H185" s="62">
        <v>0.18</v>
      </c>
      <c r="I185" s="63"/>
      <c r="J185" s="740" t="s">
        <v>514</v>
      </c>
      <c r="K185" s="741" t="s">
        <v>34</v>
      </c>
      <c r="L185" s="741">
        <v>1</v>
      </c>
      <c r="M185" s="64"/>
      <c r="N185" s="65" t="str">
        <f t="shared" si="12"/>
        <v>Included</v>
      </c>
      <c r="O185" s="66">
        <f t="shared" si="13"/>
        <v>0</v>
      </c>
      <c r="P185" s="9">
        <f t="shared" si="14"/>
        <v>0</v>
      </c>
      <c r="Q185" s="10">
        <f t="shared" si="15"/>
        <v>0</v>
      </c>
      <c r="R185" s="17">
        <f t="shared" si="16"/>
        <v>0</v>
      </c>
      <c r="S185" s="9"/>
      <c r="T185" s="67">
        <f t="shared" si="17"/>
        <v>0</v>
      </c>
      <c r="V185" s="68"/>
      <c r="AB185" s="10"/>
      <c r="AL185" s="10"/>
      <c r="AM185" s="10"/>
      <c r="AN185" s="10"/>
      <c r="AO185" s="10"/>
      <c r="AP185" s="10"/>
      <c r="AQ185" s="10"/>
      <c r="AR185" s="10"/>
      <c r="AS185" s="10"/>
      <c r="AT185" s="10"/>
      <c r="AU185" s="10"/>
      <c r="AV185" s="10"/>
      <c r="AW185" s="10"/>
      <c r="AX185" s="10"/>
      <c r="AY185" s="10"/>
    </row>
    <row r="186" spans="1:51" ht="15.75" x14ac:dyDescent="0.3">
      <c r="A186" s="60">
        <v>166</v>
      </c>
      <c r="B186" s="740">
        <v>7000023989</v>
      </c>
      <c r="C186" s="741">
        <v>1740</v>
      </c>
      <c r="D186" s="740" t="s">
        <v>360</v>
      </c>
      <c r="E186" s="740">
        <v>1000050137</v>
      </c>
      <c r="F186" s="741">
        <v>85238020</v>
      </c>
      <c r="G186" s="61"/>
      <c r="H186" s="62">
        <v>0.18</v>
      </c>
      <c r="I186" s="63"/>
      <c r="J186" s="740" t="s">
        <v>515</v>
      </c>
      <c r="K186" s="741" t="s">
        <v>36</v>
      </c>
      <c r="L186" s="741">
        <v>1</v>
      </c>
      <c r="M186" s="64"/>
      <c r="N186" s="65" t="str">
        <f t="shared" si="12"/>
        <v>Included</v>
      </c>
      <c r="O186" s="66">
        <f t="shared" si="13"/>
        <v>0</v>
      </c>
      <c r="P186" s="9">
        <f t="shared" si="14"/>
        <v>0</v>
      </c>
      <c r="Q186" s="10">
        <f t="shared" si="15"/>
        <v>0</v>
      </c>
      <c r="R186" s="17">
        <f t="shared" si="16"/>
        <v>0</v>
      </c>
      <c r="S186" s="9"/>
      <c r="T186" s="67">
        <f t="shared" si="17"/>
        <v>0</v>
      </c>
      <c r="V186" s="68"/>
      <c r="AB186" s="10"/>
      <c r="AL186" s="10"/>
      <c r="AM186" s="10"/>
      <c r="AN186" s="10"/>
      <c r="AO186" s="10"/>
      <c r="AP186" s="10"/>
      <c r="AQ186" s="10"/>
      <c r="AR186" s="10"/>
      <c r="AS186" s="10"/>
      <c r="AT186" s="10"/>
      <c r="AU186" s="10"/>
      <c r="AV186" s="10"/>
      <c r="AW186" s="10"/>
      <c r="AX186" s="10"/>
      <c r="AY186" s="10"/>
    </row>
    <row r="187" spans="1:51" ht="15.75" x14ac:dyDescent="0.3">
      <c r="A187" s="60">
        <v>167</v>
      </c>
      <c r="B187" s="740">
        <v>7000023989</v>
      </c>
      <c r="C187" s="741">
        <v>1750</v>
      </c>
      <c r="D187" s="740" t="s">
        <v>360</v>
      </c>
      <c r="E187" s="740">
        <v>1000060228</v>
      </c>
      <c r="F187" s="741">
        <v>85238020</v>
      </c>
      <c r="G187" s="61"/>
      <c r="H187" s="62">
        <v>0.18</v>
      </c>
      <c r="I187" s="63"/>
      <c r="J187" s="740" t="s">
        <v>516</v>
      </c>
      <c r="K187" s="741" t="s">
        <v>34</v>
      </c>
      <c r="L187" s="741">
        <v>1</v>
      </c>
      <c r="M187" s="64"/>
      <c r="N187" s="65" t="str">
        <f t="shared" si="12"/>
        <v>Included</v>
      </c>
      <c r="O187" s="66">
        <f t="shared" si="13"/>
        <v>0</v>
      </c>
      <c r="P187" s="9">
        <f t="shared" si="14"/>
        <v>0</v>
      </c>
      <c r="Q187" s="10">
        <f t="shared" si="15"/>
        <v>0</v>
      </c>
      <c r="R187" s="17">
        <f t="shared" si="16"/>
        <v>0</v>
      </c>
      <c r="S187" s="9"/>
      <c r="T187" s="67">
        <f t="shared" si="17"/>
        <v>0</v>
      </c>
      <c r="V187" s="68"/>
      <c r="AB187" s="10"/>
      <c r="AL187" s="10"/>
      <c r="AM187" s="10"/>
      <c r="AN187" s="10"/>
      <c r="AO187" s="10"/>
      <c r="AP187" s="10"/>
      <c r="AQ187" s="10"/>
      <c r="AR187" s="10"/>
      <c r="AS187" s="10"/>
      <c r="AT187" s="10"/>
      <c r="AU187" s="10"/>
      <c r="AV187" s="10"/>
      <c r="AW187" s="10"/>
      <c r="AX187" s="10"/>
      <c r="AY187" s="10"/>
    </row>
    <row r="188" spans="1:51" ht="15.75" x14ac:dyDescent="0.3">
      <c r="A188" s="60">
        <v>168</v>
      </c>
      <c r="B188" s="740">
        <v>7000023989</v>
      </c>
      <c r="C188" s="741">
        <v>1760</v>
      </c>
      <c r="D188" s="740" t="s">
        <v>360</v>
      </c>
      <c r="E188" s="740">
        <v>1000010960</v>
      </c>
      <c r="F188" s="741">
        <v>85238020</v>
      </c>
      <c r="G188" s="61"/>
      <c r="H188" s="62">
        <v>0.18</v>
      </c>
      <c r="I188" s="63"/>
      <c r="J188" s="740" t="s">
        <v>517</v>
      </c>
      <c r="K188" s="741" t="s">
        <v>34</v>
      </c>
      <c r="L188" s="741">
        <v>1</v>
      </c>
      <c r="M188" s="64"/>
      <c r="N188" s="65" t="str">
        <f t="shared" si="12"/>
        <v>Included</v>
      </c>
      <c r="O188" s="66">
        <f t="shared" si="13"/>
        <v>0</v>
      </c>
      <c r="P188" s="9">
        <f t="shared" si="14"/>
        <v>0</v>
      </c>
      <c r="Q188" s="10">
        <f t="shared" si="15"/>
        <v>0</v>
      </c>
      <c r="R188" s="17">
        <f t="shared" si="16"/>
        <v>0</v>
      </c>
      <c r="S188" s="9"/>
      <c r="T188" s="67">
        <f t="shared" si="17"/>
        <v>0</v>
      </c>
      <c r="V188" s="68"/>
      <c r="AB188" s="10"/>
      <c r="AL188" s="10"/>
      <c r="AM188" s="10"/>
      <c r="AN188" s="10"/>
      <c r="AO188" s="10"/>
      <c r="AP188" s="10"/>
      <c r="AQ188" s="10"/>
      <c r="AR188" s="10"/>
      <c r="AS188" s="10"/>
      <c r="AT188" s="10"/>
      <c r="AU188" s="10"/>
      <c r="AV188" s="10"/>
      <c r="AW188" s="10"/>
      <c r="AX188" s="10"/>
      <c r="AY188" s="10"/>
    </row>
    <row r="189" spans="1:51" ht="15.75" x14ac:dyDescent="0.3">
      <c r="A189" s="60">
        <v>169</v>
      </c>
      <c r="B189" s="740">
        <v>7000023989</v>
      </c>
      <c r="C189" s="741">
        <v>1770</v>
      </c>
      <c r="D189" s="740" t="s">
        <v>360</v>
      </c>
      <c r="E189" s="740">
        <v>1000018775</v>
      </c>
      <c r="F189" s="741">
        <v>84715000</v>
      </c>
      <c r="G189" s="61"/>
      <c r="H189" s="62">
        <v>0.18</v>
      </c>
      <c r="I189" s="63"/>
      <c r="J189" s="740" t="s">
        <v>412</v>
      </c>
      <c r="K189" s="741" t="s">
        <v>36</v>
      </c>
      <c r="L189" s="741">
        <v>2</v>
      </c>
      <c r="M189" s="64"/>
      <c r="N189" s="65" t="str">
        <f t="shared" si="12"/>
        <v>Included</v>
      </c>
      <c r="O189" s="66">
        <f t="shared" si="13"/>
        <v>0</v>
      </c>
      <c r="P189" s="9">
        <f t="shared" si="14"/>
        <v>0</v>
      </c>
      <c r="Q189" s="10">
        <f t="shared" si="15"/>
        <v>0</v>
      </c>
      <c r="R189" s="17">
        <f t="shared" si="16"/>
        <v>0</v>
      </c>
      <c r="S189" s="9"/>
      <c r="T189" s="67">
        <f t="shared" si="17"/>
        <v>0</v>
      </c>
      <c r="V189" s="68"/>
      <c r="AB189" s="10"/>
      <c r="AL189" s="10"/>
      <c r="AM189" s="10"/>
      <c r="AN189" s="10"/>
      <c r="AO189" s="10"/>
      <c r="AP189" s="10"/>
      <c r="AQ189" s="10"/>
      <c r="AR189" s="10"/>
      <c r="AS189" s="10"/>
      <c r="AT189" s="10"/>
      <c r="AU189" s="10"/>
      <c r="AV189" s="10"/>
      <c r="AW189" s="10"/>
      <c r="AX189" s="10"/>
      <c r="AY189" s="10"/>
    </row>
    <row r="190" spans="1:51" ht="31.5" x14ac:dyDescent="0.3">
      <c r="A190" s="60">
        <v>170</v>
      </c>
      <c r="B190" s="740">
        <v>7000023989</v>
      </c>
      <c r="C190" s="741">
        <v>1780</v>
      </c>
      <c r="D190" s="740" t="s">
        <v>360</v>
      </c>
      <c r="E190" s="740">
        <v>1000041547</v>
      </c>
      <c r="F190" s="741">
        <v>84715000</v>
      </c>
      <c r="G190" s="61"/>
      <c r="H190" s="62">
        <v>0.18</v>
      </c>
      <c r="I190" s="63"/>
      <c r="J190" s="740" t="s">
        <v>518</v>
      </c>
      <c r="K190" s="741" t="s">
        <v>36</v>
      </c>
      <c r="L190" s="741">
        <v>2</v>
      </c>
      <c r="M190" s="64"/>
      <c r="N190" s="65" t="str">
        <f t="shared" si="12"/>
        <v>Included</v>
      </c>
      <c r="O190" s="66">
        <f t="shared" si="13"/>
        <v>0</v>
      </c>
      <c r="P190" s="9">
        <f t="shared" si="14"/>
        <v>0</v>
      </c>
      <c r="Q190" s="10">
        <f t="shared" si="15"/>
        <v>0</v>
      </c>
      <c r="R190" s="17">
        <f t="shared" si="16"/>
        <v>0</v>
      </c>
      <c r="S190" s="9"/>
      <c r="T190" s="67">
        <f t="shared" si="17"/>
        <v>0</v>
      </c>
      <c r="V190" s="68"/>
      <c r="AB190" s="10"/>
      <c r="AL190" s="10"/>
      <c r="AM190" s="10"/>
      <c r="AN190" s="10"/>
      <c r="AO190" s="10"/>
      <c r="AP190" s="10"/>
      <c r="AQ190" s="10"/>
      <c r="AR190" s="10"/>
      <c r="AS190" s="10"/>
      <c r="AT190" s="10"/>
      <c r="AU190" s="10"/>
      <c r="AV190" s="10"/>
      <c r="AW190" s="10"/>
      <c r="AX190" s="10"/>
      <c r="AY190" s="10"/>
    </row>
    <row r="191" spans="1:51" ht="15.75" x14ac:dyDescent="0.3">
      <c r="A191" s="60">
        <v>171</v>
      </c>
      <c r="B191" s="740">
        <v>7000023989</v>
      </c>
      <c r="C191" s="741">
        <v>2290</v>
      </c>
      <c r="D191" s="740" t="s">
        <v>360</v>
      </c>
      <c r="E191" s="740">
        <v>1000013599</v>
      </c>
      <c r="F191" s="741">
        <v>84715000</v>
      </c>
      <c r="G191" s="61"/>
      <c r="H191" s="62">
        <v>0.18</v>
      </c>
      <c r="I191" s="63"/>
      <c r="J191" s="740" t="s">
        <v>317</v>
      </c>
      <c r="K191" s="741" t="s">
        <v>36</v>
      </c>
      <c r="L191" s="741">
        <v>2</v>
      </c>
      <c r="M191" s="64"/>
      <c r="N191" s="65" t="str">
        <f t="shared" si="12"/>
        <v>Included</v>
      </c>
      <c r="O191" s="66">
        <f t="shared" si="13"/>
        <v>0</v>
      </c>
      <c r="P191" s="9">
        <f t="shared" si="14"/>
        <v>0</v>
      </c>
      <c r="Q191" s="10">
        <f t="shared" si="15"/>
        <v>0</v>
      </c>
      <c r="R191" s="17">
        <f t="shared" si="16"/>
        <v>0</v>
      </c>
      <c r="S191" s="9"/>
      <c r="T191" s="67">
        <f t="shared" si="17"/>
        <v>0</v>
      </c>
      <c r="V191" s="68"/>
      <c r="AB191" s="10"/>
      <c r="AL191" s="10"/>
      <c r="AM191" s="10"/>
      <c r="AN191" s="10"/>
      <c r="AO191" s="10"/>
      <c r="AP191" s="10"/>
      <c r="AQ191" s="10"/>
      <c r="AR191" s="10"/>
      <c r="AS191" s="10"/>
      <c r="AT191" s="10"/>
      <c r="AU191" s="10"/>
      <c r="AV191" s="10"/>
      <c r="AW191" s="10"/>
      <c r="AX191" s="10"/>
      <c r="AY191" s="10"/>
    </row>
    <row r="192" spans="1:51" ht="15.75" x14ac:dyDescent="0.3">
      <c r="A192" s="60">
        <v>172</v>
      </c>
      <c r="B192" s="740">
        <v>7000023989</v>
      </c>
      <c r="C192" s="741">
        <v>2300</v>
      </c>
      <c r="D192" s="740" t="s">
        <v>360</v>
      </c>
      <c r="E192" s="740">
        <v>1000009307</v>
      </c>
      <c r="F192" s="741">
        <v>84715000</v>
      </c>
      <c r="G192" s="61"/>
      <c r="H192" s="62">
        <v>0.18</v>
      </c>
      <c r="I192" s="63"/>
      <c r="J192" s="740" t="s">
        <v>318</v>
      </c>
      <c r="K192" s="741" t="s">
        <v>36</v>
      </c>
      <c r="L192" s="741">
        <v>2</v>
      </c>
      <c r="M192" s="64"/>
      <c r="N192" s="65" t="str">
        <f t="shared" si="12"/>
        <v>Included</v>
      </c>
      <c r="O192" s="66">
        <f t="shared" si="13"/>
        <v>0</v>
      </c>
      <c r="P192" s="9">
        <f t="shared" si="14"/>
        <v>0</v>
      </c>
      <c r="Q192" s="10">
        <f t="shared" si="15"/>
        <v>0</v>
      </c>
      <c r="R192" s="17">
        <f t="shared" si="16"/>
        <v>0</v>
      </c>
      <c r="S192" s="9"/>
      <c r="T192" s="67">
        <f t="shared" si="17"/>
        <v>0</v>
      </c>
      <c r="V192" s="68"/>
      <c r="AB192" s="10"/>
      <c r="AL192" s="10"/>
      <c r="AM192" s="10"/>
      <c r="AN192" s="10"/>
      <c r="AO192" s="10"/>
      <c r="AP192" s="10"/>
      <c r="AQ192" s="10"/>
      <c r="AR192" s="10"/>
      <c r="AS192" s="10"/>
      <c r="AT192" s="10"/>
      <c r="AU192" s="10"/>
      <c r="AV192" s="10"/>
      <c r="AW192" s="10"/>
      <c r="AX192" s="10"/>
      <c r="AY192" s="10"/>
    </row>
    <row r="193" spans="1:51" ht="15.75" x14ac:dyDescent="0.3">
      <c r="A193" s="60">
        <v>173</v>
      </c>
      <c r="B193" s="740">
        <v>7000023989</v>
      </c>
      <c r="C193" s="741">
        <v>2310</v>
      </c>
      <c r="D193" s="740" t="s">
        <v>360</v>
      </c>
      <c r="E193" s="740">
        <v>1000064110</v>
      </c>
      <c r="F193" s="741">
        <v>84715000</v>
      </c>
      <c r="G193" s="61"/>
      <c r="H193" s="62">
        <v>0.18</v>
      </c>
      <c r="I193" s="63"/>
      <c r="J193" s="740" t="s">
        <v>519</v>
      </c>
      <c r="K193" s="741" t="s">
        <v>36</v>
      </c>
      <c r="L193" s="741">
        <v>2</v>
      </c>
      <c r="M193" s="64"/>
      <c r="N193" s="65" t="str">
        <f t="shared" si="12"/>
        <v>Included</v>
      </c>
      <c r="O193" s="66">
        <f t="shared" si="13"/>
        <v>0</v>
      </c>
      <c r="P193" s="9">
        <f t="shared" si="14"/>
        <v>0</v>
      </c>
      <c r="Q193" s="10">
        <f t="shared" si="15"/>
        <v>0</v>
      </c>
      <c r="R193" s="17">
        <f t="shared" si="16"/>
        <v>0</v>
      </c>
      <c r="S193" s="9"/>
      <c r="T193" s="67">
        <f t="shared" si="17"/>
        <v>0</v>
      </c>
      <c r="V193" s="68"/>
      <c r="AB193" s="10"/>
      <c r="AL193" s="10"/>
      <c r="AM193" s="10"/>
      <c r="AN193" s="10"/>
      <c r="AO193" s="10"/>
      <c r="AP193" s="10"/>
      <c r="AQ193" s="10"/>
      <c r="AR193" s="10"/>
      <c r="AS193" s="10"/>
      <c r="AT193" s="10"/>
      <c r="AU193" s="10"/>
      <c r="AV193" s="10"/>
      <c r="AW193" s="10"/>
      <c r="AX193" s="10"/>
      <c r="AY193" s="10"/>
    </row>
    <row r="194" spans="1:51" ht="53.25" customHeight="1" x14ac:dyDescent="0.3">
      <c r="A194" s="60">
        <v>174</v>
      </c>
      <c r="B194" s="740">
        <v>7000023989</v>
      </c>
      <c r="C194" s="741">
        <v>2320</v>
      </c>
      <c r="D194" s="740" t="s">
        <v>360</v>
      </c>
      <c r="E194" s="740">
        <v>1000064023</v>
      </c>
      <c r="F194" s="741">
        <v>85238020</v>
      </c>
      <c r="G194" s="61"/>
      <c r="H194" s="62">
        <v>0.18</v>
      </c>
      <c r="I194" s="63"/>
      <c r="J194" s="740" t="s">
        <v>520</v>
      </c>
      <c r="K194" s="741" t="s">
        <v>36</v>
      </c>
      <c r="L194" s="741">
        <v>1</v>
      </c>
      <c r="M194" s="64"/>
      <c r="N194" s="65" t="str">
        <f t="shared" si="12"/>
        <v>Included</v>
      </c>
      <c r="O194" s="66">
        <f t="shared" si="13"/>
        <v>0</v>
      </c>
      <c r="P194" s="9">
        <f t="shared" si="14"/>
        <v>0</v>
      </c>
      <c r="Q194" s="10">
        <f t="shared" si="15"/>
        <v>0</v>
      </c>
      <c r="R194" s="17">
        <f t="shared" si="16"/>
        <v>0</v>
      </c>
      <c r="S194" s="9"/>
      <c r="T194" s="67">
        <f t="shared" si="17"/>
        <v>0</v>
      </c>
      <c r="V194" s="68"/>
      <c r="AB194" s="10"/>
      <c r="AL194" s="10"/>
      <c r="AM194" s="10"/>
      <c r="AN194" s="10"/>
      <c r="AO194" s="10"/>
      <c r="AP194" s="10"/>
      <c r="AQ194" s="10"/>
      <c r="AR194" s="10"/>
      <c r="AS194" s="10"/>
      <c r="AT194" s="10"/>
      <c r="AU194" s="10"/>
      <c r="AV194" s="10"/>
      <c r="AW194" s="10"/>
      <c r="AX194" s="10"/>
      <c r="AY194" s="10"/>
    </row>
    <row r="195" spans="1:51" ht="15.75" x14ac:dyDescent="0.3">
      <c r="A195" s="60">
        <v>175</v>
      </c>
      <c r="B195" s="740">
        <v>7000023989</v>
      </c>
      <c r="C195" s="741">
        <v>1790</v>
      </c>
      <c r="D195" s="740" t="s">
        <v>360</v>
      </c>
      <c r="E195" s="740">
        <v>1000028005</v>
      </c>
      <c r="F195" s="741">
        <v>84715000</v>
      </c>
      <c r="G195" s="61"/>
      <c r="H195" s="62">
        <v>0.18</v>
      </c>
      <c r="I195" s="63"/>
      <c r="J195" s="740" t="s">
        <v>521</v>
      </c>
      <c r="K195" s="741" t="s">
        <v>36</v>
      </c>
      <c r="L195" s="741">
        <v>2</v>
      </c>
      <c r="M195" s="64"/>
      <c r="N195" s="65" t="str">
        <f t="shared" si="12"/>
        <v>Included</v>
      </c>
      <c r="O195" s="66">
        <f t="shared" si="13"/>
        <v>0</v>
      </c>
      <c r="P195" s="9">
        <f t="shared" si="14"/>
        <v>0</v>
      </c>
      <c r="Q195" s="10">
        <f t="shared" si="15"/>
        <v>0</v>
      </c>
      <c r="R195" s="17">
        <f t="shared" si="16"/>
        <v>0</v>
      </c>
      <c r="S195" s="9"/>
      <c r="T195" s="67">
        <f t="shared" si="17"/>
        <v>0</v>
      </c>
      <c r="V195" s="68"/>
      <c r="AB195" s="10"/>
      <c r="AL195" s="10"/>
      <c r="AM195" s="10"/>
      <c r="AN195" s="10"/>
      <c r="AO195" s="10"/>
      <c r="AP195" s="10"/>
      <c r="AQ195" s="10"/>
      <c r="AR195" s="10"/>
      <c r="AS195" s="10"/>
      <c r="AT195" s="10"/>
      <c r="AU195" s="10"/>
      <c r="AV195" s="10"/>
      <c r="AW195" s="10"/>
      <c r="AX195" s="10"/>
      <c r="AY195" s="10"/>
    </row>
    <row r="196" spans="1:51" ht="15.75" x14ac:dyDescent="0.3">
      <c r="A196" s="60">
        <v>176</v>
      </c>
      <c r="B196" s="740">
        <v>7000023989</v>
      </c>
      <c r="C196" s="741">
        <v>1800</v>
      </c>
      <c r="D196" s="740" t="s">
        <v>360</v>
      </c>
      <c r="E196" s="740">
        <v>1000050056</v>
      </c>
      <c r="F196" s="741">
        <v>84715000</v>
      </c>
      <c r="G196" s="61"/>
      <c r="H196" s="62">
        <v>0.18</v>
      </c>
      <c r="I196" s="63"/>
      <c r="J196" s="740" t="s">
        <v>522</v>
      </c>
      <c r="K196" s="741" t="s">
        <v>36</v>
      </c>
      <c r="L196" s="741">
        <v>2</v>
      </c>
      <c r="M196" s="64"/>
      <c r="N196" s="65" t="str">
        <f t="shared" si="12"/>
        <v>Included</v>
      </c>
      <c r="O196" s="66">
        <f t="shared" si="13"/>
        <v>0</v>
      </c>
      <c r="P196" s="9">
        <f t="shared" si="14"/>
        <v>0</v>
      </c>
      <c r="Q196" s="10">
        <f t="shared" si="15"/>
        <v>0</v>
      </c>
      <c r="R196" s="17">
        <f t="shared" si="16"/>
        <v>0</v>
      </c>
      <c r="S196" s="9"/>
      <c r="T196" s="67">
        <f t="shared" si="17"/>
        <v>0</v>
      </c>
      <c r="V196" s="68"/>
      <c r="AB196" s="10"/>
      <c r="AL196" s="10"/>
      <c r="AM196" s="10"/>
      <c r="AN196" s="10"/>
      <c r="AO196" s="10"/>
      <c r="AP196" s="10"/>
      <c r="AQ196" s="10"/>
      <c r="AR196" s="10"/>
      <c r="AS196" s="10"/>
      <c r="AT196" s="10"/>
      <c r="AU196" s="10"/>
      <c r="AV196" s="10"/>
      <c r="AW196" s="10"/>
      <c r="AX196" s="10"/>
      <c r="AY196" s="10"/>
    </row>
    <row r="197" spans="1:51" ht="15.75" x14ac:dyDescent="0.3">
      <c r="A197" s="60">
        <v>177</v>
      </c>
      <c r="B197" s="740">
        <v>7000023989</v>
      </c>
      <c r="C197" s="741">
        <v>1810</v>
      </c>
      <c r="D197" s="740" t="s">
        <v>360</v>
      </c>
      <c r="E197" s="740">
        <v>1000015824</v>
      </c>
      <c r="F197" s="741">
        <v>84715000</v>
      </c>
      <c r="G197" s="61"/>
      <c r="H197" s="62">
        <v>0.18</v>
      </c>
      <c r="I197" s="63"/>
      <c r="J197" s="740" t="s">
        <v>319</v>
      </c>
      <c r="K197" s="741" t="s">
        <v>36</v>
      </c>
      <c r="L197" s="741">
        <v>2</v>
      </c>
      <c r="M197" s="64"/>
      <c r="N197" s="65" t="str">
        <f t="shared" si="12"/>
        <v>Included</v>
      </c>
      <c r="O197" s="66">
        <f t="shared" si="13"/>
        <v>0</v>
      </c>
      <c r="P197" s="9">
        <f t="shared" si="14"/>
        <v>0</v>
      </c>
      <c r="Q197" s="10">
        <f t="shared" si="15"/>
        <v>0</v>
      </c>
      <c r="R197" s="17">
        <f t="shared" si="16"/>
        <v>0</v>
      </c>
      <c r="S197" s="9"/>
      <c r="T197" s="67">
        <f t="shared" si="17"/>
        <v>0</v>
      </c>
      <c r="V197" s="68"/>
      <c r="AB197" s="10"/>
      <c r="AL197" s="10"/>
      <c r="AM197" s="10"/>
      <c r="AN197" s="10"/>
      <c r="AO197" s="10"/>
      <c r="AP197" s="10"/>
      <c r="AQ197" s="10"/>
      <c r="AR197" s="10"/>
      <c r="AS197" s="10"/>
      <c r="AT197" s="10"/>
      <c r="AU197" s="10"/>
      <c r="AV197" s="10"/>
      <c r="AW197" s="10"/>
      <c r="AX197" s="10"/>
      <c r="AY197" s="10"/>
    </row>
    <row r="198" spans="1:51" ht="15.75" x14ac:dyDescent="0.3">
      <c r="A198" s="60">
        <v>178</v>
      </c>
      <c r="B198" s="740">
        <v>7000023989</v>
      </c>
      <c r="C198" s="741">
        <v>1820</v>
      </c>
      <c r="D198" s="740" t="s">
        <v>360</v>
      </c>
      <c r="E198" s="740">
        <v>1000028012</v>
      </c>
      <c r="F198" s="741">
        <v>84715000</v>
      </c>
      <c r="G198" s="61"/>
      <c r="H198" s="62">
        <v>0.18</v>
      </c>
      <c r="I198" s="63"/>
      <c r="J198" s="740" t="s">
        <v>523</v>
      </c>
      <c r="K198" s="741" t="s">
        <v>36</v>
      </c>
      <c r="L198" s="741">
        <v>2</v>
      </c>
      <c r="M198" s="64"/>
      <c r="N198" s="65" t="str">
        <f t="shared" si="12"/>
        <v>Included</v>
      </c>
      <c r="O198" s="66">
        <f t="shared" si="13"/>
        <v>0</v>
      </c>
      <c r="P198" s="9">
        <f t="shared" si="14"/>
        <v>0</v>
      </c>
      <c r="Q198" s="10">
        <f t="shared" si="15"/>
        <v>0</v>
      </c>
      <c r="R198" s="17">
        <f t="shared" si="16"/>
        <v>0</v>
      </c>
      <c r="S198" s="9"/>
      <c r="T198" s="67">
        <f t="shared" si="17"/>
        <v>0</v>
      </c>
      <c r="V198" s="68"/>
      <c r="AB198" s="10"/>
      <c r="AL198" s="10"/>
      <c r="AM198" s="10"/>
      <c r="AN198" s="10"/>
      <c r="AO198" s="10"/>
      <c r="AP198" s="10"/>
      <c r="AQ198" s="10"/>
      <c r="AR198" s="10"/>
      <c r="AS198" s="10"/>
      <c r="AT198" s="10"/>
      <c r="AU198" s="10"/>
      <c r="AV198" s="10"/>
      <c r="AW198" s="10"/>
      <c r="AX198" s="10"/>
      <c r="AY198" s="10"/>
    </row>
    <row r="199" spans="1:51" ht="15.75" x14ac:dyDescent="0.3">
      <c r="A199" s="60">
        <v>179</v>
      </c>
      <c r="B199" s="740">
        <v>7000023989</v>
      </c>
      <c r="C199" s="741">
        <v>1830</v>
      </c>
      <c r="D199" s="740" t="s">
        <v>360</v>
      </c>
      <c r="E199" s="740">
        <v>1000010548</v>
      </c>
      <c r="F199" s="741">
        <v>84715000</v>
      </c>
      <c r="G199" s="61"/>
      <c r="H199" s="62">
        <v>0.18</v>
      </c>
      <c r="I199" s="63"/>
      <c r="J199" s="740" t="s">
        <v>342</v>
      </c>
      <c r="K199" s="741" t="s">
        <v>36</v>
      </c>
      <c r="L199" s="741">
        <v>2</v>
      </c>
      <c r="M199" s="64"/>
      <c r="N199" s="65" t="str">
        <f t="shared" si="12"/>
        <v>Included</v>
      </c>
      <c r="O199" s="66">
        <f t="shared" si="13"/>
        <v>0</v>
      </c>
      <c r="P199" s="9">
        <f t="shared" si="14"/>
        <v>0</v>
      </c>
      <c r="Q199" s="10">
        <f t="shared" si="15"/>
        <v>0</v>
      </c>
      <c r="R199" s="17">
        <f t="shared" si="16"/>
        <v>0</v>
      </c>
      <c r="S199" s="9"/>
      <c r="T199" s="67">
        <f t="shared" si="17"/>
        <v>0</v>
      </c>
      <c r="V199" s="68"/>
      <c r="AB199" s="10"/>
      <c r="AL199" s="10"/>
      <c r="AM199" s="10"/>
      <c r="AN199" s="10"/>
      <c r="AO199" s="10"/>
      <c r="AP199" s="10"/>
      <c r="AQ199" s="10"/>
      <c r="AR199" s="10"/>
      <c r="AS199" s="10"/>
      <c r="AT199" s="10"/>
      <c r="AU199" s="10"/>
      <c r="AV199" s="10"/>
      <c r="AW199" s="10"/>
      <c r="AX199" s="10"/>
      <c r="AY199" s="10"/>
    </row>
    <row r="200" spans="1:51" ht="15.75" x14ac:dyDescent="0.3">
      <c r="A200" s="60">
        <v>180</v>
      </c>
      <c r="B200" s="740">
        <v>7000023989</v>
      </c>
      <c r="C200" s="741">
        <v>1840</v>
      </c>
      <c r="D200" s="740" t="s">
        <v>360</v>
      </c>
      <c r="E200" s="740">
        <v>1000045702</v>
      </c>
      <c r="F200" s="741">
        <v>84714190</v>
      </c>
      <c r="G200" s="61"/>
      <c r="H200" s="62">
        <v>0.18</v>
      </c>
      <c r="I200" s="63"/>
      <c r="J200" s="740" t="s">
        <v>524</v>
      </c>
      <c r="K200" s="741" t="s">
        <v>36</v>
      </c>
      <c r="L200" s="741">
        <v>1</v>
      </c>
      <c r="M200" s="64"/>
      <c r="N200" s="65" t="str">
        <f t="shared" si="12"/>
        <v>Included</v>
      </c>
      <c r="O200" s="66">
        <f t="shared" si="13"/>
        <v>0</v>
      </c>
      <c r="P200" s="9">
        <f t="shared" si="14"/>
        <v>0</v>
      </c>
      <c r="Q200" s="10">
        <f t="shared" si="15"/>
        <v>0</v>
      </c>
      <c r="R200" s="17">
        <f t="shared" si="16"/>
        <v>0</v>
      </c>
      <c r="S200" s="9"/>
      <c r="T200" s="67">
        <f t="shared" si="17"/>
        <v>0</v>
      </c>
      <c r="V200" s="68"/>
      <c r="AB200" s="10"/>
      <c r="AL200" s="10"/>
      <c r="AM200" s="10"/>
      <c r="AN200" s="10"/>
      <c r="AO200" s="10"/>
      <c r="AP200" s="10"/>
      <c r="AQ200" s="10"/>
      <c r="AR200" s="10"/>
      <c r="AS200" s="10"/>
      <c r="AT200" s="10"/>
      <c r="AU200" s="10"/>
      <c r="AV200" s="10"/>
      <c r="AW200" s="10"/>
      <c r="AX200" s="10"/>
      <c r="AY200" s="10"/>
    </row>
    <row r="201" spans="1:51" ht="31.5" x14ac:dyDescent="0.3">
      <c r="A201" s="60">
        <v>181</v>
      </c>
      <c r="B201" s="740">
        <v>7000023989</v>
      </c>
      <c r="C201" s="741">
        <v>1850</v>
      </c>
      <c r="D201" s="740" t="s">
        <v>360</v>
      </c>
      <c r="E201" s="740">
        <v>1000041583</v>
      </c>
      <c r="F201" s="741">
        <v>84715000</v>
      </c>
      <c r="G201" s="61"/>
      <c r="H201" s="62">
        <v>0.18</v>
      </c>
      <c r="I201" s="63"/>
      <c r="J201" s="740" t="s">
        <v>525</v>
      </c>
      <c r="K201" s="741" t="s">
        <v>36</v>
      </c>
      <c r="L201" s="741">
        <v>2</v>
      </c>
      <c r="M201" s="64"/>
      <c r="N201" s="65" t="str">
        <f t="shared" si="12"/>
        <v>Included</v>
      </c>
      <c r="O201" s="66">
        <f t="shared" si="13"/>
        <v>0</v>
      </c>
      <c r="P201" s="9">
        <f t="shared" si="14"/>
        <v>0</v>
      </c>
      <c r="Q201" s="10">
        <f t="shared" si="15"/>
        <v>0</v>
      </c>
      <c r="R201" s="17">
        <f t="shared" si="16"/>
        <v>0</v>
      </c>
      <c r="S201" s="9"/>
      <c r="T201" s="67">
        <f t="shared" si="17"/>
        <v>0</v>
      </c>
      <c r="V201" s="68"/>
      <c r="AB201" s="10"/>
      <c r="AL201" s="10"/>
      <c r="AM201" s="10"/>
      <c r="AN201" s="10"/>
      <c r="AO201" s="10"/>
      <c r="AP201" s="10"/>
      <c r="AQ201" s="10"/>
      <c r="AR201" s="10"/>
      <c r="AS201" s="10"/>
      <c r="AT201" s="10"/>
      <c r="AU201" s="10"/>
      <c r="AV201" s="10"/>
      <c r="AW201" s="10"/>
      <c r="AX201" s="10"/>
      <c r="AY201" s="10"/>
    </row>
    <row r="202" spans="1:51" ht="31.5" x14ac:dyDescent="0.3">
      <c r="A202" s="60">
        <v>182</v>
      </c>
      <c r="B202" s="740">
        <v>7000023989</v>
      </c>
      <c r="C202" s="741">
        <v>1860</v>
      </c>
      <c r="D202" s="740" t="s">
        <v>360</v>
      </c>
      <c r="E202" s="740">
        <v>1000022503</v>
      </c>
      <c r="F202" s="741">
        <v>84717020</v>
      </c>
      <c r="G202" s="61"/>
      <c r="H202" s="62">
        <v>0.18</v>
      </c>
      <c r="I202" s="63"/>
      <c r="J202" s="740" t="s">
        <v>526</v>
      </c>
      <c r="K202" s="741" t="s">
        <v>36</v>
      </c>
      <c r="L202" s="741">
        <v>1</v>
      </c>
      <c r="M202" s="64"/>
      <c r="N202" s="65" t="str">
        <f t="shared" si="12"/>
        <v>Included</v>
      </c>
      <c r="O202" s="66">
        <f t="shared" si="13"/>
        <v>0</v>
      </c>
      <c r="P202" s="9">
        <f t="shared" si="14"/>
        <v>0</v>
      </c>
      <c r="Q202" s="10">
        <f t="shared" si="15"/>
        <v>0</v>
      </c>
      <c r="R202" s="17">
        <f t="shared" si="16"/>
        <v>0</v>
      </c>
      <c r="S202" s="9"/>
      <c r="T202" s="67">
        <f t="shared" si="17"/>
        <v>0</v>
      </c>
      <c r="V202" s="68"/>
      <c r="AB202" s="10"/>
      <c r="AL202" s="10"/>
      <c r="AM202" s="10"/>
      <c r="AN202" s="10"/>
      <c r="AO202" s="10"/>
      <c r="AP202" s="10"/>
      <c r="AQ202" s="10"/>
      <c r="AR202" s="10"/>
      <c r="AS202" s="10"/>
      <c r="AT202" s="10"/>
      <c r="AU202" s="10"/>
      <c r="AV202" s="10"/>
      <c r="AW202" s="10"/>
      <c r="AX202" s="10"/>
      <c r="AY202" s="10"/>
    </row>
    <row r="203" spans="1:51" ht="15.75" x14ac:dyDescent="0.3">
      <c r="A203" s="60">
        <v>183</v>
      </c>
      <c r="B203" s="740">
        <v>7000023989</v>
      </c>
      <c r="C203" s="741">
        <v>1870</v>
      </c>
      <c r="D203" s="740" t="s">
        <v>360</v>
      </c>
      <c r="E203" s="740">
        <v>1000041566</v>
      </c>
      <c r="F203" s="741">
        <v>84715000</v>
      </c>
      <c r="G203" s="61"/>
      <c r="H203" s="62">
        <v>0.18</v>
      </c>
      <c r="I203" s="63"/>
      <c r="J203" s="740" t="s">
        <v>527</v>
      </c>
      <c r="K203" s="741" t="s">
        <v>36</v>
      </c>
      <c r="L203" s="741">
        <v>2</v>
      </c>
      <c r="M203" s="64"/>
      <c r="N203" s="65" t="str">
        <f t="shared" si="12"/>
        <v>Included</v>
      </c>
      <c r="O203" s="66">
        <f t="shared" si="13"/>
        <v>0</v>
      </c>
      <c r="P203" s="9">
        <f t="shared" si="14"/>
        <v>0</v>
      </c>
      <c r="Q203" s="10">
        <f t="shared" si="15"/>
        <v>0</v>
      </c>
      <c r="R203" s="17">
        <f t="shared" si="16"/>
        <v>0</v>
      </c>
      <c r="S203" s="9"/>
      <c r="T203" s="67">
        <f t="shared" si="17"/>
        <v>0</v>
      </c>
      <c r="V203" s="68"/>
      <c r="AB203" s="10"/>
      <c r="AL203" s="10"/>
      <c r="AM203" s="10"/>
      <c r="AN203" s="10"/>
      <c r="AO203" s="10"/>
      <c r="AP203" s="10"/>
      <c r="AQ203" s="10"/>
      <c r="AR203" s="10"/>
      <c r="AS203" s="10"/>
      <c r="AT203" s="10"/>
      <c r="AU203" s="10"/>
      <c r="AV203" s="10"/>
      <c r="AW203" s="10"/>
      <c r="AX203" s="10"/>
      <c r="AY203" s="10"/>
    </row>
    <row r="204" spans="1:51" ht="15.75" x14ac:dyDescent="0.3">
      <c r="A204" s="60">
        <v>184</v>
      </c>
      <c r="B204" s="740">
        <v>7000023989</v>
      </c>
      <c r="C204" s="741">
        <v>1880</v>
      </c>
      <c r="D204" s="740" t="s">
        <v>360</v>
      </c>
      <c r="E204" s="740">
        <v>1000044047</v>
      </c>
      <c r="F204" s="741">
        <v>84717090</v>
      </c>
      <c r="G204" s="61"/>
      <c r="H204" s="62">
        <v>0.18</v>
      </c>
      <c r="I204" s="63"/>
      <c r="J204" s="740" t="s">
        <v>528</v>
      </c>
      <c r="K204" s="741" t="s">
        <v>34</v>
      </c>
      <c r="L204" s="741">
        <v>1</v>
      </c>
      <c r="M204" s="64"/>
      <c r="N204" s="65" t="str">
        <f t="shared" si="12"/>
        <v>Included</v>
      </c>
      <c r="O204" s="66">
        <f t="shared" si="13"/>
        <v>0</v>
      </c>
      <c r="P204" s="9">
        <f t="shared" si="14"/>
        <v>0</v>
      </c>
      <c r="Q204" s="10">
        <f t="shared" si="15"/>
        <v>0</v>
      </c>
      <c r="R204" s="17">
        <f t="shared" si="16"/>
        <v>0</v>
      </c>
      <c r="S204" s="9"/>
      <c r="T204" s="67">
        <f t="shared" si="17"/>
        <v>0</v>
      </c>
      <c r="V204" s="68"/>
      <c r="AB204" s="10"/>
      <c r="AL204" s="10"/>
      <c r="AM204" s="10"/>
      <c r="AN204" s="10"/>
      <c r="AO204" s="10"/>
      <c r="AP204" s="10"/>
      <c r="AQ204" s="10"/>
      <c r="AR204" s="10"/>
      <c r="AS204" s="10"/>
      <c r="AT204" s="10"/>
      <c r="AU204" s="10"/>
      <c r="AV204" s="10"/>
      <c r="AW204" s="10"/>
      <c r="AX204" s="10"/>
      <c r="AY204" s="10"/>
    </row>
    <row r="205" spans="1:51" ht="15.75" x14ac:dyDescent="0.3">
      <c r="A205" s="60">
        <v>185</v>
      </c>
      <c r="B205" s="740">
        <v>7000023989</v>
      </c>
      <c r="C205" s="741">
        <v>1890</v>
      </c>
      <c r="D205" s="740" t="s">
        <v>360</v>
      </c>
      <c r="E205" s="740">
        <v>1000022545</v>
      </c>
      <c r="F205" s="741">
        <v>85176930</v>
      </c>
      <c r="G205" s="61"/>
      <c r="H205" s="62">
        <v>0.18</v>
      </c>
      <c r="I205" s="63"/>
      <c r="J205" s="740" t="s">
        <v>423</v>
      </c>
      <c r="K205" s="741" t="s">
        <v>36</v>
      </c>
      <c r="L205" s="741">
        <v>2</v>
      </c>
      <c r="M205" s="64"/>
      <c r="N205" s="65" t="str">
        <f t="shared" si="12"/>
        <v>Included</v>
      </c>
      <c r="O205" s="66">
        <f t="shared" si="13"/>
        <v>0</v>
      </c>
      <c r="P205" s="9">
        <f t="shared" si="14"/>
        <v>0</v>
      </c>
      <c r="Q205" s="10">
        <f t="shared" si="15"/>
        <v>0</v>
      </c>
      <c r="R205" s="17">
        <f t="shared" si="16"/>
        <v>0</v>
      </c>
      <c r="S205" s="9"/>
      <c r="T205" s="67">
        <f t="shared" si="17"/>
        <v>0</v>
      </c>
      <c r="V205" s="68"/>
      <c r="AB205" s="10"/>
      <c r="AL205" s="10"/>
      <c r="AM205" s="10"/>
      <c r="AN205" s="10"/>
      <c r="AO205" s="10"/>
      <c r="AP205" s="10"/>
      <c r="AQ205" s="10"/>
      <c r="AR205" s="10"/>
      <c r="AS205" s="10"/>
      <c r="AT205" s="10"/>
      <c r="AU205" s="10"/>
      <c r="AV205" s="10"/>
      <c r="AW205" s="10"/>
      <c r="AX205" s="10"/>
      <c r="AY205" s="10"/>
    </row>
    <row r="206" spans="1:51" ht="15.75" x14ac:dyDescent="0.3">
      <c r="A206" s="60">
        <v>186</v>
      </c>
      <c r="B206" s="740">
        <v>7000023989</v>
      </c>
      <c r="C206" s="741">
        <v>1900</v>
      </c>
      <c r="D206" s="740" t="s">
        <v>360</v>
      </c>
      <c r="E206" s="740">
        <v>1000022546</v>
      </c>
      <c r="F206" s="741">
        <v>85176930</v>
      </c>
      <c r="G206" s="61"/>
      <c r="H206" s="62">
        <v>0.18</v>
      </c>
      <c r="I206" s="63"/>
      <c r="J206" s="740" t="s">
        <v>424</v>
      </c>
      <c r="K206" s="741" t="s">
        <v>36</v>
      </c>
      <c r="L206" s="741">
        <v>2</v>
      </c>
      <c r="M206" s="64"/>
      <c r="N206" s="65" t="str">
        <f t="shared" si="12"/>
        <v>Included</v>
      </c>
      <c r="O206" s="66">
        <f t="shared" si="13"/>
        <v>0</v>
      </c>
      <c r="P206" s="9">
        <f t="shared" si="14"/>
        <v>0</v>
      </c>
      <c r="Q206" s="10">
        <f t="shared" si="15"/>
        <v>0</v>
      </c>
      <c r="R206" s="17">
        <f t="shared" si="16"/>
        <v>0</v>
      </c>
      <c r="S206" s="9"/>
      <c r="T206" s="67">
        <f t="shared" si="17"/>
        <v>0</v>
      </c>
      <c r="V206" s="68"/>
      <c r="AB206" s="10"/>
      <c r="AL206" s="10"/>
      <c r="AM206" s="10"/>
      <c r="AN206" s="10"/>
      <c r="AO206" s="10"/>
      <c r="AP206" s="10"/>
      <c r="AQ206" s="10"/>
      <c r="AR206" s="10"/>
      <c r="AS206" s="10"/>
      <c r="AT206" s="10"/>
      <c r="AU206" s="10"/>
      <c r="AV206" s="10"/>
      <c r="AW206" s="10"/>
      <c r="AX206" s="10"/>
      <c r="AY206" s="10"/>
    </row>
    <row r="207" spans="1:51" ht="31.5" x14ac:dyDescent="0.3">
      <c r="A207" s="60">
        <v>187</v>
      </c>
      <c r="B207" s="740">
        <v>7000023989</v>
      </c>
      <c r="C207" s="741">
        <v>1910</v>
      </c>
      <c r="D207" s="740" t="s">
        <v>360</v>
      </c>
      <c r="E207" s="740">
        <v>1000022547</v>
      </c>
      <c r="F207" s="741">
        <v>85176930</v>
      </c>
      <c r="G207" s="61"/>
      <c r="H207" s="62">
        <v>0.18</v>
      </c>
      <c r="I207" s="63"/>
      <c r="J207" s="740" t="s">
        <v>529</v>
      </c>
      <c r="K207" s="741" t="s">
        <v>36</v>
      </c>
      <c r="L207" s="741">
        <v>1</v>
      </c>
      <c r="M207" s="64"/>
      <c r="N207" s="65" t="str">
        <f t="shared" si="12"/>
        <v>Included</v>
      </c>
      <c r="O207" s="66">
        <f t="shared" si="13"/>
        <v>0</v>
      </c>
      <c r="P207" s="9">
        <f t="shared" si="14"/>
        <v>0</v>
      </c>
      <c r="Q207" s="10">
        <f t="shared" si="15"/>
        <v>0</v>
      </c>
      <c r="R207" s="17">
        <f t="shared" si="16"/>
        <v>0</v>
      </c>
      <c r="S207" s="9"/>
      <c r="T207" s="67">
        <f t="shared" si="17"/>
        <v>0</v>
      </c>
      <c r="V207" s="68"/>
      <c r="AB207" s="10"/>
      <c r="AL207" s="10"/>
      <c r="AM207" s="10"/>
      <c r="AN207" s="10"/>
      <c r="AO207" s="10"/>
      <c r="AP207" s="10"/>
      <c r="AQ207" s="10"/>
      <c r="AR207" s="10"/>
      <c r="AS207" s="10"/>
      <c r="AT207" s="10"/>
      <c r="AU207" s="10"/>
      <c r="AV207" s="10"/>
      <c r="AW207" s="10"/>
      <c r="AX207" s="10"/>
      <c r="AY207" s="10"/>
    </row>
    <row r="208" spans="1:51" ht="15.75" x14ac:dyDescent="0.3">
      <c r="A208" s="60">
        <v>188</v>
      </c>
      <c r="B208" s="740">
        <v>7000023989</v>
      </c>
      <c r="C208" s="741">
        <v>1920</v>
      </c>
      <c r="D208" s="740" t="s">
        <v>360</v>
      </c>
      <c r="E208" s="740">
        <v>1000018765</v>
      </c>
      <c r="F208" s="741">
        <v>85176290</v>
      </c>
      <c r="G208" s="61"/>
      <c r="H208" s="62">
        <v>0.18</v>
      </c>
      <c r="I208" s="63"/>
      <c r="J208" s="740" t="s">
        <v>426</v>
      </c>
      <c r="K208" s="741" t="s">
        <v>36</v>
      </c>
      <c r="L208" s="741">
        <v>2</v>
      </c>
      <c r="M208" s="64"/>
      <c r="N208" s="65" t="str">
        <f t="shared" si="12"/>
        <v>Included</v>
      </c>
      <c r="O208" s="66">
        <f t="shared" si="13"/>
        <v>0</v>
      </c>
      <c r="P208" s="9">
        <f t="shared" si="14"/>
        <v>0</v>
      </c>
      <c r="Q208" s="10">
        <f t="shared" si="15"/>
        <v>0</v>
      </c>
      <c r="R208" s="17">
        <f t="shared" si="16"/>
        <v>0</v>
      </c>
      <c r="S208" s="9"/>
      <c r="T208" s="67">
        <f t="shared" si="17"/>
        <v>0</v>
      </c>
      <c r="V208" s="68"/>
      <c r="AB208" s="10"/>
      <c r="AL208" s="10"/>
      <c r="AM208" s="10"/>
      <c r="AN208" s="10"/>
      <c r="AO208" s="10"/>
      <c r="AP208" s="10"/>
      <c r="AQ208" s="10"/>
      <c r="AR208" s="10"/>
      <c r="AS208" s="10"/>
      <c r="AT208" s="10"/>
      <c r="AU208" s="10"/>
      <c r="AV208" s="10"/>
      <c r="AW208" s="10"/>
      <c r="AX208" s="10"/>
      <c r="AY208" s="10"/>
    </row>
    <row r="209" spans="1:51" ht="15.75" x14ac:dyDescent="0.3">
      <c r="A209" s="60">
        <v>189</v>
      </c>
      <c r="B209" s="740">
        <v>7000023989</v>
      </c>
      <c r="C209" s="741">
        <v>1930</v>
      </c>
      <c r="D209" s="740" t="s">
        <v>360</v>
      </c>
      <c r="E209" s="740">
        <v>1000010547</v>
      </c>
      <c r="F209" s="741">
        <v>85176290</v>
      </c>
      <c r="G209" s="61"/>
      <c r="H209" s="62">
        <v>0.18</v>
      </c>
      <c r="I209" s="63"/>
      <c r="J209" s="740" t="s">
        <v>427</v>
      </c>
      <c r="K209" s="741" t="s">
        <v>36</v>
      </c>
      <c r="L209" s="741">
        <v>2</v>
      </c>
      <c r="M209" s="64"/>
      <c r="N209" s="65" t="str">
        <f t="shared" si="12"/>
        <v>Included</v>
      </c>
      <c r="O209" s="66">
        <f t="shared" si="13"/>
        <v>0</v>
      </c>
      <c r="P209" s="9">
        <f t="shared" si="14"/>
        <v>0</v>
      </c>
      <c r="Q209" s="10">
        <f t="shared" si="15"/>
        <v>0</v>
      </c>
      <c r="R209" s="17">
        <f t="shared" si="16"/>
        <v>0</v>
      </c>
      <c r="S209" s="9"/>
      <c r="T209" s="67">
        <f t="shared" si="17"/>
        <v>0</v>
      </c>
      <c r="V209" s="68"/>
      <c r="AB209" s="10"/>
      <c r="AL209" s="10"/>
      <c r="AM209" s="10"/>
      <c r="AN209" s="10"/>
      <c r="AO209" s="10"/>
      <c r="AP209" s="10"/>
      <c r="AQ209" s="10"/>
      <c r="AR209" s="10"/>
      <c r="AS209" s="10"/>
      <c r="AT209" s="10"/>
      <c r="AU209" s="10"/>
      <c r="AV209" s="10"/>
      <c r="AW209" s="10"/>
      <c r="AX209" s="10"/>
      <c r="AY209" s="10"/>
    </row>
    <row r="210" spans="1:51" ht="15.75" x14ac:dyDescent="0.3">
      <c r="A210" s="60">
        <v>190</v>
      </c>
      <c r="B210" s="740">
        <v>7000023989</v>
      </c>
      <c r="C210" s="741">
        <v>1940</v>
      </c>
      <c r="D210" s="740" t="s">
        <v>360</v>
      </c>
      <c r="E210" s="740">
        <v>1000063987</v>
      </c>
      <c r="F210" s="741">
        <v>85176290</v>
      </c>
      <c r="G210" s="61"/>
      <c r="H210" s="62">
        <v>0.18</v>
      </c>
      <c r="I210" s="63"/>
      <c r="J210" s="740" t="s">
        <v>530</v>
      </c>
      <c r="K210" s="741" t="s">
        <v>36</v>
      </c>
      <c r="L210" s="741">
        <v>2</v>
      </c>
      <c r="M210" s="64"/>
      <c r="N210" s="65" t="str">
        <f t="shared" si="12"/>
        <v>Included</v>
      </c>
      <c r="O210" s="66">
        <f t="shared" si="13"/>
        <v>0</v>
      </c>
      <c r="P210" s="9">
        <f t="shared" si="14"/>
        <v>0</v>
      </c>
      <c r="Q210" s="10">
        <f t="shared" si="15"/>
        <v>0</v>
      </c>
      <c r="R210" s="17">
        <f t="shared" si="16"/>
        <v>0</v>
      </c>
      <c r="S210" s="9"/>
      <c r="T210" s="67">
        <f t="shared" si="17"/>
        <v>0</v>
      </c>
      <c r="V210" s="68"/>
      <c r="AB210" s="10"/>
      <c r="AL210" s="10"/>
      <c r="AM210" s="10"/>
      <c r="AN210" s="10"/>
      <c r="AO210" s="10"/>
      <c r="AP210" s="10"/>
      <c r="AQ210" s="10"/>
      <c r="AR210" s="10"/>
      <c r="AS210" s="10"/>
      <c r="AT210" s="10"/>
      <c r="AU210" s="10"/>
      <c r="AV210" s="10"/>
      <c r="AW210" s="10"/>
      <c r="AX210" s="10"/>
      <c r="AY210" s="10"/>
    </row>
    <row r="211" spans="1:51" ht="15.75" x14ac:dyDescent="0.3">
      <c r="A211" s="60">
        <v>191</v>
      </c>
      <c r="B211" s="740">
        <v>7000023989</v>
      </c>
      <c r="C211" s="741" t="s">
        <v>601</v>
      </c>
      <c r="D211" s="740" t="s">
        <v>360</v>
      </c>
      <c r="E211" s="740">
        <v>1000011437</v>
      </c>
      <c r="F211" s="741">
        <v>85176290</v>
      </c>
      <c r="G211" s="61"/>
      <c r="H211" s="62">
        <v>0.18</v>
      </c>
      <c r="I211" s="63"/>
      <c r="J211" s="740" t="s">
        <v>429</v>
      </c>
      <c r="K211" s="741" t="s">
        <v>36</v>
      </c>
      <c r="L211" s="741">
        <v>2</v>
      </c>
      <c r="M211" s="64"/>
      <c r="N211" s="65" t="str">
        <f t="shared" si="12"/>
        <v>Included</v>
      </c>
      <c r="O211" s="66">
        <f t="shared" si="13"/>
        <v>0</v>
      </c>
      <c r="P211" s="9">
        <f t="shared" si="14"/>
        <v>0</v>
      </c>
      <c r="Q211" s="10">
        <f t="shared" si="15"/>
        <v>0</v>
      </c>
      <c r="R211" s="17">
        <f t="shared" si="16"/>
        <v>0</v>
      </c>
      <c r="S211" s="9"/>
      <c r="T211" s="67">
        <f t="shared" si="17"/>
        <v>0</v>
      </c>
      <c r="V211" s="68"/>
      <c r="AB211" s="10"/>
      <c r="AL211" s="10"/>
      <c r="AM211" s="10"/>
      <c r="AN211" s="10"/>
      <c r="AO211" s="10"/>
      <c r="AP211" s="10"/>
      <c r="AQ211" s="10"/>
      <c r="AR211" s="10"/>
      <c r="AS211" s="10"/>
      <c r="AT211" s="10"/>
      <c r="AU211" s="10"/>
      <c r="AV211" s="10"/>
      <c r="AW211" s="10"/>
      <c r="AX211" s="10"/>
      <c r="AY211" s="10"/>
    </row>
    <row r="212" spans="1:51" ht="15.75" x14ac:dyDescent="0.3">
      <c r="A212" s="60">
        <v>192</v>
      </c>
      <c r="B212" s="740">
        <v>7000023989</v>
      </c>
      <c r="C212" s="741">
        <v>1960</v>
      </c>
      <c r="D212" s="740" t="s">
        <v>360</v>
      </c>
      <c r="E212" s="740">
        <v>1000063984</v>
      </c>
      <c r="F212" s="741">
        <v>85176290</v>
      </c>
      <c r="G212" s="61"/>
      <c r="H212" s="62">
        <v>0.18</v>
      </c>
      <c r="I212" s="63"/>
      <c r="J212" s="740" t="s">
        <v>531</v>
      </c>
      <c r="K212" s="741" t="s">
        <v>36</v>
      </c>
      <c r="L212" s="741">
        <v>2</v>
      </c>
      <c r="M212" s="64"/>
      <c r="N212" s="65" t="str">
        <f t="shared" si="12"/>
        <v>Included</v>
      </c>
      <c r="O212" s="66">
        <f t="shared" si="13"/>
        <v>0</v>
      </c>
      <c r="P212" s="9">
        <f t="shared" si="14"/>
        <v>0</v>
      </c>
      <c r="Q212" s="10">
        <f t="shared" si="15"/>
        <v>0</v>
      </c>
      <c r="R212" s="17">
        <f t="shared" si="16"/>
        <v>0</v>
      </c>
      <c r="S212" s="9"/>
      <c r="T212" s="67">
        <f t="shared" si="17"/>
        <v>0</v>
      </c>
      <c r="V212" s="68"/>
      <c r="AB212" s="10"/>
      <c r="AL212" s="10"/>
      <c r="AM212" s="10"/>
      <c r="AN212" s="10"/>
      <c r="AO212" s="10"/>
      <c r="AP212" s="10"/>
      <c r="AQ212" s="10"/>
      <c r="AR212" s="10"/>
      <c r="AS212" s="10"/>
      <c r="AT212" s="10"/>
      <c r="AU212" s="10"/>
      <c r="AV212" s="10"/>
      <c r="AW212" s="10"/>
      <c r="AX212" s="10"/>
      <c r="AY212" s="10"/>
    </row>
    <row r="213" spans="1:51" ht="15.75" x14ac:dyDescent="0.3">
      <c r="A213" s="60">
        <v>193</v>
      </c>
      <c r="B213" s="740">
        <v>7000023989</v>
      </c>
      <c r="C213" s="741">
        <v>2380</v>
      </c>
      <c r="D213" s="740" t="s">
        <v>360</v>
      </c>
      <c r="E213" s="740">
        <v>1000013598</v>
      </c>
      <c r="F213" s="741">
        <v>85176290</v>
      </c>
      <c r="G213" s="61"/>
      <c r="H213" s="62">
        <v>0.18</v>
      </c>
      <c r="I213" s="63"/>
      <c r="J213" s="740" t="s">
        <v>431</v>
      </c>
      <c r="K213" s="741" t="s">
        <v>36</v>
      </c>
      <c r="L213" s="741">
        <v>2</v>
      </c>
      <c r="M213" s="64"/>
      <c r="N213" s="65" t="str">
        <f t="shared" ref="N213:N250" si="18">IF(M213=0, "Included",IF(ISERROR(L213*M213), M213, L213*M213))</f>
        <v>Included</v>
      </c>
      <c r="O213" s="66">
        <f t="shared" ref="O213:O250" si="19">R213</f>
        <v>0</v>
      </c>
      <c r="P213" s="9">
        <f t="shared" ref="P213:P250" si="20">+L213*M213</f>
        <v>0</v>
      </c>
      <c r="Q213" s="10">
        <f t="shared" ref="Q213:Q250" si="21">IF(N213="Included",0,N213)</f>
        <v>0</v>
      </c>
      <c r="R213" s="17">
        <f t="shared" ref="R213:R250" si="22">IF(I213="", H213*Q213,I213*Q213)</f>
        <v>0</v>
      </c>
      <c r="S213" s="9"/>
      <c r="T213" s="67">
        <f t="shared" ref="T213:T250" si="23">+P213*H213</f>
        <v>0</v>
      </c>
      <c r="V213" s="68"/>
      <c r="AB213" s="10"/>
      <c r="AL213" s="10"/>
      <c r="AM213" s="10"/>
      <c r="AN213" s="10"/>
      <c r="AO213" s="10"/>
      <c r="AP213" s="10"/>
      <c r="AQ213" s="10"/>
      <c r="AR213" s="10"/>
      <c r="AS213" s="10"/>
      <c r="AT213" s="10"/>
      <c r="AU213" s="10"/>
      <c r="AV213" s="10"/>
      <c r="AW213" s="10"/>
      <c r="AX213" s="10"/>
      <c r="AY213" s="10"/>
    </row>
    <row r="214" spans="1:51" ht="15.75" x14ac:dyDescent="0.3">
      <c r="A214" s="60">
        <v>194</v>
      </c>
      <c r="B214" s="740">
        <v>7000023989</v>
      </c>
      <c r="C214" s="741">
        <v>1970</v>
      </c>
      <c r="D214" s="740" t="s">
        <v>360</v>
      </c>
      <c r="E214" s="740">
        <v>1000026347</v>
      </c>
      <c r="F214" s="741">
        <v>85389000</v>
      </c>
      <c r="G214" s="61"/>
      <c r="H214" s="62">
        <v>0.18</v>
      </c>
      <c r="I214" s="63"/>
      <c r="J214" s="740" t="s">
        <v>532</v>
      </c>
      <c r="K214" s="741" t="s">
        <v>36</v>
      </c>
      <c r="L214" s="741">
        <v>2</v>
      </c>
      <c r="M214" s="64"/>
      <c r="N214" s="65" t="str">
        <f t="shared" si="18"/>
        <v>Included</v>
      </c>
      <c r="O214" s="66">
        <f t="shared" si="19"/>
        <v>0</v>
      </c>
      <c r="P214" s="9">
        <f t="shared" si="20"/>
        <v>0</v>
      </c>
      <c r="Q214" s="10">
        <f t="shared" si="21"/>
        <v>0</v>
      </c>
      <c r="R214" s="17">
        <f t="shared" si="22"/>
        <v>0</v>
      </c>
      <c r="S214" s="9"/>
      <c r="T214" s="67">
        <f t="shared" si="23"/>
        <v>0</v>
      </c>
      <c r="V214" s="68"/>
      <c r="AB214" s="10"/>
      <c r="AL214" s="10"/>
      <c r="AM214" s="10"/>
      <c r="AN214" s="10"/>
      <c r="AO214" s="10"/>
      <c r="AP214" s="10"/>
      <c r="AQ214" s="10"/>
      <c r="AR214" s="10"/>
      <c r="AS214" s="10"/>
      <c r="AT214" s="10"/>
      <c r="AU214" s="10"/>
      <c r="AV214" s="10"/>
      <c r="AW214" s="10"/>
      <c r="AX214" s="10"/>
      <c r="AY214" s="10"/>
    </row>
    <row r="215" spans="1:51" ht="15.75" x14ac:dyDescent="0.3">
      <c r="A215" s="60">
        <v>195</v>
      </c>
      <c r="B215" s="740">
        <v>7000023989</v>
      </c>
      <c r="C215" s="741">
        <v>1980</v>
      </c>
      <c r="D215" s="740" t="s">
        <v>360</v>
      </c>
      <c r="E215" s="740">
        <v>1000045966</v>
      </c>
      <c r="F215" s="741">
        <v>85176290</v>
      </c>
      <c r="G215" s="61"/>
      <c r="H215" s="62">
        <v>0.18</v>
      </c>
      <c r="I215" s="63"/>
      <c r="J215" s="740" t="s">
        <v>533</v>
      </c>
      <c r="K215" s="741" t="s">
        <v>36</v>
      </c>
      <c r="L215" s="741">
        <v>2</v>
      </c>
      <c r="M215" s="64"/>
      <c r="N215" s="65" t="str">
        <f t="shared" si="18"/>
        <v>Included</v>
      </c>
      <c r="O215" s="66">
        <f t="shared" si="19"/>
        <v>0</v>
      </c>
      <c r="P215" s="9">
        <f t="shared" si="20"/>
        <v>0</v>
      </c>
      <c r="Q215" s="10">
        <f t="shared" si="21"/>
        <v>0</v>
      </c>
      <c r="R215" s="17">
        <f t="shared" si="22"/>
        <v>0</v>
      </c>
      <c r="S215" s="9"/>
      <c r="T215" s="67">
        <f t="shared" si="23"/>
        <v>0</v>
      </c>
      <c r="V215" s="68"/>
      <c r="AB215" s="10"/>
      <c r="AL215" s="10"/>
      <c r="AM215" s="10"/>
      <c r="AN215" s="10"/>
      <c r="AO215" s="10"/>
      <c r="AP215" s="10"/>
      <c r="AQ215" s="10"/>
      <c r="AR215" s="10"/>
      <c r="AS215" s="10"/>
      <c r="AT215" s="10"/>
      <c r="AU215" s="10"/>
      <c r="AV215" s="10"/>
      <c r="AW215" s="10"/>
      <c r="AX215" s="10"/>
      <c r="AY215" s="10"/>
    </row>
    <row r="216" spans="1:51" ht="31.5" x14ac:dyDescent="0.3">
      <c r="A216" s="60">
        <v>196</v>
      </c>
      <c r="B216" s="740">
        <v>7000023989</v>
      </c>
      <c r="C216" s="741">
        <v>1990</v>
      </c>
      <c r="D216" s="740" t="s">
        <v>360</v>
      </c>
      <c r="E216" s="740">
        <v>1000064002</v>
      </c>
      <c r="F216" s="741">
        <v>85176930</v>
      </c>
      <c r="G216" s="61"/>
      <c r="H216" s="62">
        <v>0.18</v>
      </c>
      <c r="I216" s="63"/>
      <c r="J216" s="740" t="s">
        <v>534</v>
      </c>
      <c r="K216" s="741" t="s">
        <v>36</v>
      </c>
      <c r="L216" s="741">
        <v>2</v>
      </c>
      <c r="M216" s="64"/>
      <c r="N216" s="65" t="str">
        <f t="shared" si="18"/>
        <v>Included</v>
      </c>
      <c r="O216" s="66">
        <f t="shared" si="19"/>
        <v>0</v>
      </c>
      <c r="P216" s="9">
        <f t="shared" si="20"/>
        <v>0</v>
      </c>
      <c r="Q216" s="10">
        <f t="shared" si="21"/>
        <v>0</v>
      </c>
      <c r="R216" s="17">
        <f t="shared" si="22"/>
        <v>0</v>
      </c>
      <c r="S216" s="9"/>
      <c r="T216" s="67">
        <f t="shared" si="23"/>
        <v>0</v>
      </c>
      <c r="V216" s="68"/>
      <c r="AB216" s="10"/>
      <c r="AL216" s="10"/>
      <c r="AM216" s="10"/>
      <c r="AN216" s="10"/>
      <c r="AO216" s="10"/>
      <c r="AP216" s="10"/>
      <c r="AQ216" s="10"/>
      <c r="AR216" s="10"/>
      <c r="AS216" s="10"/>
      <c r="AT216" s="10"/>
      <c r="AU216" s="10"/>
      <c r="AV216" s="10"/>
      <c r="AW216" s="10"/>
      <c r="AX216" s="10"/>
      <c r="AY216" s="10"/>
    </row>
    <row r="217" spans="1:51" ht="15.75" x14ac:dyDescent="0.3">
      <c r="A217" s="60">
        <v>197</v>
      </c>
      <c r="B217" s="740">
        <v>7000023989</v>
      </c>
      <c r="C217" s="741">
        <v>2000</v>
      </c>
      <c r="D217" s="740" t="s">
        <v>360</v>
      </c>
      <c r="E217" s="740">
        <v>1000053101</v>
      </c>
      <c r="F217" s="741">
        <v>85176930</v>
      </c>
      <c r="G217" s="61"/>
      <c r="H217" s="62">
        <v>0.18</v>
      </c>
      <c r="I217" s="63"/>
      <c r="J217" s="740" t="s">
        <v>535</v>
      </c>
      <c r="K217" s="741" t="s">
        <v>36</v>
      </c>
      <c r="L217" s="741">
        <v>1</v>
      </c>
      <c r="M217" s="64"/>
      <c r="N217" s="65" t="str">
        <f t="shared" si="18"/>
        <v>Included</v>
      </c>
      <c r="O217" s="66">
        <f t="shared" si="19"/>
        <v>0</v>
      </c>
      <c r="P217" s="9">
        <f t="shared" si="20"/>
        <v>0</v>
      </c>
      <c r="Q217" s="10">
        <f t="shared" si="21"/>
        <v>0</v>
      </c>
      <c r="R217" s="17">
        <f t="shared" si="22"/>
        <v>0</v>
      </c>
      <c r="S217" s="9"/>
      <c r="T217" s="67">
        <f t="shared" si="23"/>
        <v>0</v>
      </c>
      <c r="V217" s="68"/>
      <c r="AB217" s="10"/>
      <c r="AL217" s="10"/>
      <c r="AM217" s="10"/>
      <c r="AN217" s="10"/>
      <c r="AO217" s="10"/>
      <c r="AP217" s="10"/>
      <c r="AQ217" s="10"/>
      <c r="AR217" s="10"/>
      <c r="AS217" s="10"/>
      <c r="AT217" s="10"/>
      <c r="AU217" s="10"/>
      <c r="AV217" s="10"/>
      <c r="AW217" s="10"/>
      <c r="AX217" s="10"/>
      <c r="AY217" s="10"/>
    </row>
    <row r="218" spans="1:51" ht="31.5" x14ac:dyDescent="0.3">
      <c r="A218" s="60">
        <v>198</v>
      </c>
      <c r="B218" s="740">
        <v>7000023989</v>
      </c>
      <c r="C218" s="741">
        <v>2010</v>
      </c>
      <c r="D218" s="740" t="s">
        <v>360</v>
      </c>
      <c r="E218" s="740">
        <v>1000022709</v>
      </c>
      <c r="F218" s="741">
        <v>84714190</v>
      </c>
      <c r="G218" s="61"/>
      <c r="H218" s="62">
        <v>0.18</v>
      </c>
      <c r="I218" s="63"/>
      <c r="J218" s="740" t="s">
        <v>536</v>
      </c>
      <c r="K218" s="741" t="s">
        <v>36</v>
      </c>
      <c r="L218" s="741">
        <v>2</v>
      </c>
      <c r="M218" s="64"/>
      <c r="N218" s="65" t="str">
        <f t="shared" si="18"/>
        <v>Included</v>
      </c>
      <c r="O218" s="66">
        <f t="shared" si="19"/>
        <v>0</v>
      </c>
      <c r="P218" s="9">
        <f t="shared" si="20"/>
        <v>0</v>
      </c>
      <c r="Q218" s="10">
        <f t="shared" si="21"/>
        <v>0</v>
      </c>
      <c r="R218" s="17">
        <f t="shared" si="22"/>
        <v>0</v>
      </c>
      <c r="S218" s="9"/>
      <c r="T218" s="67">
        <f t="shared" si="23"/>
        <v>0</v>
      </c>
      <c r="V218" s="68"/>
      <c r="AB218" s="10"/>
      <c r="AL218" s="10"/>
      <c r="AM218" s="10"/>
      <c r="AN218" s="10"/>
      <c r="AO218" s="10"/>
      <c r="AP218" s="10"/>
      <c r="AQ218" s="10"/>
      <c r="AR218" s="10"/>
      <c r="AS218" s="10"/>
      <c r="AT218" s="10"/>
      <c r="AU218" s="10"/>
      <c r="AV218" s="10"/>
      <c r="AW218" s="10"/>
      <c r="AX218" s="10"/>
      <c r="AY218" s="10"/>
    </row>
    <row r="219" spans="1:51" s="737" customFormat="1" ht="15.75" x14ac:dyDescent="0.3">
      <c r="A219" s="60">
        <v>199</v>
      </c>
      <c r="B219" s="740">
        <v>7000023989</v>
      </c>
      <c r="C219" s="741">
        <v>2020</v>
      </c>
      <c r="D219" s="740" t="s">
        <v>360</v>
      </c>
      <c r="E219" s="740">
        <v>1000060217</v>
      </c>
      <c r="F219" s="741">
        <v>85281217</v>
      </c>
      <c r="G219" s="733"/>
      <c r="H219" s="62">
        <v>0.18</v>
      </c>
      <c r="I219" s="734"/>
      <c r="J219" s="740" t="s">
        <v>537</v>
      </c>
      <c r="K219" s="741" t="s">
        <v>36</v>
      </c>
      <c r="L219" s="741">
        <v>2</v>
      </c>
      <c r="M219" s="735"/>
      <c r="N219" s="65" t="str">
        <f t="shared" si="18"/>
        <v>Included</v>
      </c>
      <c r="O219" s="66">
        <f t="shared" si="19"/>
        <v>0</v>
      </c>
      <c r="P219" s="9">
        <f t="shared" si="20"/>
        <v>0</v>
      </c>
      <c r="Q219" s="10">
        <f t="shared" si="21"/>
        <v>0</v>
      </c>
      <c r="R219" s="17">
        <f t="shared" si="22"/>
        <v>0</v>
      </c>
      <c r="S219" s="9"/>
      <c r="T219" s="67">
        <f t="shared" si="23"/>
        <v>0</v>
      </c>
      <c r="U219" s="736"/>
      <c r="V219" s="738"/>
      <c r="W219" s="736"/>
      <c r="X219" s="736"/>
      <c r="Y219" s="736"/>
    </row>
    <row r="220" spans="1:51" s="737" customFormat="1" ht="15.75" x14ac:dyDescent="0.3">
      <c r="A220" s="60">
        <v>200</v>
      </c>
      <c r="B220" s="740">
        <v>7000023989</v>
      </c>
      <c r="C220" s="741">
        <v>2030</v>
      </c>
      <c r="D220" s="740" t="s">
        <v>360</v>
      </c>
      <c r="E220" s="740">
        <v>1000064036</v>
      </c>
      <c r="F220" s="741">
        <v>84714190</v>
      </c>
      <c r="G220" s="733"/>
      <c r="H220" s="62">
        <v>0.18</v>
      </c>
      <c r="I220" s="734"/>
      <c r="J220" s="740" t="s">
        <v>538</v>
      </c>
      <c r="K220" s="741" t="s">
        <v>36</v>
      </c>
      <c r="L220" s="741">
        <v>1</v>
      </c>
      <c r="M220" s="735"/>
      <c r="N220" s="65" t="str">
        <f t="shared" si="18"/>
        <v>Included</v>
      </c>
      <c r="O220" s="66">
        <f t="shared" si="19"/>
        <v>0</v>
      </c>
      <c r="P220" s="9">
        <f t="shared" si="20"/>
        <v>0</v>
      </c>
      <c r="Q220" s="10">
        <f t="shared" si="21"/>
        <v>0</v>
      </c>
      <c r="R220" s="17">
        <f t="shared" si="22"/>
        <v>0</v>
      </c>
      <c r="S220" s="9"/>
      <c r="T220" s="67">
        <f t="shared" si="23"/>
        <v>0</v>
      </c>
      <c r="U220" s="736"/>
      <c r="V220" s="738"/>
      <c r="W220" s="736"/>
      <c r="X220" s="736"/>
      <c r="Y220" s="736"/>
    </row>
    <row r="221" spans="1:51" s="737" customFormat="1" ht="15.75" x14ac:dyDescent="0.3">
      <c r="A221" s="60">
        <v>201</v>
      </c>
      <c r="B221" s="740">
        <v>7000023989</v>
      </c>
      <c r="C221" s="741">
        <v>2040</v>
      </c>
      <c r="D221" s="740" t="s">
        <v>360</v>
      </c>
      <c r="E221" s="740">
        <v>1000063998</v>
      </c>
      <c r="F221" s="741">
        <v>85285100</v>
      </c>
      <c r="G221" s="733"/>
      <c r="H221" s="62">
        <v>0</v>
      </c>
      <c r="I221" s="734"/>
      <c r="J221" s="740" t="s">
        <v>539</v>
      </c>
      <c r="K221" s="741" t="s">
        <v>36</v>
      </c>
      <c r="L221" s="741">
        <v>1</v>
      </c>
      <c r="M221" s="735"/>
      <c r="N221" s="65" t="str">
        <f t="shared" si="18"/>
        <v>Included</v>
      </c>
      <c r="O221" s="66">
        <f t="shared" si="19"/>
        <v>0</v>
      </c>
      <c r="P221" s="9">
        <f t="shared" si="20"/>
        <v>0</v>
      </c>
      <c r="Q221" s="10">
        <f t="shared" si="21"/>
        <v>0</v>
      </c>
      <c r="R221" s="17">
        <f t="shared" si="22"/>
        <v>0</v>
      </c>
      <c r="S221" s="9"/>
      <c r="T221" s="67">
        <f t="shared" si="23"/>
        <v>0</v>
      </c>
      <c r="U221" s="736"/>
      <c r="V221" s="738"/>
      <c r="W221" s="736"/>
      <c r="X221" s="736"/>
      <c r="Y221" s="736"/>
    </row>
    <row r="222" spans="1:51" ht="15.75" x14ac:dyDescent="0.3">
      <c r="A222" s="60">
        <v>202</v>
      </c>
      <c r="B222" s="740">
        <v>7000023989</v>
      </c>
      <c r="C222" s="741">
        <v>2050</v>
      </c>
      <c r="D222" s="740" t="s">
        <v>360</v>
      </c>
      <c r="E222" s="740">
        <v>1000010514</v>
      </c>
      <c r="F222" s="741">
        <v>84714190</v>
      </c>
      <c r="G222" s="61"/>
      <c r="H222" s="62">
        <v>0.18</v>
      </c>
      <c r="I222" s="63"/>
      <c r="J222" s="740" t="s">
        <v>540</v>
      </c>
      <c r="K222" s="741" t="s">
        <v>36</v>
      </c>
      <c r="L222" s="741">
        <v>1</v>
      </c>
      <c r="M222" s="64"/>
      <c r="N222" s="65" t="str">
        <f t="shared" si="18"/>
        <v>Included</v>
      </c>
      <c r="O222" s="66">
        <f t="shared" si="19"/>
        <v>0</v>
      </c>
      <c r="P222" s="9">
        <f t="shared" si="20"/>
        <v>0</v>
      </c>
      <c r="Q222" s="10">
        <f t="shared" si="21"/>
        <v>0</v>
      </c>
      <c r="R222" s="17">
        <f t="shared" si="22"/>
        <v>0</v>
      </c>
      <c r="S222" s="9"/>
      <c r="T222" s="67">
        <f t="shared" si="23"/>
        <v>0</v>
      </c>
      <c r="V222" s="68"/>
      <c r="AB222" s="10"/>
      <c r="AL222" s="10"/>
      <c r="AM222" s="10"/>
      <c r="AN222" s="10"/>
      <c r="AO222" s="10"/>
      <c r="AP222" s="10"/>
      <c r="AQ222" s="10"/>
      <c r="AR222" s="10"/>
      <c r="AS222" s="10"/>
      <c r="AT222" s="10"/>
      <c r="AU222" s="10"/>
      <c r="AV222" s="10"/>
      <c r="AW222" s="10"/>
      <c r="AX222" s="10"/>
      <c r="AY222" s="10"/>
    </row>
    <row r="223" spans="1:51" ht="15.75" x14ac:dyDescent="0.3">
      <c r="A223" s="60">
        <v>203</v>
      </c>
      <c r="B223" s="740">
        <v>7000023989</v>
      </c>
      <c r="C223" s="741">
        <v>2060</v>
      </c>
      <c r="D223" s="740" t="s">
        <v>360</v>
      </c>
      <c r="E223" s="740">
        <v>1000064000</v>
      </c>
      <c r="F223" s="741">
        <v>85285100</v>
      </c>
      <c r="G223" s="61"/>
      <c r="H223" s="62">
        <v>0</v>
      </c>
      <c r="I223" s="63"/>
      <c r="J223" s="740" t="s">
        <v>541</v>
      </c>
      <c r="K223" s="741" t="s">
        <v>36</v>
      </c>
      <c r="L223" s="741">
        <v>1</v>
      </c>
      <c r="M223" s="64"/>
      <c r="N223" s="65" t="str">
        <f t="shared" si="18"/>
        <v>Included</v>
      </c>
      <c r="O223" s="66">
        <f t="shared" si="19"/>
        <v>0</v>
      </c>
      <c r="P223" s="9">
        <f t="shared" si="20"/>
        <v>0</v>
      </c>
      <c r="Q223" s="10">
        <f t="shared" si="21"/>
        <v>0</v>
      </c>
      <c r="R223" s="17">
        <f t="shared" si="22"/>
        <v>0</v>
      </c>
      <c r="S223" s="9"/>
      <c r="T223" s="67">
        <f t="shared" si="23"/>
        <v>0</v>
      </c>
      <c r="V223" s="68"/>
      <c r="AB223" s="10"/>
      <c r="AL223" s="10"/>
      <c r="AM223" s="10"/>
      <c r="AN223" s="10"/>
      <c r="AO223" s="10"/>
      <c r="AP223" s="10"/>
      <c r="AQ223" s="10"/>
      <c r="AR223" s="10"/>
      <c r="AS223" s="10"/>
      <c r="AT223" s="10"/>
      <c r="AU223" s="10"/>
      <c r="AV223" s="10"/>
      <c r="AW223" s="10"/>
      <c r="AX223" s="10"/>
      <c r="AY223" s="10"/>
    </row>
    <row r="224" spans="1:51" ht="15.75" x14ac:dyDescent="0.3">
      <c r="A224" s="60">
        <v>204</v>
      </c>
      <c r="B224" s="740">
        <v>7000023989</v>
      </c>
      <c r="C224" s="741">
        <v>2070</v>
      </c>
      <c r="D224" s="740" t="s">
        <v>360</v>
      </c>
      <c r="E224" s="740">
        <v>1000009297</v>
      </c>
      <c r="F224" s="741">
        <v>84433240</v>
      </c>
      <c r="G224" s="61"/>
      <c r="H224" s="62">
        <v>0.18</v>
      </c>
      <c r="I224" s="63"/>
      <c r="J224" s="740" t="s">
        <v>441</v>
      </c>
      <c r="K224" s="741" t="s">
        <v>36</v>
      </c>
      <c r="L224" s="741">
        <v>2</v>
      </c>
      <c r="M224" s="64"/>
      <c r="N224" s="65" t="str">
        <f t="shared" si="18"/>
        <v>Included</v>
      </c>
      <c r="O224" s="66">
        <f t="shared" si="19"/>
        <v>0</v>
      </c>
      <c r="P224" s="9">
        <f t="shared" si="20"/>
        <v>0</v>
      </c>
      <c r="Q224" s="10">
        <f t="shared" si="21"/>
        <v>0</v>
      </c>
      <c r="R224" s="17">
        <f t="shared" si="22"/>
        <v>0</v>
      </c>
      <c r="S224" s="9"/>
      <c r="T224" s="67">
        <f t="shared" si="23"/>
        <v>0</v>
      </c>
      <c r="V224" s="68"/>
      <c r="AB224" s="10"/>
      <c r="AL224" s="10"/>
      <c r="AM224" s="10"/>
      <c r="AN224" s="10"/>
      <c r="AO224" s="10"/>
      <c r="AP224" s="10"/>
      <c r="AQ224" s="10"/>
      <c r="AR224" s="10"/>
      <c r="AS224" s="10"/>
      <c r="AT224" s="10"/>
      <c r="AU224" s="10"/>
      <c r="AV224" s="10"/>
      <c r="AW224" s="10"/>
      <c r="AX224" s="10"/>
      <c r="AY224" s="10"/>
    </row>
    <row r="225" spans="1:51" ht="31.5" x14ac:dyDescent="0.3">
      <c r="A225" s="60">
        <v>205</v>
      </c>
      <c r="B225" s="740">
        <v>7000023989</v>
      </c>
      <c r="C225" s="741">
        <v>2080</v>
      </c>
      <c r="D225" s="740" t="s">
        <v>360</v>
      </c>
      <c r="E225" s="740">
        <v>1000007095</v>
      </c>
      <c r="F225" s="741">
        <v>84433240</v>
      </c>
      <c r="G225" s="61"/>
      <c r="H225" s="62">
        <v>0.18</v>
      </c>
      <c r="I225" s="63"/>
      <c r="J225" s="740" t="s">
        <v>542</v>
      </c>
      <c r="K225" s="741" t="s">
        <v>36</v>
      </c>
      <c r="L225" s="741">
        <v>1</v>
      </c>
      <c r="M225" s="64"/>
      <c r="N225" s="65" t="str">
        <f t="shared" si="18"/>
        <v>Included</v>
      </c>
      <c r="O225" s="66">
        <f t="shared" si="19"/>
        <v>0</v>
      </c>
      <c r="P225" s="9">
        <f t="shared" si="20"/>
        <v>0</v>
      </c>
      <c r="Q225" s="10">
        <f t="shared" si="21"/>
        <v>0</v>
      </c>
      <c r="R225" s="17">
        <f t="shared" si="22"/>
        <v>0</v>
      </c>
      <c r="S225" s="9"/>
      <c r="T225" s="67">
        <f t="shared" si="23"/>
        <v>0</v>
      </c>
      <c r="V225" s="68"/>
      <c r="AB225" s="10"/>
      <c r="AL225" s="10"/>
      <c r="AM225" s="10"/>
      <c r="AN225" s="10"/>
      <c r="AO225" s="10"/>
      <c r="AP225" s="10"/>
      <c r="AQ225" s="10"/>
      <c r="AR225" s="10"/>
      <c r="AS225" s="10"/>
      <c r="AT225" s="10"/>
      <c r="AU225" s="10"/>
      <c r="AV225" s="10"/>
      <c r="AW225" s="10"/>
      <c r="AX225" s="10"/>
      <c r="AY225" s="10"/>
    </row>
    <row r="226" spans="1:51" ht="15.75" x14ac:dyDescent="0.3">
      <c r="A226" s="60">
        <v>206</v>
      </c>
      <c r="B226" s="740">
        <v>7000023989</v>
      </c>
      <c r="C226" s="741">
        <v>2090</v>
      </c>
      <c r="D226" s="740" t="s">
        <v>360</v>
      </c>
      <c r="E226" s="740">
        <v>1000060300</v>
      </c>
      <c r="F226" s="741">
        <v>90311000</v>
      </c>
      <c r="G226" s="61"/>
      <c r="H226" s="62">
        <v>0.18</v>
      </c>
      <c r="I226" s="63"/>
      <c r="J226" s="740" t="s">
        <v>320</v>
      </c>
      <c r="K226" s="741" t="s">
        <v>34</v>
      </c>
      <c r="L226" s="741">
        <v>1</v>
      </c>
      <c r="M226" s="64"/>
      <c r="N226" s="65" t="str">
        <f t="shared" si="18"/>
        <v>Included</v>
      </c>
      <c r="O226" s="66">
        <f t="shared" si="19"/>
        <v>0</v>
      </c>
      <c r="P226" s="9">
        <f t="shared" si="20"/>
        <v>0</v>
      </c>
      <c r="Q226" s="10">
        <f t="shared" si="21"/>
        <v>0</v>
      </c>
      <c r="R226" s="17">
        <f t="shared" si="22"/>
        <v>0</v>
      </c>
      <c r="S226" s="9"/>
      <c r="T226" s="67">
        <f t="shared" si="23"/>
        <v>0</v>
      </c>
      <c r="V226" s="68"/>
      <c r="AB226" s="10"/>
      <c r="AL226" s="10"/>
      <c r="AM226" s="10"/>
      <c r="AN226" s="10"/>
      <c r="AO226" s="10"/>
      <c r="AP226" s="10"/>
      <c r="AQ226" s="10"/>
      <c r="AR226" s="10"/>
      <c r="AS226" s="10"/>
      <c r="AT226" s="10"/>
      <c r="AU226" s="10"/>
      <c r="AV226" s="10"/>
      <c r="AW226" s="10"/>
      <c r="AX226" s="10"/>
      <c r="AY226" s="10"/>
    </row>
    <row r="227" spans="1:51" ht="15.75" x14ac:dyDescent="0.3">
      <c r="A227" s="60">
        <v>207</v>
      </c>
      <c r="B227" s="740">
        <v>7000023989</v>
      </c>
      <c r="C227" s="741">
        <v>2100</v>
      </c>
      <c r="D227" s="740" t="s">
        <v>360</v>
      </c>
      <c r="E227" s="740">
        <v>1000010618</v>
      </c>
      <c r="F227" s="741">
        <v>90311000</v>
      </c>
      <c r="G227" s="61"/>
      <c r="H227" s="62">
        <v>0.18</v>
      </c>
      <c r="I227" s="63"/>
      <c r="J227" s="740" t="s">
        <v>443</v>
      </c>
      <c r="K227" s="741" t="s">
        <v>36</v>
      </c>
      <c r="L227" s="741">
        <v>1</v>
      </c>
      <c r="M227" s="64"/>
      <c r="N227" s="65" t="str">
        <f t="shared" si="18"/>
        <v>Included</v>
      </c>
      <c r="O227" s="66">
        <f t="shared" si="19"/>
        <v>0</v>
      </c>
      <c r="P227" s="9">
        <f t="shared" si="20"/>
        <v>0</v>
      </c>
      <c r="Q227" s="10">
        <f t="shared" si="21"/>
        <v>0</v>
      </c>
      <c r="R227" s="17">
        <f t="shared" si="22"/>
        <v>0</v>
      </c>
      <c r="S227" s="9"/>
      <c r="T227" s="67">
        <f t="shared" si="23"/>
        <v>0</v>
      </c>
      <c r="V227" s="68"/>
      <c r="AB227" s="10"/>
      <c r="AL227" s="10"/>
      <c r="AM227" s="10"/>
      <c r="AN227" s="10"/>
      <c r="AO227" s="10"/>
      <c r="AP227" s="10"/>
      <c r="AQ227" s="10"/>
      <c r="AR227" s="10"/>
      <c r="AS227" s="10"/>
      <c r="AT227" s="10"/>
      <c r="AU227" s="10"/>
      <c r="AV227" s="10"/>
      <c r="AW227" s="10"/>
      <c r="AX227" s="10"/>
      <c r="AY227" s="10"/>
    </row>
    <row r="228" spans="1:51" ht="15.75" x14ac:dyDescent="0.3">
      <c r="A228" s="60">
        <v>208</v>
      </c>
      <c r="B228" s="740">
        <v>7000023989</v>
      </c>
      <c r="C228" s="741">
        <v>2110</v>
      </c>
      <c r="D228" s="740" t="s">
        <v>360</v>
      </c>
      <c r="E228" s="740">
        <v>1000010620</v>
      </c>
      <c r="F228" s="741">
        <v>90311000</v>
      </c>
      <c r="G228" s="61"/>
      <c r="H228" s="62">
        <v>0.18</v>
      </c>
      <c r="I228" s="63"/>
      <c r="J228" s="740" t="s">
        <v>323</v>
      </c>
      <c r="K228" s="741" t="s">
        <v>36</v>
      </c>
      <c r="L228" s="741">
        <v>1</v>
      </c>
      <c r="M228" s="64"/>
      <c r="N228" s="65" t="str">
        <f t="shared" si="18"/>
        <v>Included</v>
      </c>
      <c r="O228" s="66">
        <f t="shared" si="19"/>
        <v>0</v>
      </c>
      <c r="P228" s="9">
        <f t="shared" si="20"/>
        <v>0</v>
      </c>
      <c r="Q228" s="10">
        <f t="shared" si="21"/>
        <v>0</v>
      </c>
      <c r="R228" s="17">
        <f t="shared" si="22"/>
        <v>0</v>
      </c>
      <c r="S228" s="9"/>
      <c r="T228" s="67">
        <f t="shared" si="23"/>
        <v>0</v>
      </c>
      <c r="V228" s="68"/>
      <c r="AB228" s="10"/>
      <c r="AL228" s="10"/>
      <c r="AM228" s="10"/>
      <c r="AN228" s="10"/>
      <c r="AO228" s="10"/>
      <c r="AP228" s="10"/>
      <c r="AQ228" s="10"/>
      <c r="AR228" s="10"/>
      <c r="AS228" s="10"/>
      <c r="AT228" s="10"/>
      <c r="AU228" s="10"/>
      <c r="AV228" s="10"/>
      <c r="AW228" s="10"/>
      <c r="AX228" s="10"/>
      <c r="AY228" s="10"/>
    </row>
    <row r="229" spans="1:51" ht="15.75" x14ac:dyDescent="0.3">
      <c r="A229" s="60">
        <v>209</v>
      </c>
      <c r="B229" s="740">
        <v>7000023989</v>
      </c>
      <c r="C229" s="741">
        <v>2120</v>
      </c>
      <c r="D229" s="740" t="s">
        <v>360</v>
      </c>
      <c r="E229" s="740">
        <v>1000010619</v>
      </c>
      <c r="F229" s="741">
        <v>90311000</v>
      </c>
      <c r="G229" s="61"/>
      <c r="H229" s="62">
        <v>0.18</v>
      </c>
      <c r="I229" s="63"/>
      <c r="J229" s="740" t="s">
        <v>324</v>
      </c>
      <c r="K229" s="741" t="s">
        <v>36</v>
      </c>
      <c r="L229" s="741">
        <v>1</v>
      </c>
      <c r="M229" s="64"/>
      <c r="N229" s="65" t="str">
        <f t="shared" si="18"/>
        <v>Included</v>
      </c>
      <c r="O229" s="66">
        <f t="shared" si="19"/>
        <v>0</v>
      </c>
      <c r="P229" s="9">
        <f t="shared" si="20"/>
        <v>0</v>
      </c>
      <c r="Q229" s="10">
        <f t="shared" si="21"/>
        <v>0</v>
      </c>
      <c r="R229" s="17">
        <f t="shared" si="22"/>
        <v>0</v>
      </c>
      <c r="S229" s="9"/>
      <c r="T229" s="67">
        <f t="shared" si="23"/>
        <v>0</v>
      </c>
      <c r="V229" s="68"/>
      <c r="AB229" s="10"/>
      <c r="AL229" s="10"/>
      <c r="AM229" s="10"/>
      <c r="AN229" s="10"/>
      <c r="AO229" s="10"/>
      <c r="AP229" s="10"/>
      <c r="AQ229" s="10"/>
      <c r="AR229" s="10"/>
      <c r="AS229" s="10"/>
      <c r="AT229" s="10"/>
      <c r="AU229" s="10"/>
      <c r="AV229" s="10"/>
      <c r="AW229" s="10"/>
      <c r="AX229" s="10"/>
      <c r="AY229" s="10"/>
    </row>
    <row r="230" spans="1:51" ht="15.75" x14ac:dyDescent="0.3">
      <c r="A230" s="60">
        <v>210</v>
      </c>
      <c r="B230" s="740">
        <v>7000023989</v>
      </c>
      <c r="C230" s="741">
        <v>2130</v>
      </c>
      <c r="D230" s="740" t="s">
        <v>360</v>
      </c>
      <c r="E230" s="740">
        <v>1000060447</v>
      </c>
      <c r="F230" s="741">
        <v>90311000</v>
      </c>
      <c r="G230" s="61"/>
      <c r="H230" s="62">
        <v>0.18</v>
      </c>
      <c r="I230" s="63"/>
      <c r="J230" s="740" t="s">
        <v>321</v>
      </c>
      <c r="K230" s="741" t="s">
        <v>322</v>
      </c>
      <c r="L230" s="741">
        <v>1</v>
      </c>
      <c r="M230" s="64"/>
      <c r="N230" s="65" t="str">
        <f t="shared" si="18"/>
        <v>Included</v>
      </c>
      <c r="O230" s="66">
        <f t="shared" si="19"/>
        <v>0</v>
      </c>
      <c r="P230" s="9">
        <f t="shared" si="20"/>
        <v>0</v>
      </c>
      <c r="Q230" s="10">
        <f t="shared" si="21"/>
        <v>0</v>
      </c>
      <c r="R230" s="17">
        <f t="shared" si="22"/>
        <v>0</v>
      </c>
      <c r="S230" s="9"/>
      <c r="T230" s="67">
        <f t="shared" si="23"/>
        <v>0</v>
      </c>
      <c r="V230" s="68"/>
      <c r="AB230" s="10"/>
      <c r="AL230" s="10"/>
      <c r="AM230" s="10"/>
      <c r="AN230" s="10"/>
      <c r="AO230" s="10"/>
      <c r="AP230" s="10"/>
      <c r="AQ230" s="10"/>
      <c r="AR230" s="10"/>
      <c r="AS230" s="10"/>
      <c r="AT230" s="10"/>
      <c r="AU230" s="10"/>
      <c r="AV230" s="10"/>
      <c r="AW230" s="10"/>
      <c r="AX230" s="10"/>
      <c r="AY230" s="10"/>
    </row>
    <row r="231" spans="1:51" ht="15.75" x14ac:dyDescent="0.3">
      <c r="A231" s="60">
        <v>211</v>
      </c>
      <c r="B231" s="740">
        <v>7000023989</v>
      </c>
      <c r="C231" s="741">
        <v>2140</v>
      </c>
      <c r="D231" s="740" t="s">
        <v>360</v>
      </c>
      <c r="E231" s="740">
        <v>1000060229</v>
      </c>
      <c r="F231" s="741">
        <v>84715000</v>
      </c>
      <c r="G231" s="61"/>
      <c r="H231" s="62">
        <v>0.18</v>
      </c>
      <c r="I231" s="63"/>
      <c r="J231" s="740" t="s">
        <v>543</v>
      </c>
      <c r="K231" s="741" t="s">
        <v>36</v>
      </c>
      <c r="L231" s="741">
        <v>2</v>
      </c>
      <c r="M231" s="64"/>
      <c r="N231" s="65" t="str">
        <f t="shared" si="18"/>
        <v>Included</v>
      </c>
      <c r="O231" s="66">
        <f t="shared" si="19"/>
        <v>0</v>
      </c>
      <c r="P231" s="9">
        <f t="shared" si="20"/>
        <v>0</v>
      </c>
      <c r="Q231" s="10">
        <f t="shared" si="21"/>
        <v>0</v>
      </c>
      <c r="R231" s="17">
        <f t="shared" si="22"/>
        <v>0</v>
      </c>
      <c r="S231" s="9"/>
      <c r="T231" s="67">
        <f t="shared" si="23"/>
        <v>0</v>
      </c>
      <c r="V231" s="68"/>
      <c r="AB231" s="10"/>
      <c r="AL231" s="10"/>
      <c r="AM231" s="10"/>
      <c r="AN231" s="10"/>
      <c r="AO231" s="10"/>
      <c r="AP231" s="10"/>
      <c r="AQ231" s="10"/>
      <c r="AR231" s="10"/>
      <c r="AS231" s="10"/>
      <c r="AT231" s="10"/>
      <c r="AU231" s="10"/>
      <c r="AV231" s="10"/>
      <c r="AW231" s="10"/>
      <c r="AX231" s="10"/>
      <c r="AY231" s="10"/>
    </row>
    <row r="232" spans="1:51" ht="31.5" x14ac:dyDescent="0.3">
      <c r="A232" s="60">
        <v>212</v>
      </c>
      <c r="B232" s="740">
        <v>7000023989</v>
      </c>
      <c r="C232" s="741">
        <v>2150</v>
      </c>
      <c r="D232" s="740" t="s">
        <v>360</v>
      </c>
      <c r="E232" s="740">
        <v>1000049896</v>
      </c>
      <c r="F232" s="741">
        <v>85176930</v>
      </c>
      <c r="G232" s="61"/>
      <c r="H232" s="62">
        <v>0.18</v>
      </c>
      <c r="I232" s="63"/>
      <c r="J232" s="740" t="s">
        <v>545</v>
      </c>
      <c r="K232" s="741" t="s">
        <v>34</v>
      </c>
      <c r="L232" s="741">
        <v>3</v>
      </c>
      <c r="M232" s="64"/>
      <c r="N232" s="65" t="str">
        <f t="shared" si="18"/>
        <v>Included</v>
      </c>
      <c r="O232" s="66">
        <f t="shared" si="19"/>
        <v>0</v>
      </c>
      <c r="P232" s="9">
        <f t="shared" si="20"/>
        <v>0</v>
      </c>
      <c r="Q232" s="10">
        <f t="shared" si="21"/>
        <v>0</v>
      </c>
      <c r="R232" s="17">
        <f t="shared" si="22"/>
        <v>0</v>
      </c>
      <c r="S232" s="9"/>
      <c r="T232" s="67">
        <f t="shared" si="23"/>
        <v>0</v>
      </c>
      <c r="V232" s="68"/>
      <c r="AB232" s="10"/>
      <c r="AL232" s="10"/>
      <c r="AM232" s="10"/>
      <c r="AN232" s="10"/>
      <c r="AO232" s="10"/>
      <c r="AP232" s="10"/>
      <c r="AQ232" s="10"/>
      <c r="AR232" s="10"/>
      <c r="AS232" s="10"/>
      <c r="AT232" s="10"/>
      <c r="AU232" s="10"/>
      <c r="AV232" s="10"/>
      <c r="AW232" s="10"/>
      <c r="AX232" s="10"/>
      <c r="AY232" s="10"/>
    </row>
    <row r="233" spans="1:51" ht="15.75" x14ac:dyDescent="0.3">
      <c r="A233" s="60">
        <v>213</v>
      </c>
      <c r="B233" s="740">
        <v>7000023989</v>
      </c>
      <c r="C233" s="741">
        <v>2160</v>
      </c>
      <c r="D233" s="740" t="s">
        <v>360</v>
      </c>
      <c r="E233" s="740">
        <v>1000060307</v>
      </c>
      <c r="F233" s="741">
        <v>94038900</v>
      </c>
      <c r="G233" s="61"/>
      <c r="H233" s="62">
        <v>0.18</v>
      </c>
      <c r="I233" s="63"/>
      <c r="J233" s="740" t="s">
        <v>546</v>
      </c>
      <c r="K233" s="741" t="s">
        <v>34</v>
      </c>
      <c r="L233" s="741">
        <v>1</v>
      </c>
      <c r="M233" s="64"/>
      <c r="N233" s="65" t="str">
        <f t="shared" si="18"/>
        <v>Included</v>
      </c>
      <c r="O233" s="66">
        <f t="shared" si="19"/>
        <v>0</v>
      </c>
      <c r="P233" s="9">
        <f t="shared" si="20"/>
        <v>0</v>
      </c>
      <c r="Q233" s="10">
        <f t="shared" si="21"/>
        <v>0</v>
      </c>
      <c r="R233" s="17">
        <f t="shared" si="22"/>
        <v>0</v>
      </c>
      <c r="S233" s="9"/>
      <c r="T233" s="67">
        <f t="shared" si="23"/>
        <v>0</v>
      </c>
      <c r="V233" s="68"/>
      <c r="AB233" s="10"/>
      <c r="AL233" s="10"/>
      <c r="AM233" s="10"/>
      <c r="AN233" s="10"/>
      <c r="AO233" s="10"/>
      <c r="AP233" s="10"/>
      <c r="AQ233" s="10"/>
      <c r="AR233" s="10"/>
      <c r="AS233" s="10"/>
      <c r="AT233" s="10"/>
      <c r="AU233" s="10"/>
      <c r="AV233" s="10"/>
      <c r="AW233" s="10"/>
      <c r="AX233" s="10"/>
      <c r="AY233" s="10"/>
    </row>
    <row r="234" spans="1:51" ht="15.75" x14ac:dyDescent="0.3">
      <c r="A234" s="60">
        <v>214</v>
      </c>
      <c r="B234" s="740">
        <v>7000023989</v>
      </c>
      <c r="C234" s="741">
        <v>2170</v>
      </c>
      <c r="D234" s="740" t="s">
        <v>360</v>
      </c>
      <c r="E234" s="740">
        <v>1000063978</v>
      </c>
      <c r="F234" s="741">
        <v>84714190</v>
      </c>
      <c r="G234" s="61"/>
      <c r="H234" s="62">
        <v>0.18</v>
      </c>
      <c r="I234" s="63"/>
      <c r="J234" s="740" t="s">
        <v>548</v>
      </c>
      <c r="K234" s="741" t="s">
        <v>36</v>
      </c>
      <c r="L234" s="741">
        <v>1</v>
      </c>
      <c r="M234" s="64"/>
      <c r="N234" s="65" t="str">
        <f t="shared" si="18"/>
        <v>Included</v>
      </c>
      <c r="O234" s="66">
        <f t="shared" si="19"/>
        <v>0</v>
      </c>
      <c r="P234" s="9">
        <f t="shared" si="20"/>
        <v>0</v>
      </c>
      <c r="Q234" s="10">
        <f t="shared" si="21"/>
        <v>0</v>
      </c>
      <c r="R234" s="17">
        <f t="shared" si="22"/>
        <v>0</v>
      </c>
      <c r="S234" s="9"/>
      <c r="T234" s="67">
        <f t="shared" si="23"/>
        <v>0</v>
      </c>
      <c r="V234" s="68"/>
      <c r="AB234" s="10"/>
      <c r="AL234" s="10"/>
      <c r="AM234" s="10"/>
      <c r="AN234" s="10"/>
      <c r="AO234" s="10"/>
      <c r="AP234" s="10"/>
      <c r="AQ234" s="10"/>
      <c r="AR234" s="10"/>
      <c r="AS234" s="10"/>
      <c r="AT234" s="10"/>
      <c r="AU234" s="10"/>
      <c r="AV234" s="10"/>
      <c r="AW234" s="10"/>
      <c r="AX234" s="10"/>
      <c r="AY234" s="10"/>
    </row>
    <row r="235" spans="1:51" ht="21.75" customHeight="1" x14ac:dyDescent="0.3">
      <c r="A235" s="60">
        <v>215</v>
      </c>
      <c r="B235" s="740">
        <v>7000023989</v>
      </c>
      <c r="C235" s="741">
        <v>2180</v>
      </c>
      <c r="D235" s="740" t="s">
        <v>360</v>
      </c>
      <c r="E235" s="740">
        <v>1000063990</v>
      </c>
      <c r="F235" s="741">
        <v>84714190</v>
      </c>
      <c r="G235" s="61"/>
      <c r="H235" s="62">
        <v>0.18</v>
      </c>
      <c r="I235" s="63"/>
      <c r="J235" s="740" t="s">
        <v>549</v>
      </c>
      <c r="K235" s="741" t="s">
        <v>36</v>
      </c>
      <c r="L235" s="741">
        <v>1</v>
      </c>
      <c r="M235" s="64"/>
      <c r="N235" s="65" t="str">
        <f t="shared" si="18"/>
        <v>Included</v>
      </c>
      <c r="O235" s="66">
        <f t="shared" si="19"/>
        <v>0</v>
      </c>
      <c r="P235" s="9">
        <f t="shared" si="20"/>
        <v>0</v>
      </c>
      <c r="Q235" s="10">
        <f t="shared" si="21"/>
        <v>0</v>
      </c>
      <c r="R235" s="17">
        <f t="shared" si="22"/>
        <v>0</v>
      </c>
      <c r="S235" s="9"/>
      <c r="T235" s="67">
        <f t="shared" si="23"/>
        <v>0</v>
      </c>
      <c r="U235" s="46"/>
      <c r="V235" s="46"/>
      <c r="W235" s="46"/>
      <c r="AA235" s="11"/>
      <c r="AI235" s="34"/>
    </row>
    <row r="236" spans="1:51" ht="15.75" x14ac:dyDescent="0.3">
      <c r="A236" s="60">
        <v>216</v>
      </c>
      <c r="B236" s="740">
        <v>7000023989</v>
      </c>
      <c r="C236" s="741">
        <v>2190</v>
      </c>
      <c r="D236" s="740" t="s">
        <v>360</v>
      </c>
      <c r="E236" s="740">
        <v>1000022205</v>
      </c>
      <c r="F236" s="741">
        <v>85299090</v>
      </c>
      <c r="G236" s="61"/>
      <c r="H236" s="62">
        <v>0.18</v>
      </c>
      <c r="I236" s="63"/>
      <c r="J236" s="740" t="s">
        <v>556</v>
      </c>
      <c r="K236" s="741" t="s">
        <v>34</v>
      </c>
      <c r="L236" s="741">
        <v>2</v>
      </c>
      <c r="M236" s="64"/>
      <c r="N236" s="65" t="str">
        <f t="shared" si="18"/>
        <v>Included</v>
      </c>
      <c r="O236" s="66">
        <f t="shared" si="19"/>
        <v>0</v>
      </c>
      <c r="P236" s="9">
        <f t="shared" si="20"/>
        <v>0</v>
      </c>
      <c r="Q236" s="10">
        <f t="shared" si="21"/>
        <v>0</v>
      </c>
      <c r="R236" s="17">
        <f t="shared" si="22"/>
        <v>0</v>
      </c>
      <c r="S236" s="9"/>
      <c r="T236" s="67">
        <f t="shared" si="23"/>
        <v>0</v>
      </c>
      <c r="V236" s="68"/>
      <c r="AB236" s="10"/>
      <c r="AL236" s="10"/>
      <c r="AM236" s="10"/>
      <c r="AN236" s="10"/>
      <c r="AO236" s="10"/>
      <c r="AP236" s="10"/>
      <c r="AQ236" s="10"/>
      <c r="AR236" s="10"/>
      <c r="AS236" s="10"/>
      <c r="AT236" s="10"/>
      <c r="AU236" s="10"/>
      <c r="AV236" s="10"/>
      <c r="AW236" s="10"/>
      <c r="AX236" s="10"/>
      <c r="AY236" s="10"/>
    </row>
    <row r="237" spans="1:51" ht="31.5" x14ac:dyDescent="0.3">
      <c r="A237" s="60">
        <v>217</v>
      </c>
      <c r="B237" s="740">
        <v>7000023989</v>
      </c>
      <c r="C237" s="741">
        <v>2200</v>
      </c>
      <c r="D237" s="740" t="s">
        <v>360</v>
      </c>
      <c r="E237" s="740">
        <v>1000022202</v>
      </c>
      <c r="F237" s="741">
        <v>84713010</v>
      </c>
      <c r="G237" s="61"/>
      <c r="H237" s="62">
        <v>0.18</v>
      </c>
      <c r="I237" s="63"/>
      <c r="J237" s="740" t="s">
        <v>557</v>
      </c>
      <c r="K237" s="741" t="s">
        <v>36</v>
      </c>
      <c r="L237" s="741">
        <v>1</v>
      </c>
      <c r="M237" s="64"/>
      <c r="N237" s="65" t="str">
        <f t="shared" si="18"/>
        <v>Included</v>
      </c>
      <c r="O237" s="66">
        <f t="shared" si="19"/>
        <v>0</v>
      </c>
      <c r="P237" s="9">
        <f t="shared" si="20"/>
        <v>0</v>
      </c>
      <c r="Q237" s="10">
        <f t="shared" si="21"/>
        <v>0</v>
      </c>
      <c r="R237" s="17">
        <f t="shared" si="22"/>
        <v>0</v>
      </c>
      <c r="S237" s="9"/>
      <c r="T237" s="67">
        <f t="shared" si="23"/>
        <v>0</v>
      </c>
      <c r="V237" s="68"/>
      <c r="AB237" s="10"/>
      <c r="AL237" s="10"/>
      <c r="AM237" s="10"/>
      <c r="AN237" s="10"/>
      <c r="AO237" s="10"/>
      <c r="AP237" s="10"/>
      <c r="AQ237" s="10"/>
      <c r="AR237" s="10"/>
      <c r="AS237" s="10"/>
      <c r="AT237" s="10"/>
      <c r="AU237" s="10"/>
      <c r="AV237" s="10"/>
      <c r="AW237" s="10"/>
      <c r="AX237" s="10"/>
      <c r="AY237" s="10"/>
    </row>
    <row r="238" spans="1:51" ht="15.75" x14ac:dyDescent="0.3">
      <c r="A238" s="60">
        <v>218</v>
      </c>
      <c r="B238" s="740">
        <v>7000023989</v>
      </c>
      <c r="C238" s="741">
        <v>2210</v>
      </c>
      <c r="D238" s="740" t="s">
        <v>360</v>
      </c>
      <c r="E238" s="740">
        <v>1000022206</v>
      </c>
      <c r="F238" s="741">
        <v>85286100</v>
      </c>
      <c r="G238" s="61"/>
      <c r="H238" s="62">
        <v>0.18</v>
      </c>
      <c r="I238" s="63"/>
      <c r="J238" s="740" t="s">
        <v>558</v>
      </c>
      <c r="K238" s="741" t="s">
        <v>34</v>
      </c>
      <c r="L238" s="741">
        <v>1</v>
      </c>
      <c r="M238" s="64"/>
      <c r="N238" s="65" t="str">
        <f t="shared" si="18"/>
        <v>Included</v>
      </c>
      <c r="O238" s="66">
        <f t="shared" si="19"/>
        <v>0</v>
      </c>
      <c r="P238" s="9">
        <f t="shared" si="20"/>
        <v>0</v>
      </c>
      <c r="Q238" s="10">
        <f t="shared" si="21"/>
        <v>0</v>
      </c>
      <c r="R238" s="17">
        <f t="shared" si="22"/>
        <v>0</v>
      </c>
      <c r="S238" s="9"/>
      <c r="T238" s="67">
        <f t="shared" si="23"/>
        <v>0</v>
      </c>
      <c r="V238" s="68"/>
      <c r="AB238" s="10"/>
      <c r="AL238" s="10"/>
      <c r="AM238" s="10"/>
      <c r="AN238" s="10"/>
      <c r="AO238" s="10"/>
      <c r="AP238" s="10"/>
      <c r="AQ238" s="10"/>
      <c r="AR238" s="10"/>
      <c r="AS238" s="10"/>
      <c r="AT238" s="10"/>
      <c r="AU238" s="10"/>
      <c r="AV238" s="10"/>
      <c r="AW238" s="10"/>
      <c r="AX238" s="10"/>
      <c r="AY238" s="10"/>
    </row>
    <row r="239" spans="1:51" ht="15.75" x14ac:dyDescent="0.3">
      <c r="A239" s="60">
        <v>219</v>
      </c>
      <c r="B239" s="740">
        <v>7000023989</v>
      </c>
      <c r="C239" s="741">
        <v>2220</v>
      </c>
      <c r="D239" s="740" t="s">
        <v>360</v>
      </c>
      <c r="E239" s="740">
        <v>1000022203</v>
      </c>
      <c r="F239" s="741">
        <v>85299090</v>
      </c>
      <c r="G239" s="61"/>
      <c r="H239" s="62">
        <v>0.18</v>
      </c>
      <c r="I239" s="63"/>
      <c r="J239" s="740" t="s">
        <v>559</v>
      </c>
      <c r="K239" s="741" t="s">
        <v>36</v>
      </c>
      <c r="L239" s="741">
        <v>2</v>
      </c>
      <c r="M239" s="64"/>
      <c r="N239" s="65" t="str">
        <f t="shared" si="18"/>
        <v>Included</v>
      </c>
      <c r="O239" s="66">
        <f t="shared" si="19"/>
        <v>0</v>
      </c>
      <c r="P239" s="9">
        <f t="shared" si="20"/>
        <v>0</v>
      </c>
      <c r="Q239" s="10">
        <f t="shared" si="21"/>
        <v>0</v>
      </c>
      <c r="R239" s="17">
        <f t="shared" si="22"/>
        <v>0</v>
      </c>
      <c r="S239" s="9"/>
      <c r="T239" s="67">
        <f t="shared" si="23"/>
        <v>0</v>
      </c>
      <c r="V239" s="68"/>
      <c r="AB239" s="10"/>
      <c r="AL239" s="10"/>
      <c r="AM239" s="10"/>
      <c r="AN239" s="10"/>
      <c r="AO239" s="10"/>
      <c r="AP239" s="10"/>
      <c r="AQ239" s="10"/>
      <c r="AR239" s="10"/>
      <c r="AS239" s="10"/>
      <c r="AT239" s="10"/>
      <c r="AU239" s="10"/>
      <c r="AV239" s="10"/>
      <c r="AW239" s="10"/>
      <c r="AX239" s="10"/>
      <c r="AY239" s="10"/>
    </row>
    <row r="240" spans="1:51" ht="15.75" x14ac:dyDescent="0.3">
      <c r="A240" s="60">
        <v>220</v>
      </c>
      <c r="B240" s="740">
        <v>7000023989</v>
      </c>
      <c r="C240" s="741">
        <v>2230</v>
      </c>
      <c r="D240" s="740" t="s">
        <v>360</v>
      </c>
      <c r="E240" s="740">
        <v>1000022204</v>
      </c>
      <c r="F240" s="741">
        <v>85299090</v>
      </c>
      <c r="G240" s="61"/>
      <c r="H240" s="62">
        <v>0.18</v>
      </c>
      <c r="I240" s="63"/>
      <c r="J240" s="740" t="s">
        <v>560</v>
      </c>
      <c r="K240" s="741" t="s">
        <v>343</v>
      </c>
      <c r="L240" s="741">
        <v>1</v>
      </c>
      <c r="M240" s="64"/>
      <c r="N240" s="65" t="str">
        <f t="shared" si="18"/>
        <v>Included</v>
      </c>
      <c r="O240" s="66">
        <f t="shared" si="19"/>
        <v>0</v>
      </c>
      <c r="P240" s="9">
        <f t="shared" si="20"/>
        <v>0</v>
      </c>
      <c r="Q240" s="10">
        <f t="shared" si="21"/>
        <v>0</v>
      </c>
      <c r="R240" s="17">
        <f t="shared" si="22"/>
        <v>0</v>
      </c>
      <c r="S240" s="9"/>
      <c r="T240" s="67">
        <f t="shared" si="23"/>
        <v>0</v>
      </c>
      <c r="V240" s="68"/>
      <c r="AB240" s="10"/>
      <c r="AL240" s="10"/>
      <c r="AM240" s="10"/>
      <c r="AN240" s="10"/>
      <c r="AO240" s="10"/>
      <c r="AP240" s="10"/>
      <c r="AQ240" s="10"/>
      <c r="AR240" s="10"/>
      <c r="AS240" s="10"/>
      <c r="AT240" s="10"/>
      <c r="AU240" s="10"/>
      <c r="AV240" s="10"/>
      <c r="AW240" s="10"/>
      <c r="AX240" s="10"/>
      <c r="AY240" s="10"/>
    </row>
    <row r="241" spans="1:51" ht="15.75" x14ac:dyDescent="0.3">
      <c r="A241" s="60">
        <v>221</v>
      </c>
      <c r="B241" s="740">
        <v>7000023989</v>
      </c>
      <c r="C241" s="741">
        <v>2240</v>
      </c>
      <c r="D241" s="740" t="s">
        <v>360</v>
      </c>
      <c r="E241" s="740">
        <v>1000022207</v>
      </c>
      <c r="F241" s="741">
        <v>85299090</v>
      </c>
      <c r="G241" s="61"/>
      <c r="H241" s="62">
        <v>0.18</v>
      </c>
      <c r="I241" s="63"/>
      <c r="J241" s="740" t="s">
        <v>561</v>
      </c>
      <c r="K241" s="741" t="s">
        <v>36</v>
      </c>
      <c r="L241" s="741">
        <v>2</v>
      </c>
      <c r="M241" s="64"/>
      <c r="N241" s="65" t="str">
        <f t="shared" si="18"/>
        <v>Included</v>
      </c>
      <c r="O241" s="66">
        <f t="shared" si="19"/>
        <v>0</v>
      </c>
      <c r="P241" s="9">
        <f t="shared" si="20"/>
        <v>0</v>
      </c>
      <c r="Q241" s="10">
        <f t="shared" si="21"/>
        <v>0</v>
      </c>
      <c r="R241" s="17">
        <f t="shared" si="22"/>
        <v>0</v>
      </c>
      <c r="S241" s="9"/>
      <c r="T241" s="67">
        <f t="shared" si="23"/>
        <v>0</v>
      </c>
      <c r="V241" s="68"/>
      <c r="AB241" s="10"/>
      <c r="AL241" s="10"/>
      <c r="AM241" s="10"/>
      <c r="AN241" s="10"/>
      <c r="AO241" s="10"/>
      <c r="AP241" s="10"/>
      <c r="AQ241" s="10"/>
      <c r="AR241" s="10"/>
      <c r="AS241" s="10"/>
      <c r="AT241" s="10"/>
      <c r="AU241" s="10"/>
      <c r="AV241" s="10"/>
      <c r="AW241" s="10"/>
      <c r="AX241" s="10"/>
      <c r="AY241" s="10"/>
    </row>
    <row r="242" spans="1:51" ht="15.75" x14ac:dyDescent="0.3">
      <c r="A242" s="60">
        <v>222</v>
      </c>
      <c r="B242" s="740">
        <v>7000023989</v>
      </c>
      <c r="C242" s="741">
        <v>2250</v>
      </c>
      <c r="D242" s="740" t="s">
        <v>360</v>
      </c>
      <c r="E242" s="740">
        <v>1000022201</v>
      </c>
      <c r="F242" s="741">
        <v>85299090</v>
      </c>
      <c r="G242" s="61"/>
      <c r="H242" s="62">
        <v>0.18</v>
      </c>
      <c r="I242" s="63"/>
      <c r="J242" s="740" t="s">
        <v>562</v>
      </c>
      <c r="K242" s="741" t="s">
        <v>36</v>
      </c>
      <c r="L242" s="741">
        <v>2</v>
      </c>
      <c r="M242" s="64"/>
      <c r="N242" s="65" t="str">
        <f t="shared" si="18"/>
        <v>Included</v>
      </c>
      <c r="O242" s="66">
        <f t="shared" si="19"/>
        <v>0</v>
      </c>
      <c r="P242" s="9">
        <f t="shared" si="20"/>
        <v>0</v>
      </c>
      <c r="Q242" s="10">
        <f t="shared" si="21"/>
        <v>0</v>
      </c>
      <c r="R242" s="17">
        <f t="shared" si="22"/>
        <v>0</v>
      </c>
      <c r="S242" s="9"/>
      <c r="T242" s="67">
        <f t="shared" si="23"/>
        <v>0</v>
      </c>
      <c r="V242" s="68"/>
      <c r="AB242" s="10"/>
      <c r="AL242" s="10"/>
      <c r="AM242" s="10"/>
      <c r="AN242" s="10"/>
      <c r="AO242" s="10"/>
      <c r="AP242" s="10"/>
      <c r="AQ242" s="10"/>
      <c r="AR242" s="10"/>
      <c r="AS242" s="10"/>
      <c r="AT242" s="10"/>
      <c r="AU242" s="10"/>
      <c r="AV242" s="10"/>
      <c r="AW242" s="10"/>
      <c r="AX242" s="10"/>
      <c r="AY242" s="10"/>
    </row>
    <row r="243" spans="1:51" ht="15.75" x14ac:dyDescent="0.3">
      <c r="A243" s="60">
        <v>223</v>
      </c>
      <c r="B243" s="740">
        <v>7000023989</v>
      </c>
      <c r="C243" s="741">
        <v>2260</v>
      </c>
      <c r="D243" s="740" t="s">
        <v>360</v>
      </c>
      <c r="E243" s="740">
        <v>1000028053</v>
      </c>
      <c r="F243" s="741">
        <v>85286100</v>
      </c>
      <c r="G243" s="61"/>
      <c r="H243" s="62">
        <v>0.18</v>
      </c>
      <c r="I243" s="63"/>
      <c r="J243" s="740" t="s">
        <v>563</v>
      </c>
      <c r="K243" s="741" t="s">
        <v>36</v>
      </c>
      <c r="L243" s="741">
        <v>2</v>
      </c>
      <c r="M243" s="64"/>
      <c r="N243" s="65" t="str">
        <f t="shared" si="18"/>
        <v>Included</v>
      </c>
      <c r="O243" s="66">
        <f t="shared" si="19"/>
        <v>0</v>
      </c>
      <c r="P243" s="9">
        <f t="shared" si="20"/>
        <v>0</v>
      </c>
      <c r="Q243" s="10">
        <f t="shared" si="21"/>
        <v>0</v>
      </c>
      <c r="R243" s="17">
        <f t="shared" si="22"/>
        <v>0</v>
      </c>
      <c r="S243" s="9"/>
      <c r="T243" s="67">
        <f t="shared" si="23"/>
        <v>0</v>
      </c>
      <c r="V243" s="68"/>
      <c r="AB243" s="10"/>
      <c r="AL243" s="10"/>
      <c r="AM243" s="10"/>
      <c r="AN243" s="10"/>
      <c r="AO243" s="10"/>
      <c r="AP243" s="10"/>
      <c r="AQ243" s="10"/>
      <c r="AR243" s="10"/>
      <c r="AS243" s="10"/>
      <c r="AT243" s="10"/>
      <c r="AU243" s="10"/>
      <c r="AV243" s="10"/>
      <c r="AW243" s="10"/>
      <c r="AX243" s="10"/>
      <c r="AY243" s="10"/>
    </row>
    <row r="244" spans="1:51" ht="15.75" x14ac:dyDescent="0.3">
      <c r="A244" s="60">
        <v>224</v>
      </c>
      <c r="B244" s="740">
        <v>7000023989</v>
      </c>
      <c r="C244" s="741">
        <v>2270</v>
      </c>
      <c r="D244" s="740" t="s">
        <v>360</v>
      </c>
      <c r="E244" s="740">
        <v>1000022197</v>
      </c>
      <c r="F244" s="741">
        <v>85299090</v>
      </c>
      <c r="G244" s="61"/>
      <c r="H244" s="62">
        <v>0.18</v>
      </c>
      <c r="I244" s="63"/>
      <c r="J244" s="740" t="s">
        <v>564</v>
      </c>
      <c r="K244" s="741" t="s">
        <v>36</v>
      </c>
      <c r="L244" s="741">
        <v>1</v>
      </c>
      <c r="M244" s="64"/>
      <c r="N244" s="65" t="str">
        <f t="shared" si="18"/>
        <v>Included</v>
      </c>
      <c r="O244" s="66">
        <f t="shared" si="19"/>
        <v>0</v>
      </c>
      <c r="P244" s="9">
        <f t="shared" si="20"/>
        <v>0</v>
      </c>
      <c r="Q244" s="10">
        <f t="shared" si="21"/>
        <v>0</v>
      </c>
      <c r="R244" s="17">
        <f t="shared" si="22"/>
        <v>0</v>
      </c>
      <c r="S244" s="9"/>
      <c r="T244" s="67">
        <f t="shared" si="23"/>
        <v>0</v>
      </c>
      <c r="V244" s="68"/>
      <c r="AB244" s="10"/>
      <c r="AL244" s="10"/>
      <c r="AM244" s="10"/>
      <c r="AN244" s="10"/>
      <c r="AO244" s="10"/>
      <c r="AP244" s="10"/>
      <c r="AQ244" s="10"/>
      <c r="AR244" s="10"/>
      <c r="AS244" s="10"/>
      <c r="AT244" s="10"/>
      <c r="AU244" s="10"/>
      <c r="AV244" s="10"/>
      <c r="AW244" s="10"/>
      <c r="AX244" s="10"/>
      <c r="AY244" s="10"/>
    </row>
    <row r="245" spans="1:51" ht="15.75" x14ac:dyDescent="0.3">
      <c r="A245" s="60">
        <v>225</v>
      </c>
      <c r="B245" s="740">
        <v>7000023989</v>
      </c>
      <c r="C245" s="741">
        <v>2280</v>
      </c>
      <c r="D245" s="740" t="s">
        <v>360</v>
      </c>
      <c r="E245" s="740">
        <v>1000022196</v>
      </c>
      <c r="F245" s="741">
        <v>85299090</v>
      </c>
      <c r="G245" s="61"/>
      <c r="H245" s="62">
        <v>0.18</v>
      </c>
      <c r="I245" s="63"/>
      <c r="J245" s="740" t="s">
        <v>565</v>
      </c>
      <c r="K245" s="741" t="s">
        <v>36</v>
      </c>
      <c r="L245" s="741">
        <v>1</v>
      </c>
      <c r="M245" s="64"/>
      <c r="N245" s="65" t="str">
        <f t="shared" si="18"/>
        <v>Included</v>
      </c>
      <c r="O245" s="66">
        <f t="shared" si="19"/>
        <v>0</v>
      </c>
      <c r="P245" s="9">
        <f t="shared" si="20"/>
        <v>0</v>
      </c>
      <c r="Q245" s="10">
        <f t="shared" si="21"/>
        <v>0</v>
      </c>
      <c r="R245" s="17">
        <f t="shared" si="22"/>
        <v>0</v>
      </c>
      <c r="S245" s="9"/>
      <c r="T245" s="67">
        <f t="shared" si="23"/>
        <v>0</v>
      </c>
      <c r="V245" s="68"/>
      <c r="AB245" s="10"/>
      <c r="AL245" s="10"/>
      <c r="AM245" s="10"/>
      <c r="AN245" s="10"/>
      <c r="AO245" s="10"/>
      <c r="AP245" s="10"/>
      <c r="AQ245" s="10"/>
      <c r="AR245" s="10"/>
      <c r="AS245" s="10"/>
      <c r="AT245" s="10"/>
      <c r="AU245" s="10"/>
      <c r="AV245" s="10"/>
      <c r="AW245" s="10"/>
      <c r="AX245" s="10"/>
      <c r="AY245" s="10"/>
    </row>
    <row r="246" spans="1:51" ht="110.25" x14ac:dyDescent="0.3">
      <c r="A246" s="60">
        <v>226</v>
      </c>
      <c r="B246" s="740">
        <v>7000023989</v>
      </c>
      <c r="C246" s="741">
        <v>900</v>
      </c>
      <c r="D246" s="740" t="s">
        <v>361</v>
      </c>
      <c r="E246" s="740">
        <v>1000033257</v>
      </c>
      <c r="F246" s="741">
        <v>84715000</v>
      </c>
      <c r="G246" s="61"/>
      <c r="H246" s="62">
        <v>0.18</v>
      </c>
      <c r="I246" s="63"/>
      <c r="J246" s="740" t="s">
        <v>566</v>
      </c>
      <c r="K246" s="741" t="s">
        <v>34</v>
      </c>
      <c r="L246" s="741">
        <v>1</v>
      </c>
      <c r="M246" s="64"/>
      <c r="N246" s="65" t="str">
        <f t="shared" si="18"/>
        <v>Included</v>
      </c>
      <c r="O246" s="66">
        <f t="shared" si="19"/>
        <v>0</v>
      </c>
      <c r="P246" s="9">
        <f t="shared" si="20"/>
        <v>0</v>
      </c>
      <c r="Q246" s="10">
        <f t="shared" si="21"/>
        <v>0</v>
      </c>
      <c r="R246" s="17">
        <f t="shared" si="22"/>
        <v>0</v>
      </c>
      <c r="S246" s="9"/>
      <c r="T246" s="67">
        <f t="shared" si="23"/>
        <v>0</v>
      </c>
      <c r="V246" s="68"/>
      <c r="AB246" s="10"/>
      <c r="AL246" s="10"/>
      <c r="AM246" s="10"/>
      <c r="AN246" s="10"/>
      <c r="AO246" s="10"/>
      <c r="AP246" s="10"/>
      <c r="AQ246" s="10"/>
      <c r="AR246" s="10"/>
      <c r="AS246" s="10"/>
      <c r="AT246" s="10"/>
      <c r="AU246" s="10"/>
      <c r="AV246" s="10"/>
      <c r="AW246" s="10"/>
      <c r="AX246" s="10"/>
      <c r="AY246" s="10"/>
    </row>
    <row r="247" spans="1:51" ht="110.25" x14ac:dyDescent="0.3">
      <c r="A247" s="60">
        <v>227</v>
      </c>
      <c r="B247" s="740">
        <v>7000023989</v>
      </c>
      <c r="C247" s="741">
        <v>910</v>
      </c>
      <c r="D247" s="740" t="s">
        <v>361</v>
      </c>
      <c r="E247" s="740">
        <v>1000033262</v>
      </c>
      <c r="F247" s="741">
        <v>84714190</v>
      </c>
      <c r="G247" s="61"/>
      <c r="H247" s="62">
        <v>0.18</v>
      </c>
      <c r="I247" s="63"/>
      <c r="J247" s="740" t="s">
        <v>567</v>
      </c>
      <c r="K247" s="741" t="s">
        <v>34</v>
      </c>
      <c r="L247" s="741">
        <v>1</v>
      </c>
      <c r="M247" s="64"/>
      <c r="N247" s="65" t="str">
        <f t="shared" si="18"/>
        <v>Included</v>
      </c>
      <c r="O247" s="66">
        <f t="shared" si="19"/>
        <v>0</v>
      </c>
      <c r="P247" s="9">
        <f t="shared" si="20"/>
        <v>0</v>
      </c>
      <c r="Q247" s="10">
        <f t="shared" si="21"/>
        <v>0</v>
      </c>
      <c r="R247" s="17">
        <f t="shared" si="22"/>
        <v>0</v>
      </c>
      <c r="S247" s="9"/>
      <c r="T247" s="67">
        <f t="shared" si="23"/>
        <v>0</v>
      </c>
      <c r="V247" s="68"/>
      <c r="AB247" s="10"/>
      <c r="AL247" s="10"/>
      <c r="AM247" s="10"/>
      <c r="AN247" s="10"/>
      <c r="AO247" s="10"/>
      <c r="AP247" s="10"/>
      <c r="AQ247" s="10"/>
      <c r="AR247" s="10"/>
      <c r="AS247" s="10"/>
      <c r="AT247" s="10"/>
      <c r="AU247" s="10"/>
      <c r="AV247" s="10"/>
      <c r="AW247" s="10"/>
      <c r="AX247" s="10"/>
      <c r="AY247" s="10"/>
    </row>
    <row r="248" spans="1:51" ht="15.75" x14ac:dyDescent="0.3">
      <c r="A248" s="60">
        <v>228</v>
      </c>
      <c r="B248" s="740">
        <v>7000023989</v>
      </c>
      <c r="C248" s="741">
        <v>920</v>
      </c>
      <c r="D248" s="740" t="s">
        <v>361</v>
      </c>
      <c r="E248" s="740">
        <v>1000018765</v>
      </c>
      <c r="F248" s="741">
        <v>85176290</v>
      </c>
      <c r="G248" s="61"/>
      <c r="H248" s="62">
        <v>0.18</v>
      </c>
      <c r="I248" s="63"/>
      <c r="J248" s="740" t="s">
        <v>426</v>
      </c>
      <c r="K248" s="741" t="s">
        <v>36</v>
      </c>
      <c r="L248" s="741">
        <v>1</v>
      </c>
      <c r="M248" s="64"/>
      <c r="N248" s="65" t="str">
        <f t="shared" si="18"/>
        <v>Included</v>
      </c>
      <c r="O248" s="66">
        <f t="shared" si="19"/>
        <v>0</v>
      </c>
      <c r="P248" s="9">
        <f t="shared" si="20"/>
        <v>0</v>
      </c>
      <c r="Q248" s="10">
        <f t="shared" si="21"/>
        <v>0</v>
      </c>
      <c r="R248" s="17">
        <f t="shared" si="22"/>
        <v>0</v>
      </c>
      <c r="S248" s="9"/>
      <c r="T248" s="67">
        <f t="shared" si="23"/>
        <v>0</v>
      </c>
      <c r="V248" s="68"/>
      <c r="AB248" s="10"/>
      <c r="AL248" s="10"/>
      <c r="AM248" s="10"/>
      <c r="AN248" s="10"/>
      <c r="AO248" s="10"/>
      <c r="AP248" s="10"/>
      <c r="AQ248" s="10"/>
      <c r="AR248" s="10"/>
      <c r="AS248" s="10"/>
      <c r="AT248" s="10"/>
      <c r="AU248" s="10"/>
      <c r="AV248" s="10"/>
      <c r="AW248" s="10"/>
      <c r="AX248" s="10"/>
      <c r="AY248" s="10"/>
    </row>
    <row r="249" spans="1:51" ht="110.25" x14ac:dyDescent="0.3">
      <c r="A249" s="60">
        <v>229</v>
      </c>
      <c r="B249" s="740">
        <v>7000023989</v>
      </c>
      <c r="C249" s="741">
        <v>930</v>
      </c>
      <c r="D249" s="740" t="s">
        <v>361</v>
      </c>
      <c r="E249" s="740">
        <v>1000033260</v>
      </c>
      <c r="F249" s="741">
        <v>85176930</v>
      </c>
      <c r="G249" s="61"/>
      <c r="H249" s="62">
        <v>0.18</v>
      </c>
      <c r="I249" s="63"/>
      <c r="J249" s="740" t="s">
        <v>568</v>
      </c>
      <c r="K249" s="741" t="s">
        <v>34</v>
      </c>
      <c r="L249" s="741">
        <v>1</v>
      </c>
      <c r="M249" s="64"/>
      <c r="N249" s="65" t="str">
        <f t="shared" si="18"/>
        <v>Included</v>
      </c>
      <c r="O249" s="66">
        <f t="shared" si="19"/>
        <v>0</v>
      </c>
      <c r="P249" s="9">
        <f t="shared" si="20"/>
        <v>0</v>
      </c>
      <c r="Q249" s="10">
        <f t="shared" si="21"/>
        <v>0</v>
      </c>
      <c r="R249" s="17">
        <f t="shared" si="22"/>
        <v>0</v>
      </c>
      <c r="S249" s="9"/>
      <c r="T249" s="67">
        <f t="shared" si="23"/>
        <v>0</v>
      </c>
      <c r="V249" s="68"/>
      <c r="AB249" s="10"/>
      <c r="AL249" s="10"/>
      <c r="AM249" s="10"/>
      <c r="AN249" s="10"/>
      <c r="AO249" s="10"/>
      <c r="AP249" s="10"/>
      <c r="AQ249" s="10"/>
      <c r="AR249" s="10"/>
      <c r="AS249" s="10"/>
      <c r="AT249" s="10"/>
      <c r="AU249" s="10"/>
      <c r="AV249" s="10"/>
      <c r="AW249" s="10"/>
      <c r="AX249" s="10"/>
      <c r="AY249" s="10"/>
    </row>
    <row r="250" spans="1:51" ht="15.75" x14ac:dyDescent="0.3">
      <c r="A250" s="60">
        <v>230</v>
      </c>
      <c r="B250" s="740">
        <v>7000023989</v>
      </c>
      <c r="C250" s="741">
        <v>940</v>
      </c>
      <c r="D250" s="740" t="s">
        <v>361</v>
      </c>
      <c r="E250" s="740">
        <v>1000045966</v>
      </c>
      <c r="F250" s="741">
        <v>85176290</v>
      </c>
      <c r="G250" s="61"/>
      <c r="H250" s="62">
        <v>0.18</v>
      </c>
      <c r="I250" s="63"/>
      <c r="J250" s="740" t="s">
        <v>533</v>
      </c>
      <c r="K250" s="741" t="s">
        <v>36</v>
      </c>
      <c r="L250" s="741">
        <v>1</v>
      </c>
      <c r="M250" s="64"/>
      <c r="N250" s="65" t="str">
        <f t="shared" si="18"/>
        <v>Included</v>
      </c>
      <c r="O250" s="66">
        <f t="shared" si="19"/>
        <v>0</v>
      </c>
      <c r="P250" s="9">
        <f t="shared" si="20"/>
        <v>0</v>
      </c>
      <c r="Q250" s="10">
        <f t="shared" si="21"/>
        <v>0</v>
      </c>
      <c r="R250" s="17">
        <f t="shared" si="22"/>
        <v>0</v>
      </c>
      <c r="S250" s="9"/>
      <c r="T250" s="67">
        <f t="shared" si="23"/>
        <v>0</v>
      </c>
      <c r="V250" s="68"/>
      <c r="AB250" s="10"/>
      <c r="AL250" s="10"/>
      <c r="AM250" s="10"/>
      <c r="AN250" s="10"/>
      <c r="AO250" s="10"/>
      <c r="AP250" s="10"/>
      <c r="AQ250" s="10"/>
      <c r="AR250" s="10"/>
      <c r="AS250" s="10"/>
      <c r="AT250" s="10"/>
      <c r="AU250" s="10"/>
      <c r="AV250" s="10"/>
      <c r="AW250" s="10"/>
      <c r="AX250" s="10"/>
      <c r="AY250" s="10"/>
    </row>
    <row r="251" spans="1:51" ht="15.75" x14ac:dyDescent="0.3">
      <c r="A251" s="60">
        <v>231</v>
      </c>
      <c r="B251" s="740">
        <v>7000023989</v>
      </c>
      <c r="C251" s="741">
        <v>950</v>
      </c>
      <c r="D251" s="740" t="s">
        <v>361</v>
      </c>
      <c r="E251" s="740">
        <v>1000020891</v>
      </c>
      <c r="F251" s="741">
        <v>84717090</v>
      </c>
      <c r="G251" s="61"/>
      <c r="H251" s="62">
        <v>0.18</v>
      </c>
      <c r="I251" s="63"/>
      <c r="J251" s="740" t="s">
        <v>569</v>
      </c>
      <c r="K251" s="741" t="s">
        <v>36</v>
      </c>
      <c r="L251" s="741">
        <v>1</v>
      </c>
      <c r="M251" s="64"/>
      <c r="N251" s="65" t="str">
        <f>IF(M251=0, "Included",IF(ISERROR(L251*M251), M251, L251*M251))</f>
        <v>Included</v>
      </c>
      <c r="O251" s="66">
        <f>R251</f>
        <v>0</v>
      </c>
      <c r="P251" s="9">
        <f>+L251*M251</f>
        <v>0</v>
      </c>
      <c r="Q251" s="10">
        <f>IF(N251="Included",0,N251)</f>
        <v>0</v>
      </c>
      <c r="R251" s="17">
        <f>IF(I251="", H251*Q251,I251*Q251)</f>
        <v>0</v>
      </c>
      <c r="S251" s="9"/>
      <c r="T251" s="67">
        <f>+P251*H251</f>
        <v>0</v>
      </c>
      <c r="V251" s="68"/>
      <c r="AB251" s="10"/>
      <c r="AL251" s="10"/>
      <c r="AM251" s="10"/>
      <c r="AN251" s="10"/>
      <c r="AO251" s="10"/>
      <c r="AP251" s="10"/>
      <c r="AQ251" s="10"/>
      <c r="AR251" s="10"/>
      <c r="AS251" s="10"/>
      <c r="AT251" s="10"/>
      <c r="AU251" s="10"/>
      <c r="AV251" s="10"/>
      <c r="AW251" s="10"/>
      <c r="AX251" s="10"/>
      <c r="AY251" s="10"/>
    </row>
    <row r="252" spans="1:51" ht="41.25" customHeight="1" x14ac:dyDescent="0.3">
      <c r="A252" s="905"/>
      <c r="B252" s="905"/>
      <c r="C252" s="905"/>
      <c r="D252" s="905"/>
      <c r="E252" s="905"/>
      <c r="F252" s="905"/>
      <c r="G252" s="905"/>
      <c r="H252" s="905"/>
      <c r="I252" s="905"/>
      <c r="J252" s="905"/>
      <c r="K252" s="905"/>
      <c r="L252" s="905"/>
      <c r="M252" s="905"/>
      <c r="N252" s="905"/>
      <c r="O252" s="905"/>
      <c r="P252" s="9"/>
      <c r="Q252" s="9"/>
      <c r="R252" s="9"/>
      <c r="S252" s="9"/>
      <c r="T252" s="67"/>
      <c r="V252" s="68"/>
      <c r="AB252" s="10"/>
      <c r="AL252" s="10"/>
      <c r="AM252" s="10"/>
      <c r="AN252" s="10"/>
      <c r="AO252" s="10"/>
      <c r="AP252" s="10"/>
      <c r="AQ252" s="10"/>
      <c r="AR252" s="10"/>
      <c r="AS252" s="10"/>
      <c r="AT252" s="10"/>
      <c r="AU252" s="10"/>
      <c r="AV252" s="10"/>
      <c r="AW252" s="10"/>
      <c r="AX252" s="10"/>
      <c r="AY252" s="10"/>
    </row>
    <row r="253" spans="1:51" ht="14.45" customHeight="1" x14ac:dyDescent="0.3">
      <c r="A253" s="70"/>
      <c r="B253" s="71"/>
      <c r="C253" s="71"/>
      <c r="D253" s="71"/>
      <c r="E253" s="71"/>
      <c r="F253" s="71"/>
      <c r="G253" s="71"/>
      <c r="H253" s="906" t="s">
        <v>39</v>
      </c>
      <c r="I253" s="906"/>
      <c r="J253" s="906"/>
      <c r="K253" s="906"/>
      <c r="L253" s="906"/>
      <c r="M253" s="907"/>
      <c r="N253" s="72">
        <f>SUM(N20:N252)</f>
        <v>0</v>
      </c>
      <c r="O253" s="73"/>
      <c r="P253" s="7">
        <f>SUM(P252:P252)</f>
        <v>0</v>
      </c>
      <c r="S253" s="7"/>
      <c r="T253" s="74">
        <f>SUM(T252:T252)</f>
        <v>0</v>
      </c>
      <c r="Z253" s="17"/>
      <c r="AA253" s="17"/>
      <c r="AC253" s="17"/>
      <c r="AD253" s="17"/>
      <c r="AF253" s="11"/>
      <c r="AL253" s="10"/>
      <c r="AM253" s="10"/>
      <c r="AN253" s="10"/>
      <c r="AO253" s="10"/>
      <c r="AP253" s="10"/>
      <c r="AQ253" s="10"/>
      <c r="AR253" s="10"/>
      <c r="AS253" s="10"/>
      <c r="AT253" s="10"/>
      <c r="AU253" s="10"/>
      <c r="AV253" s="10"/>
      <c r="AW253" s="10"/>
      <c r="AX253" s="10"/>
      <c r="AY253" s="10"/>
    </row>
    <row r="254" spans="1:51" x14ac:dyDescent="0.3">
      <c r="A254" s="75"/>
      <c r="B254" s="76"/>
      <c r="C254" s="76"/>
      <c r="D254" s="76"/>
      <c r="E254" s="76"/>
      <c r="F254" s="76"/>
      <c r="G254" s="76"/>
      <c r="H254" s="908" t="s">
        <v>40</v>
      </c>
      <c r="I254" s="908"/>
      <c r="J254" s="908"/>
      <c r="K254" s="908"/>
      <c r="L254" s="908"/>
      <c r="M254" s="909"/>
      <c r="N254" s="77">
        <v>0</v>
      </c>
      <c r="O254" s="78"/>
      <c r="Z254" s="11"/>
      <c r="AA254" s="17"/>
      <c r="AC254" s="11"/>
      <c r="AD254" s="17"/>
      <c r="AL254" s="10"/>
      <c r="AM254" s="10"/>
      <c r="AN254" s="10"/>
      <c r="AO254" s="10"/>
      <c r="AP254" s="10"/>
      <c r="AQ254" s="10"/>
      <c r="AR254" s="10"/>
      <c r="AS254" s="10"/>
      <c r="AT254" s="10"/>
      <c r="AU254" s="10"/>
      <c r="AV254" s="10"/>
      <c r="AW254" s="10"/>
      <c r="AX254" s="10"/>
      <c r="AY254" s="10"/>
    </row>
    <row r="255" spans="1:51" ht="15" customHeight="1" thickBot="1" x14ac:dyDescent="0.35">
      <c r="A255" s="79"/>
      <c r="B255" s="80"/>
      <c r="C255" s="80"/>
      <c r="D255" s="80"/>
      <c r="E255" s="80"/>
      <c r="F255" s="80"/>
      <c r="G255" s="80"/>
      <c r="H255" s="890" t="s">
        <v>41</v>
      </c>
      <c r="I255" s="891"/>
      <c r="J255" s="891"/>
      <c r="K255" s="891"/>
      <c r="L255" s="891"/>
      <c r="M255" s="892"/>
      <c r="N255" s="81">
        <f>N254+N253</f>
        <v>0</v>
      </c>
      <c r="O255" s="82"/>
      <c r="Z255" s="11"/>
      <c r="AA255" s="83"/>
      <c r="AB255" s="84"/>
      <c r="AC255" s="84"/>
      <c r="AD255" s="83"/>
      <c r="AF255" s="85"/>
      <c r="AL255" s="10"/>
      <c r="AM255" s="10"/>
      <c r="AN255" s="10"/>
      <c r="AO255" s="10"/>
      <c r="AP255" s="10"/>
      <c r="AQ255" s="10"/>
      <c r="AR255" s="10"/>
      <c r="AS255" s="10"/>
      <c r="AT255" s="10"/>
      <c r="AU255" s="10"/>
      <c r="AV255" s="10"/>
      <c r="AW255" s="10"/>
      <c r="AX255" s="10"/>
      <c r="AY255" s="10"/>
    </row>
    <row r="256" spans="1:51" ht="15" customHeight="1" x14ac:dyDescent="0.3">
      <c r="A256" s="86"/>
      <c r="B256" s="86"/>
      <c r="C256" s="86"/>
      <c r="D256" s="86"/>
      <c r="E256" s="86"/>
      <c r="F256" s="86"/>
      <c r="G256" s="86"/>
      <c r="H256" s="890" t="s">
        <v>42</v>
      </c>
      <c r="I256" s="891"/>
      <c r="J256" s="891"/>
      <c r="K256" s="891"/>
      <c r="L256" s="891"/>
      <c r="M256" s="892"/>
      <c r="N256" s="81">
        <f>SUM(O20:O251)</f>
        <v>0</v>
      </c>
      <c r="O256" s="82"/>
      <c r="Z256" s="11"/>
      <c r="AA256" s="83"/>
      <c r="AB256" s="84"/>
      <c r="AC256" s="84"/>
      <c r="AD256" s="83"/>
      <c r="AF256" s="85"/>
      <c r="AL256" s="10"/>
      <c r="AM256" s="10"/>
      <c r="AN256" s="10"/>
      <c r="AO256" s="10"/>
      <c r="AP256" s="10"/>
      <c r="AQ256" s="10"/>
      <c r="AR256" s="10"/>
      <c r="AS256" s="10"/>
      <c r="AT256" s="10"/>
      <c r="AU256" s="10"/>
      <c r="AV256" s="10"/>
      <c r="AW256" s="10"/>
      <c r="AX256" s="10"/>
      <c r="AY256" s="10"/>
    </row>
    <row r="257" spans="1:51" x14ac:dyDescent="0.3">
      <c r="A257" s="893"/>
      <c r="B257" s="893"/>
      <c r="C257" s="893"/>
      <c r="D257" s="893"/>
      <c r="E257" s="893"/>
      <c r="F257" s="893"/>
      <c r="G257" s="893"/>
      <c r="H257" s="893"/>
      <c r="I257" s="893"/>
      <c r="J257" s="893"/>
      <c r="K257" s="893"/>
      <c r="L257" s="893"/>
      <c r="M257" s="893"/>
      <c r="N257" s="893"/>
      <c r="O257" s="893"/>
      <c r="Z257" s="85"/>
      <c r="AA257" s="17"/>
      <c r="AC257" s="85"/>
      <c r="AD257" s="17"/>
      <c r="AL257" s="10"/>
      <c r="AM257" s="10"/>
      <c r="AN257" s="10"/>
      <c r="AO257" s="10"/>
      <c r="AP257" s="10"/>
      <c r="AQ257" s="10"/>
      <c r="AR257" s="10"/>
      <c r="AS257" s="10"/>
      <c r="AT257" s="10"/>
      <c r="AU257" s="10"/>
      <c r="AV257" s="10"/>
      <c r="AW257" s="10"/>
      <c r="AX257" s="10"/>
      <c r="AY257" s="10"/>
    </row>
    <row r="258" spans="1:51" ht="14.45" customHeight="1" x14ac:dyDescent="0.3">
      <c r="A258" s="87" t="s">
        <v>43</v>
      </c>
      <c r="B258" s="894" t="s">
        <v>44</v>
      </c>
      <c r="C258" s="894"/>
      <c r="D258" s="894"/>
      <c r="E258" s="894"/>
      <c r="F258" s="894"/>
      <c r="G258" s="894"/>
      <c r="H258" s="894"/>
      <c r="I258" s="894"/>
      <c r="J258" s="894"/>
      <c r="K258" s="894"/>
      <c r="L258" s="894"/>
      <c r="M258" s="894"/>
      <c r="N258" s="894"/>
      <c r="O258" s="894"/>
      <c r="AL258" s="10"/>
      <c r="AM258" s="10"/>
      <c r="AN258" s="10"/>
      <c r="AO258" s="10"/>
      <c r="AP258" s="10"/>
      <c r="AQ258" s="10"/>
      <c r="AR258" s="10"/>
      <c r="AS258" s="10"/>
      <c r="AT258" s="10"/>
      <c r="AU258" s="10"/>
      <c r="AV258" s="10"/>
      <c r="AW258" s="10"/>
      <c r="AX258" s="10"/>
      <c r="AY258" s="10"/>
    </row>
    <row r="259" spans="1:51" ht="14.45" customHeight="1" x14ac:dyDescent="0.3">
      <c r="A259" s="85" t="s">
        <v>45</v>
      </c>
      <c r="B259" s="894" t="s">
        <v>46</v>
      </c>
      <c r="C259" s="894"/>
      <c r="D259" s="894"/>
      <c r="E259" s="894"/>
      <c r="F259" s="894"/>
      <c r="G259" s="894"/>
      <c r="H259" s="894"/>
      <c r="I259" s="894"/>
      <c r="J259" s="894"/>
      <c r="K259" s="894"/>
      <c r="L259" s="894"/>
      <c r="M259" s="894"/>
      <c r="N259" s="894"/>
      <c r="O259" s="894"/>
      <c r="AL259" s="10"/>
      <c r="AM259" s="10"/>
      <c r="AN259" s="10"/>
      <c r="AO259" s="10"/>
      <c r="AP259" s="10"/>
      <c r="AQ259" s="10"/>
      <c r="AR259" s="10"/>
      <c r="AS259" s="10"/>
      <c r="AT259" s="10"/>
      <c r="AU259" s="10"/>
      <c r="AV259" s="10"/>
      <c r="AW259" s="10"/>
      <c r="AX259" s="10"/>
      <c r="AY259" s="10"/>
    </row>
    <row r="260" spans="1:51" x14ac:dyDescent="0.3">
      <c r="A260" s="85"/>
      <c r="B260" s="85"/>
      <c r="C260" s="85"/>
      <c r="D260" s="85"/>
      <c r="E260" s="85"/>
      <c r="F260" s="894"/>
      <c r="G260" s="894"/>
      <c r="H260" s="894"/>
      <c r="I260" s="894"/>
      <c r="J260" s="894"/>
      <c r="K260" s="894"/>
      <c r="L260" s="894"/>
      <c r="M260" s="894"/>
      <c r="N260" s="894"/>
      <c r="O260" s="894"/>
      <c r="AL260" s="10"/>
      <c r="AM260" s="10"/>
      <c r="AN260" s="10"/>
      <c r="AO260" s="10"/>
      <c r="AP260" s="10"/>
      <c r="AQ260" s="10"/>
      <c r="AR260" s="10"/>
      <c r="AS260" s="10"/>
      <c r="AT260" s="10"/>
      <c r="AU260" s="10"/>
      <c r="AV260" s="10"/>
      <c r="AW260" s="10"/>
      <c r="AX260" s="10"/>
      <c r="AY260" s="10"/>
    </row>
    <row r="261" spans="1:51" ht="33" x14ac:dyDescent="0.3">
      <c r="A261" s="88" t="s">
        <v>47</v>
      </c>
      <c r="B261" s="89" t="str">
        <f>'Names of Bidder'!C32&amp;"-"&amp; 'Names of Bidder'!D32&amp;"-" &amp;'Names of Bidder'!E32</f>
        <v>--</v>
      </c>
      <c r="C261" s="88"/>
      <c r="D261" s="88"/>
      <c r="E261" s="88"/>
      <c r="F261" s="10"/>
      <c r="G261" s="88"/>
      <c r="H261" s="88"/>
      <c r="I261" s="90"/>
      <c r="K261" s="91"/>
      <c r="L261" s="92"/>
      <c r="AL261" s="10"/>
      <c r="AM261" s="10"/>
      <c r="AN261" s="10"/>
      <c r="AO261" s="10"/>
      <c r="AP261" s="10"/>
      <c r="AQ261" s="10"/>
      <c r="AR261" s="10"/>
      <c r="AS261" s="10"/>
      <c r="AT261" s="10"/>
      <c r="AU261" s="10"/>
      <c r="AV261" s="10"/>
      <c r="AW261" s="10"/>
      <c r="AX261" s="10"/>
      <c r="AY261" s="10"/>
    </row>
    <row r="262" spans="1:51" ht="33" x14ac:dyDescent="0.3">
      <c r="A262" s="88" t="s">
        <v>48</v>
      </c>
      <c r="B262" s="47" t="str">
        <f>IF('Names of Bidder'!C33=0, "", 'Names of Bidder'!C33)</f>
        <v/>
      </c>
      <c r="C262" s="88"/>
      <c r="D262" s="88"/>
      <c r="E262" s="88"/>
      <c r="F262" s="10"/>
      <c r="G262" s="88"/>
      <c r="H262" s="88"/>
      <c r="I262" s="90"/>
      <c r="L262" s="92" t="s">
        <v>49</v>
      </c>
      <c r="M262" s="47" t="str">
        <f>IF('Names of Bidder'!C25=0, "", 'Names of Bidder'!C25)</f>
        <v/>
      </c>
      <c r="AL262" s="10"/>
      <c r="AM262" s="10"/>
      <c r="AN262" s="10"/>
      <c r="AO262" s="10"/>
      <c r="AP262" s="10"/>
      <c r="AQ262" s="10"/>
      <c r="AR262" s="10"/>
      <c r="AS262" s="10"/>
      <c r="AT262" s="10"/>
      <c r="AU262" s="10"/>
      <c r="AV262" s="10"/>
      <c r="AW262" s="10"/>
      <c r="AX262" s="10"/>
      <c r="AY262" s="10"/>
    </row>
    <row r="263" spans="1:51" x14ac:dyDescent="0.3">
      <c r="A263" s="8"/>
      <c r="B263" s="8"/>
      <c r="C263" s="8"/>
      <c r="D263" s="8"/>
      <c r="E263" s="8"/>
      <c r="F263" s="8"/>
      <c r="G263" s="8"/>
      <c r="H263" s="8"/>
      <c r="I263" s="93"/>
      <c r="J263" s="9"/>
      <c r="K263" s="8"/>
      <c r="L263" s="92" t="s">
        <v>50</v>
      </c>
      <c r="M263" s="47" t="str">
        <f>IF('Names of Bidder'!C26=0, "", 'Names of Bidder'!C26)</f>
        <v/>
      </c>
      <c r="N263" s="9"/>
      <c r="AL263" s="10"/>
      <c r="AM263" s="10"/>
      <c r="AN263" s="10"/>
      <c r="AO263" s="10"/>
      <c r="AP263" s="10"/>
      <c r="AQ263" s="10"/>
      <c r="AR263" s="10"/>
      <c r="AS263" s="10"/>
      <c r="AT263" s="10"/>
      <c r="AU263" s="10"/>
      <c r="AV263" s="10"/>
      <c r="AW263" s="10"/>
      <c r="AX263" s="10"/>
      <c r="AY263" s="10"/>
    </row>
    <row r="264" spans="1:51" x14ac:dyDescent="0.3">
      <c r="A264" s="94"/>
      <c r="B264" s="94"/>
      <c r="C264" s="94"/>
      <c r="D264" s="94"/>
      <c r="E264" s="94"/>
      <c r="F264" s="94"/>
      <c r="G264" s="94"/>
      <c r="H264" s="94"/>
      <c r="I264" s="95"/>
      <c r="J264" s="68"/>
      <c r="K264" s="94"/>
      <c r="L264" s="92"/>
      <c r="M264" s="96"/>
      <c r="N264" s="68"/>
      <c r="O264" s="33"/>
      <c r="AL264" s="10"/>
      <c r="AM264" s="10"/>
      <c r="AN264" s="10"/>
      <c r="AO264" s="10"/>
      <c r="AP264" s="10"/>
      <c r="AQ264" s="10"/>
      <c r="AR264" s="10"/>
      <c r="AS264" s="10"/>
      <c r="AT264" s="10"/>
      <c r="AU264" s="10"/>
      <c r="AV264" s="10"/>
      <c r="AW264" s="10"/>
      <c r="AX264" s="10"/>
      <c r="AY264" s="10"/>
    </row>
    <row r="265" spans="1:51" x14ac:dyDescent="0.3">
      <c r="A265" s="94"/>
      <c r="B265" s="94"/>
      <c r="C265" s="94"/>
      <c r="D265" s="94"/>
      <c r="E265" s="94"/>
      <c r="F265" s="94"/>
      <c r="G265" s="94"/>
      <c r="H265" s="94"/>
      <c r="I265" s="95"/>
      <c r="J265" s="68"/>
      <c r="K265" s="94"/>
      <c r="L265" s="94"/>
      <c r="M265" s="68"/>
      <c r="N265" s="68"/>
      <c r="O265" s="33"/>
      <c r="AL265" s="10"/>
      <c r="AM265" s="10"/>
      <c r="AN265" s="10"/>
      <c r="AO265" s="10"/>
      <c r="AP265" s="10"/>
      <c r="AQ265" s="10"/>
      <c r="AR265" s="10"/>
      <c r="AS265" s="10"/>
      <c r="AT265" s="10"/>
      <c r="AU265" s="10"/>
      <c r="AV265" s="10"/>
      <c r="AW265" s="10"/>
      <c r="AX265" s="10"/>
      <c r="AY265" s="10"/>
    </row>
    <row r="266" spans="1:51" x14ac:dyDescent="0.3">
      <c r="A266" s="94"/>
      <c r="B266" s="94"/>
      <c r="C266" s="94"/>
      <c r="D266" s="94"/>
      <c r="E266" s="94"/>
      <c r="F266" s="94"/>
      <c r="G266" s="94"/>
      <c r="H266" s="94"/>
      <c r="I266" s="95"/>
      <c r="J266" s="68"/>
      <c r="K266" s="94"/>
      <c r="L266" s="94"/>
      <c r="M266" s="68"/>
      <c r="N266" s="68"/>
      <c r="O266" s="33"/>
      <c r="AL266" s="10"/>
      <c r="AM266" s="10"/>
      <c r="AN266" s="10"/>
      <c r="AO266" s="10"/>
      <c r="AP266" s="10"/>
      <c r="AQ266" s="10"/>
      <c r="AR266" s="10"/>
      <c r="AS266" s="10"/>
      <c r="AT266" s="10"/>
      <c r="AU266" s="10"/>
      <c r="AV266" s="10"/>
      <c r="AW266" s="10"/>
      <c r="AX266" s="10"/>
      <c r="AY266" s="10"/>
    </row>
    <row r="267" spans="1:51" x14ac:dyDescent="0.3">
      <c r="A267" s="94"/>
      <c r="B267" s="94"/>
      <c r="C267" s="94"/>
      <c r="D267" s="94"/>
      <c r="E267" s="94"/>
      <c r="F267" s="94"/>
      <c r="G267" s="94"/>
      <c r="H267" s="94"/>
      <c r="I267" s="95"/>
      <c r="J267" s="68"/>
      <c r="K267" s="94"/>
      <c r="L267" s="94"/>
      <c r="M267" s="68"/>
      <c r="N267" s="68"/>
      <c r="O267" s="33"/>
      <c r="AL267" s="10"/>
      <c r="AM267" s="10"/>
      <c r="AN267" s="10"/>
      <c r="AO267" s="10"/>
      <c r="AP267" s="10"/>
      <c r="AQ267" s="10"/>
      <c r="AR267" s="10"/>
      <c r="AS267" s="10"/>
      <c r="AT267" s="10"/>
      <c r="AU267" s="10"/>
      <c r="AV267" s="10"/>
      <c r="AW267" s="10"/>
      <c r="AX267" s="10"/>
      <c r="AY267" s="10"/>
    </row>
    <row r="268" spans="1:51" x14ac:dyDescent="0.3">
      <c r="A268" s="94"/>
      <c r="B268" s="94"/>
      <c r="C268" s="94"/>
      <c r="D268" s="94"/>
      <c r="E268" s="94"/>
      <c r="F268" s="94"/>
      <c r="G268" s="94"/>
      <c r="H268" s="94"/>
      <c r="I268" s="95"/>
      <c r="J268" s="68"/>
      <c r="K268" s="94"/>
      <c r="L268" s="94"/>
      <c r="M268" s="68"/>
      <c r="N268" s="68"/>
      <c r="O268" s="33"/>
      <c r="AL268" s="10"/>
      <c r="AM268" s="10"/>
      <c r="AN268" s="10"/>
      <c r="AO268" s="10"/>
      <c r="AP268" s="10"/>
      <c r="AQ268" s="10"/>
      <c r="AR268" s="10"/>
      <c r="AS268" s="10"/>
      <c r="AT268" s="10"/>
      <c r="AU268" s="10"/>
      <c r="AV268" s="10"/>
      <c r="AW268" s="10"/>
      <c r="AX268" s="10"/>
      <c r="AY268" s="10"/>
    </row>
    <row r="269" spans="1:51" x14ac:dyDescent="0.3">
      <c r="A269" s="94"/>
      <c r="B269" s="94"/>
      <c r="C269" s="94"/>
      <c r="D269" s="94"/>
      <c r="E269" s="94"/>
      <c r="F269" s="94"/>
      <c r="G269" s="94"/>
      <c r="H269" s="94"/>
      <c r="I269" s="95"/>
      <c r="J269" s="68"/>
      <c r="K269" s="94"/>
      <c r="L269" s="94"/>
      <c r="M269" s="68"/>
      <c r="N269" s="68"/>
      <c r="O269" s="33"/>
      <c r="AL269" s="10"/>
      <c r="AM269" s="10"/>
      <c r="AN269" s="10"/>
      <c r="AO269" s="10"/>
      <c r="AP269" s="10"/>
      <c r="AQ269" s="10"/>
      <c r="AR269" s="10"/>
      <c r="AS269" s="10"/>
      <c r="AT269" s="10"/>
      <c r="AU269" s="10"/>
      <c r="AV269" s="10"/>
      <c r="AW269" s="10"/>
      <c r="AX269" s="10"/>
      <c r="AY269" s="10"/>
    </row>
    <row r="270" spans="1:51" x14ac:dyDescent="0.3">
      <c r="A270" s="94"/>
      <c r="B270" s="94"/>
      <c r="C270" s="94"/>
      <c r="D270" s="94"/>
      <c r="E270" s="94"/>
      <c r="F270" s="94"/>
      <c r="G270" s="94"/>
      <c r="H270" s="94"/>
      <c r="I270" s="95"/>
      <c r="J270" s="68"/>
      <c r="K270" s="94"/>
      <c r="L270" s="94"/>
      <c r="M270" s="68"/>
      <c r="N270" s="68"/>
      <c r="O270" s="33"/>
      <c r="AL270" s="10"/>
      <c r="AM270" s="10"/>
      <c r="AN270" s="10"/>
      <c r="AO270" s="10"/>
      <c r="AP270" s="10"/>
      <c r="AQ270" s="10"/>
      <c r="AR270" s="10"/>
      <c r="AS270" s="10"/>
      <c r="AT270" s="10"/>
      <c r="AU270" s="10"/>
      <c r="AV270" s="10"/>
      <c r="AW270" s="10"/>
      <c r="AX270" s="10"/>
      <c r="AY270" s="10"/>
    </row>
    <row r="271" spans="1:51" ht="15.75" x14ac:dyDescent="0.3">
      <c r="A271" s="94"/>
      <c r="B271" s="94"/>
      <c r="C271" s="94"/>
      <c r="D271" s="94"/>
      <c r="E271" s="94"/>
      <c r="F271" s="94"/>
      <c r="G271" s="94"/>
      <c r="H271" s="94"/>
      <c r="I271" s="95"/>
      <c r="J271" s="68"/>
      <c r="K271" s="94"/>
      <c r="L271" s="94"/>
      <c r="M271" s="68"/>
      <c r="N271" s="68"/>
      <c r="O271" s="33"/>
      <c r="P271" s="10"/>
      <c r="Q271" s="10"/>
      <c r="R271" s="10"/>
      <c r="S271" s="10"/>
      <c r="T271" s="10"/>
      <c r="U271" s="10"/>
      <c r="V271" s="10"/>
      <c r="W271" s="10"/>
      <c r="X271" s="10"/>
      <c r="Y271" s="10"/>
      <c r="AB271" s="10"/>
      <c r="AL271" s="10"/>
      <c r="AM271" s="10"/>
      <c r="AN271" s="10"/>
      <c r="AO271" s="10"/>
      <c r="AP271" s="10"/>
      <c r="AQ271" s="10"/>
      <c r="AR271" s="10"/>
      <c r="AS271" s="10"/>
      <c r="AT271" s="10"/>
      <c r="AU271" s="10"/>
      <c r="AV271" s="10"/>
      <c r="AW271" s="10"/>
      <c r="AX271" s="10"/>
      <c r="AY271" s="10"/>
    </row>
    <row r="272" spans="1:51" ht="15.75" x14ac:dyDescent="0.3">
      <c r="A272" s="94"/>
      <c r="B272" s="94"/>
      <c r="C272" s="94"/>
      <c r="D272" s="94"/>
      <c r="E272" s="94"/>
      <c r="F272" s="94"/>
      <c r="G272" s="94"/>
      <c r="H272" s="94"/>
      <c r="I272" s="95"/>
      <c r="J272" s="68"/>
      <c r="K272" s="94"/>
      <c r="L272" s="94"/>
      <c r="M272" s="68"/>
      <c r="N272" s="68"/>
      <c r="O272" s="33"/>
      <c r="P272" s="10"/>
      <c r="Q272" s="10"/>
      <c r="R272" s="10"/>
      <c r="S272" s="10"/>
      <c r="T272" s="10"/>
      <c r="U272" s="10"/>
      <c r="V272" s="10"/>
      <c r="W272" s="10"/>
      <c r="X272" s="10"/>
      <c r="Y272" s="10"/>
      <c r="AB272" s="10"/>
      <c r="AL272" s="10"/>
      <c r="AM272" s="10"/>
      <c r="AN272" s="10"/>
      <c r="AO272" s="10"/>
      <c r="AP272" s="10"/>
      <c r="AQ272" s="10"/>
      <c r="AR272" s="10"/>
      <c r="AS272" s="10"/>
      <c r="AT272" s="10"/>
      <c r="AU272" s="10"/>
      <c r="AV272" s="10"/>
      <c r="AW272" s="10"/>
      <c r="AX272" s="10"/>
      <c r="AY272" s="10"/>
    </row>
    <row r="273" spans="1:51" ht="15.75" x14ac:dyDescent="0.3">
      <c r="A273" s="94"/>
      <c r="B273" s="94"/>
      <c r="C273" s="94"/>
      <c r="D273" s="94"/>
      <c r="E273" s="94"/>
      <c r="F273" s="94"/>
      <c r="G273" s="94"/>
      <c r="H273" s="94"/>
      <c r="I273" s="95"/>
      <c r="J273" s="68"/>
      <c r="K273" s="94"/>
      <c r="L273" s="94"/>
      <c r="M273" s="68"/>
      <c r="N273" s="68"/>
      <c r="O273" s="33"/>
      <c r="P273" s="10"/>
      <c r="Q273" s="10"/>
      <c r="R273" s="10"/>
      <c r="S273" s="10"/>
      <c r="T273" s="10"/>
      <c r="U273" s="10"/>
      <c r="V273" s="10"/>
      <c r="W273" s="10"/>
      <c r="X273" s="10"/>
      <c r="Y273" s="10"/>
      <c r="AB273" s="10"/>
      <c r="AL273" s="10"/>
      <c r="AM273" s="10"/>
      <c r="AN273" s="10"/>
      <c r="AO273" s="10"/>
      <c r="AP273" s="10"/>
      <c r="AQ273" s="10"/>
      <c r="AR273" s="10"/>
      <c r="AS273" s="10"/>
      <c r="AT273" s="10"/>
      <c r="AU273" s="10"/>
      <c r="AV273" s="10"/>
      <c r="AW273" s="10"/>
      <c r="AX273" s="10"/>
      <c r="AY273" s="10"/>
    </row>
    <row r="274" spans="1:51" ht="15.75" x14ac:dyDescent="0.3">
      <c r="A274" s="94"/>
      <c r="B274" s="94"/>
      <c r="C274" s="94"/>
      <c r="D274" s="94"/>
      <c r="E274" s="94"/>
      <c r="F274" s="94"/>
      <c r="G274" s="94"/>
      <c r="H274" s="94"/>
      <c r="I274" s="95"/>
      <c r="J274" s="68"/>
      <c r="K274" s="94"/>
      <c r="L274" s="94"/>
      <c r="M274" s="68"/>
      <c r="N274" s="68"/>
      <c r="O274" s="33"/>
      <c r="P274" s="10"/>
      <c r="Q274" s="10"/>
      <c r="R274" s="10"/>
      <c r="S274" s="10"/>
      <c r="T274" s="10"/>
      <c r="U274" s="10"/>
      <c r="V274" s="10"/>
      <c r="W274" s="10"/>
      <c r="X274" s="10"/>
      <c r="Y274" s="10"/>
      <c r="AB274" s="10"/>
      <c r="AL274" s="10"/>
      <c r="AM274" s="10"/>
      <c r="AN274" s="10"/>
      <c r="AO274" s="10"/>
      <c r="AP274" s="10"/>
      <c r="AQ274" s="10"/>
      <c r="AR274" s="10"/>
      <c r="AS274" s="10"/>
      <c r="AT274" s="10"/>
      <c r="AU274" s="10"/>
      <c r="AV274" s="10"/>
      <c r="AW274" s="10"/>
      <c r="AX274" s="10"/>
      <c r="AY274" s="10"/>
    </row>
    <row r="275" spans="1:51" ht="15.75" x14ac:dyDescent="0.3">
      <c r="A275" s="94"/>
      <c r="B275" s="94"/>
      <c r="C275" s="94"/>
      <c r="D275" s="94"/>
      <c r="E275" s="94"/>
      <c r="F275" s="94"/>
      <c r="G275" s="94"/>
      <c r="H275" s="94"/>
      <c r="I275" s="95"/>
      <c r="J275" s="68"/>
      <c r="K275" s="94"/>
      <c r="L275" s="94"/>
      <c r="M275" s="68"/>
      <c r="N275" s="68"/>
      <c r="O275" s="33"/>
      <c r="P275" s="10"/>
      <c r="Q275" s="10"/>
      <c r="R275" s="10"/>
      <c r="S275" s="10"/>
      <c r="T275" s="10"/>
      <c r="U275" s="10"/>
      <c r="V275" s="10"/>
      <c r="W275" s="10"/>
      <c r="X275" s="10"/>
      <c r="Y275" s="10"/>
      <c r="AB275" s="10"/>
      <c r="AL275" s="10"/>
      <c r="AM275" s="10"/>
      <c r="AN275" s="10"/>
      <c r="AO275" s="10"/>
      <c r="AP275" s="10"/>
      <c r="AQ275" s="10"/>
      <c r="AR275" s="10"/>
      <c r="AS275" s="10"/>
      <c r="AT275" s="10"/>
      <c r="AU275" s="10"/>
      <c r="AV275" s="10"/>
      <c r="AW275" s="10"/>
      <c r="AX275" s="10"/>
      <c r="AY275" s="10"/>
    </row>
    <row r="276" spans="1:51" ht="15.75" x14ac:dyDescent="0.3">
      <c r="A276" s="94"/>
      <c r="B276" s="94"/>
      <c r="C276" s="94"/>
      <c r="D276" s="94"/>
      <c r="E276" s="94"/>
      <c r="F276" s="94"/>
      <c r="G276" s="94"/>
      <c r="H276" s="94"/>
      <c r="I276" s="95"/>
      <c r="J276" s="68"/>
      <c r="K276" s="94"/>
      <c r="L276" s="94"/>
      <c r="M276" s="68"/>
      <c r="N276" s="68"/>
      <c r="O276" s="33"/>
      <c r="P276" s="10"/>
      <c r="Q276" s="10"/>
      <c r="R276" s="10"/>
      <c r="S276" s="10"/>
      <c r="T276" s="10"/>
      <c r="U276" s="10"/>
      <c r="V276" s="10"/>
      <c r="W276" s="10"/>
      <c r="X276" s="10"/>
      <c r="Y276" s="10"/>
      <c r="AB276" s="10"/>
      <c r="AL276" s="10"/>
      <c r="AM276" s="10"/>
      <c r="AN276" s="10"/>
      <c r="AO276" s="10"/>
      <c r="AP276" s="10"/>
      <c r="AQ276" s="10"/>
      <c r="AR276" s="10"/>
      <c r="AS276" s="10"/>
      <c r="AT276" s="10"/>
      <c r="AU276" s="10"/>
      <c r="AV276" s="10"/>
      <c r="AW276" s="10"/>
      <c r="AX276" s="10"/>
      <c r="AY276" s="10"/>
    </row>
    <row r="277" spans="1:51" ht="15.75" x14ac:dyDescent="0.3">
      <c r="A277" s="94"/>
      <c r="B277" s="94"/>
      <c r="C277" s="94"/>
      <c r="D277" s="94"/>
      <c r="E277" s="94"/>
      <c r="F277" s="94"/>
      <c r="G277" s="94"/>
      <c r="H277" s="94"/>
      <c r="I277" s="95"/>
      <c r="J277" s="68"/>
      <c r="K277" s="94"/>
      <c r="L277" s="94"/>
      <c r="M277" s="68"/>
      <c r="N277" s="68"/>
      <c r="O277" s="33"/>
      <c r="P277" s="10"/>
      <c r="Q277" s="10"/>
      <c r="R277" s="10"/>
      <c r="S277" s="10"/>
      <c r="T277" s="10"/>
      <c r="U277" s="10"/>
      <c r="V277" s="10"/>
      <c r="W277" s="10"/>
      <c r="X277" s="10"/>
      <c r="Y277" s="10"/>
      <c r="AB277" s="10"/>
      <c r="AL277" s="10"/>
      <c r="AM277" s="10"/>
      <c r="AN277" s="10"/>
      <c r="AO277" s="10"/>
      <c r="AP277" s="10"/>
      <c r="AQ277" s="10"/>
      <c r="AR277" s="10"/>
      <c r="AS277" s="10"/>
      <c r="AT277" s="10"/>
      <c r="AU277" s="10"/>
      <c r="AV277" s="10"/>
      <c r="AW277" s="10"/>
      <c r="AX277" s="10"/>
      <c r="AY277" s="10"/>
    </row>
    <row r="278" spans="1:51" ht="15.75" x14ac:dyDescent="0.3">
      <c r="A278" s="94"/>
      <c r="B278" s="94"/>
      <c r="C278" s="94"/>
      <c r="D278" s="94"/>
      <c r="E278" s="94"/>
      <c r="F278" s="94"/>
      <c r="G278" s="94"/>
      <c r="H278" s="94"/>
      <c r="I278" s="95"/>
      <c r="J278" s="68"/>
      <c r="K278" s="94"/>
      <c r="L278" s="94"/>
      <c r="M278" s="68"/>
      <c r="N278" s="68"/>
      <c r="O278" s="33"/>
      <c r="P278" s="10"/>
      <c r="Q278" s="10"/>
      <c r="R278" s="10"/>
      <c r="S278" s="10"/>
      <c r="T278" s="10"/>
      <c r="U278" s="10"/>
      <c r="V278" s="10"/>
      <c r="W278" s="10"/>
      <c r="X278" s="10"/>
      <c r="Y278" s="10"/>
      <c r="AB278" s="10"/>
      <c r="AL278" s="10"/>
      <c r="AM278" s="10"/>
      <c r="AN278" s="10"/>
      <c r="AO278" s="10"/>
      <c r="AP278" s="10"/>
      <c r="AQ278" s="10"/>
      <c r="AR278" s="10"/>
      <c r="AS278" s="10"/>
      <c r="AT278" s="10"/>
      <c r="AU278" s="10"/>
      <c r="AV278" s="10"/>
      <c r="AW278" s="10"/>
      <c r="AX278" s="10"/>
      <c r="AY278" s="10"/>
    </row>
    <row r="279" spans="1:51" ht="15.75" x14ac:dyDescent="0.3">
      <c r="A279" s="94"/>
      <c r="B279" s="94"/>
      <c r="C279" s="94"/>
      <c r="D279" s="94"/>
      <c r="E279" s="94"/>
      <c r="F279" s="94"/>
      <c r="G279" s="94"/>
      <c r="H279" s="94"/>
      <c r="I279" s="95"/>
      <c r="J279" s="68"/>
      <c r="K279" s="94"/>
      <c r="L279" s="94"/>
      <c r="M279" s="68"/>
      <c r="N279" s="68"/>
      <c r="O279" s="33"/>
      <c r="P279" s="10"/>
      <c r="Q279" s="10"/>
      <c r="R279" s="10"/>
      <c r="S279" s="10"/>
      <c r="T279" s="10"/>
      <c r="U279" s="10"/>
      <c r="V279" s="10"/>
      <c r="W279" s="10"/>
      <c r="X279" s="10"/>
      <c r="Y279" s="10"/>
      <c r="AB279" s="10"/>
      <c r="AL279" s="10"/>
      <c r="AM279" s="10"/>
      <c r="AN279" s="10"/>
      <c r="AO279" s="10"/>
      <c r="AP279" s="10"/>
      <c r="AQ279" s="10"/>
      <c r="AR279" s="10"/>
      <c r="AS279" s="10"/>
      <c r="AT279" s="10"/>
      <c r="AU279" s="10"/>
      <c r="AV279" s="10"/>
      <c r="AW279" s="10"/>
      <c r="AX279" s="10"/>
      <c r="AY279" s="10"/>
    </row>
    <row r="280" spans="1:51" ht="15.75" x14ac:dyDescent="0.3">
      <c r="A280" s="94"/>
      <c r="B280" s="94"/>
      <c r="C280" s="94"/>
      <c r="D280" s="94"/>
      <c r="E280" s="94"/>
      <c r="F280" s="94"/>
      <c r="G280" s="94"/>
      <c r="H280" s="94"/>
      <c r="I280" s="95"/>
      <c r="J280" s="68"/>
      <c r="K280" s="94"/>
      <c r="L280" s="94"/>
      <c r="M280" s="68"/>
      <c r="N280" s="68"/>
      <c r="O280" s="33"/>
      <c r="P280" s="10"/>
      <c r="Q280" s="10"/>
      <c r="R280" s="10"/>
      <c r="S280" s="10"/>
      <c r="T280" s="10"/>
      <c r="U280" s="10"/>
      <c r="V280" s="10"/>
      <c r="W280" s="10"/>
      <c r="X280" s="10"/>
      <c r="Y280" s="10"/>
      <c r="AB280" s="10"/>
      <c r="AL280" s="10"/>
      <c r="AM280" s="10"/>
      <c r="AN280" s="10"/>
      <c r="AO280" s="10"/>
      <c r="AP280" s="10"/>
      <c r="AQ280" s="10"/>
      <c r="AR280" s="10"/>
      <c r="AS280" s="10"/>
      <c r="AT280" s="10"/>
      <c r="AU280" s="10"/>
      <c r="AV280" s="10"/>
      <c r="AW280" s="10"/>
      <c r="AX280" s="10"/>
      <c r="AY280" s="10"/>
    </row>
    <row r="281" spans="1:51" ht="15.75" x14ac:dyDescent="0.3">
      <c r="A281" s="94"/>
      <c r="B281" s="94"/>
      <c r="C281" s="94"/>
      <c r="D281" s="94"/>
      <c r="E281" s="94"/>
      <c r="F281" s="94"/>
      <c r="G281" s="94"/>
      <c r="H281" s="94"/>
      <c r="I281" s="95"/>
      <c r="J281" s="68"/>
      <c r="K281" s="94"/>
      <c r="L281" s="94"/>
      <c r="M281" s="68"/>
      <c r="N281" s="68"/>
      <c r="O281" s="33"/>
      <c r="P281" s="10"/>
      <c r="Q281" s="10"/>
      <c r="R281" s="10"/>
      <c r="S281" s="10"/>
      <c r="T281" s="10"/>
      <c r="U281" s="10"/>
      <c r="V281" s="10"/>
      <c r="W281" s="10"/>
      <c r="X281" s="10"/>
      <c r="Y281" s="10"/>
      <c r="AB281" s="10"/>
      <c r="AL281" s="10"/>
      <c r="AM281" s="10"/>
      <c r="AN281" s="10"/>
      <c r="AO281" s="10"/>
      <c r="AP281" s="10"/>
      <c r="AQ281" s="10"/>
      <c r="AR281" s="10"/>
      <c r="AS281" s="10"/>
      <c r="AT281" s="10"/>
      <c r="AU281" s="10"/>
      <c r="AV281" s="10"/>
      <c r="AW281" s="10"/>
      <c r="AX281" s="10"/>
      <c r="AY281" s="10"/>
    </row>
    <row r="282" spans="1:51" ht="15.75" x14ac:dyDescent="0.3">
      <c r="A282" s="94"/>
      <c r="B282" s="94"/>
      <c r="C282" s="94"/>
      <c r="D282" s="94"/>
      <c r="E282" s="94"/>
      <c r="F282" s="94"/>
      <c r="G282" s="94"/>
      <c r="H282" s="94"/>
      <c r="I282" s="95"/>
      <c r="J282" s="68"/>
      <c r="K282" s="94"/>
      <c r="L282" s="94"/>
      <c r="M282" s="68"/>
      <c r="N282" s="68"/>
      <c r="O282" s="33"/>
      <c r="P282" s="10"/>
      <c r="Q282" s="10"/>
      <c r="R282" s="10"/>
      <c r="S282" s="10"/>
      <c r="T282" s="10"/>
      <c r="U282" s="10"/>
      <c r="V282" s="10"/>
      <c r="W282" s="10"/>
      <c r="X282" s="10"/>
      <c r="Y282" s="10"/>
      <c r="AB282" s="10"/>
      <c r="AL282" s="10"/>
      <c r="AM282" s="10"/>
      <c r="AN282" s="10"/>
      <c r="AO282" s="10"/>
      <c r="AP282" s="10"/>
      <c r="AQ282" s="10"/>
      <c r="AR282" s="10"/>
      <c r="AS282" s="10"/>
      <c r="AT282" s="10"/>
      <c r="AU282" s="10"/>
      <c r="AV282" s="10"/>
      <c r="AW282" s="10"/>
      <c r="AX282" s="10"/>
      <c r="AY282" s="10"/>
    </row>
    <row r="283" spans="1:51" ht="15.75" x14ac:dyDescent="0.3">
      <c r="A283" s="94"/>
      <c r="B283" s="94"/>
      <c r="C283" s="94"/>
      <c r="D283" s="94"/>
      <c r="E283" s="94"/>
      <c r="F283" s="94"/>
      <c r="G283" s="94"/>
      <c r="H283" s="94"/>
      <c r="I283" s="95"/>
      <c r="J283" s="68"/>
      <c r="K283" s="94"/>
      <c r="L283" s="94"/>
      <c r="M283" s="68"/>
      <c r="N283" s="68"/>
      <c r="O283" s="33"/>
      <c r="P283" s="10"/>
      <c r="Q283" s="10"/>
      <c r="R283" s="10"/>
      <c r="S283" s="10"/>
      <c r="T283" s="10"/>
      <c r="U283" s="10"/>
      <c r="V283" s="10"/>
      <c r="W283" s="10"/>
      <c r="X283" s="10"/>
      <c r="Y283" s="10"/>
      <c r="AB283" s="10"/>
      <c r="AL283" s="10"/>
      <c r="AM283" s="10"/>
      <c r="AN283" s="10"/>
      <c r="AO283" s="10"/>
      <c r="AP283" s="10"/>
      <c r="AQ283" s="10"/>
      <c r="AR283" s="10"/>
      <c r="AS283" s="10"/>
      <c r="AT283" s="10"/>
      <c r="AU283" s="10"/>
      <c r="AV283" s="10"/>
      <c r="AW283" s="10"/>
      <c r="AX283" s="10"/>
      <c r="AY283" s="10"/>
    </row>
    <row r="284" spans="1:51" ht="15.75" x14ac:dyDescent="0.3">
      <c r="A284" s="94"/>
      <c r="B284" s="94"/>
      <c r="C284" s="94"/>
      <c r="D284" s="94"/>
      <c r="E284" s="94"/>
      <c r="F284" s="94"/>
      <c r="G284" s="94"/>
      <c r="H284" s="94"/>
      <c r="I284" s="95"/>
      <c r="J284" s="68"/>
      <c r="K284" s="94"/>
      <c r="L284" s="94"/>
      <c r="M284" s="68"/>
      <c r="N284" s="68"/>
      <c r="O284" s="33"/>
      <c r="P284" s="10"/>
      <c r="Q284" s="10"/>
      <c r="R284" s="10"/>
      <c r="S284" s="10"/>
      <c r="T284" s="10"/>
      <c r="U284" s="10"/>
      <c r="V284" s="10"/>
      <c r="W284" s="10"/>
      <c r="X284" s="10"/>
      <c r="Y284" s="10"/>
      <c r="AB284" s="10"/>
      <c r="AL284" s="10"/>
      <c r="AM284" s="10"/>
      <c r="AN284" s="10"/>
      <c r="AO284" s="10"/>
      <c r="AP284" s="10"/>
      <c r="AQ284" s="10"/>
      <c r="AR284" s="10"/>
      <c r="AS284" s="10"/>
      <c r="AT284" s="10"/>
      <c r="AU284" s="10"/>
      <c r="AV284" s="10"/>
      <c r="AW284" s="10"/>
      <c r="AX284" s="10"/>
      <c r="AY284" s="10"/>
    </row>
    <row r="285" spans="1:51" ht="15.75" x14ac:dyDescent="0.3">
      <c r="A285" s="94"/>
      <c r="B285" s="94"/>
      <c r="C285" s="94"/>
      <c r="D285" s="94"/>
      <c r="E285" s="94"/>
      <c r="F285" s="94"/>
      <c r="G285" s="94"/>
      <c r="H285" s="94"/>
      <c r="I285" s="95"/>
      <c r="J285" s="68"/>
      <c r="K285" s="94"/>
      <c r="L285" s="94"/>
      <c r="M285" s="68"/>
      <c r="N285" s="68"/>
      <c r="O285" s="33"/>
      <c r="P285" s="10"/>
      <c r="Q285" s="10"/>
      <c r="R285" s="10"/>
      <c r="S285" s="10"/>
      <c r="T285" s="10"/>
      <c r="U285" s="10"/>
      <c r="V285" s="10"/>
      <c r="W285" s="10"/>
      <c r="X285" s="10"/>
      <c r="Y285" s="10"/>
      <c r="AB285" s="10"/>
      <c r="AL285" s="10"/>
      <c r="AM285" s="10"/>
      <c r="AN285" s="10"/>
      <c r="AO285" s="10"/>
      <c r="AP285" s="10"/>
      <c r="AQ285" s="10"/>
      <c r="AR285" s="10"/>
      <c r="AS285" s="10"/>
      <c r="AT285" s="10"/>
      <c r="AU285" s="10"/>
      <c r="AV285" s="10"/>
      <c r="AW285" s="10"/>
      <c r="AX285" s="10"/>
      <c r="AY285" s="10"/>
    </row>
    <row r="286" spans="1:51" ht="15.75" x14ac:dyDescent="0.3">
      <c r="A286" s="94"/>
      <c r="B286" s="94"/>
      <c r="C286" s="94"/>
      <c r="D286" s="94"/>
      <c r="E286" s="94"/>
      <c r="F286" s="94"/>
      <c r="G286" s="94"/>
      <c r="H286" s="94"/>
      <c r="I286" s="95"/>
      <c r="J286" s="68"/>
      <c r="K286" s="94"/>
      <c r="L286" s="94"/>
      <c r="M286" s="68"/>
      <c r="N286" s="68"/>
      <c r="O286" s="33"/>
      <c r="P286" s="10"/>
      <c r="Q286" s="10"/>
      <c r="R286" s="10"/>
      <c r="S286" s="10"/>
      <c r="T286" s="10"/>
      <c r="U286" s="10"/>
      <c r="V286" s="10"/>
      <c r="W286" s="10"/>
      <c r="X286" s="10"/>
      <c r="Y286" s="10"/>
      <c r="AB286" s="10"/>
      <c r="AL286" s="10"/>
      <c r="AM286" s="10"/>
      <c r="AN286" s="10"/>
      <c r="AO286" s="10"/>
      <c r="AP286" s="10"/>
      <c r="AQ286" s="10"/>
      <c r="AR286" s="10"/>
      <c r="AS286" s="10"/>
      <c r="AT286" s="10"/>
      <c r="AU286" s="10"/>
      <c r="AV286" s="10"/>
      <c r="AW286" s="10"/>
      <c r="AX286" s="10"/>
      <c r="AY286" s="10"/>
    </row>
    <row r="287" spans="1:51" x14ac:dyDescent="0.3">
      <c r="A287" s="94"/>
      <c r="B287" s="94"/>
      <c r="C287" s="94"/>
      <c r="D287" s="94"/>
      <c r="E287" s="94"/>
      <c r="F287" s="94"/>
      <c r="G287" s="94"/>
      <c r="H287" s="94"/>
      <c r="I287" s="95"/>
      <c r="J287" s="68"/>
      <c r="K287" s="94"/>
      <c r="L287" s="94"/>
      <c r="M287" s="68"/>
      <c r="N287" s="68"/>
      <c r="O287" s="33"/>
      <c r="AL287" s="10"/>
      <c r="AM287" s="10"/>
      <c r="AN287" s="10"/>
      <c r="AO287" s="10"/>
      <c r="AP287" s="10"/>
      <c r="AQ287" s="10"/>
      <c r="AR287" s="10"/>
      <c r="AS287" s="10"/>
      <c r="AT287" s="10"/>
      <c r="AU287" s="10"/>
      <c r="AV287" s="10"/>
      <c r="AW287" s="10"/>
      <c r="AX287" s="10"/>
      <c r="AY287" s="10"/>
    </row>
    <row r="288" spans="1:51" x14ac:dyDescent="0.3">
      <c r="A288" s="94"/>
      <c r="B288" s="94"/>
      <c r="C288" s="94"/>
      <c r="D288" s="94"/>
      <c r="E288" s="94"/>
      <c r="F288" s="94"/>
      <c r="G288" s="94"/>
      <c r="H288" s="94"/>
      <c r="I288" s="95"/>
      <c r="J288" s="68"/>
      <c r="K288" s="94"/>
      <c r="L288" s="94"/>
      <c r="M288" s="68"/>
      <c r="N288" s="68"/>
      <c r="O288" s="33"/>
      <c r="AL288" s="10"/>
      <c r="AM288" s="10"/>
      <c r="AN288" s="10"/>
      <c r="AO288" s="10"/>
      <c r="AP288" s="10"/>
      <c r="AQ288" s="10"/>
      <c r="AR288" s="10"/>
      <c r="AS288" s="10"/>
      <c r="AT288" s="10"/>
      <c r="AU288" s="10"/>
      <c r="AV288" s="10"/>
      <c r="AW288" s="10"/>
      <c r="AX288" s="10"/>
      <c r="AY288" s="10"/>
    </row>
    <row r="289" spans="1:51" x14ac:dyDescent="0.3">
      <c r="A289" s="97"/>
      <c r="B289" s="97"/>
      <c r="C289" s="97"/>
      <c r="D289" s="97"/>
      <c r="E289" s="97"/>
      <c r="F289" s="97"/>
      <c r="G289" s="97"/>
      <c r="H289" s="97"/>
      <c r="I289" s="98"/>
      <c r="J289" s="68"/>
      <c r="K289" s="99"/>
      <c r="L289" s="97"/>
      <c r="M289" s="100"/>
      <c r="N289" s="100"/>
      <c r="O289" s="101"/>
      <c r="AD289" s="14"/>
      <c r="AL289" s="10"/>
      <c r="AM289" s="10"/>
      <c r="AN289" s="10"/>
      <c r="AO289" s="10"/>
      <c r="AP289" s="10"/>
      <c r="AQ289" s="10"/>
      <c r="AR289" s="10"/>
      <c r="AS289" s="10"/>
      <c r="AT289" s="10"/>
      <c r="AU289" s="10"/>
      <c r="AV289" s="10"/>
      <c r="AW289" s="10"/>
      <c r="AX289" s="10"/>
      <c r="AY289" s="10"/>
    </row>
    <row r="290" spans="1:51" x14ac:dyDescent="0.3">
      <c r="A290" s="102"/>
      <c r="B290" s="102"/>
      <c r="C290" s="102"/>
      <c r="D290" s="102"/>
      <c r="E290" s="102"/>
      <c r="F290" s="102"/>
      <c r="G290" s="102"/>
      <c r="H290" s="102"/>
      <c r="I290" s="103"/>
      <c r="J290" s="68"/>
      <c r="K290" s="94"/>
      <c r="L290" s="102"/>
      <c r="M290" s="68"/>
      <c r="N290" s="68"/>
      <c r="O290" s="33"/>
      <c r="AA290" s="11"/>
      <c r="AD290" s="14"/>
      <c r="AL290" s="10"/>
      <c r="AM290" s="10"/>
      <c r="AN290" s="10"/>
      <c r="AO290" s="10"/>
      <c r="AP290" s="10"/>
      <c r="AQ290" s="10"/>
      <c r="AR290" s="10"/>
      <c r="AS290" s="10"/>
      <c r="AT290" s="10"/>
      <c r="AU290" s="10"/>
      <c r="AV290" s="10"/>
      <c r="AW290" s="10"/>
      <c r="AX290" s="10"/>
      <c r="AY290" s="10"/>
    </row>
    <row r="291" spans="1:51" x14ac:dyDescent="0.3">
      <c r="A291" s="881"/>
      <c r="B291" s="881"/>
      <c r="C291" s="881"/>
      <c r="D291" s="881"/>
      <c r="E291" s="881"/>
      <c r="F291" s="881"/>
      <c r="G291" s="881"/>
      <c r="H291" s="881"/>
      <c r="I291" s="881"/>
      <c r="J291" s="881"/>
      <c r="K291" s="881"/>
      <c r="L291" s="881"/>
      <c r="M291" s="881"/>
      <c r="N291" s="881"/>
      <c r="O291" s="881"/>
      <c r="Y291" s="18"/>
      <c r="Z291" s="19"/>
      <c r="AA291" s="19"/>
      <c r="AB291" s="19"/>
      <c r="AD291" s="14"/>
      <c r="AG291" s="884"/>
      <c r="AH291" s="884"/>
      <c r="AL291" s="10"/>
      <c r="AM291" s="10"/>
      <c r="AN291" s="10"/>
      <c r="AO291" s="10"/>
      <c r="AP291" s="10"/>
      <c r="AQ291" s="10"/>
      <c r="AR291" s="10"/>
      <c r="AS291" s="10"/>
      <c r="AT291" s="10"/>
      <c r="AU291" s="10"/>
      <c r="AV291" s="10"/>
      <c r="AW291" s="10"/>
      <c r="AX291" s="10"/>
      <c r="AY291" s="10"/>
    </row>
    <row r="292" spans="1:51" x14ac:dyDescent="0.3">
      <c r="A292" s="904"/>
      <c r="B292" s="904"/>
      <c r="C292" s="904"/>
      <c r="D292" s="904"/>
      <c r="E292" s="904"/>
      <c r="F292" s="904"/>
      <c r="G292" s="904"/>
      <c r="H292" s="904"/>
      <c r="I292" s="904"/>
      <c r="J292" s="904"/>
      <c r="K292" s="904"/>
      <c r="L292" s="904"/>
      <c r="M292" s="904"/>
      <c r="N292" s="904"/>
      <c r="O292" s="904"/>
      <c r="Y292" s="18"/>
      <c r="Z292" s="19"/>
      <c r="AA292" s="19"/>
      <c r="AB292" s="19"/>
      <c r="AD292" s="14"/>
      <c r="AL292" s="10"/>
      <c r="AM292" s="10"/>
      <c r="AN292" s="10"/>
      <c r="AO292" s="10"/>
      <c r="AP292" s="10"/>
      <c r="AQ292" s="10"/>
      <c r="AR292" s="10"/>
      <c r="AS292" s="10"/>
      <c r="AT292" s="10"/>
      <c r="AU292" s="10"/>
      <c r="AV292" s="10"/>
      <c r="AW292" s="10"/>
      <c r="AX292" s="10"/>
      <c r="AY292" s="10"/>
    </row>
    <row r="293" spans="1:51" x14ac:dyDescent="0.3">
      <c r="A293" s="94"/>
      <c r="B293" s="94"/>
      <c r="C293" s="94"/>
      <c r="D293" s="94"/>
      <c r="E293" s="94"/>
      <c r="F293" s="94"/>
      <c r="G293" s="94"/>
      <c r="H293" s="94"/>
      <c r="I293" s="95"/>
      <c r="J293" s="68"/>
      <c r="K293" s="94"/>
      <c r="L293" s="94"/>
      <c r="M293" s="68"/>
      <c r="N293" s="68"/>
      <c r="O293" s="33"/>
      <c r="Y293" s="18"/>
      <c r="Z293" s="19"/>
      <c r="AA293" s="19"/>
      <c r="AB293" s="19"/>
      <c r="AL293" s="10"/>
      <c r="AM293" s="10"/>
      <c r="AN293" s="10"/>
      <c r="AO293" s="10"/>
      <c r="AP293" s="10"/>
      <c r="AQ293" s="10"/>
      <c r="AR293" s="10"/>
      <c r="AS293" s="10"/>
      <c r="AT293" s="10"/>
      <c r="AU293" s="10"/>
      <c r="AV293" s="10"/>
      <c r="AW293" s="10"/>
      <c r="AX293" s="10"/>
      <c r="AY293" s="10"/>
    </row>
    <row r="294" spans="1:51" x14ac:dyDescent="0.3">
      <c r="A294" s="104"/>
      <c r="B294" s="104"/>
      <c r="C294" s="104"/>
      <c r="D294" s="104"/>
      <c r="E294" s="104"/>
      <c r="F294" s="104"/>
      <c r="G294" s="104"/>
      <c r="H294" s="104"/>
      <c r="I294" s="105"/>
      <c r="J294" s="106"/>
      <c r="K294" s="107"/>
      <c r="L294" s="104"/>
      <c r="M294" s="102"/>
      <c r="N294" s="68"/>
      <c r="O294" s="23"/>
      <c r="Y294" s="18"/>
      <c r="Z294" s="19"/>
      <c r="AA294" s="19"/>
      <c r="AB294" s="19"/>
      <c r="AL294" s="10"/>
      <c r="AM294" s="10"/>
      <c r="AN294" s="10"/>
      <c r="AO294" s="10"/>
      <c r="AP294" s="10"/>
      <c r="AQ294" s="10"/>
      <c r="AR294" s="10"/>
      <c r="AS294" s="10"/>
      <c r="AT294" s="10"/>
      <c r="AU294" s="10"/>
      <c r="AV294" s="10"/>
      <c r="AW294" s="10"/>
      <c r="AX294" s="10"/>
      <c r="AY294" s="10"/>
    </row>
    <row r="295" spans="1:51" x14ac:dyDescent="0.3">
      <c r="A295" s="898"/>
      <c r="B295" s="898"/>
      <c r="C295" s="898"/>
      <c r="D295" s="898"/>
      <c r="E295" s="898"/>
      <c r="F295" s="898"/>
      <c r="G295" s="898"/>
      <c r="H295" s="898"/>
      <c r="I295" s="898"/>
      <c r="J295" s="898"/>
      <c r="K295" s="898"/>
      <c r="L295" s="898"/>
      <c r="M295" s="108"/>
      <c r="N295" s="68"/>
      <c r="O295" s="23"/>
      <c r="Y295" s="7"/>
      <c r="Z295" s="27"/>
      <c r="AA295" s="27"/>
      <c r="AB295" s="27"/>
      <c r="AG295" s="884"/>
      <c r="AH295" s="884"/>
      <c r="AL295" s="10"/>
      <c r="AM295" s="10"/>
      <c r="AN295" s="10"/>
      <c r="AO295" s="10"/>
      <c r="AP295" s="10"/>
      <c r="AQ295" s="10"/>
      <c r="AR295" s="10"/>
      <c r="AS295" s="10"/>
      <c r="AT295" s="10"/>
      <c r="AU295" s="10"/>
      <c r="AV295" s="10"/>
      <c r="AW295" s="10"/>
      <c r="AX295" s="10"/>
      <c r="AY295" s="10"/>
    </row>
    <row r="296" spans="1:51" x14ac:dyDescent="0.3">
      <c r="A296" s="104"/>
      <c r="B296" s="104"/>
      <c r="C296" s="104"/>
      <c r="D296" s="104"/>
      <c r="E296" s="104"/>
      <c r="F296" s="104"/>
      <c r="G296" s="104"/>
      <c r="H296" s="104"/>
      <c r="I296" s="105"/>
      <c r="J296" s="899"/>
      <c r="K296" s="899"/>
      <c r="L296" s="899"/>
      <c r="M296" s="108"/>
      <c r="N296" s="68"/>
      <c r="O296" s="23"/>
      <c r="Y296" s="18"/>
      <c r="Z296" s="28"/>
      <c r="AA296" s="28"/>
      <c r="AB296" s="28"/>
      <c r="AL296" s="10"/>
      <c r="AM296" s="10"/>
      <c r="AN296" s="10"/>
      <c r="AO296" s="10"/>
      <c r="AP296" s="10"/>
      <c r="AQ296" s="10"/>
      <c r="AR296" s="10"/>
      <c r="AS296" s="10"/>
      <c r="AT296" s="10"/>
      <c r="AU296" s="10"/>
      <c r="AV296" s="10"/>
      <c r="AW296" s="10"/>
      <c r="AX296" s="10"/>
      <c r="AY296" s="10"/>
    </row>
    <row r="297" spans="1:51" x14ac:dyDescent="0.3">
      <c r="A297" s="104"/>
      <c r="B297" s="104"/>
      <c r="C297" s="104"/>
      <c r="D297" s="104"/>
      <c r="E297" s="104"/>
      <c r="F297" s="104"/>
      <c r="G297" s="104"/>
      <c r="H297" s="104"/>
      <c r="I297" s="105"/>
      <c r="J297" s="899"/>
      <c r="K297" s="899"/>
      <c r="L297" s="899"/>
      <c r="M297" s="108"/>
      <c r="N297" s="68"/>
      <c r="O297" s="23"/>
      <c r="Y297" s="18"/>
      <c r="Z297" s="28"/>
      <c r="AA297" s="28"/>
      <c r="AB297" s="28"/>
      <c r="AL297" s="10"/>
      <c r="AM297" s="10"/>
      <c r="AN297" s="10"/>
      <c r="AO297" s="10"/>
      <c r="AP297" s="10"/>
      <c r="AQ297" s="10"/>
      <c r="AR297" s="10"/>
      <c r="AS297" s="10"/>
      <c r="AT297" s="10"/>
      <c r="AU297" s="10"/>
      <c r="AV297" s="10"/>
      <c r="AW297" s="10"/>
      <c r="AX297" s="10"/>
      <c r="AY297" s="10"/>
    </row>
    <row r="298" spans="1:51" x14ac:dyDescent="0.3">
      <c r="A298" s="106"/>
      <c r="B298" s="106"/>
      <c r="C298" s="106"/>
      <c r="D298" s="106"/>
      <c r="E298" s="106"/>
      <c r="F298" s="106"/>
      <c r="G298" s="106"/>
      <c r="H298" s="106"/>
      <c r="I298" s="109"/>
      <c r="J298" s="899"/>
      <c r="K298" s="899"/>
      <c r="L298" s="899"/>
      <c r="M298" s="108"/>
      <c r="N298" s="68"/>
      <c r="O298" s="23"/>
      <c r="Y298" s="7"/>
      <c r="Z298" s="83"/>
      <c r="AA298" s="110"/>
      <c r="AB298" s="31"/>
      <c r="AL298" s="10"/>
      <c r="AM298" s="10"/>
      <c r="AN298" s="10"/>
      <c r="AO298" s="10"/>
      <c r="AP298" s="10"/>
      <c r="AQ298" s="10"/>
      <c r="AR298" s="10"/>
      <c r="AS298" s="10"/>
      <c r="AT298" s="10"/>
      <c r="AU298" s="10"/>
      <c r="AV298" s="10"/>
      <c r="AW298" s="10"/>
      <c r="AX298" s="10"/>
      <c r="AY298" s="10"/>
    </row>
    <row r="299" spans="1:51" x14ac:dyDescent="0.3">
      <c r="A299" s="106"/>
      <c r="B299" s="106"/>
      <c r="C299" s="106"/>
      <c r="D299" s="106"/>
      <c r="E299" s="106"/>
      <c r="F299" s="106"/>
      <c r="G299" s="106"/>
      <c r="H299" s="106"/>
      <c r="I299" s="109"/>
      <c r="J299" s="899"/>
      <c r="K299" s="899"/>
      <c r="L299" s="899"/>
      <c r="M299" s="108"/>
      <c r="N299" s="68"/>
      <c r="O299" s="23"/>
      <c r="AG299" s="884"/>
      <c r="AH299" s="884"/>
      <c r="AL299" s="10"/>
      <c r="AM299" s="10"/>
      <c r="AN299" s="10"/>
      <c r="AO299" s="10"/>
      <c r="AP299" s="10"/>
      <c r="AQ299" s="10"/>
      <c r="AR299" s="10"/>
      <c r="AS299" s="10"/>
      <c r="AT299" s="10"/>
      <c r="AU299" s="10"/>
      <c r="AV299" s="10"/>
      <c r="AW299" s="10"/>
      <c r="AX299" s="10"/>
      <c r="AY299" s="10"/>
    </row>
    <row r="300" spans="1:51" x14ac:dyDescent="0.3">
      <c r="A300" s="106"/>
      <c r="B300" s="106"/>
      <c r="C300" s="106"/>
      <c r="D300" s="106"/>
      <c r="E300" s="106"/>
      <c r="F300" s="106"/>
      <c r="G300" s="106"/>
      <c r="H300" s="106"/>
      <c r="I300" s="109"/>
      <c r="J300" s="106"/>
      <c r="K300" s="111"/>
      <c r="L300" s="106"/>
      <c r="M300" s="104"/>
      <c r="N300" s="68"/>
      <c r="O300" s="33"/>
      <c r="AI300" s="34"/>
      <c r="AL300" s="10"/>
      <c r="AM300" s="10"/>
      <c r="AN300" s="10"/>
      <c r="AO300" s="10"/>
      <c r="AP300" s="10"/>
      <c r="AQ300" s="10"/>
      <c r="AR300" s="10"/>
      <c r="AS300" s="10"/>
      <c r="AT300" s="10"/>
      <c r="AU300" s="10"/>
      <c r="AV300" s="10"/>
      <c r="AW300" s="10"/>
      <c r="AX300" s="10"/>
      <c r="AY300" s="10"/>
    </row>
    <row r="301" spans="1:51" x14ac:dyDescent="0.3">
      <c r="A301" s="897"/>
      <c r="B301" s="897"/>
      <c r="C301" s="897"/>
      <c r="D301" s="897"/>
      <c r="E301" s="897"/>
      <c r="F301" s="897"/>
      <c r="G301" s="897"/>
      <c r="H301" s="897"/>
      <c r="I301" s="897"/>
      <c r="J301" s="897"/>
      <c r="K301" s="897"/>
      <c r="L301" s="897"/>
      <c r="M301" s="897"/>
      <c r="N301" s="897"/>
      <c r="O301" s="897"/>
      <c r="P301" s="44"/>
      <c r="Q301" s="44"/>
      <c r="R301" s="44"/>
      <c r="S301" s="45"/>
      <c r="T301" s="46"/>
      <c r="U301" s="46"/>
      <c r="V301" s="46"/>
      <c r="W301" s="46"/>
      <c r="AA301" s="11"/>
      <c r="AI301" s="34"/>
      <c r="AL301" s="10"/>
      <c r="AM301" s="10"/>
      <c r="AN301" s="10"/>
      <c r="AO301" s="10"/>
      <c r="AP301" s="10"/>
      <c r="AQ301" s="10"/>
      <c r="AR301" s="10"/>
      <c r="AS301" s="10"/>
      <c r="AT301" s="10"/>
      <c r="AU301" s="10"/>
      <c r="AV301" s="10"/>
      <c r="AW301" s="10"/>
      <c r="AX301" s="10"/>
      <c r="AY301" s="10"/>
    </row>
    <row r="302" spans="1:51" x14ac:dyDescent="0.3">
      <c r="A302" s="94"/>
      <c r="B302" s="94"/>
      <c r="C302" s="94"/>
      <c r="D302" s="94"/>
      <c r="E302" s="94"/>
      <c r="F302" s="94"/>
      <c r="G302" s="94"/>
      <c r="H302" s="94"/>
      <c r="I302" s="95"/>
      <c r="J302" s="68"/>
      <c r="K302" s="94"/>
      <c r="L302" s="94"/>
      <c r="M302" s="100"/>
      <c r="N302" s="100"/>
      <c r="O302" s="101"/>
      <c r="Z302" s="882"/>
      <c r="AA302" s="882"/>
      <c r="AC302" s="883"/>
      <c r="AD302" s="883"/>
      <c r="AG302" s="884"/>
      <c r="AH302" s="884"/>
      <c r="AL302" s="10"/>
      <c r="AM302" s="10"/>
      <c r="AN302" s="10"/>
      <c r="AO302" s="10"/>
      <c r="AP302" s="10"/>
      <c r="AQ302" s="10"/>
      <c r="AR302" s="10"/>
      <c r="AS302" s="10"/>
      <c r="AT302" s="10"/>
      <c r="AU302" s="10"/>
      <c r="AV302" s="10"/>
      <c r="AW302" s="10"/>
      <c r="AX302" s="10"/>
      <c r="AY302" s="10"/>
    </row>
    <row r="303" spans="1:51" x14ac:dyDescent="0.3">
      <c r="A303" s="112"/>
      <c r="B303" s="112"/>
      <c r="C303" s="112"/>
      <c r="D303" s="112"/>
      <c r="E303" s="112"/>
      <c r="F303" s="112"/>
      <c r="G303" s="112"/>
      <c r="H303" s="112"/>
      <c r="I303" s="113"/>
      <c r="J303" s="114"/>
      <c r="K303" s="99"/>
      <c r="L303" s="99"/>
      <c r="M303" s="112"/>
      <c r="N303" s="112"/>
      <c r="O303" s="115"/>
      <c r="Z303" s="53"/>
      <c r="AA303" s="53"/>
      <c r="AC303" s="53"/>
      <c r="AD303" s="53"/>
      <c r="AL303" s="10"/>
      <c r="AM303" s="10"/>
      <c r="AN303" s="10"/>
      <c r="AO303" s="10"/>
      <c r="AP303" s="10"/>
      <c r="AQ303" s="10"/>
      <c r="AR303" s="10"/>
      <c r="AS303" s="10"/>
      <c r="AT303" s="10"/>
      <c r="AU303" s="10"/>
      <c r="AV303" s="10"/>
      <c r="AW303" s="10"/>
      <c r="AX303" s="10"/>
      <c r="AY303" s="10"/>
    </row>
    <row r="304" spans="1:51" x14ac:dyDescent="0.3">
      <c r="A304" s="99"/>
      <c r="B304" s="99"/>
      <c r="C304" s="99"/>
      <c r="D304" s="99"/>
      <c r="E304" s="99"/>
      <c r="F304" s="99"/>
      <c r="G304" s="99"/>
      <c r="H304" s="99"/>
      <c r="I304" s="116"/>
      <c r="J304" s="100"/>
      <c r="K304" s="99"/>
      <c r="L304" s="99"/>
      <c r="M304" s="99"/>
      <c r="N304" s="99"/>
      <c r="O304" s="117"/>
      <c r="Z304" s="57"/>
      <c r="AA304" s="57"/>
      <c r="AC304" s="57"/>
      <c r="AD304" s="57"/>
      <c r="AL304" s="10"/>
      <c r="AM304" s="10"/>
      <c r="AN304" s="10"/>
      <c r="AO304" s="10"/>
      <c r="AP304" s="10"/>
      <c r="AQ304" s="10"/>
      <c r="AR304" s="10"/>
      <c r="AS304" s="10"/>
      <c r="AT304" s="10"/>
      <c r="AU304" s="10"/>
      <c r="AV304" s="10"/>
      <c r="AW304" s="10"/>
      <c r="AX304" s="10"/>
      <c r="AY304" s="10"/>
    </row>
    <row r="305" spans="1:51" x14ac:dyDescent="0.3">
      <c r="A305" s="118"/>
      <c r="B305" s="118"/>
      <c r="C305" s="118"/>
      <c r="D305" s="118"/>
      <c r="E305" s="118"/>
      <c r="F305" s="118"/>
      <c r="G305" s="118"/>
      <c r="H305" s="118"/>
      <c r="I305" s="119"/>
      <c r="J305" s="120"/>
      <c r="K305" s="121"/>
      <c r="L305" s="122"/>
      <c r="M305" s="123"/>
      <c r="N305" s="124"/>
      <c r="O305" s="33"/>
      <c r="Z305" s="57"/>
      <c r="AA305" s="125"/>
      <c r="AC305" s="57"/>
      <c r="AD305" s="125"/>
      <c r="AL305" s="10"/>
      <c r="AM305" s="10"/>
      <c r="AN305" s="10"/>
      <c r="AO305" s="10"/>
      <c r="AP305" s="10"/>
      <c r="AQ305" s="10"/>
      <c r="AR305" s="10"/>
      <c r="AS305" s="10"/>
      <c r="AT305" s="10"/>
      <c r="AU305" s="10"/>
      <c r="AV305" s="10"/>
      <c r="AW305" s="10"/>
      <c r="AX305" s="10"/>
      <c r="AY305" s="10"/>
    </row>
    <row r="306" spans="1:51" x14ac:dyDescent="0.3">
      <c r="A306" s="126"/>
      <c r="B306" s="126"/>
      <c r="C306" s="126"/>
      <c r="D306" s="126"/>
      <c r="E306" s="126"/>
      <c r="F306" s="126"/>
      <c r="G306" s="126"/>
      <c r="H306" s="126"/>
      <c r="I306" s="127"/>
      <c r="J306" s="128"/>
      <c r="K306" s="121"/>
      <c r="L306" s="121"/>
      <c r="M306" s="129"/>
      <c r="N306" s="130"/>
      <c r="O306" s="131"/>
      <c r="Z306" s="132"/>
      <c r="AA306" s="133"/>
      <c r="AC306" s="132"/>
      <c r="AD306" s="133"/>
      <c r="AG306" s="884"/>
      <c r="AH306" s="884"/>
      <c r="AL306" s="10"/>
      <c r="AM306" s="10"/>
      <c r="AN306" s="10"/>
      <c r="AO306" s="10"/>
      <c r="AP306" s="10"/>
      <c r="AQ306" s="10"/>
      <c r="AR306" s="10"/>
      <c r="AS306" s="10"/>
      <c r="AT306" s="10"/>
      <c r="AU306" s="10"/>
      <c r="AV306" s="10"/>
      <c r="AW306" s="10"/>
      <c r="AX306" s="10"/>
      <c r="AY306" s="10"/>
    </row>
    <row r="307" spans="1:51" x14ac:dyDescent="0.3">
      <c r="A307" s="126"/>
      <c r="B307" s="126"/>
      <c r="C307" s="126"/>
      <c r="D307" s="126"/>
      <c r="E307" s="126"/>
      <c r="F307" s="126"/>
      <c r="G307" s="126"/>
      <c r="H307" s="126"/>
      <c r="I307" s="127"/>
      <c r="J307" s="134"/>
      <c r="K307" s="121"/>
      <c r="L307" s="121"/>
      <c r="M307" s="135"/>
      <c r="N307" s="136"/>
      <c r="O307" s="33"/>
      <c r="Z307" s="17"/>
      <c r="AA307" s="137"/>
      <c r="AC307" s="17"/>
      <c r="AD307" s="137"/>
      <c r="AL307" s="10"/>
      <c r="AM307" s="10"/>
      <c r="AN307" s="10"/>
      <c r="AO307" s="10"/>
      <c r="AP307" s="10"/>
      <c r="AQ307" s="10"/>
      <c r="AR307" s="10"/>
      <c r="AS307" s="10"/>
      <c r="AT307" s="10"/>
      <c r="AU307" s="10"/>
      <c r="AV307" s="10"/>
      <c r="AW307" s="10"/>
      <c r="AX307" s="10"/>
      <c r="AY307" s="10"/>
    </row>
    <row r="308" spans="1:51" x14ac:dyDescent="0.3">
      <c r="A308" s="138"/>
      <c r="B308" s="138"/>
      <c r="C308" s="138"/>
      <c r="D308" s="138"/>
      <c r="E308" s="138"/>
      <c r="F308" s="138"/>
      <c r="G308" s="138"/>
      <c r="H308" s="138"/>
      <c r="I308" s="127"/>
      <c r="J308" s="128"/>
      <c r="K308" s="121"/>
      <c r="L308" s="122"/>
      <c r="M308" s="123"/>
      <c r="N308" s="124"/>
      <c r="O308" s="33"/>
      <c r="Z308" s="17"/>
      <c r="AA308" s="137"/>
      <c r="AC308" s="17"/>
      <c r="AD308" s="137"/>
      <c r="AF308" s="11"/>
      <c r="AL308" s="10"/>
      <c r="AM308" s="10"/>
      <c r="AN308" s="10"/>
      <c r="AO308" s="10"/>
      <c r="AP308" s="10"/>
      <c r="AQ308" s="10"/>
      <c r="AR308" s="10"/>
      <c r="AS308" s="10"/>
      <c r="AT308" s="10"/>
      <c r="AU308" s="10"/>
      <c r="AV308" s="10"/>
      <c r="AW308" s="10"/>
      <c r="AX308" s="10"/>
      <c r="AY308" s="10"/>
    </row>
    <row r="309" spans="1:51" x14ac:dyDescent="0.3">
      <c r="A309" s="138"/>
      <c r="B309" s="138"/>
      <c r="C309" s="138"/>
      <c r="D309" s="138"/>
      <c r="E309" s="138"/>
      <c r="F309" s="138"/>
      <c r="G309" s="138"/>
      <c r="H309" s="138"/>
      <c r="I309" s="127"/>
      <c r="J309" s="128"/>
      <c r="K309" s="121"/>
      <c r="L309" s="122"/>
      <c r="M309" s="123"/>
      <c r="N309" s="124"/>
      <c r="O309" s="33"/>
      <c r="Z309" s="17"/>
      <c r="AA309" s="137"/>
      <c r="AC309" s="17"/>
      <c r="AD309" s="137"/>
      <c r="AF309" s="11"/>
      <c r="AL309" s="10"/>
      <c r="AM309" s="10"/>
      <c r="AN309" s="10"/>
      <c r="AO309" s="10"/>
      <c r="AP309" s="10"/>
      <c r="AQ309" s="10"/>
      <c r="AR309" s="10"/>
      <c r="AS309" s="10"/>
      <c r="AT309" s="10"/>
      <c r="AU309" s="10"/>
      <c r="AV309" s="10"/>
      <c r="AW309" s="10"/>
      <c r="AX309" s="10"/>
      <c r="AY309" s="10"/>
    </row>
    <row r="310" spans="1:51" x14ac:dyDescent="0.3">
      <c r="A310" s="126"/>
      <c r="B310" s="126"/>
      <c r="C310" s="126"/>
      <c r="D310" s="126"/>
      <c r="E310" s="126"/>
      <c r="F310" s="126"/>
      <c r="G310" s="126"/>
      <c r="H310" s="126"/>
      <c r="I310" s="127"/>
      <c r="J310" s="128"/>
      <c r="K310" s="121"/>
      <c r="L310" s="122"/>
      <c r="M310" s="123"/>
      <c r="N310" s="124"/>
      <c r="O310" s="33"/>
      <c r="Z310" s="17"/>
      <c r="AA310" s="137"/>
      <c r="AC310" s="17"/>
      <c r="AD310" s="137"/>
      <c r="AF310" s="11"/>
      <c r="AG310" s="884"/>
      <c r="AH310" s="884"/>
      <c r="AL310" s="10"/>
      <c r="AM310" s="10"/>
      <c r="AN310" s="10"/>
      <c r="AO310" s="10"/>
      <c r="AP310" s="10"/>
      <c r="AQ310" s="10"/>
      <c r="AR310" s="10"/>
      <c r="AS310" s="10"/>
      <c r="AT310" s="10"/>
      <c r="AU310" s="10"/>
      <c r="AV310" s="10"/>
      <c r="AW310" s="10"/>
      <c r="AX310" s="10"/>
      <c r="AY310" s="10"/>
    </row>
    <row r="311" spans="1:51" x14ac:dyDescent="0.3">
      <c r="A311" s="126"/>
      <c r="B311" s="126"/>
      <c r="C311" s="126"/>
      <c r="D311" s="126"/>
      <c r="E311" s="126"/>
      <c r="F311" s="126"/>
      <c r="G311" s="126"/>
      <c r="H311" s="126"/>
      <c r="I311" s="127"/>
      <c r="J311" s="134"/>
      <c r="K311" s="121"/>
      <c r="L311" s="122"/>
      <c r="M311" s="123"/>
      <c r="N311" s="124"/>
      <c r="O311" s="131"/>
      <c r="Z311" s="17"/>
      <c r="AA311" s="137"/>
      <c r="AC311" s="17"/>
      <c r="AD311" s="137"/>
      <c r="AF311" s="11"/>
      <c r="AL311" s="10"/>
      <c r="AM311" s="10"/>
      <c r="AN311" s="10"/>
      <c r="AO311" s="10"/>
      <c r="AP311" s="10"/>
      <c r="AQ311" s="10"/>
      <c r="AR311" s="10"/>
      <c r="AS311" s="10"/>
      <c r="AT311" s="10"/>
      <c r="AU311" s="10"/>
      <c r="AV311" s="10"/>
      <c r="AW311" s="10"/>
      <c r="AX311" s="10"/>
      <c r="AY311" s="10"/>
    </row>
    <row r="312" spans="1:51" x14ac:dyDescent="0.3">
      <c r="A312" s="126"/>
      <c r="B312" s="126"/>
      <c r="C312" s="126"/>
      <c r="D312" s="126"/>
      <c r="E312" s="126"/>
      <c r="F312" s="126"/>
      <c r="G312" s="126"/>
      <c r="H312" s="126"/>
      <c r="I312" s="127"/>
      <c r="J312" s="128"/>
      <c r="K312" s="121"/>
      <c r="L312" s="122"/>
      <c r="M312" s="123"/>
      <c r="N312" s="124"/>
      <c r="O312" s="33"/>
      <c r="Z312" s="17"/>
      <c r="AA312" s="137"/>
      <c r="AC312" s="17"/>
      <c r="AD312" s="137"/>
      <c r="AF312" s="11"/>
      <c r="AL312" s="10"/>
      <c r="AM312" s="10"/>
      <c r="AN312" s="10"/>
      <c r="AO312" s="10"/>
      <c r="AP312" s="10"/>
      <c r="AQ312" s="10"/>
      <c r="AR312" s="10"/>
      <c r="AS312" s="10"/>
      <c r="AT312" s="10"/>
      <c r="AU312" s="10"/>
      <c r="AV312" s="10"/>
      <c r="AW312" s="10"/>
      <c r="AX312" s="10"/>
      <c r="AY312" s="10"/>
    </row>
    <row r="313" spans="1:51" x14ac:dyDescent="0.3">
      <c r="A313" s="126"/>
      <c r="B313" s="126"/>
      <c r="C313" s="126"/>
      <c r="D313" s="126"/>
      <c r="E313" s="126"/>
      <c r="F313" s="126"/>
      <c r="G313" s="126"/>
      <c r="H313" s="126"/>
      <c r="I313" s="127"/>
      <c r="J313" s="128"/>
      <c r="K313" s="121"/>
      <c r="L313" s="122"/>
      <c r="M313" s="123"/>
      <c r="N313" s="124"/>
      <c r="O313" s="33"/>
      <c r="Z313" s="17"/>
      <c r="AA313" s="137"/>
      <c r="AC313" s="17"/>
      <c r="AD313" s="137"/>
      <c r="AF313" s="11"/>
      <c r="AL313" s="10"/>
      <c r="AM313" s="10"/>
      <c r="AN313" s="10"/>
      <c r="AO313" s="10"/>
      <c r="AP313" s="10"/>
      <c r="AQ313" s="10"/>
      <c r="AR313" s="10"/>
      <c r="AS313" s="10"/>
      <c r="AT313" s="10"/>
      <c r="AU313" s="10"/>
      <c r="AV313" s="10"/>
      <c r="AW313" s="10"/>
      <c r="AX313" s="10"/>
      <c r="AY313" s="10"/>
    </row>
    <row r="314" spans="1:51" x14ac:dyDescent="0.3">
      <c r="A314" s="126"/>
      <c r="B314" s="126"/>
      <c r="C314" s="126"/>
      <c r="D314" s="126"/>
      <c r="E314" s="126"/>
      <c r="F314" s="126"/>
      <c r="G314" s="126"/>
      <c r="H314" s="126"/>
      <c r="I314" s="127"/>
      <c r="J314" s="128"/>
      <c r="K314" s="121"/>
      <c r="L314" s="121"/>
      <c r="M314" s="123"/>
      <c r="N314" s="124"/>
      <c r="O314" s="131"/>
      <c r="Z314" s="17"/>
      <c r="AA314" s="137"/>
      <c r="AC314" s="17"/>
      <c r="AD314" s="137"/>
      <c r="AF314" s="11"/>
      <c r="AL314" s="10"/>
      <c r="AM314" s="10"/>
      <c r="AN314" s="10"/>
      <c r="AO314" s="10"/>
      <c r="AP314" s="10"/>
      <c r="AQ314" s="10"/>
      <c r="AR314" s="10"/>
      <c r="AS314" s="10"/>
      <c r="AT314" s="10"/>
      <c r="AU314" s="10"/>
      <c r="AV314" s="10"/>
      <c r="AW314" s="10"/>
      <c r="AX314" s="10"/>
      <c r="AY314" s="10"/>
    </row>
    <row r="315" spans="1:51" x14ac:dyDescent="0.3">
      <c r="A315" s="126"/>
      <c r="B315" s="126"/>
      <c r="C315" s="126"/>
      <c r="D315" s="126"/>
      <c r="E315" s="126"/>
      <c r="F315" s="126"/>
      <c r="G315" s="126"/>
      <c r="H315" s="126"/>
      <c r="I315" s="127"/>
      <c r="J315" s="134"/>
      <c r="K315" s="121"/>
      <c r="L315" s="121"/>
      <c r="M315" s="139"/>
      <c r="N315" s="124"/>
      <c r="O315" s="140"/>
      <c r="Z315" s="17"/>
      <c r="AA315" s="137"/>
      <c r="AC315" s="17"/>
      <c r="AD315" s="137"/>
      <c r="AF315" s="11"/>
      <c r="AL315" s="10"/>
      <c r="AM315" s="10"/>
      <c r="AN315" s="10"/>
      <c r="AO315" s="10"/>
      <c r="AP315" s="10"/>
      <c r="AQ315" s="10"/>
      <c r="AR315" s="10"/>
      <c r="AS315" s="10"/>
      <c r="AT315" s="10"/>
      <c r="AU315" s="10"/>
      <c r="AV315" s="10"/>
      <c r="AW315" s="10"/>
      <c r="AX315" s="10"/>
      <c r="AY315" s="10"/>
    </row>
    <row r="316" spans="1:51" x14ac:dyDescent="0.3">
      <c r="A316" s="138"/>
      <c r="B316" s="138"/>
      <c r="C316" s="138"/>
      <c r="D316" s="138"/>
      <c r="E316" s="138"/>
      <c r="F316" s="138"/>
      <c r="G316" s="138"/>
      <c r="H316" s="138"/>
      <c r="I316" s="127"/>
      <c r="J316" s="141"/>
      <c r="K316" s="121"/>
      <c r="L316" s="122"/>
      <c r="M316" s="123"/>
      <c r="N316" s="124"/>
      <c r="O316" s="33"/>
      <c r="X316" s="18"/>
      <c r="Z316" s="17"/>
      <c r="AA316" s="137"/>
      <c r="AC316" s="17"/>
      <c r="AD316" s="137"/>
      <c r="AF316" s="11"/>
      <c r="AL316" s="10"/>
      <c r="AM316" s="10"/>
      <c r="AN316" s="10"/>
      <c r="AO316" s="10"/>
      <c r="AP316" s="10"/>
      <c r="AQ316" s="10"/>
      <c r="AR316" s="10"/>
      <c r="AS316" s="10"/>
      <c r="AT316" s="10"/>
      <c r="AU316" s="10"/>
      <c r="AV316" s="10"/>
      <c r="AW316" s="10"/>
      <c r="AX316" s="10"/>
      <c r="AY316" s="10"/>
    </row>
    <row r="317" spans="1:51" x14ac:dyDescent="0.3">
      <c r="A317" s="138"/>
      <c r="B317" s="138"/>
      <c r="C317" s="138"/>
      <c r="D317" s="138"/>
      <c r="E317" s="138"/>
      <c r="F317" s="138"/>
      <c r="G317" s="138"/>
      <c r="H317" s="138"/>
      <c r="I317" s="127"/>
      <c r="J317" s="142"/>
      <c r="K317" s="121"/>
      <c r="L317" s="122"/>
      <c r="M317" s="139"/>
      <c r="N317" s="124"/>
      <c r="O317" s="33"/>
      <c r="X317" s="18"/>
      <c r="Z317" s="17"/>
      <c r="AA317" s="137"/>
      <c r="AC317" s="17"/>
      <c r="AD317" s="137"/>
      <c r="AF317" s="11"/>
      <c r="AL317" s="10"/>
      <c r="AM317" s="10"/>
      <c r="AN317" s="10"/>
      <c r="AO317" s="10"/>
      <c r="AP317" s="10"/>
      <c r="AQ317" s="10"/>
      <c r="AR317" s="10"/>
      <c r="AS317" s="10"/>
      <c r="AT317" s="10"/>
      <c r="AU317" s="10"/>
      <c r="AV317" s="10"/>
      <c r="AW317" s="10"/>
      <c r="AX317" s="10"/>
      <c r="AY317" s="10"/>
    </row>
    <row r="318" spans="1:51" x14ac:dyDescent="0.3">
      <c r="A318" s="138"/>
      <c r="B318" s="138"/>
      <c r="C318" s="138"/>
      <c r="D318" s="138"/>
      <c r="E318" s="138"/>
      <c r="F318" s="138"/>
      <c r="G318" s="138"/>
      <c r="H318" s="138"/>
      <c r="I318" s="127"/>
      <c r="J318" s="142"/>
      <c r="K318" s="121"/>
      <c r="L318" s="122"/>
      <c r="M318" s="139"/>
      <c r="N318" s="124"/>
      <c r="O318" s="33"/>
      <c r="X318" s="18"/>
      <c r="Z318" s="17"/>
      <c r="AA318" s="137"/>
      <c r="AC318" s="17"/>
      <c r="AD318" s="137"/>
      <c r="AF318" s="11"/>
      <c r="AL318" s="10"/>
      <c r="AM318" s="10"/>
      <c r="AN318" s="10"/>
      <c r="AO318" s="10"/>
      <c r="AP318" s="10"/>
      <c r="AQ318" s="10"/>
      <c r="AR318" s="10"/>
      <c r="AS318" s="10"/>
      <c r="AT318" s="10"/>
      <c r="AU318" s="10"/>
      <c r="AV318" s="10"/>
      <c r="AW318" s="10"/>
      <c r="AX318" s="10"/>
      <c r="AY318" s="10"/>
    </row>
    <row r="319" spans="1:51" x14ac:dyDescent="0.3">
      <c r="A319" s="118"/>
      <c r="B319" s="118"/>
      <c r="C319" s="118"/>
      <c r="D319" s="118"/>
      <c r="E319" s="118"/>
      <c r="F319" s="118"/>
      <c r="G319" s="118"/>
      <c r="H319" s="118"/>
      <c r="I319" s="119"/>
      <c r="J319" s="143"/>
      <c r="K319" s="121"/>
      <c r="L319" s="122"/>
      <c r="M319" s="123"/>
      <c r="N319" s="124"/>
      <c r="O319" s="33"/>
      <c r="Z319" s="17"/>
      <c r="AA319" s="137"/>
      <c r="AC319" s="17"/>
      <c r="AD319" s="137"/>
      <c r="AF319" s="11"/>
      <c r="AL319" s="10"/>
      <c r="AM319" s="10"/>
      <c r="AN319" s="10"/>
      <c r="AO319" s="10"/>
      <c r="AP319" s="10"/>
      <c r="AQ319" s="10"/>
      <c r="AR319" s="10"/>
      <c r="AS319" s="10"/>
      <c r="AT319" s="10"/>
      <c r="AU319" s="10"/>
      <c r="AV319" s="10"/>
      <c r="AW319" s="10"/>
      <c r="AX319" s="10"/>
      <c r="AY319" s="10"/>
    </row>
    <row r="320" spans="1:51" x14ac:dyDescent="0.3">
      <c r="A320" s="138"/>
      <c r="B320" s="138"/>
      <c r="C320" s="138"/>
      <c r="D320" s="138"/>
      <c r="E320" s="138"/>
      <c r="F320" s="138"/>
      <c r="G320" s="138"/>
      <c r="H320" s="138"/>
      <c r="I320" s="127"/>
      <c r="J320" s="144"/>
      <c r="K320" s="121"/>
      <c r="L320" s="122"/>
      <c r="M320" s="123"/>
      <c r="N320" s="124"/>
      <c r="O320" s="33"/>
      <c r="Z320" s="17"/>
      <c r="AA320" s="137"/>
      <c r="AC320" s="17"/>
      <c r="AD320" s="137"/>
      <c r="AF320" s="11"/>
      <c r="AL320" s="10"/>
      <c r="AM320" s="10"/>
      <c r="AN320" s="10"/>
      <c r="AO320" s="10"/>
      <c r="AP320" s="10"/>
      <c r="AQ320" s="10"/>
      <c r="AR320" s="10"/>
      <c r="AS320" s="10"/>
      <c r="AT320" s="10"/>
      <c r="AU320" s="10"/>
      <c r="AV320" s="10"/>
      <c r="AW320" s="10"/>
      <c r="AX320" s="10"/>
      <c r="AY320" s="10"/>
    </row>
    <row r="321" spans="1:51" x14ac:dyDescent="0.3">
      <c r="A321" s="126"/>
      <c r="B321" s="126"/>
      <c r="C321" s="126"/>
      <c r="D321" s="126"/>
      <c r="E321" s="126"/>
      <c r="F321" s="126"/>
      <c r="G321" s="126"/>
      <c r="H321" s="126"/>
      <c r="I321" s="127"/>
      <c r="J321" s="128"/>
      <c r="K321" s="121"/>
      <c r="L321" s="122"/>
      <c r="M321" s="123"/>
      <c r="N321" s="124"/>
      <c r="O321" s="33"/>
      <c r="Z321" s="17"/>
      <c r="AA321" s="137"/>
      <c r="AC321" s="17"/>
      <c r="AD321" s="137"/>
      <c r="AF321" s="11"/>
      <c r="AL321" s="10"/>
      <c r="AM321" s="10"/>
      <c r="AN321" s="10"/>
      <c r="AO321" s="10"/>
      <c r="AP321" s="10"/>
      <c r="AQ321" s="10"/>
      <c r="AR321" s="10"/>
      <c r="AS321" s="10"/>
      <c r="AT321" s="10"/>
      <c r="AU321" s="10"/>
      <c r="AV321" s="10"/>
      <c r="AW321" s="10"/>
      <c r="AX321" s="10"/>
      <c r="AY321" s="10"/>
    </row>
    <row r="322" spans="1:51" x14ac:dyDescent="0.3">
      <c r="A322" s="138"/>
      <c r="B322" s="138"/>
      <c r="C322" s="138"/>
      <c r="D322" s="138"/>
      <c r="E322" s="138"/>
      <c r="F322" s="138"/>
      <c r="G322" s="138"/>
      <c r="H322" s="138"/>
      <c r="I322" s="127"/>
      <c r="J322" s="142"/>
      <c r="K322" s="121"/>
      <c r="L322" s="122"/>
      <c r="M322" s="139"/>
      <c r="N322" s="124"/>
      <c r="O322" s="33"/>
      <c r="Z322" s="17"/>
      <c r="AA322" s="137"/>
      <c r="AC322" s="17"/>
      <c r="AD322" s="137"/>
      <c r="AF322" s="11"/>
      <c r="AL322" s="10"/>
      <c r="AM322" s="10"/>
      <c r="AN322" s="10"/>
      <c r="AO322" s="10"/>
      <c r="AP322" s="10"/>
      <c r="AQ322" s="10"/>
      <c r="AR322" s="10"/>
      <c r="AS322" s="10"/>
      <c r="AT322" s="10"/>
      <c r="AU322" s="10"/>
      <c r="AV322" s="10"/>
      <c r="AW322" s="10"/>
      <c r="AX322" s="10"/>
      <c r="AY322" s="10"/>
    </row>
    <row r="323" spans="1:51" x14ac:dyDescent="0.3">
      <c r="A323" s="118"/>
      <c r="B323" s="118"/>
      <c r="C323" s="118"/>
      <c r="D323" s="118"/>
      <c r="E323" s="118"/>
      <c r="F323" s="118"/>
      <c r="G323" s="118"/>
      <c r="H323" s="118"/>
      <c r="I323" s="119"/>
      <c r="J323" s="120"/>
      <c r="K323" s="121"/>
      <c r="L323" s="122"/>
      <c r="M323" s="123"/>
      <c r="N323" s="124"/>
      <c r="O323" s="33"/>
      <c r="Z323" s="17"/>
      <c r="AA323" s="145"/>
      <c r="AC323" s="17"/>
      <c r="AD323" s="145"/>
      <c r="AF323" s="11"/>
      <c r="AL323" s="10"/>
      <c r="AM323" s="10"/>
      <c r="AN323" s="10"/>
      <c r="AO323" s="10"/>
      <c r="AP323" s="10"/>
      <c r="AQ323" s="10"/>
      <c r="AR323" s="10"/>
      <c r="AS323" s="10"/>
      <c r="AT323" s="10"/>
      <c r="AU323" s="10"/>
      <c r="AV323" s="10"/>
      <c r="AW323" s="10"/>
      <c r="AX323" s="10"/>
      <c r="AY323" s="10"/>
    </row>
    <row r="324" spans="1:51" x14ac:dyDescent="0.3">
      <c r="A324" s="126"/>
      <c r="B324" s="126"/>
      <c r="C324" s="126"/>
      <c r="D324" s="126"/>
      <c r="E324" s="126"/>
      <c r="F324" s="126"/>
      <c r="G324" s="126"/>
      <c r="H324" s="126"/>
      <c r="I324" s="127"/>
      <c r="J324" s="128"/>
      <c r="K324" s="121"/>
      <c r="L324" s="121"/>
      <c r="M324" s="139"/>
      <c r="N324" s="124"/>
      <c r="O324" s="140"/>
      <c r="Z324" s="17"/>
      <c r="AA324" s="145"/>
      <c r="AC324" s="17"/>
      <c r="AD324" s="145"/>
      <c r="AF324" s="11"/>
      <c r="AL324" s="10"/>
      <c r="AM324" s="10"/>
      <c r="AN324" s="10"/>
      <c r="AO324" s="10"/>
      <c r="AP324" s="10"/>
      <c r="AQ324" s="10"/>
      <c r="AR324" s="10"/>
      <c r="AS324" s="10"/>
      <c r="AT324" s="10"/>
      <c r="AU324" s="10"/>
      <c r="AV324" s="10"/>
      <c r="AW324" s="10"/>
      <c r="AX324" s="10"/>
      <c r="AY324" s="10"/>
    </row>
    <row r="325" spans="1:51" x14ac:dyDescent="0.3">
      <c r="A325" s="126"/>
      <c r="B325" s="126"/>
      <c r="C325" s="126"/>
      <c r="D325" s="126"/>
      <c r="E325" s="126"/>
      <c r="F325" s="126"/>
      <c r="G325" s="126"/>
      <c r="H325" s="126"/>
      <c r="I325" s="127"/>
      <c r="J325" s="128"/>
      <c r="K325" s="138"/>
      <c r="L325" s="122"/>
      <c r="M325" s="139"/>
      <c r="N325" s="124"/>
      <c r="O325" s="33"/>
      <c r="Z325" s="17"/>
      <c r="AA325" s="137"/>
      <c r="AC325" s="17"/>
      <c r="AD325" s="137"/>
      <c r="AF325" s="11"/>
      <c r="AL325" s="10"/>
      <c r="AM325" s="10"/>
      <c r="AN325" s="10"/>
      <c r="AO325" s="10"/>
      <c r="AP325" s="10"/>
      <c r="AQ325" s="10"/>
      <c r="AR325" s="10"/>
      <c r="AS325" s="10"/>
      <c r="AT325" s="10"/>
      <c r="AU325" s="10"/>
      <c r="AV325" s="10"/>
      <c r="AW325" s="10"/>
      <c r="AX325" s="10"/>
      <c r="AY325" s="10"/>
    </row>
    <row r="326" spans="1:51" x14ac:dyDescent="0.3">
      <c r="A326" s="138"/>
      <c r="B326" s="138"/>
      <c r="C326" s="138"/>
      <c r="D326" s="138"/>
      <c r="E326" s="138"/>
      <c r="F326" s="138"/>
      <c r="G326" s="138"/>
      <c r="H326" s="138"/>
      <c r="I326" s="127"/>
      <c r="J326" s="128"/>
      <c r="K326" s="138"/>
      <c r="L326" s="122"/>
      <c r="M326" s="139"/>
      <c r="N326" s="124"/>
      <c r="O326" s="33"/>
      <c r="Z326" s="17"/>
      <c r="AA326" s="137"/>
      <c r="AC326" s="17"/>
      <c r="AD326" s="137"/>
      <c r="AF326" s="11"/>
      <c r="AL326" s="10"/>
      <c r="AM326" s="10"/>
      <c r="AN326" s="10"/>
      <c r="AO326" s="10"/>
      <c r="AP326" s="10"/>
      <c r="AQ326" s="10"/>
      <c r="AR326" s="10"/>
      <c r="AS326" s="10"/>
      <c r="AT326" s="10"/>
      <c r="AU326" s="10"/>
      <c r="AV326" s="10"/>
      <c r="AW326" s="10"/>
      <c r="AX326" s="10"/>
      <c r="AY326" s="10"/>
    </row>
    <row r="327" spans="1:51" x14ac:dyDescent="0.3">
      <c r="A327" s="138"/>
      <c r="B327" s="138"/>
      <c r="C327" s="138"/>
      <c r="D327" s="138"/>
      <c r="E327" s="138"/>
      <c r="F327" s="138"/>
      <c r="G327" s="138"/>
      <c r="H327" s="138"/>
      <c r="I327" s="127"/>
      <c r="J327" s="128"/>
      <c r="K327" s="138"/>
      <c r="L327" s="122"/>
      <c r="M327" s="139"/>
      <c r="N327" s="124"/>
      <c r="O327" s="33"/>
      <c r="Z327" s="17"/>
      <c r="AA327" s="137"/>
      <c r="AC327" s="17"/>
      <c r="AD327" s="137"/>
      <c r="AF327" s="11"/>
      <c r="AL327" s="10"/>
      <c r="AM327" s="10"/>
      <c r="AN327" s="10"/>
      <c r="AO327" s="10"/>
      <c r="AP327" s="10"/>
      <c r="AQ327" s="10"/>
      <c r="AR327" s="10"/>
      <c r="AS327" s="10"/>
      <c r="AT327" s="10"/>
      <c r="AU327" s="10"/>
      <c r="AV327" s="10"/>
      <c r="AW327" s="10"/>
      <c r="AX327" s="10"/>
      <c r="AY327" s="10"/>
    </row>
    <row r="328" spans="1:51" x14ac:dyDescent="0.3">
      <c r="A328" s="138"/>
      <c r="B328" s="138"/>
      <c r="C328" s="138"/>
      <c r="D328" s="138"/>
      <c r="E328" s="138"/>
      <c r="F328" s="138"/>
      <c r="G328" s="138"/>
      <c r="H328" s="138"/>
      <c r="I328" s="127"/>
      <c r="J328" s="128"/>
      <c r="K328" s="138"/>
      <c r="L328" s="122"/>
      <c r="M328" s="139"/>
      <c r="N328" s="124"/>
      <c r="O328" s="33"/>
      <c r="Z328" s="17"/>
      <c r="AA328" s="137"/>
      <c r="AC328" s="17"/>
      <c r="AD328" s="137"/>
      <c r="AF328" s="11"/>
      <c r="AL328" s="10"/>
      <c r="AM328" s="10"/>
      <c r="AN328" s="10"/>
      <c r="AO328" s="10"/>
      <c r="AP328" s="10"/>
      <c r="AQ328" s="10"/>
      <c r="AR328" s="10"/>
      <c r="AS328" s="10"/>
      <c r="AT328" s="10"/>
      <c r="AU328" s="10"/>
      <c r="AV328" s="10"/>
      <c r="AW328" s="10"/>
      <c r="AX328" s="10"/>
      <c r="AY328" s="10"/>
    </row>
    <row r="329" spans="1:51" x14ac:dyDescent="0.3">
      <c r="A329" s="138"/>
      <c r="B329" s="138"/>
      <c r="C329" s="138"/>
      <c r="D329" s="138"/>
      <c r="E329" s="138"/>
      <c r="F329" s="138"/>
      <c r="G329" s="138"/>
      <c r="H329" s="138"/>
      <c r="I329" s="127"/>
      <c r="J329" s="128"/>
      <c r="K329" s="138"/>
      <c r="L329" s="122"/>
      <c r="M329" s="139"/>
      <c r="N329" s="124"/>
      <c r="O329" s="33"/>
      <c r="Z329" s="17"/>
      <c r="AA329" s="137"/>
      <c r="AC329" s="17"/>
      <c r="AD329" s="137"/>
      <c r="AF329" s="11"/>
      <c r="AL329" s="10"/>
      <c r="AM329" s="10"/>
      <c r="AN329" s="10"/>
      <c r="AO329" s="10"/>
      <c r="AP329" s="10"/>
      <c r="AQ329" s="10"/>
      <c r="AR329" s="10"/>
      <c r="AS329" s="10"/>
      <c r="AT329" s="10"/>
      <c r="AU329" s="10"/>
      <c r="AV329" s="10"/>
      <c r="AW329" s="10"/>
      <c r="AX329" s="10"/>
      <c r="AY329" s="10"/>
    </row>
    <row r="330" spans="1:51" x14ac:dyDescent="0.3">
      <c r="A330" s="138"/>
      <c r="B330" s="138"/>
      <c r="C330" s="138"/>
      <c r="D330" s="138"/>
      <c r="E330" s="138"/>
      <c r="F330" s="138"/>
      <c r="G330" s="138"/>
      <c r="H330" s="138"/>
      <c r="I330" s="127"/>
      <c r="J330" s="128"/>
      <c r="K330" s="138"/>
      <c r="L330" s="122"/>
      <c r="M330" s="139"/>
      <c r="N330" s="124"/>
      <c r="O330" s="33"/>
      <c r="Z330" s="17"/>
      <c r="AA330" s="137"/>
      <c r="AC330" s="17"/>
      <c r="AD330" s="137"/>
      <c r="AF330" s="11"/>
      <c r="AL330" s="10"/>
      <c r="AM330" s="10"/>
      <c r="AN330" s="10"/>
      <c r="AO330" s="10"/>
      <c r="AP330" s="10"/>
      <c r="AQ330" s="10"/>
      <c r="AR330" s="10"/>
      <c r="AS330" s="10"/>
      <c r="AT330" s="10"/>
      <c r="AU330" s="10"/>
      <c r="AV330" s="10"/>
      <c r="AW330" s="10"/>
      <c r="AX330" s="10"/>
      <c r="AY330" s="10"/>
    </row>
    <row r="331" spans="1:51" x14ac:dyDescent="0.3">
      <c r="A331" s="138"/>
      <c r="B331" s="138"/>
      <c r="C331" s="138"/>
      <c r="D331" s="138"/>
      <c r="E331" s="138"/>
      <c r="F331" s="138"/>
      <c r="G331" s="138"/>
      <c r="H331" s="138"/>
      <c r="I331" s="127"/>
      <c r="J331" s="128"/>
      <c r="K331" s="138"/>
      <c r="L331" s="122"/>
      <c r="M331" s="139"/>
      <c r="N331" s="124"/>
      <c r="O331" s="33"/>
      <c r="Z331" s="17"/>
      <c r="AA331" s="137"/>
      <c r="AC331" s="17"/>
      <c r="AD331" s="137"/>
      <c r="AF331" s="11"/>
      <c r="AL331" s="10"/>
      <c r="AM331" s="10"/>
      <c r="AN331" s="10"/>
      <c r="AO331" s="10"/>
      <c r="AP331" s="10"/>
      <c r="AQ331" s="10"/>
      <c r="AR331" s="10"/>
      <c r="AS331" s="10"/>
      <c r="AT331" s="10"/>
      <c r="AU331" s="10"/>
      <c r="AV331" s="10"/>
      <c r="AW331" s="10"/>
      <c r="AX331" s="10"/>
      <c r="AY331" s="10"/>
    </row>
    <row r="332" spans="1:51" x14ac:dyDescent="0.3">
      <c r="A332" s="118"/>
      <c r="B332" s="118"/>
      <c r="C332" s="118"/>
      <c r="D332" s="118"/>
      <c r="E332" s="118"/>
      <c r="F332" s="118"/>
      <c r="G332" s="118"/>
      <c r="H332" s="118"/>
      <c r="I332" s="119"/>
      <c r="J332" s="120"/>
      <c r="K332" s="121"/>
      <c r="L332" s="122"/>
      <c r="M332" s="123"/>
      <c r="N332" s="124"/>
      <c r="O332" s="33"/>
      <c r="Z332" s="17"/>
      <c r="AA332" s="145"/>
      <c r="AC332" s="17"/>
      <c r="AD332" s="145"/>
      <c r="AF332" s="11"/>
      <c r="AL332" s="10"/>
      <c r="AM332" s="10"/>
      <c r="AN332" s="10"/>
      <c r="AO332" s="10"/>
      <c r="AP332" s="10"/>
      <c r="AQ332" s="10"/>
      <c r="AR332" s="10"/>
      <c r="AS332" s="10"/>
      <c r="AT332" s="10"/>
      <c r="AU332" s="10"/>
      <c r="AV332" s="10"/>
      <c r="AW332" s="10"/>
      <c r="AX332" s="10"/>
      <c r="AY332" s="10"/>
    </row>
    <row r="333" spans="1:51" x14ac:dyDescent="0.3">
      <c r="A333" s="126"/>
      <c r="B333" s="126"/>
      <c r="C333" s="126"/>
      <c r="D333" s="126"/>
      <c r="E333" s="126"/>
      <c r="F333" s="126"/>
      <c r="G333" s="126"/>
      <c r="H333" s="126"/>
      <c r="I333" s="127"/>
      <c r="J333" s="146"/>
      <c r="K333" s="121"/>
      <c r="L333" s="122"/>
      <c r="M333" s="139"/>
      <c r="N333" s="124"/>
      <c r="O333" s="140"/>
      <c r="Z333" s="17"/>
      <c r="AA333" s="145"/>
      <c r="AC333" s="17"/>
      <c r="AD333" s="145"/>
      <c r="AF333" s="11"/>
      <c r="AL333" s="10"/>
      <c r="AM333" s="10"/>
      <c r="AN333" s="10"/>
      <c r="AO333" s="10"/>
      <c r="AP333" s="10"/>
      <c r="AQ333" s="10"/>
      <c r="AR333" s="10"/>
      <c r="AS333" s="10"/>
      <c r="AT333" s="10"/>
      <c r="AU333" s="10"/>
      <c r="AV333" s="10"/>
      <c r="AW333" s="10"/>
      <c r="AX333" s="10"/>
      <c r="AY333" s="10"/>
    </row>
    <row r="334" spans="1:51" x14ac:dyDescent="0.3">
      <c r="A334" s="126"/>
      <c r="B334" s="126"/>
      <c r="C334" s="126"/>
      <c r="D334" s="126"/>
      <c r="E334" s="126"/>
      <c r="F334" s="126"/>
      <c r="G334" s="126"/>
      <c r="H334" s="126"/>
      <c r="I334" s="127"/>
      <c r="J334" s="128"/>
      <c r="K334" s="138"/>
      <c r="L334" s="146"/>
      <c r="M334" s="139"/>
      <c r="N334" s="124"/>
      <c r="O334" s="33"/>
      <c r="Z334" s="17"/>
      <c r="AA334" s="137"/>
      <c r="AC334" s="17"/>
      <c r="AD334" s="137"/>
      <c r="AF334" s="11"/>
      <c r="AL334" s="10"/>
      <c r="AM334" s="10"/>
      <c r="AN334" s="10"/>
      <c r="AO334" s="10"/>
      <c r="AP334" s="10"/>
      <c r="AQ334" s="10"/>
      <c r="AR334" s="10"/>
      <c r="AS334" s="10"/>
      <c r="AT334" s="10"/>
      <c r="AU334" s="10"/>
      <c r="AV334" s="10"/>
      <c r="AW334" s="10"/>
      <c r="AX334" s="10"/>
      <c r="AY334" s="10"/>
    </row>
    <row r="335" spans="1:51" x14ac:dyDescent="0.3">
      <c r="A335" s="126"/>
      <c r="B335" s="126"/>
      <c r="C335" s="126"/>
      <c r="D335" s="126"/>
      <c r="E335" s="126"/>
      <c r="F335" s="126"/>
      <c r="G335" s="126"/>
      <c r="H335" s="126"/>
      <c r="I335" s="127"/>
      <c r="J335" s="120"/>
      <c r="K335" s="121"/>
      <c r="L335" s="122"/>
      <c r="M335" s="123"/>
      <c r="N335" s="124"/>
      <c r="O335" s="33"/>
      <c r="Z335" s="17"/>
      <c r="AA335" s="137"/>
      <c r="AC335" s="17"/>
      <c r="AD335" s="137"/>
      <c r="AF335" s="11"/>
      <c r="AL335" s="10"/>
      <c r="AM335" s="10"/>
      <c r="AN335" s="10"/>
      <c r="AO335" s="10"/>
      <c r="AP335" s="10"/>
      <c r="AQ335" s="10"/>
      <c r="AR335" s="10"/>
      <c r="AS335" s="10"/>
      <c r="AT335" s="10"/>
      <c r="AU335" s="10"/>
      <c r="AV335" s="10"/>
      <c r="AW335" s="10"/>
      <c r="AX335" s="10"/>
      <c r="AY335" s="10"/>
    </row>
    <row r="336" spans="1:51" x14ac:dyDescent="0.3">
      <c r="A336" s="118"/>
      <c r="B336" s="118"/>
      <c r="C336" s="118"/>
      <c r="D336" s="118"/>
      <c r="E336" s="118"/>
      <c r="F336" s="118"/>
      <c r="G336" s="118"/>
      <c r="H336" s="118"/>
      <c r="I336" s="119"/>
      <c r="J336" s="147"/>
      <c r="K336" s="138"/>
      <c r="L336" s="122"/>
      <c r="M336" s="124"/>
      <c r="N336" s="124"/>
      <c r="O336" s="33"/>
      <c r="Z336" s="17"/>
      <c r="AA336" s="137"/>
      <c r="AC336" s="17"/>
      <c r="AD336" s="137"/>
      <c r="AF336" s="11"/>
      <c r="AL336" s="10"/>
      <c r="AM336" s="10"/>
      <c r="AN336" s="10"/>
      <c r="AO336" s="10"/>
      <c r="AP336" s="10"/>
      <c r="AQ336" s="10"/>
      <c r="AR336" s="10"/>
      <c r="AS336" s="10"/>
      <c r="AT336" s="10"/>
      <c r="AU336" s="10"/>
      <c r="AV336" s="10"/>
      <c r="AW336" s="10"/>
      <c r="AX336" s="10"/>
      <c r="AY336" s="10"/>
    </row>
    <row r="337" spans="1:51" x14ac:dyDescent="0.3">
      <c r="A337" s="118"/>
      <c r="B337" s="118"/>
      <c r="C337" s="118"/>
      <c r="D337" s="118"/>
      <c r="E337" s="118"/>
      <c r="F337" s="118"/>
      <c r="G337" s="118"/>
      <c r="H337" s="118"/>
      <c r="I337" s="119"/>
      <c r="J337" s="147"/>
      <c r="K337" s="138"/>
      <c r="L337" s="122"/>
      <c r="M337" s="123"/>
      <c r="N337" s="124"/>
      <c r="O337" s="33"/>
      <c r="Z337" s="17"/>
      <c r="AA337" s="137"/>
      <c r="AC337" s="17"/>
      <c r="AD337" s="137"/>
      <c r="AF337" s="11"/>
      <c r="AL337" s="10"/>
      <c r="AM337" s="10"/>
      <c r="AN337" s="10"/>
      <c r="AO337" s="10"/>
      <c r="AP337" s="10"/>
      <c r="AQ337" s="10"/>
      <c r="AR337" s="10"/>
      <c r="AS337" s="10"/>
      <c r="AT337" s="10"/>
      <c r="AU337" s="10"/>
      <c r="AV337" s="10"/>
      <c r="AW337" s="10"/>
      <c r="AX337" s="10"/>
      <c r="AY337" s="10"/>
    </row>
    <row r="338" spans="1:51" x14ac:dyDescent="0.3">
      <c r="A338" s="118"/>
      <c r="B338" s="118"/>
      <c r="C338" s="118"/>
      <c r="D338" s="118"/>
      <c r="E338" s="118"/>
      <c r="F338" s="118"/>
      <c r="G338" s="118"/>
      <c r="H338" s="118"/>
      <c r="I338" s="119"/>
      <c r="J338" s="147"/>
      <c r="K338" s="138"/>
      <c r="L338" s="122"/>
      <c r="M338" s="124"/>
      <c r="N338" s="124"/>
      <c r="O338" s="33"/>
      <c r="Z338" s="17"/>
      <c r="AA338" s="137"/>
      <c r="AC338" s="17"/>
      <c r="AD338" s="137"/>
      <c r="AF338" s="11"/>
      <c r="AL338" s="10"/>
      <c r="AM338" s="10"/>
      <c r="AN338" s="10"/>
      <c r="AO338" s="10"/>
      <c r="AP338" s="10"/>
      <c r="AQ338" s="10"/>
      <c r="AR338" s="10"/>
      <c r="AS338" s="10"/>
      <c r="AT338" s="10"/>
      <c r="AU338" s="10"/>
      <c r="AV338" s="10"/>
      <c r="AW338" s="10"/>
      <c r="AX338" s="10"/>
      <c r="AY338" s="10"/>
    </row>
    <row r="339" spans="1:51" x14ac:dyDescent="0.3">
      <c r="A339" s="118"/>
      <c r="B339" s="118"/>
      <c r="C339" s="118"/>
      <c r="D339" s="118"/>
      <c r="E339" s="118"/>
      <c r="F339" s="118"/>
      <c r="G339" s="118"/>
      <c r="H339" s="118"/>
      <c r="I339" s="119"/>
      <c r="J339" s="147"/>
      <c r="K339" s="138"/>
      <c r="L339" s="122"/>
      <c r="M339" s="124"/>
      <c r="N339" s="124"/>
      <c r="O339" s="33"/>
      <c r="Z339" s="17"/>
      <c r="AA339" s="137"/>
      <c r="AC339" s="17"/>
      <c r="AD339" s="137"/>
      <c r="AF339" s="11"/>
      <c r="AL339" s="10"/>
      <c r="AM339" s="10"/>
      <c r="AN339" s="10"/>
      <c r="AO339" s="10"/>
      <c r="AP339" s="10"/>
      <c r="AQ339" s="10"/>
      <c r="AR339" s="10"/>
      <c r="AS339" s="10"/>
      <c r="AT339" s="10"/>
      <c r="AU339" s="10"/>
      <c r="AV339" s="10"/>
      <c r="AW339" s="10"/>
      <c r="AX339" s="10"/>
      <c r="AY339" s="10"/>
    </row>
    <row r="340" spans="1:51" x14ac:dyDescent="0.3">
      <c r="A340" s="118"/>
      <c r="B340" s="118"/>
      <c r="C340" s="118"/>
      <c r="D340" s="118"/>
      <c r="E340" s="118"/>
      <c r="F340" s="118"/>
      <c r="G340" s="118"/>
      <c r="H340" s="118"/>
      <c r="I340" s="119"/>
      <c r="J340" s="128"/>
      <c r="K340" s="138"/>
      <c r="L340" s="122"/>
      <c r="M340" s="124"/>
      <c r="N340" s="124"/>
      <c r="O340" s="33"/>
      <c r="Z340" s="17"/>
      <c r="AA340" s="137"/>
      <c r="AC340" s="17"/>
      <c r="AD340" s="137"/>
      <c r="AF340" s="11"/>
      <c r="AL340" s="10"/>
      <c r="AM340" s="10"/>
      <c r="AN340" s="10"/>
      <c r="AO340" s="10"/>
      <c r="AP340" s="10"/>
      <c r="AQ340" s="10"/>
      <c r="AR340" s="10"/>
      <c r="AS340" s="10"/>
      <c r="AT340" s="10"/>
      <c r="AU340" s="10"/>
      <c r="AV340" s="10"/>
      <c r="AW340" s="10"/>
      <c r="AX340" s="10"/>
      <c r="AY340" s="10"/>
    </row>
    <row r="341" spans="1:51" x14ac:dyDescent="0.3">
      <c r="A341" s="118"/>
      <c r="B341" s="118"/>
      <c r="C341" s="118"/>
      <c r="D341" s="118"/>
      <c r="E341" s="118"/>
      <c r="F341" s="118"/>
      <c r="G341" s="118"/>
      <c r="H341" s="118"/>
      <c r="I341" s="119"/>
      <c r="J341" s="128"/>
      <c r="K341" s="138"/>
      <c r="L341" s="122"/>
      <c r="M341" s="124"/>
      <c r="N341" s="124"/>
      <c r="O341" s="33"/>
      <c r="Z341" s="17"/>
      <c r="AA341" s="137"/>
      <c r="AC341" s="17"/>
      <c r="AD341" s="137"/>
      <c r="AF341" s="11"/>
      <c r="AL341" s="10"/>
      <c r="AM341" s="10"/>
      <c r="AN341" s="10"/>
      <c r="AO341" s="10"/>
      <c r="AP341" s="10"/>
      <c r="AQ341" s="10"/>
      <c r="AR341" s="10"/>
      <c r="AS341" s="10"/>
      <c r="AT341" s="10"/>
      <c r="AU341" s="10"/>
      <c r="AV341" s="10"/>
      <c r="AW341" s="10"/>
      <c r="AX341" s="10"/>
      <c r="AY341" s="10"/>
    </row>
    <row r="342" spans="1:51" x14ac:dyDescent="0.3">
      <c r="A342" s="118"/>
      <c r="B342" s="118"/>
      <c r="C342" s="118"/>
      <c r="D342" s="118"/>
      <c r="E342" s="118"/>
      <c r="F342" s="118"/>
      <c r="G342" s="118"/>
      <c r="H342" s="118"/>
      <c r="I342" s="119"/>
      <c r="J342" s="120"/>
      <c r="K342" s="121"/>
      <c r="L342" s="122"/>
      <c r="M342" s="123"/>
      <c r="N342" s="124"/>
      <c r="O342" s="33"/>
      <c r="Z342" s="17"/>
      <c r="AA342" s="137"/>
      <c r="AC342" s="17"/>
      <c r="AD342" s="137"/>
      <c r="AF342" s="11"/>
      <c r="AL342" s="10"/>
      <c r="AM342" s="10"/>
      <c r="AN342" s="10"/>
      <c r="AO342" s="10"/>
      <c r="AP342" s="10"/>
      <c r="AQ342" s="10"/>
      <c r="AR342" s="10"/>
      <c r="AS342" s="10"/>
      <c r="AT342" s="10"/>
      <c r="AU342" s="10"/>
      <c r="AV342" s="10"/>
      <c r="AW342" s="10"/>
      <c r="AX342" s="10"/>
      <c r="AY342" s="10"/>
    </row>
    <row r="343" spans="1:51" x14ac:dyDescent="0.3">
      <c r="A343" s="126"/>
      <c r="B343" s="126"/>
      <c r="C343" s="126"/>
      <c r="D343" s="126"/>
      <c r="E343" s="126"/>
      <c r="F343" s="126"/>
      <c r="G343" s="126"/>
      <c r="H343" s="126"/>
      <c r="I343" s="127"/>
      <c r="J343" s="147"/>
      <c r="K343" s="138"/>
      <c r="L343" s="148"/>
      <c r="M343" s="124"/>
      <c r="N343" s="124"/>
      <c r="O343" s="33"/>
      <c r="Z343" s="17"/>
      <c r="AA343" s="137"/>
      <c r="AC343" s="17"/>
      <c r="AD343" s="137"/>
      <c r="AF343" s="11"/>
      <c r="AL343" s="10"/>
      <c r="AM343" s="10"/>
      <c r="AN343" s="10"/>
      <c r="AO343" s="10"/>
      <c r="AP343" s="10"/>
      <c r="AQ343" s="10"/>
      <c r="AR343" s="10"/>
      <c r="AS343" s="10"/>
      <c r="AT343" s="10"/>
      <c r="AU343" s="10"/>
      <c r="AV343" s="10"/>
      <c r="AW343" s="10"/>
      <c r="AX343" s="10"/>
      <c r="AY343" s="10"/>
    </row>
    <row r="344" spans="1:51" x14ac:dyDescent="0.3">
      <c r="A344" s="126"/>
      <c r="B344" s="126"/>
      <c r="C344" s="126"/>
      <c r="D344" s="126"/>
      <c r="E344" s="126"/>
      <c r="F344" s="126"/>
      <c r="G344" s="126"/>
      <c r="H344" s="126"/>
      <c r="I344" s="127"/>
      <c r="J344" s="147"/>
      <c r="K344" s="138"/>
      <c r="L344" s="148"/>
      <c r="M344" s="124"/>
      <c r="N344" s="124"/>
      <c r="O344" s="33"/>
      <c r="Z344" s="17"/>
      <c r="AA344" s="137"/>
      <c r="AC344" s="17"/>
      <c r="AD344" s="137"/>
      <c r="AF344" s="11"/>
      <c r="AL344" s="10"/>
      <c r="AM344" s="10"/>
      <c r="AN344" s="10"/>
      <c r="AO344" s="10"/>
      <c r="AP344" s="10"/>
      <c r="AQ344" s="10"/>
      <c r="AR344" s="10"/>
      <c r="AS344" s="10"/>
      <c r="AT344" s="10"/>
      <c r="AU344" s="10"/>
      <c r="AV344" s="10"/>
      <c r="AW344" s="10"/>
      <c r="AX344" s="10"/>
      <c r="AY344" s="10"/>
    </row>
    <row r="345" spans="1:51" x14ac:dyDescent="0.3">
      <c r="A345" s="126"/>
      <c r="B345" s="126"/>
      <c r="C345" s="126"/>
      <c r="D345" s="126"/>
      <c r="E345" s="126"/>
      <c r="F345" s="126"/>
      <c r="G345" s="126"/>
      <c r="H345" s="126"/>
      <c r="I345" s="127"/>
      <c r="J345" s="147"/>
      <c r="K345" s="138"/>
      <c r="L345" s="148"/>
      <c r="M345" s="124"/>
      <c r="N345" s="124"/>
      <c r="O345" s="33"/>
      <c r="Z345" s="17"/>
      <c r="AA345" s="137"/>
      <c r="AC345" s="17"/>
      <c r="AD345" s="137"/>
      <c r="AF345" s="11"/>
      <c r="AL345" s="10"/>
      <c r="AM345" s="10"/>
      <c r="AN345" s="10"/>
      <c r="AO345" s="10"/>
      <c r="AP345" s="10"/>
      <c r="AQ345" s="10"/>
      <c r="AR345" s="10"/>
      <c r="AS345" s="10"/>
      <c r="AT345" s="10"/>
      <c r="AU345" s="10"/>
      <c r="AV345" s="10"/>
      <c r="AW345" s="10"/>
      <c r="AX345" s="10"/>
      <c r="AY345" s="10"/>
    </row>
    <row r="346" spans="1:51" x14ac:dyDescent="0.3">
      <c r="A346" s="126"/>
      <c r="B346" s="126"/>
      <c r="C346" s="126"/>
      <c r="D346" s="126"/>
      <c r="E346" s="126"/>
      <c r="F346" s="126"/>
      <c r="G346" s="126"/>
      <c r="H346" s="126"/>
      <c r="I346" s="127"/>
      <c r="J346" s="147"/>
      <c r="K346" s="138"/>
      <c r="L346" s="148"/>
      <c r="M346" s="124"/>
      <c r="N346" s="124"/>
      <c r="O346" s="33"/>
      <c r="Z346" s="17"/>
      <c r="AA346" s="137"/>
      <c r="AC346" s="17"/>
      <c r="AD346" s="137"/>
      <c r="AF346" s="11"/>
      <c r="AL346" s="10"/>
      <c r="AM346" s="10"/>
      <c r="AN346" s="10"/>
      <c r="AO346" s="10"/>
      <c r="AP346" s="10"/>
      <c r="AQ346" s="10"/>
      <c r="AR346" s="10"/>
      <c r="AS346" s="10"/>
      <c r="AT346" s="10"/>
      <c r="AU346" s="10"/>
      <c r="AV346" s="10"/>
      <c r="AW346" s="10"/>
      <c r="AX346" s="10"/>
      <c r="AY346" s="10"/>
    </row>
    <row r="347" spans="1:51" x14ac:dyDescent="0.3">
      <c r="A347" s="149"/>
      <c r="B347" s="149"/>
      <c r="C347" s="149"/>
      <c r="D347" s="149"/>
      <c r="E347" s="149"/>
      <c r="F347" s="149"/>
      <c r="G347" s="149"/>
      <c r="H347" s="149"/>
      <c r="I347" s="119"/>
      <c r="J347" s="120"/>
      <c r="K347" s="121"/>
      <c r="L347" s="122"/>
      <c r="M347" s="123"/>
      <c r="N347" s="124"/>
      <c r="O347" s="33"/>
      <c r="Z347" s="17"/>
      <c r="AA347" s="137"/>
      <c r="AC347" s="17"/>
      <c r="AD347" s="137"/>
      <c r="AF347" s="11"/>
      <c r="AL347" s="10"/>
      <c r="AM347" s="10"/>
      <c r="AN347" s="10"/>
      <c r="AO347" s="10"/>
      <c r="AP347" s="10"/>
      <c r="AQ347" s="10"/>
      <c r="AR347" s="10"/>
      <c r="AS347" s="10"/>
      <c r="AT347" s="10"/>
      <c r="AU347" s="10"/>
      <c r="AV347" s="10"/>
      <c r="AW347" s="10"/>
      <c r="AX347" s="10"/>
      <c r="AY347" s="10"/>
    </row>
    <row r="348" spans="1:51" x14ac:dyDescent="0.3">
      <c r="A348" s="150"/>
      <c r="B348" s="150"/>
      <c r="C348" s="150"/>
      <c r="D348" s="150"/>
      <c r="E348" s="150"/>
      <c r="F348" s="150"/>
      <c r="G348" s="150"/>
      <c r="H348" s="150"/>
      <c r="I348" s="151"/>
      <c r="J348" s="147"/>
      <c r="K348" s="150"/>
      <c r="L348" s="152"/>
      <c r="M348" s="124"/>
      <c r="N348" s="124"/>
      <c r="O348" s="33"/>
      <c r="Z348" s="17"/>
      <c r="AA348" s="137"/>
      <c r="AC348" s="17"/>
      <c r="AD348" s="137"/>
      <c r="AF348" s="11"/>
      <c r="AL348" s="10"/>
      <c r="AM348" s="10"/>
      <c r="AN348" s="10"/>
      <c r="AO348" s="10"/>
      <c r="AP348" s="10"/>
      <c r="AQ348" s="10"/>
      <c r="AR348" s="10"/>
      <c r="AS348" s="10"/>
      <c r="AT348" s="10"/>
      <c r="AU348" s="10"/>
      <c r="AV348" s="10"/>
      <c r="AW348" s="10"/>
      <c r="AX348" s="10"/>
      <c r="AY348" s="10"/>
    </row>
    <row r="349" spans="1:51" x14ac:dyDescent="0.3">
      <c r="A349" s="150"/>
      <c r="B349" s="150"/>
      <c r="C349" s="150"/>
      <c r="D349" s="150"/>
      <c r="E349" s="150"/>
      <c r="F349" s="150"/>
      <c r="G349" s="150"/>
      <c r="H349" s="150"/>
      <c r="I349" s="151"/>
      <c r="J349" s="147"/>
      <c r="K349" s="150"/>
      <c r="L349" s="152"/>
      <c r="M349" s="124"/>
      <c r="N349" s="124"/>
      <c r="O349" s="33"/>
      <c r="Z349" s="17"/>
      <c r="AA349" s="137"/>
      <c r="AC349" s="17"/>
      <c r="AD349" s="137"/>
      <c r="AF349" s="11"/>
      <c r="AL349" s="10"/>
      <c r="AM349" s="10"/>
      <c r="AN349" s="10"/>
      <c r="AO349" s="10"/>
      <c r="AP349" s="10"/>
      <c r="AQ349" s="10"/>
      <c r="AR349" s="10"/>
      <c r="AS349" s="10"/>
      <c r="AT349" s="10"/>
      <c r="AU349" s="10"/>
      <c r="AV349" s="10"/>
      <c r="AW349" s="10"/>
      <c r="AX349" s="10"/>
      <c r="AY349" s="10"/>
    </row>
    <row r="350" spans="1:51" x14ac:dyDescent="0.3">
      <c r="A350" s="150"/>
      <c r="B350" s="150"/>
      <c r="C350" s="150"/>
      <c r="D350" s="150"/>
      <c r="E350" s="150"/>
      <c r="F350" s="150"/>
      <c r="G350" s="150"/>
      <c r="H350" s="150"/>
      <c r="I350" s="151"/>
      <c r="J350" s="147"/>
      <c r="K350" s="150"/>
      <c r="L350" s="152"/>
      <c r="M350" s="124"/>
      <c r="N350" s="124"/>
      <c r="O350" s="33"/>
      <c r="Z350" s="17"/>
      <c r="AA350" s="137"/>
      <c r="AC350" s="17"/>
      <c r="AD350" s="137"/>
      <c r="AF350" s="11"/>
      <c r="AL350" s="10"/>
      <c r="AM350" s="10"/>
      <c r="AN350" s="10"/>
      <c r="AO350" s="10"/>
      <c r="AP350" s="10"/>
      <c r="AQ350" s="10"/>
      <c r="AR350" s="10"/>
      <c r="AS350" s="10"/>
      <c r="AT350" s="10"/>
      <c r="AU350" s="10"/>
      <c r="AV350" s="10"/>
      <c r="AW350" s="10"/>
      <c r="AX350" s="10"/>
      <c r="AY350" s="10"/>
    </row>
    <row r="351" spans="1:51" x14ac:dyDescent="0.3">
      <c r="A351" s="150"/>
      <c r="B351" s="150"/>
      <c r="C351" s="150"/>
      <c r="D351" s="150"/>
      <c r="E351" s="150"/>
      <c r="F351" s="150"/>
      <c r="G351" s="150"/>
      <c r="H351" s="150"/>
      <c r="I351" s="151"/>
      <c r="J351" s="147"/>
      <c r="K351" s="150"/>
      <c r="L351" s="152"/>
      <c r="M351" s="124"/>
      <c r="N351" s="124"/>
      <c r="O351" s="33"/>
      <c r="Z351" s="17"/>
      <c r="AA351" s="137"/>
      <c r="AC351" s="17"/>
      <c r="AD351" s="137"/>
      <c r="AF351" s="11"/>
      <c r="AL351" s="10"/>
      <c r="AM351" s="10"/>
      <c r="AN351" s="10"/>
      <c r="AO351" s="10"/>
      <c r="AP351" s="10"/>
      <c r="AQ351" s="10"/>
      <c r="AR351" s="10"/>
      <c r="AS351" s="10"/>
      <c r="AT351" s="10"/>
      <c r="AU351" s="10"/>
      <c r="AV351" s="10"/>
      <c r="AW351" s="10"/>
      <c r="AX351" s="10"/>
      <c r="AY351" s="10"/>
    </row>
    <row r="352" spans="1:51" x14ac:dyDescent="0.3">
      <c r="A352" s="150"/>
      <c r="B352" s="150"/>
      <c r="C352" s="150"/>
      <c r="D352" s="150"/>
      <c r="E352" s="150"/>
      <c r="F352" s="150"/>
      <c r="G352" s="150"/>
      <c r="H352" s="150"/>
      <c r="I352" s="151"/>
      <c r="J352" s="147"/>
      <c r="K352" s="150"/>
      <c r="L352" s="152"/>
      <c r="M352" s="124"/>
      <c r="N352" s="124"/>
      <c r="O352" s="33"/>
      <c r="Z352" s="17"/>
      <c r="AA352" s="137"/>
      <c r="AC352" s="17"/>
      <c r="AD352" s="137"/>
      <c r="AF352" s="11"/>
      <c r="AL352" s="10"/>
      <c r="AM352" s="10"/>
      <c r="AN352" s="10"/>
      <c r="AO352" s="10"/>
      <c r="AP352" s="10"/>
      <c r="AQ352" s="10"/>
      <c r="AR352" s="10"/>
      <c r="AS352" s="10"/>
      <c r="AT352" s="10"/>
      <c r="AU352" s="10"/>
      <c r="AV352" s="10"/>
      <c r="AW352" s="10"/>
      <c r="AX352" s="10"/>
      <c r="AY352" s="10"/>
    </row>
    <row r="353" spans="1:51" x14ac:dyDescent="0.3">
      <c r="A353" s="138"/>
      <c r="B353" s="138"/>
      <c r="C353" s="138"/>
      <c r="D353" s="138"/>
      <c r="E353" s="138"/>
      <c r="F353" s="138"/>
      <c r="G353" s="138"/>
      <c r="H353" s="138"/>
      <c r="I353" s="127"/>
      <c r="J353" s="903"/>
      <c r="K353" s="903"/>
      <c r="L353" s="903"/>
      <c r="M353" s="124"/>
      <c r="N353" s="124"/>
      <c r="O353" s="33"/>
      <c r="Z353" s="117"/>
      <c r="AA353" s="137"/>
      <c r="AC353" s="117"/>
      <c r="AD353" s="137"/>
      <c r="AF353" s="11"/>
      <c r="AL353" s="10"/>
      <c r="AM353" s="10"/>
      <c r="AN353" s="10"/>
      <c r="AO353" s="10"/>
      <c r="AP353" s="10"/>
      <c r="AQ353" s="10"/>
      <c r="AR353" s="10"/>
      <c r="AS353" s="10"/>
      <c r="AT353" s="10"/>
      <c r="AU353" s="10"/>
      <c r="AV353" s="10"/>
      <c r="AW353" s="10"/>
      <c r="AX353" s="10"/>
      <c r="AY353" s="10"/>
    </row>
    <row r="354" spans="1:51" x14ac:dyDescent="0.3">
      <c r="A354" s="150"/>
      <c r="B354" s="150"/>
      <c r="C354" s="150"/>
      <c r="D354" s="150"/>
      <c r="E354" s="150"/>
      <c r="F354" s="150"/>
      <c r="G354" s="150"/>
      <c r="H354" s="150"/>
      <c r="I354" s="151"/>
      <c r="J354" s="895"/>
      <c r="K354" s="895"/>
      <c r="L354" s="895"/>
      <c r="M354" s="124"/>
      <c r="N354" s="124"/>
      <c r="O354" s="33"/>
      <c r="Z354" s="117"/>
      <c r="AA354" s="137"/>
      <c r="AC354" s="117"/>
      <c r="AD354" s="137"/>
      <c r="AL354" s="10"/>
      <c r="AM354" s="10"/>
      <c r="AN354" s="10"/>
      <c r="AO354" s="10"/>
      <c r="AP354" s="10"/>
      <c r="AQ354" s="10"/>
      <c r="AR354" s="10"/>
      <c r="AS354" s="10"/>
      <c r="AT354" s="10"/>
      <c r="AU354" s="10"/>
      <c r="AV354" s="10"/>
      <c r="AW354" s="10"/>
      <c r="AX354" s="10"/>
      <c r="AY354" s="10"/>
    </row>
    <row r="355" spans="1:51" x14ac:dyDescent="0.3">
      <c r="A355" s="150"/>
      <c r="B355" s="150"/>
      <c r="C355" s="150"/>
      <c r="D355" s="150"/>
      <c r="E355" s="150"/>
      <c r="F355" s="150"/>
      <c r="G355" s="150"/>
      <c r="H355" s="150"/>
      <c r="I355" s="151"/>
      <c r="J355" s="896"/>
      <c r="K355" s="896"/>
      <c r="L355" s="896"/>
      <c r="M355" s="124"/>
      <c r="N355" s="124"/>
      <c r="O355" s="33"/>
      <c r="Z355" s="117"/>
      <c r="AA355" s="137"/>
      <c r="AC355" s="117"/>
      <c r="AD355" s="137"/>
      <c r="AF355" s="85"/>
      <c r="AL355" s="10"/>
      <c r="AM355" s="10"/>
      <c r="AN355" s="10"/>
      <c r="AO355" s="10"/>
      <c r="AP355" s="10"/>
      <c r="AQ355" s="10"/>
      <c r="AR355" s="10"/>
      <c r="AS355" s="10"/>
      <c r="AT355" s="10"/>
      <c r="AU355" s="10"/>
      <c r="AV355" s="10"/>
      <c r="AW355" s="10"/>
      <c r="AX355" s="10"/>
      <c r="AY355" s="10"/>
    </row>
    <row r="356" spans="1:51" x14ac:dyDescent="0.3">
      <c r="A356" s="94"/>
      <c r="B356" s="94"/>
      <c r="C356" s="94"/>
      <c r="D356" s="94"/>
      <c r="E356" s="94"/>
      <c r="F356" s="94"/>
      <c r="G356" s="94"/>
      <c r="H356" s="94"/>
      <c r="I356" s="95"/>
      <c r="J356" s="68"/>
      <c r="K356" s="94"/>
      <c r="L356" s="94"/>
      <c r="M356" s="68"/>
      <c r="N356" s="68"/>
      <c r="O356" s="33"/>
      <c r="AL356" s="10"/>
      <c r="AM356" s="10"/>
      <c r="AN356" s="10"/>
      <c r="AO356" s="10"/>
      <c r="AP356" s="10"/>
      <c r="AQ356" s="10"/>
      <c r="AR356" s="10"/>
      <c r="AS356" s="10"/>
      <c r="AT356" s="10"/>
      <c r="AU356" s="10"/>
      <c r="AV356" s="10"/>
      <c r="AW356" s="10"/>
      <c r="AX356" s="10"/>
      <c r="AY356" s="10"/>
    </row>
    <row r="357" spans="1:51" x14ac:dyDescent="0.3">
      <c r="A357" s="94"/>
      <c r="B357" s="94"/>
      <c r="C357" s="94"/>
      <c r="D357" s="94"/>
      <c r="E357" s="94"/>
      <c r="F357" s="94"/>
      <c r="G357" s="94"/>
      <c r="H357" s="94"/>
      <c r="I357" s="95"/>
      <c r="J357" s="68"/>
      <c r="K357" s="94"/>
      <c r="L357" s="94"/>
      <c r="M357" s="68"/>
      <c r="N357" s="68"/>
      <c r="O357" s="33"/>
      <c r="AL357" s="10"/>
      <c r="AM357" s="10"/>
      <c r="AN357" s="10"/>
      <c r="AO357" s="10"/>
      <c r="AP357" s="10"/>
      <c r="AQ357" s="10"/>
      <c r="AR357" s="10"/>
      <c r="AS357" s="10"/>
      <c r="AT357" s="10"/>
      <c r="AU357" s="10"/>
      <c r="AV357" s="10"/>
      <c r="AW357" s="10"/>
      <c r="AX357" s="10"/>
      <c r="AY357" s="10"/>
    </row>
    <row r="358" spans="1:51" x14ac:dyDescent="0.3">
      <c r="A358" s="94"/>
      <c r="B358" s="94"/>
      <c r="C358" s="94"/>
      <c r="D358" s="94"/>
      <c r="E358" s="94"/>
      <c r="F358" s="94"/>
      <c r="G358" s="94"/>
      <c r="H358" s="94"/>
      <c r="I358" s="95"/>
      <c r="J358" s="68"/>
      <c r="K358" s="94"/>
      <c r="L358" s="94"/>
      <c r="M358" s="68"/>
      <c r="N358" s="68"/>
      <c r="O358" s="33"/>
      <c r="AL358" s="10"/>
      <c r="AM358" s="10"/>
      <c r="AN358" s="10"/>
      <c r="AO358" s="10"/>
      <c r="AP358" s="10"/>
      <c r="AQ358" s="10"/>
      <c r="AR358" s="10"/>
      <c r="AS358" s="10"/>
      <c r="AT358" s="10"/>
      <c r="AU358" s="10"/>
      <c r="AV358" s="10"/>
      <c r="AW358" s="10"/>
      <c r="AX358" s="10"/>
      <c r="AY358" s="10"/>
    </row>
    <row r="359" spans="1:51" x14ac:dyDescent="0.3">
      <c r="A359" s="94"/>
      <c r="B359" s="94"/>
      <c r="C359" s="94"/>
      <c r="D359" s="94"/>
      <c r="E359" s="94"/>
      <c r="F359" s="94"/>
      <c r="G359" s="94"/>
      <c r="H359" s="94"/>
      <c r="I359" s="95"/>
      <c r="J359" s="68"/>
      <c r="K359" s="94"/>
      <c r="L359" s="94"/>
      <c r="M359" s="68"/>
      <c r="N359" s="68"/>
      <c r="O359" s="33"/>
      <c r="AL359" s="10"/>
      <c r="AM359" s="10"/>
      <c r="AN359" s="10"/>
      <c r="AO359" s="10"/>
      <c r="AP359" s="10"/>
      <c r="AQ359" s="10"/>
      <c r="AR359" s="10"/>
      <c r="AS359" s="10"/>
      <c r="AT359" s="10"/>
      <c r="AU359" s="10"/>
      <c r="AV359" s="10"/>
      <c r="AW359" s="10"/>
      <c r="AX359" s="10"/>
      <c r="AY359" s="10"/>
    </row>
    <row r="360" spans="1:51" x14ac:dyDescent="0.3">
      <c r="A360" s="94"/>
      <c r="B360" s="94"/>
      <c r="C360" s="94"/>
      <c r="D360" s="94"/>
      <c r="E360" s="94"/>
      <c r="F360" s="94"/>
      <c r="G360" s="94"/>
      <c r="H360" s="94"/>
      <c r="I360" s="95"/>
      <c r="J360" s="68"/>
      <c r="K360" s="94"/>
      <c r="L360" s="94"/>
      <c r="M360" s="68"/>
      <c r="N360" s="68"/>
      <c r="O360" s="33"/>
      <c r="AL360" s="10"/>
      <c r="AM360" s="10"/>
      <c r="AN360" s="10"/>
      <c r="AO360" s="10"/>
      <c r="AP360" s="10"/>
      <c r="AQ360" s="10"/>
      <c r="AR360" s="10"/>
      <c r="AS360" s="10"/>
      <c r="AT360" s="10"/>
      <c r="AU360" s="10"/>
      <c r="AV360" s="10"/>
      <c r="AW360" s="10"/>
      <c r="AX360" s="10"/>
      <c r="AY360" s="10"/>
    </row>
    <row r="361" spans="1:51" x14ac:dyDescent="0.3">
      <c r="A361" s="94"/>
      <c r="B361" s="94"/>
      <c r="C361" s="94"/>
      <c r="D361" s="94"/>
      <c r="E361" s="94"/>
      <c r="F361" s="94"/>
      <c r="G361" s="94"/>
      <c r="H361" s="94"/>
      <c r="I361" s="95"/>
      <c r="J361" s="68"/>
      <c r="K361" s="94"/>
      <c r="L361" s="94"/>
      <c r="M361" s="68"/>
      <c r="N361" s="68"/>
      <c r="O361" s="33"/>
      <c r="AL361" s="10"/>
      <c r="AM361" s="10"/>
      <c r="AN361" s="10"/>
      <c r="AO361" s="10"/>
      <c r="AP361" s="10"/>
      <c r="AQ361" s="10"/>
      <c r="AR361" s="10"/>
      <c r="AS361" s="10"/>
      <c r="AT361" s="10"/>
      <c r="AU361" s="10"/>
      <c r="AV361" s="10"/>
      <c r="AW361" s="10"/>
      <c r="AX361" s="10"/>
      <c r="AY361" s="10"/>
    </row>
    <row r="362" spans="1:51" x14ac:dyDescent="0.3">
      <c r="A362" s="94"/>
      <c r="B362" s="94"/>
      <c r="C362" s="94"/>
      <c r="D362" s="94"/>
      <c r="E362" s="94"/>
      <c r="F362" s="94"/>
      <c r="G362" s="94"/>
      <c r="H362" s="94"/>
      <c r="I362" s="95"/>
      <c r="J362" s="68"/>
      <c r="K362" s="94"/>
      <c r="L362" s="94"/>
      <c r="M362" s="68"/>
      <c r="N362" s="68"/>
      <c r="O362" s="33"/>
      <c r="AL362" s="10"/>
      <c r="AM362" s="10"/>
      <c r="AN362" s="10"/>
      <c r="AO362" s="10"/>
      <c r="AP362" s="10"/>
      <c r="AQ362" s="10"/>
      <c r="AR362" s="10"/>
      <c r="AS362" s="10"/>
      <c r="AT362" s="10"/>
      <c r="AU362" s="10"/>
      <c r="AV362" s="10"/>
      <c r="AW362" s="10"/>
      <c r="AX362" s="10"/>
      <c r="AY362" s="10"/>
    </row>
    <row r="363" spans="1:51" x14ac:dyDescent="0.3">
      <c r="A363" s="94"/>
      <c r="B363" s="94"/>
      <c r="C363" s="94"/>
      <c r="D363" s="94"/>
      <c r="E363" s="94"/>
      <c r="F363" s="94"/>
      <c r="G363" s="94"/>
      <c r="H363" s="94"/>
      <c r="I363" s="95"/>
      <c r="J363" s="68"/>
      <c r="K363" s="94"/>
      <c r="L363" s="94"/>
      <c r="M363" s="68"/>
      <c r="N363" s="68"/>
      <c r="O363" s="33"/>
      <c r="AL363" s="10"/>
      <c r="AM363" s="10"/>
      <c r="AN363" s="10"/>
      <c r="AO363" s="10"/>
      <c r="AP363" s="10"/>
      <c r="AQ363" s="10"/>
      <c r="AR363" s="10"/>
      <c r="AS363" s="10"/>
      <c r="AT363" s="10"/>
      <c r="AU363" s="10"/>
      <c r="AV363" s="10"/>
      <c r="AW363" s="10"/>
      <c r="AX363" s="10"/>
      <c r="AY363" s="10"/>
    </row>
  </sheetData>
  <sheetProtection algorithmName="SHA-512" hashValue="JXrc/GluaE/QKos85MuDVrhrhIJ7UeeGTq0McrdI8FPf3LC48kEwPInoCnq+6439CeFolm8m4/wVwNwubjMHfA==" saltValue="4T9QE8oWGRx8NNPiDGum4g==" spinCount="100000" sheet="1" formatColumns="0" formatRows="0" selectLockedCells="1"/>
  <customSheetViews>
    <customSheetView guid="{4452BE38-CCC8-48C7-BE23-59874684899B}" scale="90" fitToPage="1" printArea="1" showAutoFilter="1" hiddenColumns="1" view="pageBreakPreview">
      <selection activeCell="M19" sqref="M19"/>
      <pageMargins left="0.25" right="0.25" top="0.75" bottom="0.75" header="0.3" footer="0.3"/>
      <printOptions horizontalCentered="1"/>
      <pageSetup paperSize="9" scale="55" fitToHeight="0" orientation="landscape" r:id="rId1"/>
      <headerFooter alignWithMargins="0">
        <oddFooter>&amp;R&amp;"Book Antiqua,Bold"&amp;10Schedule-1/ Page &amp;P of &amp;N</oddFooter>
      </headerFooter>
      <autoFilter ref="A17:AZ669" xr:uid="{24C58A57-1AEC-4FC7-A1B7-6C56A19EA6C1}"/>
    </customSheetView>
    <customSheetView guid="{C6A7FFED-91EB-41DF-A944-2BFB2D792481}" scale="85" fitToPage="1" printArea="1" showAutoFilter="1" hiddenColumns="1" view="pageBreakPreview" topLeftCell="G19">
      <selection activeCell="G19" sqref="G19"/>
      <pageMargins left="0.25" right="0.25" top="0.75" bottom="0.75" header="0.3" footer="0.3"/>
      <printOptions horizontalCentered="1"/>
      <pageSetup paperSize="9" scale="54" fitToHeight="0" orientation="landscape" r:id="rId2"/>
      <headerFooter alignWithMargins="0">
        <oddFooter>&amp;R&amp;"Book Antiqua,Bold"&amp;10Schedule-1/ Page &amp;P of &amp;N</oddFooter>
      </headerFooter>
      <autoFilter ref="A18:AY177" xr:uid="{18713B80-D5D0-4A43-B3F3-1A998AAABD77}"/>
    </customSheetView>
    <customSheetView guid="{302D9D75-0757-45DA-AFBF-614F08F1401B}" scale="85" fitToPage="1" printArea="1" showAutoFilter="1" hiddenColumns="1" view="pageBreakPreview" topLeftCell="G19">
      <selection activeCell="G19" sqref="G19"/>
      <pageMargins left="0.25" right="0.25" top="0.75" bottom="0.75" header="0.3" footer="0.3"/>
      <printOptions horizontalCentered="1"/>
      <pageSetup paperSize="9" scale="54" fitToHeight="0" orientation="landscape" r:id="rId3"/>
      <headerFooter alignWithMargins="0">
        <oddFooter>&amp;R&amp;"Book Antiqua,Bold"&amp;10Schedule-1/ Page &amp;P of &amp;N</oddFooter>
      </headerFooter>
      <autoFilter ref="A18:AY177" xr:uid="{C47C615B-2D99-48EF-82EE-E2FBEBA481E9}"/>
    </customSheetView>
    <customSheetView guid="{CCDCC0D3-DF6E-48C7-BC25-59CC95F7F53D}" scale="90" fitToPage="1" printArea="1" showAutoFilter="1" hiddenColumns="1" view="pageBreakPreview">
      <selection activeCell="M19" sqref="M19"/>
      <pageMargins left="0.25" right="0.25" top="0.75" bottom="0.75" header="0.3" footer="0.3"/>
      <printOptions horizontalCentered="1"/>
      <pageSetup paperSize="9" scale="55" fitToHeight="0" orientation="landscape" r:id="rId4"/>
      <headerFooter alignWithMargins="0">
        <oddFooter>&amp;R&amp;"Book Antiqua,Bold"&amp;10Schedule-1/ Page &amp;P of &amp;N</oddFooter>
      </headerFooter>
      <autoFilter ref="A17:AZ669" xr:uid="{4929521C-749C-4EEA-87A5-A133E1F14E0E}"/>
    </customSheetView>
  </customSheetViews>
  <mergeCells count="44">
    <mergeCell ref="A19:O19"/>
    <mergeCell ref="A161:O161"/>
    <mergeCell ref="J299:L299"/>
    <mergeCell ref="AG299:AH299"/>
    <mergeCell ref="J353:L353"/>
    <mergeCell ref="AG295:AH295"/>
    <mergeCell ref="AG291:AH291"/>
    <mergeCell ref="AC302:AD302"/>
    <mergeCell ref="AG302:AH302"/>
    <mergeCell ref="AG306:AH306"/>
    <mergeCell ref="AG310:AH310"/>
    <mergeCell ref="A292:O292"/>
    <mergeCell ref="A252:O252"/>
    <mergeCell ref="H253:M253"/>
    <mergeCell ref="H254:M254"/>
    <mergeCell ref="H255:M255"/>
    <mergeCell ref="J355:L355"/>
    <mergeCell ref="A301:O301"/>
    <mergeCell ref="Z302:AA302"/>
    <mergeCell ref="A295:L295"/>
    <mergeCell ref="J296:L296"/>
    <mergeCell ref="J297:L297"/>
    <mergeCell ref="J298:L298"/>
    <mergeCell ref="A257:O257"/>
    <mergeCell ref="B258:O258"/>
    <mergeCell ref="B259:O259"/>
    <mergeCell ref="F260:O260"/>
    <mergeCell ref="J354:L354"/>
    <mergeCell ref="A291:O291"/>
    <mergeCell ref="Z15:AA15"/>
    <mergeCell ref="AC15:AD15"/>
    <mergeCell ref="AG15:AH15"/>
    <mergeCell ref="A3:O3"/>
    <mergeCell ref="AG3:AH3"/>
    <mergeCell ref="A4:O4"/>
    <mergeCell ref="A7:L7"/>
    <mergeCell ref="AG7:AH7"/>
    <mergeCell ref="C8:E8"/>
    <mergeCell ref="C9:E9"/>
    <mergeCell ref="C10:E10"/>
    <mergeCell ref="C11:E11"/>
    <mergeCell ref="AG11:AH11"/>
    <mergeCell ref="A13:O13"/>
    <mergeCell ref="H256:M256"/>
  </mergeCells>
  <conditionalFormatting sqref="G20:G160 I20:I160 M20:M160 M162:M251 I162:I251 G162:G251">
    <cfRule type="expression" dxfId="33" priority="17" stopIfTrue="1">
      <formula>F20&gt;0</formula>
    </cfRule>
  </conditionalFormatting>
  <conditionalFormatting sqref="M20:M160 M162:M251">
    <cfRule type="cellIs" dxfId="32" priority="22" stopIfTrue="1" operator="equal">
      <formula>"a"</formula>
    </cfRule>
  </conditionalFormatting>
  <conditionalFormatting sqref="M315 O315 M322 AA323:AA324 AD323:AD324 O324 M324:M331 AA332:AA333 AD332:AD333 O333 M333:M334">
    <cfRule type="cellIs" dxfId="31" priority="110" stopIfTrue="1" operator="equal">
      <formula>"a"</formula>
    </cfRule>
  </conditionalFormatting>
  <conditionalFormatting sqref="O308:O309 O312:O313 O316:O318 O321:O322 O325:O331 O334 O336:O341 O343:O346 O348:O352">
    <cfRule type="expression" dxfId="30" priority="109" stopIfTrue="1">
      <formula>M308=""</formula>
    </cfRule>
  </conditionalFormatting>
  <dataValidations count="4">
    <dataValidation type="list" operator="greaterThan" allowBlank="1" showInputMessage="1" showErrorMessage="1" sqref="I236:I251 I20:I160 I162:I234" xr:uid="{00000000-0002-0000-0400-000000000000}">
      <formula1>"0%,5%,12%,18%,28%"</formula1>
    </dataValidation>
    <dataValidation type="whole" operator="greaterThan" allowBlank="1" showInputMessage="1" showErrorMessage="1" sqref="G236:G251 G20:G160 G162:G234" xr:uid="{00000000-0002-0000-0400-000001000000}">
      <formula1>1</formula1>
    </dataValidation>
    <dataValidation type="decimal" operator="greaterThan" allowBlank="1" showInputMessage="1" showErrorMessage="1" sqref="M236:M251 M20:M160 M162:M234" xr:uid="{00000000-0002-0000-0400-000002000000}">
      <formula1>0</formula1>
    </dataValidation>
    <dataValidation allowBlank="1" showInputMessage="1" showErrorMessage="1" error="Enter Direct or Bought-out only" sqref="O260:O65610 O253:O257 O1:O18 O20:O160 O162:O251" xr:uid="{00000000-0002-0000-0400-000003000000}"/>
  </dataValidations>
  <printOptions horizontalCentered="1"/>
  <pageMargins left="0.25" right="0.25" top="0.75" bottom="0.75" header="0.3" footer="0.3"/>
  <pageSetup paperSize="9" scale="48" fitToHeight="0" orientation="landscape" r:id="rId5"/>
  <headerFooter alignWithMargins="0">
    <oddFooter>&amp;R&amp;"Book Antiqua,Bold"&amp;10Schedule-1/ Page &amp;P of &amp;N</oddFooter>
  </headerFooter>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53"/>
    <pageSetUpPr autoPageBreaks="0" fitToPage="1"/>
  </sheetPr>
  <dimension ref="A1:AJ339"/>
  <sheetViews>
    <sheetView view="pageBreakPreview" topLeftCell="A155" zoomScale="85" zoomScaleNormal="100" zoomScaleSheetLayoutView="85" workbookViewId="0">
      <selection activeCell="I162" sqref="I162"/>
    </sheetView>
  </sheetViews>
  <sheetFormatPr defaultColWidth="9" defaultRowHeight="16.5" x14ac:dyDescent="0.3"/>
  <cols>
    <col min="1" max="1" width="7.375" style="229" customWidth="1"/>
    <col min="2" max="2" width="14.125" style="229" customWidth="1"/>
    <col min="3" max="3" width="8" style="229" bestFit="1" customWidth="1"/>
    <col min="4" max="4" width="31.75" style="229" bestFit="1" customWidth="1"/>
    <col min="5" max="5" width="13.5" style="229" bestFit="1" customWidth="1"/>
    <col min="6" max="6" width="50.25" style="230" customWidth="1"/>
    <col min="7" max="7" width="7.125" style="229" customWidth="1"/>
    <col min="8" max="8" width="14.625" style="229" customWidth="1"/>
    <col min="9" max="9" width="21.125" style="231" customWidth="1"/>
    <col min="10" max="10" width="20.5" style="231" customWidth="1"/>
    <col min="11" max="11" width="9" style="220" hidden="1" customWidth="1"/>
    <col min="12" max="13" width="9" style="221" customWidth="1"/>
    <col min="14" max="20" width="9" style="220" customWidth="1"/>
    <col min="21" max="32" width="9" style="220"/>
    <col min="33" max="16384" width="9" style="221"/>
  </cols>
  <sheetData>
    <row r="1" spans="1:36" ht="18" customHeight="1" x14ac:dyDescent="0.3">
      <c r="A1" s="215" t="str">
        <f>Cover!B3</f>
        <v xml:space="preserve">Specification No: CC/NT/W-SCADA/DOM/A00/23/08709 </v>
      </c>
      <c r="B1" s="215"/>
      <c r="C1" s="215"/>
      <c r="D1" s="215"/>
      <c r="E1" s="215"/>
      <c r="F1" s="216"/>
      <c r="G1" s="217"/>
      <c r="H1" s="217"/>
      <c r="I1" s="218"/>
      <c r="J1" s="219" t="s">
        <v>118</v>
      </c>
    </row>
    <row r="2" spans="1:36" ht="6.75" customHeight="1" x14ac:dyDescent="0.3">
      <c r="A2" s="222"/>
      <c r="B2" s="222"/>
      <c r="C2" s="222"/>
      <c r="D2" s="222"/>
      <c r="E2" s="222"/>
      <c r="F2" s="223"/>
      <c r="G2" s="222"/>
      <c r="H2" s="222"/>
      <c r="I2" s="221"/>
      <c r="J2" s="221"/>
    </row>
    <row r="3" spans="1:36" ht="45.6" customHeight="1" x14ac:dyDescent="0.3">
      <c r="A3" s="910" t="str">
        <f>Cover!$B$2</f>
        <v>Package-I: Establishment of SLDC cum REMC for UT of Ladakh under consultancy assignment for Establishment of SLDC cum REMC for UT of Ladakh.</v>
      </c>
      <c r="B3" s="910"/>
      <c r="C3" s="910"/>
      <c r="D3" s="910"/>
      <c r="E3" s="910"/>
      <c r="F3" s="910"/>
      <c r="G3" s="910"/>
      <c r="H3" s="910"/>
      <c r="I3" s="910"/>
      <c r="J3" s="910"/>
      <c r="K3" s="224"/>
      <c r="L3" s="225"/>
      <c r="M3" s="226"/>
      <c r="O3" s="227"/>
      <c r="R3" s="911"/>
      <c r="S3" s="911"/>
      <c r="AG3" s="220"/>
      <c r="AH3" s="220"/>
      <c r="AI3" s="220"/>
      <c r="AJ3" s="220"/>
    </row>
    <row r="4" spans="1:36" ht="21.95" customHeight="1" x14ac:dyDescent="0.3">
      <c r="A4" s="912" t="s">
        <v>4</v>
      </c>
      <c r="B4" s="912"/>
      <c r="C4" s="912"/>
      <c r="D4" s="912"/>
      <c r="E4" s="912"/>
      <c r="F4" s="912"/>
      <c r="G4" s="912"/>
      <c r="H4" s="912"/>
      <c r="I4" s="912"/>
      <c r="J4" s="912"/>
      <c r="K4" s="228"/>
    </row>
    <row r="5" spans="1:36" ht="15" customHeight="1" x14ac:dyDescent="0.3">
      <c r="J5" s="221"/>
    </row>
    <row r="6" spans="1:36" ht="18" customHeight="1" x14ac:dyDescent="0.3">
      <c r="A6" s="232" t="str">
        <f>'Sch-1'!A18</f>
        <v xml:space="preserve">SCADA &amp; REMC NIT   </v>
      </c>
      <c r="B6" s="232"/>
      <c r="C6" s="232"/>
      <c r="D6" s="232"/>
      <c r="E6" s="233"/>
      <c r="F6" s="234"/>
      <c r="G6" s="235"/>
      <c r="H6" s="235"/>
      <c r="I6" s="236" t="s">
        <v>5</v>
      </c>
      <c r="J6" s="221"/>
      <c r="K6" s="237"/>
    </row>
    <row r="7" spans="1:36" x14ac:dyDescent="0.3">
      <c r="A7" s="913" t="str">
        <f>'[1]Sch-1'!A7</f>
        <v/>
      </c>
      <c r="B7" s="913"/>
      <c r="C7" s="913"/>
      <c r="D7" s="913"/>
      <c r="E7" s="913"/>
      <c r="F7" s="913"/>
      <c r="G7" s="913"/>
      <c r="H7" s="913"/>
      <c r="I7" s="238" t="str">
        <f>'[1]Sch-1'!M7</f>
        <v>Contracts Services, 3rd Floor</v>
      </c>
      <c r="J7" s="221"/>
      <c r="K7" s="237"/>
    </row>
    <row r="8" spans="1:36" ht="18" customHeight="1" x14ac:dyDescent="0.3">
      <c r="A8" s="914" t="s">
        <v>7</v>
      </c>
      <c r="B8" s="914"/>
      <c r="C8" s="915" t="str">
        <f>IF('[1]Sch-1'!C8=0, "", '[1]Sch-1'!C8)</f>
        <v/>
      </c>
      <c r="D8" s="915"/>
      <c r="E8" s="915"/>
      <c r="I8" s="238" t="str">
        <f>'[1]Sch-1'!M8</f>
        <v>Power Grid Corporation of India Ltd.,</v>
      </c>
      <c r="J8" s="221"/>
      <c r="K8" s="237"/>
    </row>
    <row r="9" spans="1:36" ht="18" customHeight="1" x14ac:dyDescent="0.3">
      <c r="A9" s="914" t="s">
        <v>9</v>
      </c>
      <c r="B9" s="914"/>
      <c r="C9" s="915" t="str">
        <f>'Sch-1'!C8:E8</f>
        <v/>
      </c>
      <c r="D9" s="915"/>
      <c r="E9" s="915"/>
      <c r="I9" s="238" t="str">
        <f>'[1]Sch-1'!M9</f>
        <v>"Saudamini", Plot No.-2</v>
      </c>
      <c r="J9" s="221"/>
      <c r="K9" s="237"/>
    </row>
    <row r="10" spans="1:36" ht="18" customHeight="1" x14ac:dyDescent="0.3">
      <c r="A10" s="235"/>
      <c r="B10" s="235"/>
      <c r="C10" s="915" t="str">
        <f>'Sch-1'!C9:E9</f>
        <v/>
      </c>
      <c r="D10" s="915"/>
      <c r="E10" s="915"/>
      <c r="I10" s="238" t="str">
        <f>'[1]Sch-1'!M10</f>
        <v xml:space="preserve">Sector-29, </v>
      </c>
      <c r="J10" s="221"/>
      <c r="K10" s="237"/>
    </row>
    <row r="11" spans="1:36" ht="18" customHeight="1" x14ac:dyDescent="0.3">
      <c r="A11" s="235"/>
      <c r="B11" s="235"/>
      <c r="C11" s="915" t="str">
        <f>'Sch-1'!C10:E10</f>
        <v/>
      </c>
      <c r="D11" s="915"/>
      <c r="E11" s="915"/>
      <c r="I11" s="238" t="str">
        <f>'[1]Sch-1'!M11</f>
        <v>Gurugram (Haryana) - 122001</v>
      </c>
      <c r="J11" s="221"/>
      <c r="K11" s="237"/>
    </row>
    <row r="12" spans="1:36" ht="18" customHeight="1" x14ac:dyDescent="0.3">
      <c r="A12" s="235"/>
      <c r="B12" s="235"/>
      <c r="C12" s="239" t="str">
        <f>'Sch-1'!C11:E11</f>
        <v/>
      </c>
      <c r="D12" s="239"/>
      <c r="E12" s="239"/>
      <c r="I12" s="238"/>
      <c r="J12" s="221"/>
      <c r="K12" s="237"/>
    </row>
    <row r="13" spans="1:36" ht="18" customHeight="1" x14ac:dyDescent="0.3">
      <c r="A13" s="235"/>
      <c r="B13" s="235"/>
      <c r="C13" s="235"/>
      <c r="D13" s="235"/>
      <c r="E13" s="235"/>
      <c r="F13" s="239"/>
      <c r="G13" s="239"/>
      <c r="H13" s="239"/>
      <c r="I13" s="238"/>
      <c r="J13" s="221"/>
      <c r="K13" s="237"/>
    </row>
    <row r="14" spans="1:36" s="241" customFormat="1" ht="25.5" customHeight="1" x14ac:dyDescent="0.3">
      <c r="A14" s="920" t="s">
        <v>119</v>
      </c>
      <c r="B14" s="920"/>
      <c r="C14" s="920"/>
      <c r="D14" s="920"/>
      <c r="E14" s="920"/>
      <c r="F14" s="920"/>
      <c r="G14" s="920"/>
      <c r="H14" s="920"/>
      <c r="I14" s="920"/>
      <c r="J14" s="920"/>
      <c r="K14" s="240"/>
      <c r="N14" s="242"/>
      <c r="O14" s="242"/>
      <c r="P14" s="242"/>
      <c r="Q14" s="242"/>
      <c r="R14" s="242"/>
      <c r="S14" s="242"/>
      <c r="T14" s="242"/>
      <c r="U14" s="242"/>
      <c r="V14" s="242"/>
      <c r="W14" s="242"/>
      <c r="X14" s="242"/>
      <c r="Y14" s="242"/>
      <c r="Z14" s="242"/>
      <c r="AA14" s="242"/>
      <c r="AB14" s="242"/>
      <c r="AC14" s="242"/>
      <c r="AD14" s="242"/>
      <c r="AE14" s="242"/>
      <c r="AF14" s="242"/>
    </row>
    <row r="15" spans="1:36" x14ac:dyDescent="0.3">
      <c r="A15" s="235"/>
      <c r="B15" s="235"/>
      <c r="C15" s="235"/>
      <c r="D15" s="235"/>
      <c r="E15" s="235"/>
      <c r="F15" s="243"/>
      <c r="G15" s="233"/>
      <c r="H15" s="233"/>
      <c r="I15" s="921" t="s">
        <v>15</v>
      </c>
      <c r="J15" s="921"/>
      <c r="K15" s="244"/>
    </row>
    <row r="16" spans="1:36" ht="75" x14ac:dyDescent="0.3">
      <c r="A16" s="245" t="s">
        <v>17</v>
      </c>
      <c r="B16" s="245" t="s">
        <v>18</v>
      </c>
      <c r="C16" s="245" t="s">
        <v>19</v>
      </c>
      <c r="D16" s="245" t="s">
        <v>20</v>
      </c>
      <c r="E16" s="245" t="s">
        <v>21</v>
      </c>
      <c r="F16" s="246" t="s">
        <v>120</v>
      </c>
      <c r="G16" s="247" t="s">
        <v>27</v>
      </c>
      <c r="H16" s="247" t="s">
        <v>121</v>
      </c>
      <c r="I16" s="245" t="s">
        <v>122</v>
      </c>
      <c r="J16" s="245" t="s">
        <v>123</v>
      </c>
    </row>
    <row r="17" spans="1:13" x14ac:dyDescent="0.3">
      <c r="A17" s="248">
        <v>1</v>
      </c>
      <c r="B17" s="248">
        <v>2</v>
      </c>
      <c r="C17" s="248">
        <v>3</v>
      </c>
      <c r="D17" s="248">
        <v>4</v>
      </c>
      <c r="E17" s="248">
        <v>5</v>
      </c>
      <c r="F17" s="248">
        <v>4</v>
      </c>
      <c r="G17" s="248">
        <v>5</v>
      </c>
      <c r="H17" s="248">
        <v>6</v>
      </c>
      <c r="I17" s="248">
        <v>7</v>
      </c>
      <c r="J17" s="248" t="s">
        <v>124</v>
      </c>
      <c r="K17" s="249"/>
    </row>
    <row r="18" spans="1:13" ht="24.6" customHeight="1" x14ac:dyDescent="0.3">
      <c r="A18" s="780" t="str">
        <f>'Sch-1'!A18</f>
        <v xml:space="preserve">SCADA &amp; REMC NIT   </v>
      </c>
      <c r="B18" s="250"/>
      <c r="C18" s="250"/>
      <c r="D18" s="250"/>
      <c r="E18" s="251"/>
      <c r="F18" s="251"/>
      <c r="G18" s="251"/>
      <c r="H18" s="251"/>
      <c r="I18" s="251"/>
      <c r="J18" s="252"/>
      <c r="K18" s="237"/>
    </row>
    <row r="19" spans="1:13" ht="24.6" customHeight="1" x14ac:dyDescent="0.3">
      <c r="A19" s="816" t="s">
        <v>599</v>
      </c>
      <c r="B19" s="922" t="s">
        <v>600</v>
      </c>
      <c r="C19" s="922"/>
      <c r="D19" s="922"/>
      <c r="E19" s="922"/>
      <c r="F19" s="922"/>
      <c r="G19" s="922"/>
      <c r="H19" s="922"/>
      <c r="I19" s="922"/>
      <c r="J19" s="922"/>
      <c r="K19" s="237"/>
    </row>
    <row r="20" spans="1:13" s="231" customFormat="1" ht="29.45" customHeight="1" x14ac:dyDescent="0.3">
      <c r="A20" s="253">
        <f>'Sch-1'!A20</f>
        <v>1</v>
      </c>
      <c r="B20" s="253">
        <f>'Sch-1'!B20</f>
        <v>7000023989</v>
      </c>
      <c r="C20" s="253">
        <f>'Sch-1'!C20</f>
        <v>260</v>
      </c>
      <c r="D20" s="253" t="str">
        <f>'Sch-1'!D20</f>
        <v xml:space="preserve">Supply : RTU &amp; associated items         </v>
      </c>
      <c r="E20" s="253">
        <f>'Sch-1'!E20</f>
        <v>1000026390</v>
      </c>
      <c r="F20" s="254" t="str">
        <f>'Sch-1'!J20</f>
        <v>RTU for Auxiliary system-RTU base equipment comprising racks,sub-racks, power supply modules, CPU,  including internal wiringexcept cards modules specified below</v>
      </c>
      <c r="G20" s="254" t="str">
        <f>'Sch-1'!K20</f>
        <v xml:space="preserve">EA </v>
      </c>
      <c r="H20" s="781">
        <f>'Sch-1'!L20</f>
        <v>24</v>
      </c>
      <c r="I20" s="255"/>
      <c r="J20" s="257" t="str">
        <f t="shared" ref="J20:J83" si="0">IF(I20=0, "Included",IF(ISERROR(H20*I20), I20, H20*I20))</f>
        <v>Included</v>
      </c>
      <c r="K20" s="256">
        <f t="shared" ref="K20:K83" si="1">+H20*I20</f>
        <v>0</v>
      </c>
      <c r="M20" s="221"/>
    </row>
    <row r="21" spans="1:13" s="231" customFormat="1" x14ac:dyDescent="0.3">
      <c r="A21" s="253">
        <f>'Sch-1'!A21</f>
        <v>2</v>
      </c>
      <c r="B21" s="253">
        <f>'Sch-1'!B21</f>
        <v>7000023989</v>
      </c>
      <c r="C21" s="253">
        <f>'Sch-1'!C21</f>
        <v>270</v>
      </c>
      <c r="D21" s="253" t="str">
        <f>'Sch-1'!D21</f>
        <v xml:space="preserve">Supply : RTU &amp; associated items         </v>
      </c>
      <c r="E21" s="253">
        <f>'Sch-1'!E21</f>
        <v>1000028004</v>
      </c>
      <c r="F21" s="254" t="str">
        <f>'Sch-1'!J21</f>
        <v>CPU Card for RTU</v>
      </c>
      <c r="G21" s="254" t="str">
        <f>'Sch-1'!K21</f>
        <v xml:space="preserve">EA </v>
      </c>
      <c r="H21" s="253">
        <f>'Sch-1'!L21</f>
        <v>48</v>
      </c>
      <c r="I21" s="255"/>
      <c r="J21" s="257" t="str">
        <f t="shared" si="0"/>
        <v>Included</v>
      </c>
      <c r="K21" s="256">
        <f t="shared" si="1"/>
        <v>0</v>
      </c>
      <c r="M21" s="221"/>
    </row>
    <row r="22" spans="1:13" s="231" customFormat="1" x14ac:dyDescent="0.3">
      <c r="A22" s="253">
        <f>'Sch-1'!A22</f>
        <v>3</v>
      </c>
      <c r="B22" s="253">
        <f>'Sch-1'!B22</f>
        <v>7000023989</v>
      </c>
      <c r="C22" s="253">
        <f>'Sch-1'!C22</f>
        <v>280</v>
      </c>
      <c r="D22" s="253" t="str">
        <f>'Sch-1'!D22</f>
        <v xml:space="preserve">Supply : RTU &amp; associated items         </v>
      </c>
      <c r="E22" s="253">
        <f>'Sch-1'!E22</f>
        <v>1000026336</v>
      </c>
      <c r="F22" s="254" t="str">
        <f>'Sch-1'!J22</f>
        <v>DI modules (16 channels)</v>
      </c>
      <c r="G22" s="254" t="str">
        <f>'Sch-1'!K22</f>
        <v xml:space="preserve">EA </v>
      </c>
      <c r="H22" s="253">
        <f>'Sch-1'!L22</f>
        <v>74</v>
      </c>
      <c r="I22" s="255"/>
      <c r="J22" s="257" t="str">
        <f t="shared" si="0"/>
        <v>Included</v>
      </c>
      <c r="K22" s="256">
        <f t="shared" si="1"/>
        <v>0</v>
      </c>
      <c r="M22" s="221"/>
    </row>
    <row r="23" spans="1:13" s="231" customFormat="1" x14ac:dyDescent="0.3">
      <c r="A23" s="253">
        <f>'Sch-1'!A23</f>
        <v>4</v>
      </c>
      <c r="B23" s="253">
        <f>'Sch-1'!B23</f>
        <v>7000023989</v>
      </c>
      <c r="C23" s="253">
        <f>'Sch-1'!C23</f>
        <v>290</v>
      </c>
      <c r="D23" s="253" t="str">
        <f>'Sch-1'!D23</f>
        <v xml:space="preserve">Supply : RTU &amp; associated items         </v>
      </c>
      <c r="E23" s="253">
        <f>'Sch-1'!E23</f>
        <v>1000050082</v>
      </c>
      <c r="F23" s="254" t="str">
        <f>'Sch-1'!J23</f>
        <v>DIGITAL OUTPUT MODULE (8 CHANNEL) FOR RTU</v>
      </c>
      <c r="G23" s="254" t="str">
        <f>'Sch-1'!K23</f>
        <v xml:space="preserve">EA </v>
      </c>
      <c r="H23" s="253">
        <f>'Sch-1'!L23</f>
        <v>36</v>
      </c>
      <c r="I23" s="255"/>
      <c r="J23" s="257" t="str">
        <f t="shared" si="0"/>
        <v>Included</v>
      </c>
      <c r="K23" s="256">
        <f t="shared" si="1"/>
        <v>0</v>
      </c>
      <c r="M23" s="221"/>
    </row>
    <row r="24" spans="1:13" s="231" customFormat="1" x14ac:dyDescent="0.3">
      <c r="A24" s="253">
        <f>'Sch-1'!A24</f>
        <v>5</v>
      </c>
      <c r="B24" s="253">
        <f>'Sch-1'!B24</f>
        <v>7000023989</v>
      </c>
      <c r="C24" s="253">
        <f>'Sch-1'!C24</f>
        <v>300</v>
      </c>
      <c r="D24" s="253" t="str">
        <f>'Sch-1'!D24</f>
        <v xml:space="preserve">Supply : RTU &amp; associated items         </v>
      </c>
      <c r="E24" s="253">
        <f>'Sch-1'!E24</f>
        <v>1000026296</v>
      </c>
      <c r="F24" s="254" t="str">
        <f>'Sch-1'!J24</f>
        <v>AI module (8 channels)</v>
      </c>
      <c r="G24" s="254" t="str">
        <f>'Sch-1'!K24</f>
        <v xml:space="preserve">EA </v>
      </c>
      <c r="H24" s="253">
        <f>'Sch-1'!L24</f>
        <v>24</v>
      </c>
      <c r="I24" s="255"/>
      <c r="J24" s="257" t="str">
        <f t="shared" si="0"/>
        <v>Included</v>
      </c>
      <c r="K24" s="256">
        <f t="shared" si="1"/>
        <v>0</v>
      </c>
      <c r="M24" s="221"/>
    </row>
    <row r="25" spans="1:13" s="231" customFormat="1" x14ac:dyDescent="0.3">
      <c r="A25" s="253">
        <f>'Sch-1'!A25</f>
        <v>6</v>
      </c>
      <c r="B25" s="253">
        <f>'Sch-1'!B25</f>
        <v>7000023989</v>
      </c>
      <c r="C25" s="253">
        <f>'Sch-1'!C25</f>
        <v>310</v>
      </c>
      <c r="D25" s="253" t="str">
        <f>'Sch-1'!D25</f>
        <v xml:space="preserve">Supply : RTU &amp; associated items         </v>
      </c>
      <c r="E25" s="253">
        <f>'Sch-1'!E25</f>
        <v>1000026374</v>
      </c>
      <c r="F25" s="254" t="str">
        <f>'Sch-1'!J25</f>
        <v>Multi-function transducers</v>
      </c>
      <c r="G25" s="254" t="str">
        <f>'Sch-1'!K25</f>
        <v xml:space="preserve">EA </v>
      </c>
      <c r="H25" s="253">
        <f>'Sch-1'!L25</f>
        <v>141</v>
      </c>
      <c r="I25" s="255"/>
      <c r="J25" s="257" t="str">
        <f t="shared" si="0"/>
        <v>Included</v>
      </c>
      <c r="K25" s="256">
        <f t="shared" si="1"/>
        <v>0</v>
      </c>
      <c r="M25" s="221"/>
    </row>
    <row r="26" spans="1:13" s="231" customFormat="1" x14ac:dyDescent="0.3">
      <c r="A26" s="253">
        <f>'Sch-1'!A26</f>
        <v>7</v>
      </c>
      <c r="B26" s="253">
        <f>'Sch-1'!B26</f>
        <v>7000023989</v>
      </c>
      <c r="C26" s="253">
        <f>'Sch-1'!C26</f>
        <v>320</v>
      </c>
      <c r="D26" s="253" t="str">
        <f>'Sch-1'!D26</f>
        <v xml:space="preserve">Supply : RTU &amp; associated items         </v>
      </c>
      <c r="E26" s="253">
        <f>'Sch-1'!E26</f>
        <v>1000028071</v>
      </c>
      <c r="F26" s="254" t="str">
        <f>'Sch-1'!J26</f>
        <v>Weather Sensor for RTU</v>
      </c>
      <c r="G26" s="254" t="str">
        <f>'Sch-1'!K26</f>
        <v xml:space="preserve">EA </v>
      </c>
      <c r="H26" s="253">
        <f>'Sch-1'!L26</f>
        <v>24</v>
      </c>
      <c r="I26" s="255"/>
      <c r="J26" s="257" t="str">
        <f t="shared" si="0"/>
        <v>Included</v>
      </c>
      <c r="K26" s="256">
        <f t="shared" si="1"/>
        <v>0</v>
      </c>
      <c r="M26" s="221"/>
    </row>
    <row r="27" spans="1:13" s="231" customFormat="1" x14ac:dyDescent="0.3">
      <c r="A27" s="253">
        <f>'Sch-1'!A27</f>
        <v>8</v>
      </c>
      <c r="B27" s="253">
        <f>'Sch-1'!B27</f>
        <v>7000023989</v>
      </c>
      <c r="C27" s="253">
        <f>'Sch-1'!C27</f>
        <v>330</v>
      </c>
      <c r="D27" s="253" t="str">
        <f>'Sch-1'!D27</f>
        <v xml:space="preserve">Supply : RTU &amp; associated items         </v>
      </c>
      <c r="E27" s="253">
        <f>'Sch-1'!E27</f>
        <v>1000028009</v>
      </c>
      <c r="F27" s="254" t="str">
        <f>'Sch-1'!J27</f>
        <v>OLTC Transducer</v>
      </c>
      <c r="G27" s="254" t="str">
        <f>'Sch-1'!K27</f>
        <v xml:space="preserve">EA </v>
      </c>
      <c r="H27" s="253">
        <f>'Sch-1'!L27</f>
        <v>30</v>
      </c>
      <c r="I27" s="255"/>
      <c r="J27" s="257" t="str">
        <f t="shared" si="0"/>
        <v>Included</v>
      </c>
      <c r="K27" s="256">
        <f t="shared" si="1"/>
        <v>0</v>
      </c>
      <c r="M27" s="221"/>
    </row>
    <row r="28" spans="1:13" s="231" customFormat="1" x14ac:dyDescent="0.3">
      <c r="A28" s="253">
        <f>'Sch-1'!A28</f>
        <v>9</v>
      </c>
      <c r="B28" s="253">
        <f>'Sch-1'!B28</f>
        <v>7000023989</v>
      </c>
      <c r="C28" s="253">
        <f>'Sch-1'!C28</f>
        <v>340</v>
      </c>
      <c r="D28" s="253" t="str">
        <f>'Sch-1'!D28</f>
        <v xml:space="preserve">Supply : RTU &amp; associated items         </v>
      </c>
      <c r="E28" s="253">
        <f>'Sch-1'!E28</f>
        <v>1000027684</v>
      </c>
      <c r="F28" s="254" t="str">
        <f>'Sch-1'!J28</f>
        <v>Contact Multiplier Relay</v>
      </c>
      <c r="G28" s="254" t="str">
        <f>'Sch-1'!K28</f>
        <v xml:space="preserve">EA </v>
      </c>
      <c r="H28" s="253">
        <f>'Sch-1'!L28</f>
        <v>1010</v>
      </c>
      <c r="I28" s="255"/>
      <c r="J28" s="257" t="str">
        <f t="shared" si="0"/>
        <v>Included</v>
      </c>
      <c r="K28" s="256">
        <f t="shared" si="1"/>
        <v>0</v>
      </c>
      <c r="M28" s="221"/>
    </row>
    <row r="29" spans="1:13" s="231" customFormat="1" x14ac:dyDescent="0.3">
      <c r="A29" s="253">
        <f>'Sch-1'!A29</f>
        <v>10</v>
      </c>
      <c r="B29" s="253">
        <f>'Sch-1'!B29</f>
        <v>7000023989</v>
      </c>
      <c r="C29" s="253">
        <f>'Sch-1'!C29</f>
        <v>350</v>
      </c>
      <c r="D29" s="253" t="str">
        <f>'Sch-1'!D29</f>
        <v xml:space="preserve">Supply : RTU &amp; associated items         </v>
      </c>
      <c r="E29" s="253">
        <f>'Sch-1'!E29</f>
        <v>1000021642</v>
      </c>
      <c r="F29" s="254" t="str">
        <f>'Sch-1'!J29</f>
        <v>Time synchronisation equipment</v>
      </c>
      <c r="G29" s="254" t="str">
        <f>'Sch-1'!K29</f>
        <v xml:space="preserve">EA </v>
      </c>
      <c r="H29" s="253">
        <f>'Sch-1'!L29</f>
        <v>24</v>
      </c>
      <c r="I29" s="255"/>
      <c r="J29" s="257" t="str">
        <f t="shared" si="0"/>
        <v>Included</v>
      </c>
      <c r="K29" s="256">
        <f t="shared" si="1"/>
        <v>0</v>
      </c>
      <c r="M29" s="221"/>
    </row>
    <row r="30" spans="1:13" s="231" customFormat="1" x14ac:dyDescent="0.3">
      <c r="A30" s="253">
        <f>'Sch-1'!A30</f>
        <v>11</v>
      </c>
      <c r="B30" s="253">
        <f>'Sch-1'!B30</f>
        <v>7000023989</v>
      </c>
      <c r="C30" s="253">
        <f>'Sch-1'!C30</f>
        <v>360</v>
      </c>
      <c r="D30" s="253" t="str">
        <f>'Sch-1'!D30</f>
        <v xml:space="preserve">Supply : RTU &amp; associated items         </v>
      </c>
      <c r="E30" s="253">
        <f>'Sch-1'!E30</f>
        <v>1000050084</v>
      </c>
      <c r="F30" s="254" t="str">
        <f>'Sch-1'!J30</f>
        <v>HEAVY DUTY RELAY FOR RTU</v>
      </c>
      <c r="G30" s="254" t="str">
        <f>'Sch-1'!K30</f>
        <v xml:space="preserve">EA </v>
      </c>
      <c r="H30" s="253">
        <f>'Sch-1'!L30</f>
        <v>190</v>
      </c>
      <c r="I30" s="255"/>
      <c r="J30" s="257" t="str">
        <f t="shared" si="0"/>
        <v>Included</v>
      </c>
      <c r="K30" s="256">
        <f t="shared" si="1"/>
        <v>0</v>
      </c>
      <c r="M30" s="221"/>
    </row>
    <row r="31" spans="1:13" s="231" customFormat="1" ht="33" x14ac:dyDescent="0.3">
      <c r="A31" s="253">
        <f>'Sch-1'!A31</f>
        <v>12</v>
      </c>
      <c r="B31" s="253">
        <f>'Sch-1'!B31</f>
        <v>7000023989</v>
      </c>
      <c r="C31" s="253">
        <f>'Sch-1'!C31</f>
        <v>370</v>
      </c>
      <c r="D31" s="253" t="str">
        <f>'Sch-1'!D31</f>
        <v xml:space="preserve">Supply : RTU &amp; associated items         </v>
      </c>
      <c r="E31" s="253">
        <f>'Sch-1'!E31</f>
        <v>1000026401</v>
      </c>
      <c r="F31" s="254" t="str">
        <f>'Sch-1'!J31</f>
        <v>SIC panels along with internal wiring / cabling &amp; accessories</v>
      </c>
      <c r="G31" s="254" t="str">
        <f>'Sch-1'!K31</f>
        <v xml:space="preserve">EA </v>
      </c>
      <c r="H31" s="253">
        <f>'Sch-1'!L31</f>
        <v>24</v>
      </c>
      <c r="I31" s="255"/>
      <c r="J31" s="257" t="str">
        <f t="shared" si="0"/>
        <v>Included</v>
      </c>
      <c r="K31" s="256">
        <f t="shared" si="1"/>
        <v>0</v>
      </c>
      <c r="M31" s="221"/>
    </row>
    <row r="32" spans="1:13" s="231" customFormat="1" x14ac:dyDescent="0.3">
      <c r="A32" s="253">
        <f>'Sch-1'!A32</f>
        <v>13</v>
      </c>
      <c r="B32" s="253">
        <f>'Sch-1'!B32</f>
        <v>7000023989</v>
      </c>
      <c r="C32" s="253">
        <f>'Sch-1'!C32</f>
        <v>380</v>
      </c>
      <c r="D32" s="253" t="str">
        <f>'Sch-1'!D32</f>
        <v xml:space="preserve">Supply : RTU &amp; associated items         </v>
      </c>
      <c r="E32" s="253">
        <f>'Sch-1'!E32</f>
        <v>1000050087</v>
      </c>
      <c r="F32" s="254" t="str">
        <f>'Sch-1'!J32</f>
        <v>LDMS SYSTEM ALONG WITH SOFTWARE</v>
      </c>
      <c r="G32" s="254" t="str">
        <f>'Sch-1'!K32</f>
        <v>SET</v>
      </c>
      <c r="H32" s="253">
        <f>'Sch-1'!L32</f>
        <v>24</v>
      </c>
      <c r="I32" s="255"/>
      <c r="J32" s="257" t="str">
        <f t="shared" si="0"/>
        <v>Included</v>
      </c>
      <c r="K32" s="256">
        <f t="shared" si="1"/>
        <v>0</v>
      </c>
      <c r="M32" s="221"/>
    </row>
    <row r="33" spans="1:13" s="231" customFormat="1" ht="33" x14ac:dyDescent="0.3">
      <c r="A33" s="253">
        <f>'Sch-1'!A33</f>
        <v>14</v>
      </c>
      <c r="B33" s="253">
        <f>'Sch-1'!B33</f>
        <v>7000023989</v>
      </c>
      <c r="C33" s="253">
        <f>'Sch-1'!C33</f>
        <v>390</v>
      </c>
      <c r="D33" s="253" t="str">
        <f>'Sch-1'!D33</f>
        <v xml:space="preserve">Supply : RTU &amp; associated items         </v>
      </c>
      <c r="E33" s="253">
        <f>'Sch-1'!E33</f>
        <v>1000050083</v>
      </c>
      <c r="F33" s="254" t="str">
        <f>'Sch-1'!J33</f>
        <v>FURNITURE FOR LDMS SYSTEM(1 TABLE  &amp; 1 CHAIR)</v>
      </c>
      <c r="G33" s="254" t="str">
        <f>'Sch-1'!K33</f>
        <v>SET</v>
      </c>
      <c r="H33" s="253">
        <f>'Sch-1'!L33</f>
        <v>24</v>
      </c>
      <c r="I33" s="255"/>
      <c r="J33" s="257" t="str">
        <f t="shared" si="0"/>
        <v>Included</v>
      </c>
      <c r="K33" s="256">
        <f t="shared" si="1"/>
        <v>0</v>
      </c>
      <c r="M33" s="221"/>
    </row>
    <row r="34" spans="1:13" s="231" customFormat="1" x14ac:dyDescent="0.3">
      <c r="A34" s="253">
        <f>'Sch-1'!A34</f>
        <v>15</v>
      </c>
      <c r="B34" s="253">
        <f>'Sch-1'!B34</f>
        <v>7000023989</v>
      </c>
      <c r="C34" s="253">
        <f>'Sch-1'!C34</f>
        <v>400</v>
      </c>
      <c r="D34" s="253" t="str">
        <f>'Sch-1'!D34</f>
        <v xml:space="preserve">Supply : RTU &amp; associated items         </v>
      </c>
      <c r="E34" s="253">
        <f>'Sch-1'!E34</f>
        <v>1000050085</v>
      </c>
      <c r="F34" s="254" t="str">
        <f>'Sch-1'!J34</f>
        <v>INVERTER FOR LDMS</v>
      </c>
      <c r="G34" s="254" t="str">
        <f>'Sch-1'!K34</f>
        <v xml:space="preserve">EA </v>
      </c>
      <c r="H34" s="253">
        <f>'Sch-1'!L34</f>
        <v>24</v>
      </c>
      <c r="I34" s="255"/>
      <c r="J34" s="257" t="str">
        <f t="shared" si="0"/>
        <v>Included</v>
      </c>
      <c r="K34" s="256">
        <f t="shared" si="1"/>
        <v>0</v>
      </c>
      <c r="M34" s="221"/>
    </row>
    <row r="35" spans="1:13" s="231" customFormat="1" x14ac:dyDescent="0.3">
      <c r="A35" s="253">
        <f>'Sch-1'!A35</f>
        <v>16</v>
      </c>
      <c r="B35" s="253">
        <f>'Sch-1'!B35</f>
        <v>7000023989</v>
      </c>
      <c r="C35" s="253">
        <f>'Sch-1'!C35</f>
        <v>410</v>
      </c>
      <c r="D35" s="253" t="str">
        <f>'Sch-1'!D35</f>
        <v xml:space="preserve">Supply : RTU &amp; associated items         </v>
      </c>
      <c r="E35" s="253">
        <f>'Sch-1'!E35</f>
        <v>1000050081</v>
      </c>
      <c r="F35" s="254" t="str">
        <f>'Sch-1'!J35</f>
        <v>CABLES FOR RTU</v>
      </c>
      <c r="G35" s="254" t="str">
        <f>'Sch-1'!K35</f>
        <v>LOT</v>
      </c>
      <c r="H35" s="253">
        <f>'Sch-1'!L35</f>
        <v>24</v>
      </c>
      <c r="I35" s="255"/>
      <c r="J35" s="257" t="str">
        <f t="shared" si="0"/>
        <v>Included</v>
      </c>
      <c r="K35" s="256">
        <f t="shared" si="1"/>
        <v>0</v>
      </c>
      <c r="M35" s="221"/>
    </row>
    <row r="36" spans="1:13" s="231" customFormat="1" x14ac:dyDescent="0.3">
      <c r="A36" s="253">
        <f>'Sch-1'!A36</f>
        <v>17</v>
      </c>
      <c r="B36" s="253">
        <f>'Sch-1'!B36</f>
        <v>7000023989</v>
      </c>
      <c r="C36" s="253">
        <f>'Sch-1'!C36</f>
        <v>420</v>
      </c>
      <c r="D36" s="253" t="str">
        <f>'Sch-1'!D36</f>
        <v xml:space="preserve">Supply : RTU &amp; associated items         </v>
      </c>
      <c r="E36" s="253">
        <f>'Sch-1'!E36</f>
        <v>1000067715</v>
      </c>
      <c r="F36" s="254" t="str">
        <f>'Sch-1'!J36</f>
        <v>LAPTOP FOR PCMT</v>
      </c>
      <c r="G36" s="254" t="str">
        <f>'Sch-1'!K36</f>
        <v xml:space="preserve">EA </v>
      </c>
      <c r="H36" s="253">
        <f>'Sch-1'!L36</f>
        <v>3</v>
      </c>
      <c r="I36" s="255"/>
      <c r="J36" s="257" t="str">
        <f t="shared" si="0"/>
        <v>Included</v>
      </c>
      <c r="K36" s="256">
        <f t="shared" si="1"/>
        <v>0</v>
      </c>
      <c r="M36" s="221"/>
    </row>
    <row r="37" spans="1:13" s="231" customFormat="1" x14ac:dyDescent="0.3">
      <c r="A37" s="253">
        <f>'Sch-1'!A37</f>
        <v>18</v>
      </c>
      <c r="B37" s="253">
        <f>'Sch-1'!B37</f>
        <v>7000023989</v>
      </c>
      <c r="C37" s="253">
        <f>'Sch-1'!C37</f>
        <v>430</v>
      </c>
      <c r="D37" s="253" t="str">
        <f>'Sch-1'!D37</f>
        <v xml:space="preserve">Spares : RTU &amp; associated items         </v>
      </c>
      <c r="E37" s="253">
        <f>'Sch-1'!E37</f>
        <v>1000028004</v>
      </c>
      <c r="F37" s="254" t="str">
        <f>'Sch-1'!J37</f>
        <v>CPU Card for RTU</v>
      </c>
      <c r="G37" s="254" t="str">
        <f>'Sch-1'!K37</f>
        <v xml:space="preserve">EA </v>
      </c>
      <c r="H37" s="253">
        <f>'Sch-1'!L37</f>
        <v>5</v>
      </c>
      <c r="I37" s="255"/>
      <c r="J37" s="257" t="str">
        <f t="shared" si="0"/>
        <v>Included</v>
      </c>
      <c r="K37" s="256">
        <f t="shared" si="1"/>
        <v>0</v>
      </c>
      <c r="M37" s="221"/>
    </row>
    <row r="38" spans="1:13" s="231" customFormat="1" x14ac:dyDescent="0.3">
      <c r="A38" s="253">
        <f>'Sch-1'!A38</f>
        <v>19</v>
      </c>
      <c r="B38" s="253">
        <f>'Sch-1'!B38</f>
        <v>7000023989</v>
      </c>
      <c r="C38" s="253">
        <f>'Sch-1'!C38</f>
        <v>440</v>
      </c>
      <c r="D38" s="253" t="str">
        <f>'Sch-1'!D38</f>
        <v xml:space="preserve">Spares : RTU &amp; associated items         </v>
      </c>
      <c r="E38" s="253">
        <f>'Sch-1'!E38</f>
        <v>1000026336</v>
      </c>
      <c r="F38" s="254" t="str">
        <f>'Sch-1'!J38</f>
        <v>DI modules (16 channels)</v>
      </c>
      <c r="G38" s="254" t="str">
        <f>'Sch-1'!K38</f>
        <v xml:space="preserve">EA </v>
      </c>
      <c r="H38" s="253">
        <f>'Sch-1'!L38</f>
        <v>8</v>
      </c>
      <c r="I38" s="255"/>
      <c r="J38" s="257" t="str">
        <f t="shared" si="0"/>
        <v>Included</v>
      </c>
      <c r="K38" s="256">
        <f t="shared" si="1"/>
        <v>0</v>
      </c>
      <c r="M38" s="221"/>
    </row>
    <row r="39" spans="1:13" s="231" customFormat="1" x14ac:dyDescent="0.3">
      <c r="A39" s="253">
        <f>'Sch-1'!A39</f>
        <v>20</v>
      </c>
      <c r="B39" s="253">
        <f>'Sch-1'!B39</f>
        <v>7000023989</v>
      </c>
      <c r="C39" s="253">
        <f>'Sch-1'!C39</f>
        <v>450</v>
      </c>
      <c r="D39" s="253" t="str">
        <f>'Sch-1'!D39</f>
        <v xml:space="preserve">Spares : RTU &amp; associated items         </v>
      </c>
      <c r="E39" s="253">
        <f>'Sch-1'!E39</f>
        <v>1000050082</v>
      </c>
      <c r="F39" s="254" t="str">
        <f>'Sch-1'!J39</f>
        <v>DIGITAL OUTPUT MODULE (8 CHANNEL) FOR RTU</v>
      </c>
      <c r="G39" s="254" t="str">
        <f>'Sch-1'!K39</f>
        <v xml:space="preserve">EA </v>
      </c>
      <c r="H39" s="253">
        <f>'Sch-1'!L39</f>
        <v>4</v>
      </c>
      <c r="I39" s="255"/>
      <c r="J39" s="257" t="str">
        <f t="shared" si="0"/>
        <v>Included</v>
      </c>
      <c r="K39" s="256">
        <f t="shared" si="1"/>
        <v>0</v>
      </c>
      <c r="M39" s="221"/>
    </row>
    <row r="40" spans="1:13" s="231" customFormat="1" x14ac:dyDescent="0.3">
      <c r="A40" s="253">
        <f>'Sch-1'!A40</f>
        <v>21</v>
      </c>
      <c r="B40" s="253">
        <f>'Sch-1'!B40</f>
        <v>7000023989</v>
      </c>
      <c r="C40" s="253">
        <f>'Sch-1'!C40</f>
        <v>460</v>
      </c>
      <c r="D40" s="253" t="str">
        <f>'Sch-1'!D40</f>
        <v xml:space="preserve">Spares : RTU &amp; associated items         </v>
      </c>
      <c r="E40" s="253">
        <f>'Sch-1'!E40</f>
        <v>1000026296</v>
      </c>
      <c r="F40" s="254" t="str">
        <f>'Sch-1'!J40</f>
        <v>AI module (8 channels)</v>
      </c>
      <c r="G40" s="254" t="str">
        <f>'Sch-1'!K40</f>
        <v xml:space="preserve">EA </v>
      </c>
      <c r="H40" s="253">
        <f>'Sch-1'!L40</f>
        <v>3</v>
      </c>
      <c r="I40" s="255"/>
      <c r="J40" s="257" t="str">
        <f t="shared" si="0"/>
        <v>Included</v>
      </c>
      <c r="K40" s="256">
        <f t="shared" si="1"/>
        <v>0</v>
      </c>
      <c r="M40" s="221"/>
    </row>
    <row r="41" spans="1:13" s="231" customFormat="1" x14ac:dyDescent="0.3">
      <c r="A41" s="253">
        <f>'Sch-1'!A41</f>
        <v>22</v>
      </c>
      <c r="B41" s="253">
        <f>'Sch-1'!B41</f>
        <v>7000023989</v>
      </c>
      <c r="C41" s="253">
        <f>'Sch-1'!C41</f>
        <v>470</v>
      </c>
      <c r="D41" s="253" t="str">
        <f>'Sch-1'!D41</f>
        <v xml:space="preserve">Spares : RTU &amp; associated items         </v>
      </c>
      <c r="E41" s="253">
        <f>'Sch-1'!E41</f>
        <v>1000026374</v>
      </c>
      <c r="F41" s="254" t="str">
        <f>'Sch-1'!J41</f>
        <v>Multi-function transducers</v>
      </c>
      <c r="G41" s="254" t="str">
        <f>'Sch-1'!K41</f>
        <v xml:space="preserve">EA </v>
      </c>
      <c r="H41" s="253">
        <f>'Sch-1'!L41</f>
        <v>15</v>
      </c>
      <c r="I41" s="255"/>
      <c r="J41" s="257" t="str">
        <f t="shared" si="0"/>
        <v>Included</v>
      </c>
      <c r="K41" s="256">
        <f t="shared" si="1"/>
        <v>0</v>
      </c>
      <c r="M41" s="221"/>
    </row>
    <row r="42" spans="1:13" s="231" customFormat="1" x14ac:dyDescent="0.3">
      <c r="A42" s="253">
        <f>'Sch-1'!A42</f>
        <v>23</v>
      </c>
      <c r="B42" s="253">
        <f>'Sch-1'!B42</f>
        <v>7000023989</v>
      </c>
      <c r="C42" s="253">
        <f>'Sch-1'!C42</f>
        <v>480</v>
      </c>
      <c r="D42" s="253" t="str">
        <f>'Sch-1'!D42</f>
        <v xml:space="preserve">Spares : RTU &amp; associated items         </v>
      </c>
      <c r="E42" s="253">
        <f>'Sch-1'!E42</f>
        <v>1000028071</v>
      </c>
      <c r="F42" s="254" t="str">
        <f>'Sch-1'!J42</f>
        <v>Weather Sensor for RTU</v>
      </c>
      <c r="G42" s="254" t="str">
        <f>'Sch-1'!K42</f>
        <v xml:space="preserve">EA </v>
      </c>
      <c r="H42" s="253">
        <f>'Sch-1'!L42</f>
        <v>3</v>
      </c>
      <c r="I42" s="255"/>
      <c r="J42" s="257" t="str">
        <f t="shared" si="0"/>
        <v>Included</v>
      </c>
      <c r="K42" s="256">
        <f t="shared" si="1"/>
        <v>0</v>
      </c>
      <c r="M42" s="221"/>
    </row>
    <row r="43" spans="1:13" s="231" customFormat="1" x14ac:dyDescent="0.3">
      <c r="A43" s="253">
        <f>'Sch-1'!A43</f>
        <v>24</v>
      </c>
      <c r="B43" s="253">
        <f>'Sch-1'!B43</f>
        <v>7000023989</v>
      </c>
      <c r="C43" s="253">
        <f>'Sch-1'!C43</f>
        <v>490</v>
      </c>
      <c r="D43" s="253" t="str">
        <f>'Sch-1'!D43</f>
        <v xml:space="preserve">Spares : RTU &amp; associated items         </v>
      </c>
      <c r="E43" s="253">
        <f>'Sch-1'!E43</f>
        <v>1000028009</v>
      </c>
      <c r="F43" s="254" t="str">
        <f>'Sch-1'!J43</f>
        <v>OLTC Transducer</v>
      </c>
      <c r="G43" s="254" t="str">
        <f>'Sch-1'!K43</f>
        <v xml:space="preserve">EA </v>
      </c>
      <c r="H43" s="253">
        <f>'Sch-1'!L43</f>
        <v>3</v>
      </c>
      <c r="I43" s="255"/>
      <c r="J43" s="257" t="str">
        <f t="shared" si="0"/>
        <v>Included</v>
      </c>
      <c r="K43" s="256">
        <f t="shared" si="1"/>
        <v>0</v>
      </c>
      <c r="M43" s="221"/>
    </row>
    <row r="44" spans="1:13" s="231" customFormat="1" x14ac:dyDescent="0.3">
      <c r="A44" s="253">
        <f>'Sch-1'!A44</f>
        <v>25</v>
      </c>
      <c r="B44" s="253">
        <f>'Sch-1'!B44</f>
        <v>7000023989</v>
      </c>
      <c r="C44" s="253">
        <f>'Sch-1'!C44</f>
        <v>500</v>
      </c>
      <c r="D44" s="253" t="str">
        <f>'Sch-1'!D44</f>
        <v xml:space="preserve">Spares : RTU &amp; associated items         </v>
      </c>
      <c r="E44" s="253">
        <f>'Sch-1'!E44</f>
        <v>1000027684</v>
      </c>
      <c r="F44" s="254" t="str">
        <f>'Sch-1'!J44</f>
        <v>Contact Multiplier Relay</v>
      </c>
      <c r="G44" s="254" t="str">
        <f>'Sch-1'!K44</f>
        <v xml:space="preserve">EA </v>
      </c>
      <c r="H44" s="253">
        <f>'Sch-1'!L44</f>
        <v>101</v>
      </c>
      <c r="I44" s="255"/>
      <c r="J44" s="257" t="str">
        <f t="shared" si="0"/>
        <v>Included</v>
      </c>
      <c r="K44" s="256">
        <f t="shared" si="1"/>
        <v>0</v>
      </c>
      <c r="M44" s="221"/>
    </row>
    <row r="45" spans="1:13" s="231" customFormat="1" x14ac:dyDescent="0.3">
      <c r="A45" s="253">
        <f>'Sch-1'!A45</f>
        <v>26</v>
      </c>
      <c r="B45" s="253">
        <f>'Sch-1'!B45</f>
        <v>7000023989</v>
      </c>
      <c r="C45" s="253">
        <f>'Sch-1'!C45</f>
        <v>510</v>
      </c>
      <c r="D45" s="253" t="str">
        <f>'Sch-1'!D45</f>
        <v xml:space="preserve">Spares : RTU &amp; associated items         </v>
      </c>
      <c r="E45" s="253">
        <f>'Sch-1'!E45</f>
        <v>1000021642</v>
      </c>
      <c r="F45" s="254" t="str">
        <f>'Sch-1'!J45</f>
        <v>Time synchronisation equipment</v>
      </c>
      <c r="G45" s="254" t="str">
        <f>'Sch-1'!K45</f>
        <v xml:space="preserve">EA </v>
      </c>
      <c r="H45" s="253">
        <f>'Sch-1'!L45</f>
        <v>1</v>
      </c>
      <c r="I45" s="255"/>
      <c r="J45" s="257" t="str">
        <f t="shared" si="0"/>
        <v>Included</v>
      </c>
      <c r="K45" s="256">
        <f t="shared" si="1"/>
        <v>0</v>
      </c>
      <c r="M45" s="221"/>
    </row>
    <row r="46" spans="1:13" s="231" customFormat="1" x14ac:dyDescent="0.3">
      <c r="A46" s="253">
        <f>'Sch-1'!A46</f>
        <v>27</v>
      </c>
      <c r="B46" s="253">
        <f>'Sch-1'!B46</f>
        <v>7000023989</v>
      </c>
      <c r="C46" s="253">
        <f>'Sch-1'!C46</f>
        <v>520</v>
      </c>
      <c r="D46" s="253" t="str">
        <f>'Sch-1'!D46</f>
        <v xml:space="preserve">Spares : RTU &amp; associated items         </v>
      </c>
      <c r="E46" s="253">
        <f>'Sch-1'!E46</f>
        <v>1000050084</v>
      </c>
      <c r="F46" s="254" t="str">
        <f>'Sch-1'!J46</f>
        <v>HEAVY DUTY RELAY FOR RTU</v>
      </c>
      <c r="G46" s="254" t="str">
        <f>'Sch-1'!K46</f>
        <v xml:space="preserve">EA </v>
      </c>
      <c r="H46" s="253">
        <f>'Sch-1'!L46</f>
        <v>19</v>
      </c>
      <c r="I46" s="255"/>
      <c r="J46" s="257" t="str">
        <f t="shared" si="0"/>
        <v>Included</v>
      </c>
      <c r="K46" s="256">
        <f t="shared" si="1"/>
        <v>0</v>
      </c>
      <c r="M46" s="221"/>
    </row>
    <row r="47" spans="1:13" s="231" customFormat="1" ht="33" x14ac:dyDescent="0.3">
      <c r="A47" s="253">
        <f>'Sch-1'!A47</f>
        <v>28</v>
      </c>
      <c r="B47" s="253">
        <f>'Sch-1'!B47</f>
        <v>7000023989</v>
      </c>
      <c r="C47" s="253">
        <f>'Sch-1'!C47</f>
        <v>530</v>
      </c>
      <c r="D47" s="253" t="str">
        <f>'Sch-1'!D47</f>
        <v xml:space="preserve">Supply : DCPS and associated items      </v>
      </c>
      <c r="E47" s="253">
        <f>'Sch-1'!E47</f>
        <v>1000031363</v>
      </c>
      <c r="F47" s="254" t="str">
        <f>'Sch-1'!J47</f>
        <v>35A SMPS BASED 48V DC POWER SUPPLY (DCPS) SYSTEM.</v>
      </c>
      <c r="G47" s="254" t="str">
        <f>'Sch-1'!K47</f>
        <v xml:space="preserve">EA </v>
      </c>
      <c r="H47" s="253">
        <f>'Sch-1'!L47</f>
        <v>24</v>
      </c>
      <c r="I47" s="255"/>
      <c r="J47" s="257" t="str">
        <f t="shared" si="0"/>
        <v>Included</v>
      </c>
      <c r="K47" s="256">
        <f t="shared" si="1"/>
        <v>0</v>
      </c>
      <c r="M47" s="221"/>
    </row>
    <row r="48" spans="1:13" s="231" customFormat="1" ht="33" x14ac:dyDescent="0.3">
      <c r="A48" s="253">
        <f>'Sch-1'!A48</f>
        <v>29</v>
      </c>
      <c r="B48" s="253">
        <f>'Sch-1'!B48</f>
        <v>7000023989</v>
      </c>
      <c r="C48" s="253">
        <f>'Sch-1'!C48</f>
        <v>540</v>
      </c>
      <c r="D48" s="253" t="str">
        <f>'Sch-1'!D48</f>
        <v xml:space="preserve">Supply : DCPS and associated items      </v>
      </c>
      <c r="E48" s="253">
        <f>'Sch-1'!E48</f>
        <v>1000031415</v>
      </c>
      <c r="F48" s="254" t="str">
        <f>'Sch-1'!J48</f>
        <v>450AH VRLA TYPE BATTERY BANK FOR ABOVE DCPS SYSTEM ( WITH 8 HRSBACKUP).</v>
      </c>
      <c r="G48" s="254" t="str">
        <f>'Sch-1'!K48</f>
        <v xml:space="preserve">EA </v>
      </c>
      <c r="H48" s="253">
        <f>'Sch-1'!L48</f>
        <v>24</v>
      </c>
      <c r="I48" s="255"/>
      <c r="J48" s="257" t="str">
        <f t="shared" si="0"/>
        <v>Included</v>
      </c>
      <c r="K48" s="256">
        <f t="shared" si="1"/>
        <v>0</v>
      </c>
      <c r="M48" s="221"/>
    </row>
    <row r="49" spans="1:13" s="231" customFormat="1" x14ac:dyDescent="0.3">
      <c r="A49" s="253">
        <f>'Sch-1'!A49</f>
        <v>30</v>
      </c>
      <c r="B49" s="253">
        <f>'Sch-1'!B49</f>
        <v>7000023989</v>
      </c>
      <c r="C49" s="253">
        <f>'Sch-1'!C49</f>
        <v>80</v>
      </c>
      <c r="D49" s="253" t="str">
        <f>'Sch-1'!D49</f>
        <v xml:space="preserve">SCADA-Supply                            </v>
      </c>
      <c r="E49" s="253">
        <f>'Sch-1'!E49</f>
        <v>1000063040</v>
      </c>
      <c r="F49" s="254" t="str">
        <f>'Sch-1'!J49</f>
        <v>SCADA APPLICATION SOFTWARE</v>
      </c>
      <c r="G49" s="254" t="str">
        <f>'Sch-1'!K49</f>
        <v>LOT</v>
      </c>
      <c r="H49" s="253">
        <f>'Sch-1'!L49</f>
        <v>1</v>
      </c>
      <c r="I49" s="255"/>
      <c r="J49" s="257" t="str">
        <f t="shared" si="0"/>
        <v>Included</v>
      </c>
      <c r="K49" s="256">
        <f t="shared" si="1"/>
        <v>0</v>
      </c>
      <c r="M49" s="221"/>
    </row>
    <row r="50" spans="1:13" s="231" customFormat="1" x14ac:dyDescent="0.3">
      <c r="A50" s="253">
        <f>'Sch-1'!A50</f>
        <v>31</v>
      </c>
      <c r="B50" s="253">
        <f>'Sch-1'!B50</f>
        <v>7000023989</v>
      </c>
      <c r="C50" s="253">
        <f>'Sch-1'!C50</f>
        <v>90</v>
      </c>
      <c r="D50" s="253" t="str">
        <f>'Sch-1'!D50</f>
        <v xml:space="preserve">SCADA-Supply                            </v>
      </c>
      <c r="E50" s="253">
        <f>'Sch-1'!E50</f>
        <v>1000019870</v>
      </c>
      <c r="F50" s="254" t="str">
        <f>'Sch-1'!J50</f>
        <v>Application Software - CFE Communication</v>
      </c>
      <c r="G50" s="254" t="str">
        <f>'Sch-1'!K50</f>
        <v>LOT</v>
      </c>
      <c r="H50" s="253">
        <f>'Sch-1'!L50</f>
        <v>1</v>
      </c>
      <c r="I50" s="255"/>
      <c r="J50" s="257" t="str">
        <f t="shared" si="0"/>
        <v>Included</v>
      </c>
      <c r="K50" s="256">
        <f t="shared" si="1"/>
        <v>0</v>
      </c>
      <c r="M50" s="221"/>
    </row>
    <row r="51" spans="1:13" s="231" customFormat="1" x14ac:dyDescent="0.3">
      <c r="A51" s="253">
        <f>'Sch-1'!A51</f>
        <v>32</v>
      </c>
      <c r="B51" s="253">
        <f>'Sch-1'!B51</f>
        <v>7000023989</v>
      </c>
      <c r="C51" s="253">
        <f>'Sch-1'!C51</f>
        <v>100</v>
      </c>
      <c r="D51" s="253" t="str">
        <f>'Sch-1'!D51</f>
        <v xml:space="preserve">SCADA-Supply                            </v>
      </c>
      <c r="E51" s="253">
        <f>'Sch-1'!E51</f>
        <v>1000019872</v>
      </c>
      <c r="F51" s="254" t="str">
        <f>'Sch-1'!J51</f>
        <v>Application Software - ICCP Communication</v>
      </c>
      <c r="G51" s="254" t="str">
        <f>'Sch-1'!K51</f>
        <v>LOT</v>
      </c>
      <c r="H51" s="253">
        <f>'Sch-1'!L51</f>
        <v>1</v>
      </c>
      <c r="I51" s="255"/>
      <c r="J51" s="257" t="str">
        <f t="shared" si="0"/>
        <v>Included</v>
      </c>
      <c r="K51" s="256">
        <f t="shared" si="1"/>
        <v>0</v>
      </c>
      <c r="M51" s="221"/>
    </row>
    <row r="52" spans="1:13" s="231" customFormat="1" x14ac:dyDescent="0.3">
      <c r="A52" s="253">
        <f>'Sch-1'!A52</f>
        <v>33</v>
      </c>
      <c r="B52" s="253">
        <f>'Sch-1'!B52</f>
        <v>7000023989</v>
      </c>
      <c r="C52" s="253">
        <f>'Sch-1'!C52</f>
        <v>110</v>
      </c>
      <c r="D52" s="253" t="str">
        <f>'Sch-1'!D52</f>
        <v xml:space="preserve">SCADA-Supply                            </v>
      </c>
      <c r="E52" s="253">
        <f>'Sch-1'!E52</f>
        <v>1000011068</v>
      </c>
      <c r="F52" s="254" t="str">
        <f>'Sch-1'!J52</f>
        <v>EMS Applications - State Estimator</v>
      </c>
      <c r="G52" s="254" t="str">
        <f>'Sch-1'!K52</f>
        <v>LOT</v>
      </c>
      <c r="H52" s="253">
        <f>'Sch-1'!L52</f>
        <v>1</v>
      </c>
      <c r="I52" s="255"/>
      <c r="J52" s="257" t="str">
        <f t="shared" si="0"/>
        <v>Included</v>
      </c>
      <c r="K52" s="256">
        <f t="shared" si="1"/>
        <v>0</v>
      </c>
      <c r="M52" s="221"/>
    </row>
    <row r="53" spans="1:13" s="231" customFormat="1" x14ac:dyDescent="0.3">
      <c r="A53" s="253">
        <f>'Sch-1'!A53</f>
        <v>34</v>
      </c>
      <c r="B53" s="253">
        <f>'Sch-1'!B53</f>
        <v>7000023989</v>
      </c>
      <c r="C53" s="253">
        <f>'Sch-1'!C53</f>
        <v>120</v>
      </c>
      <c r="D53" s="253" t="str">
        <f>'Sch-1'!D53</f>
        <v xml:space="preserve">SCADA-Supply                            </v>
      </c>
      <c r="E53" s="253">
        <f>'Sch-1'!E53</f>
        <v>1000011063</v>
      </c>
      <c r="F53" s="254" t="str">
        <f>'Sch-1'!J53</f>
        <v>EMS Applications - Contingency Analysis</v>
      </c>
      <c r="G53" s="254" t="str">
        <f>'Sch-1'!K53</f>
        <v>LOT</v>
      </c>
      <c r="H53" s="253">
        <f>'Sch-1'!L53</f>
        <v>1</v>
      </c>
      <c r="I53" s="255"/>
      <c r="J53" s="257" t="str">
        <f t="shared" si="0"/>
        <v>Included</v>
      </c>
      <c r="K53" s="256">
        <f t="shared" si="1"/>
        <v>0</v>
      </c>
      <c r="M53" s="221"/>
    </row>
    <row r="54" spans="1:13" s="231" customFormat="1" x14ac:dyDescent="0.3">
      <c r="A54" s="253">
        <f>'Sch-1'!A54</f>
        <v>35</v>
      </c>
      <c r="B54" s="253">
        <f>'Sch-1'!B54</f>
        <v>7000023989</v>
      </c>
      <c r="C54" s="253">
        <f>'Sch-1'!C54</f>
        <v>130</v>
      </c>
      <c r="D54" s="253" t="str">
        <f>'Sch-1'!D54</f>
        <v xml:space="preserve">SCADA-Supply                            </v>
      </c>
      <c r="E54" s="253">
        <f>'Sch-1'!E54</f>
        <v>1000060453</v>
      </c>
      <c r="F54" s="254" t="str">
        <f>'Sch-1'!J54</f>
        <v>SECURITY ENHANCEMENT</v>
      </c>
      <c r="G54" s="254" t="str">
        <f>'Sch-1'!K54</f>
        <v>LOT</v>
      </c>
      <c r="H54" s="253">
        <f>'Sch-1'!L54</f>
        <v>1</v>
      </c>
      <c r="I54" s="255"/>
      <c r="J54" s="257" t="str">
        <f t="shared" si="0"/>
        <v>Included</v>
      </c>
      <c r="K54" s="256">
        <f t="shared" si="1"/>
        <v>0</v>
      </c>
      <c r="M54" s="221"/>
    </row>
    <row r="55" spans="1:13" s="231" customFormat="1" x14ac:dyDescent="0.3">
      <c r="A55" s="253">
        <f>'Sch-1'!A55</f>
        <v>36</v>
      </c>
      <c r="B55" s="253">
        <f>'Sch-1'!B55</f>
        <v>7000023989</v>
      </c>
      <c r="C55" s="253">
        <f>'Sch-1'!C55</f>
        <v>140</v>
      </c>
      <c r="D55" s="253" t="str">
        <f>'Sch-1'!D55</f>
        <v xml:space="preserve">SCADA-Supply                            </v>
      </c>
      <c r="E55" s="253">
        <f>'Sch-1'!E55</f>
        <v>1000011065</v>
      </c>
      <c r="F55" s="254" t="str">
        <f>'Sch-1'!J55</f>
        <v>EMS Applications - Optimal Power flow</v>
      </c>
      <c r="G55" s="254" t="str">
        <f>'Sch-1'!K55</f>
        <v>LOT</v>
      </c>
      <c r="H55" s="253">
        <f>'Sch-1'!L55</f>
        <v>1</v>
      </c>
      <c r="I55" s="255"/>
      <c r="J55" s="257" t="str">
        <f t="shared" si="0"/>
        <v>Included</v>
      </c>
      <c r="K55" s="256">
        <f t="shared" si="1"/>
        <v>0</v>
      </c>
      <c r="M55" s="221"/>
    </row>
    <row r="56" spans="1:13" s="231" customFormat="1" x14ac:dyDescent="0.3">
      <c r="A56" s="253">
        <f>'Sch-1'!A56</f>
        <v>37</v>
      </c>
      <c r="B56" s="253">
        <f>'Sch-1'!B56</f>
        <v>7000023989</v>
      </c>
      <c r="C56" s="253">
        <f>'Sch-1'!C56</f>
        <v>150</v>
      </c>
      <c r="D56" s="253" t="str">
        <f>'Sch-1'!D56</f>
        <v xml:space="preserve">SCADA-Supply                            </v>
      </c>
      <c r="E56" s="253">
        <f>'Sch-1'!E56</f>
        <v>1000011066</v>
      </c>
      <c r="F56" s="254" t="str">
        <f>'Sch-1'!J56</f>
        <v>EMS Applications - Outage Scheduler</v>
      </c>
      <c r="G56" s="254" t="str">
        <f>'Sch-1'!K56</f>
        <v>LOT</v>
      </c>
      <c r="H56" s="253">
        <f>'Sch-1'!L56</f>
        <v>1</v>
      </c>
      <c r="I56" s="255"/>
      <c r="J56" s="257" t="str">
        <f t="shared" si="0"/>
        <v>Included</v>
      </c>
      <c r="K56" s="256">
        <f t="shared" si="1"/>
        <v>0</v>
      </c>
      <c r="M56" s="221"/>
    </row>
    <row r="57" spans="1:13" s="231" customFormat="1" ht="33" x14ac:dyDescent="0.3">
      <c r="A57" s="253">
        <f>'Sch-1'!A57</f>
        <v>38</v>
      </c>
      <c r="B57" s="253">
        <f>'Sch-1'!B57</f>
        <v>7000023989</v>
      </c>
      <c r="C57" s="253">
        <f>'Sch-1'!C57</f>
        <v>160</v>
      </c>
      <c r="D57" s="253" t="str">
        <f>'Sch-1'!D57</f>
        <v xml:space="preserve">SCADA-Supply                            </v>
      </c>
      <c r="E57" s="253">
        <f>'Sch-1'!E57</f>
        <v>1000011069</v>
      </c>
      <c r="F57" s="254" t="str">
        <f>'Sch-1'!J57</f>
        <v>EMS Applications - Transmission Line/Corridor Capability Monitor (TCM)</v>
      </c>
      <c r="G57" s="254" t="str">
        <f>'Sch-1'!K57</f>
        <v>LOT</v>
      </c>
      <c r="H57" s="253">
        <f>'Sch-1'!L57</f>
        <v>1</v>
      </c>
      <c r="I57" s="255"/>
      <c r="J57" s="257" t="str">
        <f t="shared" si="0"/>
        <v>Included</v>
      </c>
      <c r="K57" s="256">
        <f t="shared" si="1"/>
        <v>0</v>
      </c>
      <c r="M57" s="221"/>
    </row>
    <row r="58" spans="1:13" s="231" customFormat="1" ht="33" x14ac:dyDescent="0.3">
      <c r="A58" s="253">
        <f>'Sch-1'!A58</f>
        <v>39</v>
      </c>
      <c r="B58" s="253">
        <f>'Sch-1'!B58</f>
        <v>7000023989</v>
      </c>
      <c r="C58" s="253">
        <f>'Sch-1'!C58</f>
        <v>170</v>
      </c>
      <c r="D58" s="253" t="str">
        <f>'Sch-1'!D58</f>
        <v xml:space="preserve">SCADA-Supply                            </v>
      </c>
      <c r="E58" s="253">
        <f>'Sch-1'!E58</f>
        <v>1000041556</v>
      </c>
      <c r="F58" s="254" t="str">
        <f>'Sch-1'!J58</f>
        <v>REMC SOFTWARE FOR FORECASTING APPLICATION SOFTWARE</v>
      </c>
      <c r="G58" s="254" t="str">
        <f>'Sch-1'!K58</f>
        <v>LOT</v>
      </c>
      <c r="H58" s="253">
        <f>'Sch-1'!L58</f>
        <v>1</v>
      </c>
      <c r="I58" s="255"/>
      <c r="J58" s="257" t="str">
        <f t="shared" si="0"/>
        <v>Included</v>
      </c>
      <c r="K58" s="256">
        <f t="shared" si="1"/>
        <v>0</v>
      </c>
      <c r="M58" s="221"/>
    </row>
    <row r="59" spans="1:13" s="231" customFormat="1" ht="33" x14ac:dyDescent="0.3">
      <c r="A59" s="253">
        <f>'Sch-1'!A59</f>
        <v>40</v>
      </c>
      <c r="B59" s="253">
        <f>'Sch-1'!B59</f>
        <v>7000023989</v>
      </c>
      <c r="C59" s="253">
        <f>'Sch-1'!C59</f>
        <v>180</v>
      </c>
      <c r="D59" s="253" t="str">
        <f>'Sch-1'!D59</f>
        <v xml:space="preserve">SCADA-Supply                            </v>
      </c>
      <c r="E59" s="253">
        <f>'Sch-1'!E59</f>
        <v>1000041584</v>
      </c>
      <c r="F59" s="254" t="str">
        <f>'Sch-1'!J59</f>
        <v>REMC SOFTWARE FOR SCHEDULING APPLICATION SOFTWARE</v>
      </c>
      <c r="G59" s="254" t="str">
        <f>'Sch-1'!K59</f>
        <v>LOT</v>
      </c>
      <c r="H59" s="253">
        <f>'Sch-1'!L59</f>
        <v>1</v>
      </c>
      <c r="I59" s="255"/>
      <c r="J59" s="257" t="str">
        <f t="shared" si="0"/>
        <v>Included</v>
      </c>
      <c r="K59" s="256">
        <f t="shared" si="1"/>
        <v>0</v>
      </c>
      <c r="M59" s="221"/>
    </row>
    <row r="60" spans="1:13" s="231" customFormat="1" ht="33" x14ac:dyDescent="0.3">
      <c r="A60" s="253">
        <f>'Sch-1'!A60</f>
        <v>41</v>
      </c>
      <c r="B60" s="253">
        <f>'Sch-1'!B60</f>
        <v>7000023989</v>
      </c>
      <c r="C60" s="253">
        <f>'Sch-1'!C60</f>
        <v>190</v>
      </c>
      <c r="D60" s="253" t="str">
        <f>'Sch-1'!D60</f>
        <v xml:space="preserve">SCADA-Supply                            </v>
      </c>
      <c r="E60" s="253">
        <f>'Sch-1'!E60</f>
        <v>1000010552</v>
      </c>
      <c r="F60" s="254" t="str">
        <f>'Sch-1'!J60</f>
        <v>Application Software - Database development system (DDS) cum testbench for RTU and ICCP Integration</v>
      </c>
      <c r="G60" s="254" t="str">
        <f>'Sch-1'!K60</f>
        <v>LOT</v>
      </c>
      <c r="H60" s="253">
        <f>'Sch-1'!L60</f>
        <v>1</v>
      </c>
      <c r="I60" s="255"/>
      <c r="J60" s="257" t="str">
        <f t="shared" si="0"/>
        <v>Included</v>
      </c>
      <c r="K60" s="256">
        <f t="shared" si="1"/>
        <v>0</v>
      </c>
      <c r="M60" s="221"/>
    </row>
    <row r="61" spans="1:13" s="231" customFormat="1" x14ac:dyDescent="0.3">
      <c r="A61" s="253">
        <f>'Sch-1'!A61</f>
        <v>42</v>
      </c>
      <c r="B61" s="253">
        <f>'Sch-1'!B61</f>
        <v>7000023989</v>
      </c>
      <c r="C61" s="253">
        <f>'Sch-1'!C61</f>
        <v>200</v>
      </c>
      <c r="D61" s="253" t="str">
        <f>'Sch-1'!D61</f>
        <v xml:space="preserve">SCADA-Supply                            </v>
      </c>
      <c r="E61" s="253">
        <f>'Sch-1'!E61</f>
        <v>1000022679</v>
      </c>
      <c r="F61" s="254" t="str">
        <f>'Sch-1'!J61</f>
        <v>Web Server Application Software - Web Server system</v>
      </c>
      <c r="G61" s="254" t="str">
        <f>'Sch-1'!K61</f>
        <v>LOT</v>
      </c>
      <c r="H61" s="253">
        <f>'Sch-1'!L61</f>
        <v>1</v>
      </c>
      <c r="I61" s="255"/>
      <c r="J61" s="257" t="str">
        <f t="shared" si="0"/>
        <v>Included</v>
      </c>
      <c r="K61" s="256">
        <f t="shared" si="1"/>
        <v>0</v>
      </c>
      <c r="M61" s="221"/>
    </row>
    <row r="62" spans="1:13" s="231" customFormat="1" x14ac:dyDescent="0.3">
      <c r="A62" s="253">
        <f>'Sch-1'!A62</f>
        <v>43</v>
      </c>
      <c r="B62" s="253">
        <f>'Sch-1'!B62</f>
        <v>7000023989</v>
      </c>
      <c r="C62" s="253">
        <f>'Sch-1'!C62</f>
        <v>210</v>
      </c>
      <c r="D62" s="253" t="str">
        <f>'Sch-1'!D62</f>
        <v xml:space="preserve">SCADA-Supply                            </v>
      </c>
      <c r="E62" s="253">
        <f>'Sch-1'!E62</f>
        <v>1000010549</v>
      </c>
      <c r="F62" s="254" t="str">
        <f>'Sch-1'!J62</f>
        <v>Web Server Application Software - Data Replica System</v>
      </c>
      <c r="G62" s="254" t="str">
        <f>'Sch-1'!K62</f>
        <v>LOT</v>
      </c>
      <c r="H62" s="253">
        <f>'Sch-1'!L62</f>
        <v>1</v>
      </c>
      <c r="I62" s="255"/>
      <c r="J62" s="257" t="str">
        <f t="shared" si="0"/>
        <v>Included</v>
      </c>
      <c r="K62" s="256">
        <f t="shared" si="1"/>
        <v>0</v>
      </c>
      <c r="M62" s="221"/>
    </row>
    <row r="63" spans="1:13" s="231" customFormat="1" ht="33" x14ac:dyDescent="0.3">
      <c r="A63" s="253">
        <f>'Sch-1'!A63</f>
        <v>44</v>
      </c>
      <c r="B63" s="253">
        <f>'Sch-1'!B63</f>
        <v>7000023989</v>
      </c>
      <c r="C63" s="253">
        <f>'Sch-1'!C63</f>
        <v>220</v>
      </c>
      <c r="D63" s="253" t="str">
        <f>'Sch-1'!D63</f>
        <v xml:space="preserve">SCADA-Supply                            </v>
      </c>
      <c r="E63" s="253">
        <f>'Sch-1'!E63</f>
        <v>1000019871</v>
      </c>
      <c r="F63" s="254" t="str">
        <f>'Sch-1'!J63</f>
        <v>Information Storage &amp; Retrivel System - Data Historian Software</v>
      </c>
      <c r="G63" s="254" t="str">
        <f>'Sch-1'!K63</f>
        <v>LOT</v>
      </c>
      <c r="H63" s="253">
        <f>'Sch-1'!L63</f>
        <v>1</v>
      </c>
      <c r="I63" s="255"/>
      <c r="J63" s="257" t="str">
        <f t="shared" si="0"/>
        <v>Included</v>
      </c>
      <c r="K63" s="256">
        <f t="shared" si="1"/>
        <v>0</v>
      </c>
      <c r="M63" s="221"/>
    </row>
    <row r="64" spans="1:13" s="231" customFormat="1" ht="33" x14ac:dyDescent="0.3">
      <c r="A64" s="253">
        <f>'Sch-1'!A64</f>
        <v>45</v>
      </c>
      <c r="B64" s="253">
        <f>'Sch-1'!B64</f>
        <v>7000023989</v>
      </c>
      <c r="C64" s="253">
        <f>'Sch-1'!C64</f>
        <v>230</v>
      </c>
      <c r="D64" s="253" t="str">
        <f>'Sch-1'!D64</f>
        <v xml:space="preserve">SCADA-Supply                            </v>
      </c>
      <c r="E64" s="253">
        <f>'Sch-1'!E64</f>
        <v>1000010752</v>
      </c>
      <c r="F64" s="254" t="str">
        <f>'Sch-1'!J64</f>
        <v>Application Software - Document Management System software</v>
      </c>
      <c r="G64" s="254" t="str">
        <f>'Sch-1'!K64</f>
        <v>LOT</v>
      </c>
      <c r="H64" s="253">
        <f>'Sch-1'!L64</f>
        <v>1</v>
      </c>
      <c r="I64" s="255"/>
      <c r="J64" s="257" t="str">
        <f t="shared" si="0"/>
        <v>Included</v>
      </c>
      <c r="K64" s="256">
        <f t="shared" si="1"/>
        <v>0</v>
      </c>
      <c r="M64" s="221"/>
    </row>
    <row r="65" spans="1:13" s="231" customFormat="1" ht="33" x14ac:dyDescent="0.3">
      <c r="A65" s="253">
        <f>'Sch-1'!A65</f>
        <v>46</v>
      </c>
      <c r="B65" s="253">
        <f>'Sch-1'!B65</f>
        <v>7000023989</v>
      </c>
      <c r="C65" s="253">
        <f>'Sch-1'!C65</f>
        <v>240</v>
      </c>
      <c r="D65" s="253" t="str">
        <f>'Sch-1'!D65</f>
        <v xml:space="preserve">SCADA-Supply                            </v>
      </c>
      <c r="E65" s="253">
        <f>'Sch-1'!E65</f>
        <v>1000050057</v>
      </c>
      <c r="F65" s="254" t="str">
        <f>'Sch-1'!J65</f>
        <v>IDENTITY MANAGEMENT SOFTWARE ALONG WITH PATCH MANAGEMENT SOFTWARE</v>
      </c>
      <c r="G65" s="254" t="str">
        <f>'Sch-1'!K65</f>
        <v>LOT</v>
      </c>
      <c r="H65" s="253">
        <f>'Sch-1'!L65</f>
        <v>1</v>
      </c>
      <c r="I65" s="255"/>
      <c r="J65" s="257" t="str">
        <f t="shared" si="0"/>
        <v>Included</v>
      </c>
      <c r="K65" s="256">
        <f t="shared" si="1"/>
        <v>0</v>
      </c>
      <c r="M65" s="221"/>
    </row>
    <row r="66" spans="1:13" s="231" customFormat="1" x14ac:dyDescent="0.3">
      <c r="A66" s="253">
        <f>'Sch-1'!A66</f>
        <v>47</v>
      </c>
      <c r="B66" s="253">
        <f>'Sch-1'!B66</f>
        <v>7000023989</v>
      </c>
      <c r="C66" s="253">
        <f>'Sch-1'!C66</f>
        <v>250</v>
      </c>
      <c r="D66" s="253" t="str">
        <f>'Sch-1'!D66</f>
        <v xml:space="preserve">SCADA-Supply                            </v>
      </c>
      <c r="E66" s="253">
        <f>'Sch-1'!E66</f>
        <v>1000063028</v>
      </c>
      <c r="F66" s="254" t="str">
        <f>'Sch-1'!J66</f>
        <v>HIDS APPLICATION SOFTWARE</v>
      </c>
      <c r="G66" s="254" t="str">
        <f>'Sch-1'!K66</f>
        <v>LOT</v>
      </c>
      <c r="H66" s="253">
        <f>'Sch-1'!L66</f>
        <v>1</v>
      </c>
      <c r="I66" s="255"/>
      <c r="J66" s="257" t="str">
        <f t="shared" si="0"/>
        <v>Included</v>
      </c>
      <c r="K66" s="256">
        <f t="shared" si="1"/>
        <v>0</v>
      </c>
      <c r="M66" s="221"/>
    </row>
    <row r="67" spans="1:13" s="231" customFormat="1" ht="33" x14ac:dyDescent="0.3">
      <c r="A67" s="253">
        <f>'Sch-1'!A67</f>
        <v>48</v>
      </c>
      <c r="B67" s="253">
        <f>'Sch-1'!B67</f>
        <v>7000023989</v>
      </c>
      <c r="C67" s="253">
        <f>'Sch-1'!C67</f>
        <v>960</v>
      </c>
      <c r="D67" s="253" t="str">
        <f>'Sch-1'!D67</f>
        <v xml:space="preserve">SCADA-Supply                            </v>
      </c>
      <c r="E67" s="253">
        <f>'Sch-1'!E67</f>
        <v>1000064001</v>
      </c>
      <c r="F67" s="254" t="str">
        <f>'Sch-1'!J67</f>
        <v>END POINT SECURITY SOLUTION WITH CENTRALISED MANAGEMENT</v>
      </c>
      <c r="G67" s="254" t="str">
        <f>'Sch-1'!K67</f>
        <v xml:space="preserve">EA </v>
      </c>
      <c r="H67" s="253">
        <f>'Sch-1'!L67</f>
        <v>36</v>
      </c>
      <c r="I67" s="255"/>
      <c r="J67" s="257" t="str">
        <f t="shared" si="0"/>
        <v>Included</v>
      </c>
      <c r="K67" s="256">
        <f t="shared" si="1"/>
        <v>0</v>
      </c>
      <c r="M67" s="221"/>
    </row>
    <row r="68" spans="1:13" s="231" customFormat="1" ht="33" x14ac:dyDescent="0.3">
      <c r="A68" s="253">
        <f>'Sch-1'!A68</f>
        <v>49</v>
      </c>
      <c r="B68" s="253">
        <f>'Sch-1'!B68</f>
        <v>7000023989</v>
      </c>
      <c r="C68" s="253">
        <f>'Sch-1'!C68</f>
        <v>970</v>
      </c>
      <c r="D68" s="253" t="str">
        <f>'Sch-1'!D68</f>
        <v xml:space="preserve">SCADA-Supply                            </v>
      </c>
      <c r="E68" s="253">
        <f>'Sch-1'!E68</f>
        <v>1000062914</v>
      </c>
      <c r="F68" s="254" t="str">
        <f>'Sch-1'!J68</f>
        <v>CENTRALISED MANAGEMENT AND LOG ANALYSER OF FIREWALL</v>
      </c>
      <c r="G68" s="254" t="str">
        <f>'Sch-1'!K68</f>
        <v>LOT</v>
      </c>
      <c r="H68" s="253">
        <f>'Sch-1'!L68</f>
        <v>1</v>
      </c>
      <c r="I68" s="255"/>
      <c r="J68" s="257" t="str">
        <f t="shared" si="0"/>
        <v>Included</v>
      </c>
      <c r="K68" s="256">
        <f t="shared" si="1"/>
        <v>0</v>
      </c>
      <c r="M68" s="221"/>
    </row>
    <row r="69" spans="1:13" s="231" customFormat="1" x14ac:dyDescent="0.3">
      <c r="A69" s="253">
        <f>'Sch-1'!A69</f>
        <v>50</v>
      </c>
      <c r="B69" s="253">
        <f>'Sch-1'!B69</f>
        <v>7000023989</v>
      </c>
      <c r="C69" s="253">
        <f>'Sch-1'!C69</f>
        <v>980</v>
      </c>
      <c r="D69" s="253" t="str">
        <f>'Sch-1'!D69</f>
        <v xml:space="preserve">SCADA-Supply                            </v>
      </c>
      <c r="E69" s="253">
        <f>'Sch-1'!E69</f>
        <v>1000015892</v>
      </c>
      <c r="F69" s="254" t="str">
        <f>'Sch-1'!J69</f>
        <v>Application Software -Network Management System</v>
      </c>
      <c r="G69" s="254" t="str">
        <f>'Sch-1'!K69</f>
        <v>LOT</v>
      </c>
      <c r="H69" s="253">
        <f>'Sch-1'!L69</f>
        <v>1</v>
      </c>
      <c r="I69" s="255"/>
      <c r="J69" s="257" t="str">
        <f t="shared" si="0"/>
        <v>Included</v>
      </c>
      <c r="K69" s="256">
        <f t="shared" si="1"/>
        <v>0</v>
      </c>
      <c r="M69" s="221"/>
    </row>
    <row r="70" spans="1:13" s="231" customFormat="1" ht="33" x14ac:dyDescent="0.3">
      <c r="A70" s="253">
        <f>'Sch-1'!A70</f>
        <v>51</v>
      </c>
      <c r="B70" s="253">
        <f>'Sch-1'!B70</f>
        <v>7000023989</v>
      </c>
      <c r="C70" s="253">
        <f>'Sch-1'!C70</f>
        <v>990</v>
      </c>
      <c r="D70" s="253" t="str">
        <f>'Sch-1'!D70</f>
        <v xml:space="preserve">SCADA-Supply                            </v>
      </c>
      <c r="E70" s="253">
        <f>'Sch-1'!E70</f>
        <v>1000026402</v>
      </c>
      <c r="F70" s="254" t="str">
        <f>'Sch-1'!J70</f>
        <v>Web and security System -Security information and Event management -Software</v>
      </c>
      <c r="G70" s="254" t="str">
        <f>'Sch-1'!K70</f>
        <v>LOT</v>
      </c>
      <c r="H70" s="253">
        <f>'Sch-1'!L70</f>
        <v>1</v>
      </c>
      <c r="I70" s="255"/>
      <c r="J70" s="257" t="str">
        <f t="shared" si="0"/>
        <v>Included</v>
      </c>
      <c r="K70" s="256">
        <f t="shared" si="1"/>
        <v>0</v>
      </c>
      <c r="M70" s="221"/>
    </row>
    <row r="71" spans="1:13" s="231" customFormat="1" ht="33" x14ac:dyDescent="0.3">
      <c r="A71" s="253">
        <f>'Sch-1'!A71</f>
        <v>52</v>
      </c>
      <c r="B71" s="253">
        <f>'Sch-1'!B71</f>
        <v>7000023989</v>
      </c>
      <c r="C71" s="253">
        <f>'Sch-1'!C71</f>
        <v>1000</v>
      </c>
      <c r="D71" s="253" t="str">
        <f>'Sch-1'!D71</f>
        <v xml:space="preserve">SCADA-Supply                            </v>
      </c>
      <c r="E71" s="253">
        <f>'Sch-1'!E71</f>
        <v>1000041582</v>
      </c>
      <c r="F71" s="254" t="str">
        <f>'Sch-1'!J71</f>
        <v>REMC SOFTWARE FOR REPORT DEVELOPMENT AND GENERATION</v>
      </c>
      <c r="G71" s="254" t="str">
        <f>'Sch-1'!K71</f>
        <v>LOT</v>
      </c>
      <c r="H71" s="253">
        <f>'Sch-1'!L71</f>
        <v>1</v>
      </c>
      <c r="I71" s="255"/>
      <c r="J71" s="257" t="str">
        <f t="shared" si="0"/>
        <v>Included</v>
      </c>
      <c r="K71" s="256">
        <f t="shared" si="1"/>
        <v>0</v>
      </c>
      <c r="M71" s="221"/>
    </row>
    <row r="72" spans="1:13" s="231" customFormat="1" x14ac:dyDescent="0.3">
      <c r="A72" s="253">
        <f>'Sch-1'!A72</f>
        <v>53</v>
      </c>
      <c r="B72" s="253">
        <f>'Sch-1'!B72</f>
        <v>7000023989</v>
      </c>
      <c r="C72" s="253">
        <f>'Sch-1'!C72</f>
        <v>1010</v>
      </c>
      <c r="D72" s="253" t="str">
        <f>'Sch-1'!D72</f>
        <v xml:space="preserve">SCADA-Supply                            </v>
      </c>
      <c r="E72" s="253">
        <f>'Sch-1'!E72</f>
        <v>1000019875</v>
      </c>
      <c r="F72" s="254" t="str">
        <f>'Sch-1'!J72</f>
        <v>Software for SAN</v>
      </c>
      <c r="G72" s="254" t="str">
        <f>'Sch-1'!K72</f>
        <v>LOT</v>
      </c>
      <c r="H72" s="253">
        <f>'Sch-1'!L72</f>
        <v>1</v>
      </c>
      <c r="I72" s="255"/>
      <c r="J72" s="257" t="str">
        <f t="shared" si="0"/>
        <v>Included</v>
      </c>
      <c r="K72" s="256">
        <f t="shared" si="1"/>
        <v>0</v>
      </c>
      <c r="M72" s="221"/>
    </row>
    <row r="73" spans="1:13" s="231" customFormat="1" x14ac:dyDescent="0.3">
      <c r="A73" s="253">
        <f>'Sch-1'!A73</f>
        <v>54</v>
      </c>
      <c r="B73" s="253">
        <f>'Sch-1'!B73</f>
        <v>7000023989</v>
      </c>
      <c r="C73" s="253">
        <f>'Sch-1'!C73</f>
        <v>1020</v>
      </c>
      <c r="D73" s="253" t="str">
        <f>'Sch-1'!D73</f>
        <v xml:space="preserve">SCADA-Supply                            </v>
      </c>
      <c r="E73" s="253">
        <f>'Sch-1'!E73</f>
        <v>1000063252</v>
      </c>
      <c r="F73" s="254" t="str">
        <f>'Sch-1'!J73</f>
        <v>SOFTWARE FOR STORAGE SERVER NAS</v>
      </c>
      <c r="G73" s="254" t="str">
        <f>'Sch-1'!K73</f>
        <v>LOT</v>
      </c>
      <c r="H73" s="253">
        <f>'Sch-1'!L73</f>
        <v>1</v>
      </c>
      <c r="I73" s="255"/>
      <c r="J73" s="257" t="str">
        <f t="shared" si="0"/>
        <v>Included</v>
      </c>
      <c r="K73" s="256">
        <f t="shared" si="1"/>
        <v>0</v>
      </c>
      <c r="M73" s="221"/>
    </row>
    <row r="74" spans="1:13" s="231" customFormat="1" x14ac:dyDescent="0.3">
      <c r="A74" s="253">
        <f>'Sch-1'!A74</f>
        <v>55</v>
      </c>
      <c r="B74" s="253">
        <f>'Sch-1'!B74</f>
        <v>7000023989</v>
      </c>
      <c r="C74" s="253">
        <f>'Sch-1'!C74</f>
        <v>1030</v>
      </c>
      <c r="D74" s="253" t="str">
        <f>'Sch-1'!D74</f>
        <v xml:space="preserve">SCADA-Supply                            </v>
      </c>
      <c r="E74" s="253">
        <f>'Sch-1'!E74</f>
        <v>1000050137</v>
      </c>
      <c r="F74" s="254" t="str">
        <f>'Sch-1'!J74</f>
        <v>SOFTWARE FOR SERVER MANAGEMENT SYSTEM</v>
      </c>
      <c r="G74" s="254" t="str">
        <f>'Sch-1'!K74</f>
        <v xml:space="preserve">EA </v>
      </c>
      <c r="H74" s="253">
        <f>'Sch-1'!L74</f>
        <v>1</v>
      </c>
      <c r="I74" s="255"/>
      <c r="J74" s="257" t="str">
        <f t="shared" si="0"/>
        <v>Included</v>
      </c>
      <c r="K74" s="256">
        <f t="shared" si="1"/>
        <v>0</v>
      </c>
      <c r="M74" s="221"/>
    </row>
    <row r="75" spans="1:13" s="231" customFormat="1" x14ac:dyDescent="0.3">
      <c r="A75" s="253">
        <f>'Sch-1'!A75</f>
        <v>56</v>
      </c>
      <c r="B75" s="253">
        <f>'Sch-1'!B75</f>
        <v>7000023989</v>
      </c>
      <c r="C75" s="253">
        <f>'Sch-1'!C75</f>
        <v>1040</v>
      </c>
      <c r="D75" s="253" t="str">
        <f>'Sch-1'!D75</f>
        <v xml:space="preserve">SCADA-Supply                            </v>
      </c>
      <c r="E75" s="253">
        <f>'Sch-1'!E75</f>
        <v>1000060228</v>
      </c>
      <c r="F75" s="254" t="str">
        <f>'Sch-1'!J75</f>
        <v>ENERGY ACCOUNTING AND BILLING SOFTWARE</v>
      </c>
      <c r="G75" s="254" t="str">
        <f>'Sch-1'!K75</f>
        <v>LOT</v>
      </c>
      <c r="H75" s="253">
        <f>'Sch-1'!L75</f>
        <v>1</v>
      </c>
      <c r="I75" s="255"/>
      <c r="J75" s="257" t="str">
        <f t="shared" si="0"/>
        <v>Included</v>
      </c>
      <c r="K75" s="256">
        <f t="shared" si="1"/>
        <v>0</v>
      </c>
      <c r="M75" s="221"/>
    </row>
    <row r="76" spans="1:13" s="231" customFormat="1" x14ac:dyDescent="0.3">
      <c r="A76" s="253">
        <f>'Sch-1'!A76</f>
        <v>57</v>
      </c>
      <c r="B76" s="253">
        <f>'Sch-1'!B76</f>
        <v>7000023989</v>
      </c>
      <c r="C76" s="253">
        <f>'Sch-1'!C76</f>
        <v>1050</v>
      </c>
      <c r="D76" s="253" t="str">
        <f>'Sch-1'!D76</f>
        <v xml:space="preserve">SCADA-Supply                            </v>
      </c>
      <c r="E76" s="253">
        <f>'Sch-1'!E76</f>
        <v>1000010960</v>
      </c>
      <c r="F76" s="254" t="str">
        <f>'Sch-1'!J76</f>
        <v>SMS &amp; Email interface</v>
      </c>
      <c r="G76" s="254" t="str">
        <f>'Sch-1'!K76</f>
        <v>LOT</v>
      </c>
      <c r="H76" s="253">
        <f>'Sch-1'!L76</f>
        <v>1</v>
      </c>
      <c r="I76" s="255"/>
      <c r="J76" s="257" t="str">
        <f t="shared" si="0"/>
        <v>Included</v>
      </c>
      <c r="K76" s="256">
        <f t="shared" si="1"/>
        <v>0</v>
      </c>
      <c r="M76" s="221"/>
    </row>
    <row r="77" spans="1:13" s="231" customFormat="1" ht="33" x14ac:dyDescent="0.3">
      <c r="A77" s="253">
        <f>'Sch-1'!A77</f>
        <v>58</v>
      </c>
      <c r="B77" s="253">
        <f>'Sch-1'!B77</f>
        <v>7000023989</v>
      </c>
      <c r="C77" s="253">
        <f>'Sch-1'!C77</f>
        <v>1060</v>
      </c>
      <c r="D77" s="253" t="str">
        <f>'Sch-1'!D77</f>
        <v xml:space="preserve">SCADA-Supply                            </v>
      </c>
      <c r="E77" s="253">
        <f>'Sch-1'!E77</f>
        <v>1000018775</v>
      </c>
      <c r="F77" s="254" t="str">
        <f>'Sch-1'!J77</f>
        <v>Computer System Hardware - SCADA/EMS Applications Server</v>
      </c>
      <c r="G77" s="254" t="str">
        <f>'Sch-1'!K77</f>
        <v xml:space="preserve">EA </v>
      </c>
      <c r="H77" s="253">
        <f>'Sch-1'!L77</f>
        <v>2</v>
      </c>
      <c r="I77" s="255"/>
      <c r="J77" s="257" t="str">
        <f t="shared" si="0"/>
        <v>Included</v>
      </c>
      <c r="K77" s="256">
        <f t="shared" si="1"/>
        <v>0</v>
      </c>
      <c r="M77" s="221"/>
    </row>
    <row r="78" spans="1:13" s="231" customFormat="1" ht="33" x14ac:dyDescent="0.3">
      <c r="A78" s="253">
        <f>'Sch-1'!A78</f>
        <v>59</v>
      </c>
      <c r="B78" s="253">
        <f>'Sch-1'!B78</f>
        <v>7000023989</v>
      </c>
      <c r="C78" s="253">
        <f>'Sch-1'!C78</f>
        <v>1070</v>
      </c>
      <c r="D78" s="253" t="str">
        <f>'Sch-1'!D78</f>
        <v xml:space="preserve">SCADA-Supply                            </v>
      </c>
      <c r="E78" s="253">
        <f>'Sch-1'!E78</f>
        <v>1000041547</v>
      </c>
      <c r="F78" s="254" t="str">
        <f>'Sch-1'!J78</f>
        <v>REMC HARDWARE FOR APPLICATION (FORECASTING &amp; SCHEDULING SERVER)</v>
      </c>
      <c r="G78" s="254" t="str">
        <f>'Sch-1'!K78</f>
        <v xml:space="preserve">EA </v>
      </c>
      <c r="H78" s="253">
        <f>'Sch-1'!L78</f>
        <v>2</v>
      </c>
      <c r="I78" s="255"/>
      <c r="J78" s="257" t="str">
        <f t="shared" si="0"/>
        <v>Included</v>
      </c>
      <c r="K78" s="256">
        <f t="shared" si="1"/>
        <v>0</v>
      </c>
      <c r="M78" s="221"/>
    </row>
    <row r="79" spans="1:13" s="231" customFormat="1" x14ac:dyDescent="0.3">
      <c r="A79" s="253">
        <f>'Sch-1'!A79</f>
        <v>60</v>
      </c>
      <c r="B79" s="253">
        <f>'Sch-1'!B79</f>
        <v>7000023989</v>
      </c>
      <c r="C79" s="253">
        <f>'Sch-1'!C79</f>
        <v>1080</v>
      </c>
      <c r="D79" s="253" t="str">
        <f>'Sch-1'!D79</f>
        <v xml:space="preserve">SCADA-Supply                            </v>
      </c>
      <c r="E79" s="253">
        <f>'Sch-1'!E79</f>
        <v>1000013599</v>
      </c>
      <c r="F79" s="254" t="str">
        <f>'Sch-1'!J79</f>
        <v>Computer System Hardware - ICCP server</v>
      </c>
      <c r="G79" s="254" t="str">
        <f>'Sch-1'!K79</f>
        <v xml:space="preserve">EA </v>
      </c>
      <c r="H79" s="253">
        <f>'Sch-1'!L79</f>
        <v>2</v>
      </c>
      <c r="I79" s="255"/>
      <c r="J79" s="257" t="str">
        <f t="shared" si="0"/>
        <v>Included</v>
      </c>
      <c r="K79" s="256">
        <f t="shared" si="1"/>
        <v>0</v>
      </c>
      <c r="M79" s="221"/>
    </row>
    <row r="80" spans="1:13" s="231" customFormat="1" ht="33" x14ac:dyDescent="0.3">
      <c r="A80" s="253">
        <f>'Sch-1'!A80</f>
        <v>61</v>
      </c>
      <c r="B80" s="253">
        <f>'Sch-1'!B80</f>
        <v>7000023989</v>
      </c>
      <c r="C80" s="253">
        <f>'Sch-1'!C80</f>
        <v>1090</v>
      </c>
      <c r="D80" s="253" t="str">
        <f>'Sch-1'!D80</f>
        <v xml:space="preserve">SCADA-Supply                            </v>
      </c>
      <c r="E80" s="253">
        <f>'Sch-1'!E80</f>
        <v>1000009307</v>
      </c>
      <c r="F80" s="254" t="str">
        <f>'Sch-1'!J80</f>
        <v>Computer System Hardware - Communication Front End (CFE)</v>
      </c>
      <c r="G80" s="254" t="str">
        <f>'Sch-1'!K80</f>
        <v xml:space="preserve">EA </v>
      </c>
      <c r="H80" s="253">
        <f>'Sch-1'!L80</f>
        <v>2</v>
      </c>
      <c r="I80" s="255"/>
      <c r="J80" s="257" t="str">
        <f t="shared" si="0"/>
        <v>Included</v>
      </c>
      <c r="K80" s="256">
        <f t="shared" si="1"/>
        <v>0</v>
      </c>
      <c r="M80" s="221"/>
    </row>
    <row r="81" spans="1:13" s="231" customFormat="1" x14ac:dyDescent="0.3">
      <c r="A81" s="253">
        <f>'Sch-1'!A81</f>
        <v>62</v>
      </c>
      <c r="B81" s="253">
        <f>'Sch-1'!B81</f>
        <v>7000023989</v>
      </c>
      <c r="C81" s="253">
        <f>'Sch-1'!C81</f>
        <v>1100</v>
      </c>
      <c r="D81" s="253" t="str">
        <f>'Sch-1'!D81</f>
        <v xml:space="preserve">SCADA-Supply                            </v>
      </c>
      <c r="E81" s="253">
        <f>'Sch-1'!E81</f>
        <v>1000064110</v>
      </c>
      <c r="F81" s="254" t="str">
        <f>'Sch-1'!J81</f>
        <v>DATA HISTORIAN SERVER/DATA STORAGE SERVER</v>
      </c>
      <c r="G81" s="254" t="str">
        <f>'Sch-1'!K81</f>
        <v xml:space="preserve">EA </v>
      </c>
      <c r="H81" s="253">
        <f>'Sch-1'!L81</f>
        <v>2</v>
      </c>
      <c r="I81" s="255"/>
      <c r="J81" s="257" t="str">
        <f t="shared" si="0"/>
        <v>Included</v>
      </c>
      <c r="K81" s="256">
        <f t="shared" si="1"/>
        <v>0</v>
      </c>
      <c r="M81" s="221"/>
    </row>
    <row r="82" spans="1:13" s="231" customFormat="1" x14ac:dyDescent="0.3">
      <c r="A82" s="253">
        <f>'Sch-1'!A82</f>
        <v>63</v>
      </c>
      <c r="B82" s="253">
        <f>'Sch-1'!B82</f>
        <v>7000023989</v>
      </c>
      <c r="C82" s="253">
        <f>'Sch-1'!C82</f>
        <v>1110</v>
      </c>
      <c r="D82" s="253" t="str">
        <f>'Sch-1'!D82</f>
        <v xml:space="preserve">SCADA-Supply                            </v>
      </c>
      <c r="E82" s="253">
        <f>'Sch-1'!E82</f>
        <v>1000064023</v>
      </c>
      <c r="F82" s="254" t="str">
        <f>'Sch-1'!J82</f>
        <v>PDS (TEST &amp; DEVELOPMENT) SERVER</v>
      </c>
      <c r="G82" s="254" t="str">
        <f>'Sch-1'!K82</f>
        <v xml:space="preserve">EA </v>
      </c>
      <c r="H82" s="253">
        <f>'Sch-1'!L82</f>
        <v>1</v>
      </c>
      <c r="I82" s="255"/>
      <c r="J82" s="257" t="str">
        <f t="shared" si="0"/>
        <v>Included</v>
      </c>
      <c r="K82" s="256">
        <f t="shared" si="1"/>
        <v>0</v>
      </c>
      <c r="M82" s="221"/>
    </row>
    <row r="83" spans="1:13" s="231" customFormat="1" ht="33" x14ac:dyDescent="0.3">
      <c r="A83" s="253">
        <f>'Sch-1'!A83</f>
        <v>64</v>
      </c>
      <c r="B83" s="253">
        <f>'Sch-1'!B83</f>
        <v>7000023989</v>
      </c>
      <c r="C83" s="253">
        <f>'Sch-1'!C83</f>
        <v>1120</v>
      </c>
      <c r="D83" s="253" t="str">
        <f>'Sch-1'!D83</f>
        <v xml:space="preserve">SCADA-Supply                            </v>
      </c>
      <c r="E83" s="253">
        <f>'Sch-1'!E83</f>
        <v>1000028005</v>
      </c>
      <c r="F83" s="254" t="str">
        <f>'Sch-1'!J83</f>
        <v>Configuration management Server cum centralised management console</v>
      </c>
      <c r="G83" s="254" t="str">
        <f>'Sch-1'!K83</f>
        <v xml:space="preserve">EA </v>
      </c>
      <c r="H83" s="253">
        <f>'Sch-1'!L83</f>
        <v>2</v>
      </c>
      <c r="I83" s="255"/>
      <c r="J83" s="257" t="str">
        <f t="shared" si="0"/>
        <v>Included</v>
      </c>
      <c r="K83" s="256">
        <f t="shared" si="1"/>
        <v>0</v>
      </c>
      <c r="M83" s="221"/>
    </row>
    <row r="84" spans="1:13" s="231" customFormat="1" x14ac:dyDescent="0.3">
      <c r="A84" s="253">
        <f>'Sch-1'!A84</f>
        <v>65</v>
      </c>
      <c r="B84" s="253">
        <f>'Sch-1'!B84</f>
        <v>7000023989</v>
      </c>
      <c r="C84" s="253">
        <f>'Sch-1'!C84</f>
        <v>1130</v>
      </c>
      <c r="D84" s="253" t="str">
        <f>'Sch-1'!D84</f>
        <v xml:space="preserve">SCADA-Supply                            </v>
      </c>
      <c r="E84" s="253">
        <f>'Sch-1'!E84</f>
        <v>1000050056</v>
      </c>
      <c r="F84" s="254" t="str">
        <f>'Sch-1'!J84</f>
        <v>IDENTITY AND PATCH MANAGEMENT SERVER</v>
      </c>
      <c r="G84" s="254" t="str">
        <f>'Sch-1'!K84</f>
        <v xml:space="preserve">EA </v>
      </c>
      <c r="H84" s="253">
        <f>'Sch-1'!L84</f>
        <v>2</v>
      </c>
      <c r="I84" s="255"/>
      <c r="J84" s="257" t="str">
        <f t="shared" ref="J84:J147" si="2">IF(I84=0, "Included",IF(ISERROR(H84*I84), I84, H84*I84))</f>
        <v>Included</v>
      </c>
      <c r="K84" s="256">
        <f t="shared" ref="K84:K147" si="3">+H84*I84</f>
        <v>0</v>
      </c>
      <c r="M84" s="221"/>
    </row>
    <row r="85" spans="1:13" s="231" customFormat="1" x14ac:dyDescent="0.3">
      <c r="A85" s="253">
        <f>'Sch-1'!A85</f>
        <v>66</v>
      </c>
      <c r="B85" s="253">
        <f>'Sch-1'!B85</f>
        <v>7000023989</v>
      </c>
      <c r="C85" s="253">
        <f>'Sch-1'!C85</f>
        <v>1140</v>
      </c>
      <c r="D85" s="253" t="str">
        <f>'Sch-1'!D85</f>
        <v xml:space="preserve">SCADA-Supply                            </v>
      </c>
      <c r="E85" s="253">
        <f>'Sch-1'!E85</f>
        <v>1000015824</v>
      </c>
      <c r="F85" s="254" t="str">
        <f>'Sch-1'!J85</f>
        <v>Computer System Hardware - NMS server</v>
      </c>
      <c r="G85" s="254" t="str">
        <f>'Sch-1'!K85</f>
        <v xml:space="preserve">EA </v>
      </c>
      <c r="H85" s="253">
        <f>'Sch-1'!L85</f>
        <v>2</v>
      </c>
      <c r="I85" s="255"/>
      <c r="J85" s="257" t="str">
        <f t="shared" si="2"/>
        <v>Included</v>
      </c>
      <c r="K85" s="256">
        <f t="shared" si="3"/>
        <v>0</v>
      </c>
      <c r="M85" s="221"/>
    </row>
    <row r="86" spans="1:13" s="231" customFormat="1" x14ac:dyDescent="0.3">
      <c r="A86" s="253">
        <f>'Sch-1'!A86</f>
        <v>67</v>
      </c>
      <c r="B86" s="253">
        <f>'Sch-1'!B86</f>
        <v>7000023989</v>
      </c>
      <c r="C86" s="253">
        <f>'Sch-1'!C86</f>
        <v>1150</v>
      </c>
      <c r="D86" s="253" t="str">
        <f>'Sch-1'!D86</f>
        <v xml:space="preserve">SCADA-Supply                            </v>
      </c>
      <c r="E86" s="253">
        <f>'Sch-1'!E86</f>
        <v>1000028012</v>
      </c>
      <c r="F86" s="254" t="str">
        <f>'Sch-1'!J86</f>
        <v>Web System-Web Server</v>
      </c>
      <c r="G86" s="254" t="str">
        <f>'Sch-1'!K86</f>
        <v xml:space="preserve">EA </v>
      </c>
      <c r="H86" s="253">
        <f>'Sch-1'!L86</f>
        <v>2</v>
      </c>
      <c r="I86" s="255"/>
      <c r="J86" s="257" t="str">
        <f t="shared" si="2"/>
        <v>Included</v>
      </c>
      <c r="K86" s="256">
        <f t="shared" si="3"/>
        <v>0</v>
      </c>
      <c r="M86" s="221"/>
    </row>
    <row r="87" spans="1:13" s="231" customFormat="1" x14ac:dyDescent="0.3">
      <c r="A87" s="253">
        <f>'Sch-1'!A87</f>
        <v>68</v>
      </c>
      <c r="B87" s="253">
        <f>'Sch-1'!B87</f>
        <v>7000023989</v>
      </c>
      <c r="C87" s="253">
        <f>'Sch-1'!C87</f>
        <v>1160</v>
      </c>
      <c r="D87" s="253" t="str">
        <f>'Sch-1'!D87</f>
        <v xml:space="preserve">SCADA-Supply                            </v>
      </c>
      <c r="E87" s="253">
        <f>'Sch-1'!E87</f>
        <v>1000010548</v>
      </c>
      <c r="F87" s="254" t="str">
        <f>'Sch-1'!J87</f>
        <v>Data Replica Server</v>
      </c>
      <c r="G87" s="254" t="str">
        <f>'Sch-1'!K87</f>
        <v xml:space="preserve">EA </v>
      </c>
      <c r="H87" s="253">
        <f>'Sch-1'!L87</f>
        <v>2</v>
      </c>
      <c r="I87" s="255"/>
      <c r="J87" s="257" t="str">
        <f t="shared" si="2"/>
        <v>Included</v>
      </c>
      <c r="K87" s="256">
        <f t="shared" si="3"/>
        <v>0</v>
      </c>
      <c r="M87" s="221"/>
    </row>
    <row r="88" spans="1:13" s="231" customFormat="1" x14ac:dyDescent="0.3">
      <c r="A88" s="253">
        <f>'Sch-1'!A88</f>
        <v>69</v>
      </c>
      <c r="B88" s="253">
        <f>'Sch-1'!B88</f>
        <v>7000023989</v>
      </c>
      <c r="C88" s="253">
        <f>'Sch-1'!C88</f>
        <v>1170</v>
      </c>
      <c r="D88" s="253" t="str">
        <f>'Sch-1'!D88</f>
        <v xml:space="preserve">SCADA-Supply                            </v>
      </c>
      <c r="E88" s="253">
        <f>'Sch-1'!E88</f>
        <v>1000045702</v>
      </c>
      <c r="F88" s="254" t="str">
        <f>'Sch-1'!J88</f>
        <v>SERVER MANAGEMENT CONSOLE</v>
      </c>
      <c r="G88" s="254" t="str">
        <f>'Sch-1'!K88</f>
        <v xml:space="preserve">EA </v>
      </c>
      <c r="H88" s="253">
        <f>'Sch-1'!L88</f>
        <v>1</v>
      </c>
      <c r="I88" s="255"/>
      <c r="J88" s="257" t="str">
        <f t="shared" si="2"/>
        <v>Included</v>
      </c>
      <c r="K88" s="256">
        <f t="shared" si="3"/>
        <v>0</v>
      </c>
      <c r="M88" s="221"/>
    </row>
    <row r="89" spans="1:13" s="231" customFormat="1" ht="49.5" x14ac:dyDescent="0.3">
      <c r="A89" s="253">
        <f>'Sch-1'!A89</f>
        <v>70</v>
      </c>
      <c r="B89" s="253">
        <f>'Sch-1'!B89</f>
        <v>7000023989</v>
      </c>
      <c r="C89" s="253">
        <f>'Sch-1'!C89</f>
        <v>1180</v>
      </c>
      <c r="D89" s="253" t="str">
        <f>'Sch-1'!D89</f>
        <v xml:space="preserve">SCADA-Supply                            </v>
      </c>
      <c r="E89" s="253">
        <f>'Sch-1'!E89</f>
        <v>1000041583</v>
      </c>
      <c r="F89" s="254" t="str">
        <f>'Sch-1'!J89</f>
        <v>REMC HARDWARE FOR SAN MANAGEMENT SERVER ALONG WITH SAN BOX &amp; SWITCHAND MASS STORAGE (SAN)</v>
      </c>
      <c r="G89" s="254" t="str">
        <f>'Sch-1'!K89</f>
        <v xml:space="preserve">EA </v>
      </c>
      <c r="H89" s="253">
        <f>'Sch-1'!L89</f>
        <v>2</v>
      </c>
      <c r="I89" s="255"/>
      <c r="J89" s="257" t="str">
        <f t="shared" si="2"/>
        <v>Included</v>
      </c>
      <c r="K89" s="256">
        <f t="shared" si="3"/>
        <v>0</v>
      </c>
      <c r="M89" s="221"/>
    </row>
    <row r="90" spans="1:13" s="231" customFormat="1" ht="49.5" x14ac:dyDescent="0.3">
      <c r="A90" s="253">
        <f>'Sch-1'!A90</f>
        <v>71</v>
      </c>
      <c r="B90" s="253">
        <f>'Sch-1'!B90</f>
        <v>7000023989</v>
      </c>
      <c r="C90" s="253">
        <f>'Sch-1'!C90</f>
        <v>1190</v>
      </c>
      <c r="D90" s="253" t="str">
        <f>'Sch-1'!D90</f>
        <v xml:space="preserve">SCADA-Supply                            </v>
      </c>
      <c r="E90" s="253">
        <f>'Sch-1'!E90</f>
        <v>1000022503</v>
      </c>
      <c r="F90" s="254" t="str">
        <f>'Sch-1'!J90</f>
        <v>WAMS Hardware - Network Attached Storage (NAS) System of Minimum 6TBof RAID 10 or better configuration</v>
      </c>
      <c r="G90" s="254" t="str">
        <f>'Sch-1'!K90</f>
        <v xml:space="preserve">EA </v>
      </c>
      <c r="H90" s="253">
        <f>'Sch-1'!L90</f>
        <v>1</v>
      </c>
      <c r="I90" s="255"/>
      <c r="J90" s="257" t="str">
        <f t="shared" si="2"/>
        <v>Included</v>
      </c>
      <c r="K90" s="256">
        <f t="shared" si="3"/>
        <v>0</v>
      </c>
      <c r="M90" s="221"/>
    </row>
    <row r="91" spans="1:13" s="231" customFormat="1" x14ac:dyDescent="0.3">
      <c r="A91" s="253">
        <f>'Sch-1'!A91</f>
        <v>72</v>
      </c>
      <c r="B91" s="253">
        <f>'Sch-1'!B91</f>
        <v>7000023989</v>
      </c>
      <c r="C91" s="253">
        <f>'Sch-1'!C91</f>
        <v>1200</v>
      </c>
      <c r="D91" s="253" t="str">
        <f>'Sch-1'!D91</f>
        <v xml:space="preserve">SCADA-Supply                            </v>
      </c>
      <c r="E91" s="253">
        <f>'Sch-1'!E91</f>
        <v>1000041566</v>
      </c>
      <c r="F91" s="254" t="str">
        <f>'Sch-1'!J91</f>
        <v>REMC HARDWARE FOR REPOSITORY SERVER</v>
      </c>
      <c r="G91" s="254" t="str">
        <f>'Sch-1'!K91</f>
        <v xml:space="preserve">EA </v>
      </c>
      <c r="H91" s="253">
        <f>'Sch-1'!L91</f>
        <v>2</v>
      </c>
      <c r="I91" s="255"/>
      <c r="J91" s="257" t="str">
        <f t="shared" si="2"/>
        <v>Included</v>
      </c>
      <c r="K91" s="256">
        <f t="shared" si="3"/>
        <v>0</v>
      </c>
      <c r="M91" s="221"/>
    </row>
    <row r="92" spans="1:13" s="231" customFormat="1" x14ac:dyDescent="0.3">
      <c r="A92" s="253">
        <f>'Sch-1'!A92</f>
        <v>73</v>
      </c>
      <c r="B92" s="253">
        <f>'Sch-1'!B92</f>
        <v>7000023989</v>
      </c>
      <c r="C92" s="253">
        <f>'Sch-1'!C92</f>
        <v>1210</v>
      </c>
      <c r="D92" s="253" t="str">
        <f>'Sch-1'!D92</f>
        <v xml:space="preserve">SCADA-Supply                            </v>
      </c>
      <c r="E92" s="253">
        <f>'Sch-1'!E92</f>
        <v>1000044047</v>
      </c>
      <c r="F92" s="254" t="str">
        <f>'Sch-1'!J92</f>
        <v>REMC HARDWARWE TAPE LIBRARY</v>
      </c>
      <c r="G92" s="254" t="str">
        <f>'Sch-1'!K92</f>
        <v>LOT</v>
      </c>
      <c r="H92" s="253">
        <f>'Sch-1'!L92</f>
        <v>1</v>
      </c>
      <c r="I92" s="255"/>
      <c r="J92" s="257" t="str">
        <f t="shared" si="2"/>
        <v>Included</v>
      </c>
      <c r="K92" s="256">
        <f t="shared" si="3"/>
        <v>0</v>
      </c>
      <c r="M92" s="221"/>
    </row>
    <row r="93" spans="1:13" s="231" customFormat="1" ht="33" x14ac:dyDescent="0.3">
      <c r="A93" s="253">
        <f>'Sch-1'!A93</f>
        <v>74</v>
      </c>
      <c r="B93" s="253">
        <f>'Sch-1'!B93</f>
        <v>7000023989</v>
      </c>
      <c r="C93" s="253">
        <f>'Sch-1'!C93</f>
        <v>1220</v>
      </c>
      <c r="D93" s="253" t="str">
        <f>'Sch-1'!D93</f>
        <v xml:space="preserve">SCADA-Supply                            </v>
      </c>
      <c r="E93" s="253">
        <f>'Sch-1'!E93</f>
        <v>1000022545</v>
      </c>
      <c r="F93" s="254" t="str">
        <f>'Sch-1'!J93</f>
        <v>WAN Routers for ICCP communications with minimum 4 Ethernet ports</v>
      </c>
      <c r="G93" s="254" t="str">
        <f>'Sch-1'!K93</f>
        <v xml:space="preserve">EA </v>
      </c>
      <c r="H93" s="253">
        <f>'Sch-1'!L93</f>
        <v>2</v>
      </c>
      <c r="I93" s="255"/>
      <c r="J93" s="257" t="str">
        <f t="shared" si="2"/>
        <v>Included</v>
      </c>
      <c r="K93" s="256">
        <f t="shared" si="3"/>
        <v>0</v>
      </c>
      <c r="M93" s="221"/>
    </row>
    <row r="94" spans="1:13" s="231" customFormat="1" ht="33" x14ac:dyDescent="0.3">
      <c r="A94" s="253">
        <f>'Sch-1'!A94</f>
        <v>75</v>
      </c>
      <c r="B94" s="253">
        <f>'Sch-1'!B94</f>
        <v>7000023989</v>
      </c>
      <c r="C94" s="253">
        <f>'Sch-1'!C94</f>
        <v>1230</v>
      </c>
      <c r="D94" s="253" t="str">
        <f>'Sch-1'!D94</f>
        <v xml:space="preserve">SCADA-Supply                            </v>
      </c>
      <c r="E94" s="253">
        <f>'Sch-1'!E94</f>
        <v>1000022546</v>
      </c>
      <c r="F94" s="254" t="str">
        <f>'Sch-1'!J94</f>
        <v>WAN Routers for RTU communications with minimum 4 Ethernet ports</v>
      </c>
      <c r="G94" s="254" t="str">
        <f>'Sch-1'!K94</f>
        <v xml:space="preserve">EA </v>
      </c>
      <c r="H94" s="253">
        <f>'Sch-1'!L94</f>
        <v>2</v>
      </c>
      <c r="I94" s="255"/>
      <c r="J94" s="257" t="str">
        <f t="shared" si="2"/>
        <v>Included</v>
      </c>
      <c r="K94" s="256">
        <f t="shared" si="3"/>
        <v>0</v>
      </c>
      <c r="M94" s="221"/>
    </row>
    <row r="95" spans="1:13" s="231" customFormat="1" ht="49.5" x14ac:dyDescent="0.3">
      <c r="A95" s="253">
        <f>'Sch-1'!A95</f>
        <v>76</v>
      </c>
      <c r="B95" s="253">
        <f>'Sch-1'!B95</f>
        <v>7000023989</v>
      </c>
      <c r="C95" s="253">
        <f>'Sch-1'!C95</f>
        <v>1240</v>
      </c>
      <c r="D95" s="253" t="str">
        <f>'Sch-1'!D95</f>
        <v xml:space="preserve">SCADA-Supply                            </v>
      </c>
      <c r="E95" s="253">
        <f>'Sch-1'!E95</f>
        <v>1000022547</v>
      </c>
      <c r="F95" s="254" t="str">
        <f>'Sch-1'!J95</f>
        <v>Remote Console - WAN Routers for communications with Main and BackupControl Centres (2 x V.35/G.703 ports, 2 -LAN ports)</v>
      </c>
      <c r="G95" s="254" t="str">
        <f>'Sch-1'!K95</f>
        <v xml:space="preserve">EA </v>
      </c>
      <c r="H95" s="253">
        <f>'Sch-1'!L95</f>
        <v>2</v>
      </c>
      <c r="I95" s="255"/>
      <c r="J95" s="257" t="str">
        <f t="shared" si="2"/>
        <v>Included</v>
      </c>
      <c r="K95" s="256">
        <f t="shared" si="3"/>
        <v>0</v>
      </c>
      <c r="M95" s="221"/>
    </row>
    <row r="96" spans="1:13" s="231" customFormat="1" ht="33" x14ac:dyDescent="0.3">
      <c r="A96" s="253">
        <f>'Sch-1'!A96</f>
        <v>77</v>
      </c>
      <c r="B96" s="253">
        <f>'Sch-1'!B96</f>
        <v>7000023989</v>
      </c>
      <c r="C96" s="253">
        <f>'Sch-1'!C96</f>
        <v>1250</v>
      </c>
      <c r="D96" s="253" t="str">
        <f>'Sch-1'!D96</f>
        <v xml:space="preserve">SCADA-Supply                            </v>
      </c>
      <c r="E96" s="253">
        <f>'Sch-1'!E96</f>
        <v>1000018765</v>
      </c>
      <c r="F96" s="254" t="str">
        <f>'Sch-1'!J96</f>
        <v>Computer System Hardware - SCADA LAN Switch (Layer 3)</v>
      </c>
      <c r="G96" s="254" t="str">
        <f>'Sch-1'!K96</f>
        <v xml:space="preserve">EA </v>
      </c>
      <c r="H96" s="253">
        <f>'Sch-1'!L96</f>
        <v>2</v>
      </c>
      <c r="I96" s="255"/>
      <c r="J96" s="257" t="str">
        <f t="shared" si="2"/>
        <v>Included</v>
      </c>
      <c r="K96" s="256">
        <f t="shared" si="3"/>
        <v>0</v>
      </c>
      <c r="M96" s="221"/>
    </row>
    <row r="97" spans="1:13" s="231" customFormat="1" x14ac:dyDescent="0.3">
      <c r="A97" s="253">
        <f>'Sch-1'!A97</f>
        <v>78</v>
      </c>
      <c r="B97" s="253">
        <f>'Sch-1'!B97</f>
        <v>7000023989</v>
      </c>
      <c r="C97" s="253">
        <f>'Sch-1'!C97</f>
        <v>1260</v>
      </c>
      <c r="D97" s="253" t="str">
        <f>'Sch-1'!D97</f>
        <v xml:space="preserve">SCADA-Supply                            </v>
      </c>
      <c r="E97" s="253">
        <f>'Sch-1'!E97</f>
        <v>1000010547</v>
      </c>
      <c r="F97" s="254" t="str">
        <f>'Sch-1'!J97</f>
        <v>Computer System Hardware -Data LAN Switch (Layer 3)</v>
      </c>
      <c r="G97" s="254" t="str">
        <f>'Sch-1'!K97</f>
        <v xml:space="preserve">EA </v>
      </c>
      <c r="H97" s="253">
        <f>'Sch-1'!L97</f>
        <v>2</v>
      </c>
      <c r="I97" s="255"/>
      <c r="J97" s="257" t="str">
        <f t="shared" si="2"/>
        <v>Included</v>
      </c>
      <c r="K97" s="256">
        <f t="shared" si="3"/>
        <v>0</v>
      </c>
      <c r="M97" s="221"/>
    </row>
    <row r="98" spans="1:13" s="231" customFormat="1" ht="33" x14ac:dyDescent="0.3">
      <c r="A98" s="253">
        <f>'Sch-1'!A98</f>
        <v>79</v>
      </c>
      <c r="B98" s="253">
        <f>'Sch-1'!B98</f>
        <v>7000023989</v>
      </c>
      <c r="C98" s="253">
        <f>'Sch-1'!C98</f>
        <v>1270</v>
      </c>
      <c r="D98" s="253" t="str">
        <f>'Sch-1'!D98</f>
        <v xml:space="preserve">SCADA-Supply                            </v>
      </c>
      <c r="E98" s="253">
        <f>'Sch-1'!E98</f>
        <v>1000063987</v>
      </c>
      <c r="F98" s="254" t="str">
        <f>'Sch-1'!J98</f>
        <v>24 PORT L3- LAN SWITCH FOR HISTORIAN &amp; REPORTING LAN</v>
      </c>
      <c r="G98" s="254" t="str">
        <f>'Sch-1'!K98</f>
        <v xml:space="preserve">EA </v>
      </c>
      <c r="H98" s="253">
        <f>'Sch-1'!L98</f>
        <v>2</v>
      </c>
      <c r="I98" s="255"/>
      <c r="J98" s="257" t="str">
        <f t="shared" si="2"/>
        <v>Included</v>
      </c>
      <c r="K98" s="256">
        <f t="shared" si="3"/>
        <v>0</v>
      </c>
      <c r="M98" s="221"/>
    </row>
    <row r="99" spans="1:13" s="231" customFormat="1" ht="33" x14ac:dyDescent="0.3">
      <c r="A99" s="253">
        <f>'Sch-1'!A99</f>
        <v>80</v>
      </c>
      <c r="B99" s="253">
        <f>'Sch-1'!B99</f>
        <v>7000023989</v>
      </c>
      <c r="C99" s="253">
        <f>'Sch-1'!C99</f>
        <v>1280</v>
      </c>
      <c r="D99" s="253" t="str">
        <f>'Sch-1'!D99</f>
        <v xml:space="preserve">SCADA-Supply                            </v>
      </c>
      <c r="E99" s="253">
        <f>'Sch-1'!E99</f>
        <v>1000011437</v>
      </c>
      <c r="F99" s="254" t="str">
        <f>'Sch-1'!J99</f>
        <v>Computer System Hardware -External DMZ LAN Switch (Layer 3)</v>
      </c>
      <c r="G99" s="254" t="str">
        <f>'Sch-1'!K99</f>
        <v xml:space="preserve">EA </v>
      </c>
      <c r="H99" s="253">
        <f>'Sch-1'!L99</f>
        <v>2</v>
      </c>
      <c r="I99" s="255"/>
      <c r="J99" s="257" t="str">
        <f t="shared" si="2"/>
        <v>Included</v>
      </c>
      <c r="K99" s="256">
        <f t="shared" si="3"/>
        <v>0</v>
      </c>
      <c r="M99" s="221"/>
    </row>
    <row r="100" spans="1:13" s="231" customFormat="1" ht="33" x14ac:dyDescent="0.3">
      <c r="A100" s="253">
        <f>'Sch-1'!A100</f>
        <v>81</v>
      </c>
      <c r="B100" s="253">
        <f>'Sch-1'!B100</f>
        <v>7000023989</v>
      </c>
      <c r="C100" s="253">
        <f>'Sch-1'!C100</f>
        <v>1290</v>
      </c>
      <c r="D100" s="253" t="str">
        <f>'Sch-1'!D100</f>
        <v xml:space="preserve">SCADA-Supply                            </v>
      </c>
      <c r="E100" s="253">
        <f>'Sch-1'!E100</f>
        <v>1000063984</v>
      </c>
      <c r="F100" s="254" t="str">
        <f>'Sch-1'!J100</f>
        <v>24 PORT L3- LAN SWITCH FOR SERVER MANAGEMENT LAN</v>
      </c>
      <c r="G100" s="254" t="str">
        <f>'Sch-1'!K100</f>
        <v xml:space="preserve">EA </v>
      </c>
      <c r="H100" s="253">
        <f>'Sch-1'!L100</f>
        <v>2</v>
      </c>
      <c r="I100" s="255"/>
      <c r="J100" s="257" t="str">
        <f t="shared" si="2"/>
        <v>Included</v>
      </c>
      <c r="K100" s="256">
        <f t="shared" si="3"/>
        <v>0</v>
      </c>
      <c r="M100" s="221"/>
    </row>
    <row r="101" spans="1:13" s="231" customFormat="1" ht="33" x14ac:dyDescent="0.3">
      <c r="A101" s="253">
        <f>'Sch-1'!A101</f>
        <v>82</v>
      </c>
      <c r="B101" s="253">
        <f>'Sch-1'!B101</f>
        <v>7000023989</v>
      </c>
      <c r="C101" s="253">
        <f>'Sch-1'!C101</f>
        <v>1300</v>
      </c>
      <c r="D101" s="253" t="str">
        <f>'Sch-1'!D101</f>
        <v xml:space="preserve">SCADA-Supply                            </v>
      </c>
      <c r="E101" s="253">
        <f>'Sch-1'!E101</f>
        <v>1000013598</v>
      </c>
      <c r="F101" s="254" t="str">
        <f>'Sch-1'!J101</f>
        <v>Computer System Hardware -ICCP LAN Switch (Layer 3)</v>
      </c>
      <c r="G101" s="254" t="str">
        <f>'Sch-1'!K101</f>
        <v xml:space="preserve">EA </v>
      </c>
      <c r="H101" s="253">
        <f>'Sch-1'!L101</f>
        <v>2</v>
      </c>
      <c r="I101" s="255"/>
      <c r="J101" s="257" t="str">
        <f t="shared" si="2"/>
        <v>Included</v>
      </c>
      <c r="K101" s="256">
        <f t="shared" si="3"/>
        <v>0</v>
      </c>
      <c r="M101" s="221"/>
    </row>
    <row r="102" spans="1:13" s="231" customFormat="1" x14ac:dyDescent="0.3">
      <c r="A102" s="253">
        <f>'Sch-1'!A102</f>
        <v>83</v>
      </c>
      <c r="B102" s="253">
        <f>'Sch-1'!B102</f>
        <v>7000023989</v>
      </c>
      <c r="C102" s="253">
        <f>'Sch-1'!C102</f>
        <v>1310</v>
      </c>
      <c r="D102" s="253" t="str">
        <f>'Sch-1'!D102</f>
        <v xml:space="preserve">SCADA-Supply                            </v>
      </c>
      <c r="E102" s="253">
        <f>'Sch-1'!E102</f>
        <v>1000026347</v>
      </c>
      <c r="F102" s="254" t="str">
        <f>'Sch-1'!J102</f>
        <v>External Firewall with NIPS andcentralised mangement</v>
      </c>
      <c r="G102" s="254" t="str">
        <f>'Sch-1'!K102</f>
        <v xml:space="preserve">EA </v>
      </c>
      <c r="H102" s="253">
        <f>'Sch-1'!L102</f>
        <v>2</v>
      </c>
      <c r="I102" s="255"/>
      <c r="J102" s="257" t="str">
        <f t="shared" si="2"/>
        <v>Included</v>
      </c>
      <c r="K102" s="256">
        <f t="shared" si="3"/>
        <v>0</v>
      </c>
      <c r="M102" s="221"/>
    </row>
    <row r="103" spans="1:13" s="231" customFormat="1" x14ac:dyDescent="0.3">
      <c r="A103" s="253">
        <f>'Sch-1'!A103</f>
        <v>84</v>
      </c>
      <c r="B103" s="253">
        <f>'Sch-1'!B103</f>
        <v>7000023989</v>
      </c>
      <c r="C103" s="253">
        <f>'Sch-1'!C103</f>
        <v>1320</v>
      </c>
      <c r="D103" s="253" t="str">
        <f>'Sch-1'!D103</f>
        <v xml:space="preserve">SCADA-Supply                            </v>
      </c>
      <c r="E103" s="253">
        <f>'Sch-1'!E103</f>
        <v>1000045966</v>
      </c>
      <c r="F103" s="254" t="str">
        <f>'Sch-1'!J103</f>
        <v>Internal Firewall with NIPS andcentralised mangement</v>
      </c>
      <c r="G103" s="254" t="str">
        <f>'Sch-1'!K103</f>
        <v xml:space="preserve">EA </v>
      </c>
      <c r="H103" s="253">
        <f>'Sch-1'!L103</f>
        <v>2</v>
      </c>
      <c r="I103" s="255"/>
      <c r="J103" s="257" t="str">
        <f t="shared" si="2"/>
        <v>Included</v>
      </c>
      <c r="K103" s="256">
        <f t="shared" si="3"/>
        <v>0</v>
      </c>
      <c r="M103" s="221"/>
    </row>
    <row r="104" spans="1:13" s="231" customFormat="1" ht="33" x14ac:dyDescent="0.3">
      <c r="A104" s="253">
        <f>'Sch-1'!A104</f>
        <v>85</v>
      </c>
      <c r="B104" s="253">
        <f>'Sch-1'!B104</f>
        <v>7000023989</v>
      </c>
      <c r="C104" s="253">
        <f>'Sch-1'!C104</f>
        <v>1330</v>
      </c>
      <c r="D104" s="253" t="str">
        <f>'Sch-1'!D104</f>
        <v xml:space="preserve">SCADA-Supply                            </v>
      </c>
      <c r="E104" s="253">
        <f>'Sch-1'!E104</f>
        <v>1000064002</v>
      </c>
      <c r="F104" s="254" t="str">
        <f>'Sch-1'!J104</f>
        <v>EXTERNAL FIREWALL WITH NIPS FOR ICCP AND RTU AND CENTRALISED MANGEMENT</v>
      </c>
      <c r="G104" s="254" t="str">
        <f>'Sch-1'!K104</f>
        <v xml:space="preserve">EA </v>
      </c>
      <c r="H104" s="253">
        <f>'Sch-1'!L104</f>
        <v>2</v>
      </c>
      <c r="I104" s="255"/>
      <c r="J104" s="257" t="str">
        <f t="shared" si="2"/>
        <v>Included</v>
      </c>
      <c r="K104" s="256">
        <f t="shared" si="3"/>
        <v>0</v>
      </c>
      <c r="M104" s="221"/>
    </row>
    <row r="105" spans="1:13" s="231" customFormat="1" x14ac:dyDescent="0.3">
      <c r="A105" s="253">
        <f>'Sch-1'!A105</f>
        <v>86</v>
      </c>
      <c r="B105" s="253">
        <f>'Sch-1'!B105</f>
        <v>7000023989</v>
      </c>
      <c r="C105" s="253">
        <f>'Sch-1'!C105</f>
        <v>1340</v>
      </c>
      <c r="D105" s="253" t="str">
        <f>'Sch-1'!D105</f>
        <v xml:space="preserve">SCADA-Supply                            </v>
      </c>
      <c r="E105" s="253">
        <f>'Sch-1'!E105</f>
        <v>1000053101</v>
      </c>
      <c r="F105" s="254" t="str">
        <f>'Sch-1'!J105</f>
        <v>PROCESSOR TERMINAL -LAPTOP</v>
      </c>
      <c r="G105" s="254" t="str">
        <f>'Sch-1'!K105</f>
        <v xml:space="preserve">EA </v>
      </c>
      <c r="H105" s="253">
        <f>'Sch-1'!L105</f>
        <v>1</v>
      </c>
      <c r="I105" s="255"/>
      <c r="J105" s="257" t="str">
        <f t="shared" si="2"/>
        <v>Included</v>
      </c>
      <c r="K105" s="256">
        <f t="shared" si="3"/>
        <v>0</v>
      </c>
      <c r="M105" s="221"/>
    </row>
    <row r="106" spans="1:13" s="231" customFormat="1" ht="33" x14ac:dyDescent="0.3">
      <c r="A106" s="253">
        <f>'Sch-1'!A106</f>
        <v>87</v>
      </c>
      <c r="B106" s="253">
        <f>'Sch-1'!B106</f>
        <v>7000023989</v>
      </c>
      <c r="C106" s="253">
        <f>'Sch-1'!C106</f>
        <v>1350</v>
      </c>
      <c r="D106" s="253" t="str">
        <f>'Sch-1'!D106</f>
        <v xml:space="preserve">SCADA-Supply                            </v>
      </c>
      <c r="E106" s="253">
        <f>'Sch-1'!E106</f>
        <v>1000022709</v>
      </c>
      <c r="F106" s="254" t="str">
        <f>'Sch-1'!J106</f>
        <v>Computer System Hardware - Workstations (Operator Console) integratedwith dual 24' LED Monitors</v>
      </c>
      <c r="G106" s="254" t="str">
        <f>'Sch-1'!K106</f>
        <v xml:space="preserve">EA </v>
      </c>
      <c r="H106" s="253">
        <f>'Sch-1'!L106</f>
        <v>3</v>
      </c>
      <c r="I106" s="255"/>
      <c r="J106" s="257" t="str">
        <f t="shared" si="2"/>
        <v>Included</v>
      </c>
      <c r="K106" s="256">
        <f t="shared" si="3"/>
        <v>0</v>
      </c>
      <c r="M106" s="221"/>
    </row>
    <row r="107" spans="1:13" s="231" customFormat="1" x14ac:dyDescent="0.3">
      <c r="A107" s="253">
        <f>'Sch-1'!A107</f>
        <v>88</v>
      </c>
      <c r="B107" s="253">
        <f>'Sch-1'!B107</f>
        <v>7000023989</v>
      </c>
      <c r="C107" s="253">
        <f>'Sch-1'!C107</f>
        <v>1360</v>
      </c>
      <c r="D107" s="253" t="str">
        <f>'Sch-1'!D107</f>
        <v xml:space="preserve">SCADA-Supply                            </v>
      </c>
      <c r="E107" s="253">
        <f>'Sch-1'!E107</f>
        <v>1000060217</v>
      </c>
      <c r="F107" s="254" t="str">
        <f>'Sch-1'!J107</f>
        <v>DUAL MONITORS FOR WORKSTATIONS</v>
      </c>
      <c r="G107" s="254" t="str">
        <f>'Sch-1'!K107</f>
        <v xml:space="preserve">EA </v>
      </c>
      <c r="H107" s="253">
        <f>'Sch-1'!L107</f>
        <v>3</v>
      </c>
      <c r="I107" s="255"/>
      <c r="J107" s="257" t="str">
        <f t="shared" si="2"/>
        <v>Included</v>
      </c>
      <c r="K107" s="256">
        <f t="shared" si="3"/>
        <v>0</v>
      </c>
      <c r="M107" s="221"/>
    </row>
    <row r="108" spans="1:13" s="231" customFormat="1" x14ac:dyDescent="0.3">
      <c r="A108" s="253">
        <f>'Sch-1'!A108</f>
        <v>89</v>
      </c>
      <c r="B108" s="253">
        <f>'Sch-1'!B108</f>
        <v>7000023989</v>
      </c>
      <c r="C108" s="253">
        <f>'Sch-1'!C108</f>
        <v>1370</v>
      </c>
      <c r="D108" s="253" t="str">
        <f>'Sch-1'!D108</f>
        <v xml:space="preserve">SCADA-Supply                            </v>
      </c>
      <c r="E108" s="253">
        <f>'Sch-1'!E108</f>
        <v>1000064036</v>
      </c>
      <c r="F108" s="254" t="str">
        <f>'Sch-1'!J108</f>
        <v>WORKSTATION FOR PDS</v>
      </c>
      <c r="G108" s="254" t="str">
        <f>'Sch-1'!K108</f>
        <v xml:space="preserve">EA </v>
      </c>
      <c r="H108" s="253">
        <f>'Sch-1'!L108</f>
        <v>1</v>
      </c>
      <c r="I108" s="255"/>
      <c r="J108" s="257" t="str">
        <f t="shared" si="2"/>
        <v>Included</v>
      </c>
      <c r="K108" s="256">
        <f t="shared" si="3"/>
        <v>0</v>
      </c>
      <c r="M108" s="221"/>
    </row>
    <row r="109" spans="1:13" s="231" customFormat="1" x14ac:dyDescent="0.3">
      <c r="A109" s="253">
        <f>'Sch-1'!A109</f>
        <v>90</v>
      </c>
      <c r="B109" s="253">
        <f>'Sch-1'!B109</f>
        <v>7000023989</v>
      </c>
      <c r="C109" s="253">
        <f>'Sch-1'!C109</f>
        <v>1380</v>
      </c>
      <c r="D109" s="253" t="str">
        <f>'Sch-1'!D109</f>
        <v xml:space="preserve">SCADA-Supply                            </v>
      </c>
      <c r="E109" s="253">
        <f>'Sch-1'!E109</f>
        <v>1000063998</v>
      </c>
      <c r="F109" s="254" t="str">
        <f>'Sch-1'!J109</f>
        <v>DUAL MONITOR FOR PDS</v>
      </c>
      <c r="G109" s="254" t="str">
        <f>'Sch-1'!K109</f>
        <v xml:space="preserve">EA </v>
      </c>
      <c r="H109" s="253">
        <f>'Sch-1'!L109</f>
        <v>1</v>
      </c>
      <c r="I109" s="255"/>
      <c r="J109" s="257" t="str">
        <f t="shared" si="2"/>
        <v>Included</v>
      </c>
      <c r="K109" s="256">
        <f t="shared" si="3"/>
        <v>0</v>
      </c>
      <c r="M109" s="221"/>
    </row>
    <row r="110" spans="1:13" ht="16.5" customHeight="1" x14ac:dyDescent="0.3">
      <c r="A110" s="253">
        <f>'Sch-1'!A110</f>
        <v>91</v>
      </c>
      <c r="B110" s="253">
        <f>'Sch-1'!B110</f>
        <v>7000023989</v>
      </c>
      <c r="C110" s="253">
        <f>'Sch-1'!C110</f>
        <v>1390</v>
      </c>
      <c r="D110" s="253" t="str">
        <f>'Sch-1'!D110</f>
        <v xml:space="preserve">SCADA-Supply                            </v>
      </c>
      <c r="E110" s="253">
        <f>'Sch-1'!E110</f>
        <v>1000010514</v>
      </c>
      <c r="F110" s="254" t="str">
        <f>'Sch-1'!J110</f>
        <v>DTS Workstation console</v>
      </c>
      <c r="G110" s="254" t="str">
        <f>'Sch-1'!K110</f>
        <v xml:space="preserve">EA </v>
      </c>
      <c r="H110" s="253">
        <f>'Sch-1'!L110</f>
        <v>1</v>
      </c>
      <c r="I110" s="255"/>
      <c r="J110" s="257" t="str">
        <f t="shared" si="2"/>
        <v>Included</v>
      </c>
      <c r="K110" s="256">
        <f t="shared" si="3"/>
        <v>0</v>
      </c>
      <c r="L110" s="231"/>
    </row>
    <row r="111" spans="1:13" s="231" customFormat="1" x14ac:dyDescent="0.3">
      <c r="A111" s="253">
        <f>'Sch-1'!A111</f>
        <v>92</v>
      </c>
      <c r="B111" s="253">
        <f>'Sch-1'!B111</f>
        <v>7000023989</v>
      </c>
      <c r="C111" s="253">
        <f>'Sch-1'!C111</f>
        <v>1400</v>
      </c>
      <c r="D111" s="253" t="str">
        <f>'Sch-1'!D111</f>
        <v xml:space="preserve">SCADA-Supply                            </v>
      </c>
      <c r="E111" s="253">
        <f>'Sch-1'!E111</f>
        <v>1000064000</v>
      </c>
      <c r="F111" s="254" t="str">
        <f>'Sch-1'!J111</f>
        <v>DUAL MONITORS FOR DTS</v>
      </c>
      <c r="G111" s="254" t="str">
        <f>'Sch-1'!K111</f>
        <v xml:space="preserve">EA </v>
      </c>
      <c r="H111" s="253">
        <f>'Sch-1'!L111</f>
        <v>1</v>
      </c>
      <c r="I111" s="255"/>
      <c r="J111" s="257" t="str">
        <f t="shared" si="2"/>
        <v>Included</v>
      </c>
      <c r="K111" s="256">
        <f t="shared" si="3"/>
        <v>0</v>
      </c>
      <c r="M111" s="221"/>
    </row>
    <row r="112" spans="1:13" s="231" customFormat="1" x14ac:dyDescent="0.3">
      <c r="A112" s="253">
        <f>'Sch-1'!A112</f>
        <v>93</v>
      </c>
      <c r="B112" s="253">
        <f>'Sch-1'!B112</f>
        <v>7000023989</v>
      </c>
      <c r="C112" s="253">
        <f>'Sch-1'!C112</f>
        <v>1410</v>
      </c>
      <c r="D112" s="253" t="str">
        <f>'Sch-1'!D112</f>
        <v xml:space="preserve">SCADA-Supply                            </v>
      </c>
      <c r="E112" s="253">
        <f>'Sch-1'!E112</f>
        <v>1000009297</v>
      </c>
      <c r="F112" s="254" t="str">
        <f>'Sch-1'!J112</f>
        <v>Color Laser Printer</v>
      </c>
      <c r="G112" s="254" t="str">
        <f>'Sch-1'!K112</f>
        <v xml:space="preserve">EA </v>
      </c>
      <c r="H112" s="253">
        <f>'Sch-1'!L112</f>
        <v>2</v>
      </c>
      <c r="I112" s="255"/>
      <c r="J112" s="257" t="str">
        <f t="shared" si="2"/>
        <v>Included</v>
      </c>
      <c r="K112" s="256">
        <f t="shared" si="3"/>
        <v>0</v>
      </c>
      <c r="M112" s="221"/>
    </row>
    <row r="113" spans="1:13" s="231" customFormat="1" ht="33" x14ac:dyDescent="0.3">
      <c r="A113" s="253">
        <f>'Sch-1'!A113</f>
        <v>94</v>
      </c>
      <c r="B113" s="253">
        <f>'Sch-1'!B113</f>
        <v>7000023989</v>
      </c>
      <c r="C113" s="253">
        <f>'Sch-1'!C113</f>
        <v>1420</v>
      </c>
      <c r="D113" s="253" t="str">
        <f>'Sch-1'!D113</f>
        <v xml:space="preserve">SCADA-Supply                            </v>
      </c>
      <c r="E113" s="253">
        <f>'Sch-1'!E113</f>
        <v>1000007095</v>
      </c>
      <c r="F113" s="254" t="str">
        <f>'Sch-1'!J113</f>
        <v>Computer System Hardware - Black &amp; White Laser Printer cum MultiFunction Device</v>
      </c>
      <c r="G113" s="254" t="str">
        <f>'Sch-1'!K113</f>
        <v xml:space="preserve">EA </v>
      </c>
      <c r="H113" s="253">
        <f>'Sch-1'!L113</f>
        <v>1</v>
      </c>
      <c r="I113" s="255"/>
      <c r="J113" s="257" t="str">
        <f t="shared" si="2"/>
        <v>Included</v>
      </c>
      <c r="K113" s="256">
        <f t="shared" si="3"/>
        <v>0</v>
      </c>
      <c r="M113" s="221"/>
    </row>
    <row r="114" spans="1:13" s="231" customFormat="1" ht="33" x14ac:dyDescent="0.3">
      <c r="A114" s="253">
        <f>'Sch-1'!A114</f>
        <v>95</v>
      </c>
      <c r="B114" s="253">
        <f>'Sch-1'!B114</f>
        <v>7000023989</v>
      </c>
      <c r="C114" s="253">
        <f>'Sch-1'!C114</f>
        <v>1430</v>
      </c>
      <c r="D114" s="253" t="str">
        <f>'Sch-1'!D114</f>
        <v xml:space="preserve">SCADA-Supply                            </v>
      </c>
      <c r="E114" s="253">
        <f>'Sch-1'!E114</f>
        <v>1000060300</v>
      </c>
      <c r="F114" s="254" t="str">
        <f>'Sch-1'!J114</f>
        <v>TIME &amp; FREQUENCY SYSTEM NAVIC BASED (WITH FAILBACK TO GPS)</v>
      </c>
      <c r="G114" s="254" t="str">
        <f>'Sch-1'!K114</f>
        <v>LOT</v>
      </c>
      <c r="H114" s="253">
        <f>'Sch-1'!L114</f>
        <v>1</v>
      </c>
      <c r="I114" s="255"/>
      <c r="J114" s="257" t="str">
        <f t="shared" si="2"/>
        <v>Included</v>
      </c>
      <c r="K114" s="256">
        <f t="shared" si="3"/>
        <v>0</v>
      </c>
      <c r="M114" s="221"/>
    </row>
    <row r="115" spans="1:13" s="231" customFormat="1" x14ac:dyDescent="0.3">
      <c r="A115" s="253">
        <f>'Sch-1'!A115</f>
        <v>96</v>
      </c>
      <c r="B115" s="253">
        <f>'Sch-1'!B115</f>
        <v>7000023989</v>
      </c>
      <c r="C115" s="253">
        <f>'Sch-1'!C115</f>
        <v>1440</v>
      </c>
      <c r="D115" s="253" t="str">
        <f>'Sch-1'!D115</f>
        <v xml:space="preserve">SCADA-Supply                            </v>
      </c>
      <c r="E115" s="253">
        <f>'Sch-1'!E115</f>
        <v>1000010618</v>
      </c>
      <c r="F115" s="254" t="str">
        <f>'Sch-1'!J115</f>
        <v>Computer System Hardware - Digital Display for Day</v>
      </c>
      <c r="G115" s="254" t="str">
        <f>'Sch-1'!K115</f>
        <v xml:space="preserve">EA </v>
      </c>
      <c r="H115" s="253">
        <f>'Sch-1'!L115</f>
        <v>1</v>
      </c>
      <c r="I115" s="255"/>
      <c r="J115" s="257" t="str">
        <f t="shared" si="2"/>
        <v>Included</v>
      </c>
      <c r="K115" s="256">
        <f t="shared" si="3"/>
        <v>0</v>
      </c>
      <c r="M115" s="221"/>
    </row>
    <row r="116" spans="1:13" s="231" customFormat="1" x14ac:dyDescent="0.3">
      <c r="A116" s="253">
        <f>'Sch-1'!A116</f>
        <v>97</v>
      </c>
      <c r="B116" s="253">
        <f>'Sch-1'!B116</f>
        <v>7000023989</v>
      </c>
      <c r="C116" s="253">
        <f>'Sch-1'!C116</f>
        <v>1450</v>
      </c>
      <c r="D116" s="253" t="str">
        <f>'Sch-1'!D116</f>
        <v xml:space="preserve">SCADA-Supply                            </v>
      </c>
      <c r="E116" s="253">
        <f>'Sch-1'!E116</f>
        <v>1000010620</v>
      </c>
      <c r="F116" s="254" t="str">
        <f>'Sch-1'!J116</f>
        <v>Computer System Hardware - Digital Display for Time</v>
      </c>
      <c r="G116" s="254" t="str">
        <f>'Sch-1'!K116</f>
        <v xml:space="preserve">EA </v>
      </c>
      <c r="H116" s="253">
        <f>'Sch-1'!L116</f>
        <v>1</v>
      </c>
      <c r="I116" s="255"/>
      <c r="J116" s="257" t="str">
        <f t="shared" si="2"/>
        <v>Included</v>
      </c>
      <c r="K116" s="256">
        <f t="shared" si="3"/>
        <v>0</v>
      </c>
      <c r="M116" s="221"/>
    </row>
    <row r="117" spans="1:13" s="231" customFormat="1" ht="33" x14ac:dyDescent="0.3">
      <c r="A117" s="253">
        <f>'Sch-1'!A117</f>
        <v>98</v>
      </c>
      <c r="B117" s="253">
        <f>'Sch-1'!B117</f>
        <v>7000023989</v>
      </c>
      <c r="C117" s="253">
        <f>'Sch-1'!C117</f>
        <v>1460</v>
      </c>
      <c r="D117" s="253" t="str">
        <f>'Sch-1'!D117</f>
        <v xml:space="preserve">SCADA-Supply                            </v>
      </c>
      <c r="E117" s="253">
        <f>'Sch-1'!E117</f>
        <v>1000010619</v>
      </c>
      <c r="F117" s="254" t="str">
        <f>'Sch-1'!J117</f>
        <v>Computer System Hardware - Digital Display for Frequency</v>
      </c>
      <c r="G117" s="254" t="str">
        <f>'Sch-1'!K117</f>
        <v xml:space="preserve">EA </v>
      </c>
      <c r="H117" s="253">
        <f>'Sch-1'!L117</f>
        <v>1</v>
      </c>
      <c r="I117" s="255"/>
      <c r="J117" s="257" t="str">
        <f t="shared" si="2"/>
        <v>Included</v>
      </c>
      <c r="K117" s="256">
        <f t="shared" si="3"/>
        <v>0</v>
      </c>
      <c r="M117" s="221"/>
    </row>
    <row r="118" spans="1:13" s="231" customFormat="1" x14ac:dyDescent="0.3">
      <c r="A118" s="253">
        <f>'Sch-1'!A118</f>
        <v>99</v>
      </c>
      <c r="B118" s="253">
        <f>'Sch-1'!B118</f>
        <v>7000023989</v>
      </c>
      <c r="C118" s="253">
        <f>'Sch-1'!C118</f>
        <v>1470</v>
      </c>
      <c r="D118" s="253" t="str">
        <f>'Sch-1'!D118</f>
        <v xml:space="preserve">SCADA-Supply                            </v>
      </c>
      <c r="E118" s="253">
        <f>'Sch-1'!E118</f>
        <v>1000060447</v>
      </c>
      <c r="F118" s="254" t="str">
        <f>'Sch-1'!J118</f>
        <v>DIGITAL DISPLAY FOR DATE</v>
      </c>
      <c r="G118" s="254" t="str">
        <f>'Sch-1'!K118</f>
        <v xml:space="preserve">NO </v>
      </c>
      <c r="H118" s="253">
        <f>'Sch-1'!L118</f>
        <v>1</v>
      </c>
      <c r="I118" s="255"/>
      <c r="J118" s="257" t="str">
        <f t="shared" si="2"/>
        <v>Included</v>
      </c>
      <c r="K118" s="256">
        <f t="shared" si="3"/>
        <v>0</v>
      </c>
      <c r="M118" s="221"/>
    </row>
    <row r="119" spans="1:13" s="231" customFormat="1" ht="33" x14ac:dyDescent="0.3">
      <c r="A119" s="253">
        <f>'Sch-1'!A119</f>
        <v>100</v>
      </c>
      <c r="B119" s="253">
        <f>'Sch-1'!B119</f>
        <v>7000023989</v>
      </c>
      <c r="C119" s="253">
        <f>'Sch-1'!C119</f>
        <v>1480</v>
      </c>
      <c r="D119" s="253" t="str">
        <f>'Sch-1'!D119</f>
        <v xml:space="preserve">SCADA-Supply                            </v>
      </c>
      <c r="E119" s="253">
        <f>'Sch-1'!E119</f>
        <v>1000060229</v>
      </c>
      <c r="F119" s="254" t="str">
        <f>'Sch-1'!J119</f>
        <v>ENERGY ACCOUNTING AND BILLING SOFTWARE SERVER</v>
      </c>
      <c r="G119" s="254" t="str">
        <f>'Sch-1'!K119</f>
        <v xml:space="preserve">EA </v>
      </c>
      <c r="H119" s="253">
        <f>'Sch-1'!L119</f>
        <v>2</v>
      </c>
      <c r="I119" s="255"/>
      <c r="J119" s="257" t="str">
        <f t="shared" si="2"/>
        <v>Included</v>
      </c>
      <c r="K119" s="256">
        <f t="shared" si="3"/>
        <v>0</v>
      </c>
      <c r="M119" s="221"/>
    </row>
    <row r="120" spans="1:13" s="231" customFormat="1" ht="49.5" x14ac:dyDescent="0.3">
      <c r="A120" s="253">
        <f>'Sch-1'!A120</f>
        <v>101</v>
      </c>
      <c r="B120" s="253">
        <f>'Sch-1'!B120</f>
        <v>7000023989</v>
      </c>
      <c r="C120" s="253">
        <f>'Sch-1'!C120</f>
        <v>1490</v>
      </c>
      <c r="D120" s="253" t="str">
        <f>'Sch-1'!D120</f>
        <v xml:space="preserve">SCADA-Supply                            </v>
      </c>
      <c r="E120" s="253">
        <f>'Sch-1'!E120</f>
        <v>1000022276</v>
      </c>
      <c r="F120" s="254" t="str">
        <f>'Sch-1'!J120</f>
        <v>Computer System Hardware - Video Projection System (Having 3x2 Moduleconfiguration with each module of 70" diagonal LED back lit projectiondisplay)</v>
      </c>
      <c r="G120" s="254" t="str">
        <f>'Sch-1'!K120</f>
        <v>LOT</v>
      </c>
      <c r="H120" s="253">
        <f>'Sch-1'!L120</f>
        <v>1</v>
      </c>
      <c r="I120" s="255"/>
      <c r="J120" s="257" t="str">
        <f t="shared" si="2"/>
        <v>Included</v>
      </c>
      <c r="K120" s="256">
        <f t="shared" si="3"/>
        <v>0</v>
      </c>
      <c r="M120" s="221"/>
    </row>
    <row r="121" spans="1:13" s="231" customFormat="1" ht="33" x14ac:dyDescent="0.3">
      <c r="A121" s="253">
        <f>'Sch-1'!A121</f>
        <v>102</v>
      </c>
      <c r="B121" s="253">
        <f>'Sch-1'!B121</f>
        <v>7000023989</v>
      </c>
      <c r="C121" s="253">
        <f>'Sch-1'!C121</f>
        <v>1500</v>
      </c>
      <c r="D121" s="253" t="str">
        <f>'Sch-1'!D121</f>
        <v xml:space="preserve">SCADA-Supply                            </v>
      </c>
      <c r="E121" s="253">
        <f>'Sch-1'!E121</f>
        <v>1000049896</v>
      </c>
      <c r="F121" s="254" t="str">
        <f>'Sch-1'!J121</f>
        <v>44U SERVER RACK/PANELS WITH IP Based KVM SWITCH &amp; RACK MOUNTED MONITOR</v>
      </c>
      <c r="G121" s="254" t="str">
        <f>'Sch-1'!K121</f>
        <v>LOT</v>
      </c>
      <c r="H121" s="253">
        <f>'Sch-1'!L121</f>
        <v>3</v>
      </c>
      <c r="I121" s="255"/>
      <c r="J121" s="257" t="str">
        <f t="shared" si="2"/>
        <v>Included</v>
      </c>
      <c r="K121" s="256">
        <f t="shared" si="3"/>
        <v>0</v>
      </c>
      <c r="M121" s="221"/>
    </row>
    <row r="122" spans="1:13" s="231" customFormat="1" ht="33" x14ac:dyDescent="0.3">
      <c r="A122" s="253">
        <f>'Sch-1'!A122</f>
        <v>103</v>
      </c>
      <c r="B122" s="253">
        <f>'Sch-1'!B122</f>
        <v>7000023989</v>
      </c>
      <c r="C122" s="253">
        <f>'Sch-1'!C122</f>
        <v>1510</v>
      </c>
      <c r="D122" s="253" t="str">
        <f>'Sch-1'!D122</f>
        <v xml:space="preserve">SCADA-Supply                            </v>
      </c>
      <c r="E122" s="253">
        <f>'Sch-1'!E122</f>
        <v>1000060307</v>
      </c>
      <c r="F122" s="254" t="str">
        <f>'Sch-1'!J122</f>
        <v>FURNITURE - WORKSTATION DESK AND CHAIR AND PRINTER TABLE</v>
      </c>
      <c r="G122" s="254" t="str">
        <f>'Sch-1'!K122</f>
        <v>LOT</v>
      </c>
      <c r="H122" s="253">
        <f>'Sch-1'!L122</f>
        <v>1</v>
      </c>
      <c r="I122" s="255"/>
      <c r="J122" s="257" t="str">
        <f t="shared" si="2"/>
        <v>Included</v>
      </c>
      <c r="K122" s="256">
        <f t="shared" si="3"/>
        <v>0</v>
      </c>
      <c r="M122" s="221"/>
    </row>
    <row r="123" spans="1:13" s="231" customFormat="1" ht="33" x14ac:dyDescent="0.3">
      <c r="A123" s="253">
        <f>'Sch-1'!A123</f>
        <v>104</v>
      </c>
      <c r="B123" s="253">
        <f>'Sch-1'!B123</f>
        <v>7000023989</v>
      </c>
      <c r="C123" s="253">
        <f>'Sch-1'!C123</f>
        <v>1520</v>
      </c>
      <c r="D123" s="253" t="str">
        <f>'Sch-1'!D123</f>
        <v xml:space="preserve">SCADA-Supply                            </v>
      </c>
      <c r="E123" s="253">
        <f>'Sch-1'!E123</f>
        <v>1000060243</v>
      </c>
      <c r="F123" s="254" t="str">
        <f>'Sch-1'!J123</f>
        <v>FURNITURE FOR CONFERENCE ROOM (TABLE AND CHAIRS)</v>
      </c>
      <c r="G123" s="254" t="str">
        <f>'Sch-1'!K123</f>
        <v>LOT</v>
      </c>
      <c r="H123" s="253">
        <f>'Sch-1'!L123</f>
        <v>1</v>
      </c>
      <c r="I123" s="255"/>
      <c r="J123" s="257" t="str">
        <f t="shared" si="2"/>
        <v>Included</v>
      </c>
      <c r="K123" s="256">
        <f t="shared" si="3"/>
        <v>0</v>
      </c>
      <c r="M123" s="221"/>
    </row>
    <row r="124" spans="1:13" s="231" customFormat="1" x14ac:dyDescent="0.3">
      <c r="A124" s="253">
        <f>'Sch-1'!A124</f>
        <v>105</v>
      </c>
      <c r="B124" s="253">
        <f>'Sch-1'!B124</f>
        <v>7000023989</v>
      </c>
      <c r="C124" s="253">
        <f>'Sch-1'!C124</f>
        <v>1530</v>
      </c>
      <c r="D124" s="253" t="str">
        <f>'Sch-1'!D124</f>
        <v xml:space="preserve">SCADA-Supply                            </v>
      </c>
      <c r="E124" s="253">
        <f>'Sch-1'!E124</f>
        <v>1000063978</v>
      </c>
      <c r="F124" s="254" t="str">
        <f>'Sch-1'!J124</f>
        <v>REMOTE CONSOLES WITH CPU (55"  MONITOR)</v>
      </c>
      <c r="G124" s="254" t="str">
        <f>'Sch-1'!K124</f>
        <v xml:space="preserve">EA </v>
      </c>
      <c r="H124" s="253">
        <f>'Sch-1'!L124</f>
        <v>2</v>
      </c>
      <c r="I124" s="255"/>
      <c r="J124" s="257" t="str">
        <f t="shared" si="2"/>
        <v>Included</v>
      </c>
      <c r="K124" s="256">
        <f t="shared" si="3"/>
        <v>0</v>
      </c>
      <c r="M124" s="221"/>
    </row>
    <row r="125" spans="1:13" s="231" customFormat="1" x14ac:dyDescent="0.3">
      <c r="A125" s="253">
        <f>'Sch-1'!A125</f>
        <v>106</v>
      </c>
      <c r="B125" s="253">
        <f>'Sch-1'!B125</f>
        <v>7000023989</v>
      </c>
      <c r="C125" s="253">
        <f>'Sch-1'!C125</f>
        <v>1540</v>
      </c>
      <c r="D125" s="253" t="str">
        <f>'Sch-1'!D125</f>
        <v xml:space="preserve">SCADA-Supply                            </v>
      </c>
      <c r="E125" s="253">
        <f>'Sch-1'!E125</f>
        <v>1000063990</v>
      </c>
      <c r="F125" s="254" t="str">
        <f>'Sch-1'!J125</f>
        <v>55"  MONITOR FOR REMOTE CONSOLE</v>
      </c>
      <c r="G125" s="254" t="str">
        <f>'Sch-1'!K125</f>
        <v xml:space="preserve">EA </v>
      </c>
      <c r="H125" s="253">
        <f>'Sch-1'!L125</f>
        <v>2</v>
      </c>
      <c r="I125" s="255"/>
      <c r="J125" s="257" t="str">
        <f t="shared" si="2"/>
        <v>Included</v>
      </c>
      <c r="K125" s="256">
        <f t="shared" si="3"/>
        <v>0</v>
      </c>
      <c r="M125" s="221"/>
    </row>
    <row r="126" spans="1:13" s="231" customFormat="1" ht="33" x14ac:dyDescent="0.3">
      <c r="A126" s="253">
        <f>'Sch-1'!A126</f>
        <v>107</v>
      </c>
      <c r="B126" s="253">
        <f>'Sch-1'!B126</f>
        <v>7000023989</v>
      </c>
      <c r="C126" s="253">
        <f>'Sch-1'!C126</f>
        <v>1550</v>
      </c>
      <c r="D126" s="253" t="str">
        <f>'Sch-1'!D126</f>
        <v xml:space="preserve">SCADA-Supply                            </v>
      </c>
      <c r="E126" s="253">
        <f>'Sch-1'!E126</f>
        <v>1000022025</v>
      </c>
      <c r="F126" s="254" t="str">
        <f>'Sch-1'!J126</f>
        <v>Uninterrupted Power supply - 40 kVA (32kW at 0.8 pf) UPS running inparallel</v>
      </c>
      <c r="G126" s="254" t="str">
        <f>'Sch-1'!K126</f>
        <v xml:space="preserve">EA </v>
      </c>
      <c r="H126" s="253">
        <f>'Sch-1'!L126</f>
        <v>2</v>
      </c>
      <c r="I126" s="255"/>
      <c r="J126" s="257" t="str">
        <f t="shared" si="2"/>
        <v>Included</v>
      </c>
      <c r="K126" s="256">
        <f t="shared" si="3"/>
        <v>0</v>
      </c>
      <c r="M126" s="221"/>
    </row>
    <row r="127" spans="1:13" s="231" customFormat="1" ht="33" x14ac:dyDescent="0.3">
      <c r="A127" s="253">
        <f>'Sch-1'!A127</f>
        <v>108</v>
      </c>
      <c r="B127" s="253">
        <f>'Sch-1'!B127</f>
        <v>7000023989</v>
      </c>
      <c r="C127" s="253">
        <f>'Sch-1'!C127</f>
        <v>1560</v>
      </c>
      <c r="D127" s="253" t="str">
        <f>'Sch-1'!D127</f>
        <v xml:space="preserve">SCADA-Supply                            </v>
      </c>
      <c r="E127" s="253">
        <f>'Sch-1'!E127</f>
        <v>1000022286</v>
      </c>
      <c r="F127" s="254" t="str">
        <f>'Sch-1'!J127</f>
        <v>VRLA type Battery banks for UPS (eachbank of atleast 76.8 kVAH)</v>
      </c>
      <c r="G127" s="254" t="str">
        <f>'Sch-1'!K127</f>
        <v xml:space="preserve">EA </v>
      </c>
      <c r="H127" s="253">
        <f>'Sch-1'!L127</f>
        <v>2</v>
      </c>
      <c r="I127" s="255"/>
      <c r="J127" s="257" t="str">
        <f t="shared" si="2"/>
        <v>Included</v>
      </c>
      <c r="K127" s="256">
        <f t="shared" si="3"/>
        <v>0</v>
      </c>
      <c r="M127" s="221"/>
    </row>
    <row r="128" spans="1:13" s="231" customFormat="1" x14ac:dyDescent="0.3">
      <c r="A128" s="253">
        <f>'Sch-1'!A128</f>
        <v>109</v>
      </c>
      <c r="B128" s="253">
        <f>'Sch-1'!B128</f>
        <v>7000023989</v>
      </c>
      <c r="C128" s="253">
        <f>'Sch-1'!C128</f>
        <v>1570</v>
      </c>
      <c r="D128" s="253" t="str">
        <f>'Sch-1'!D128</f>
        <v xml:space="preserve">SCADA-Supply                            </v>
      </c>
      <c r="E128" s="253">
        <f>'Sch-1'!E128</f>
        <v>1000013907</v>
      </c>
      <c r="F128" s="254" t="str">
        <f>'Sch-1'!J128</f>
        <v>Input ACDB (150 kVA rating)</v>
      </c>
      <c r="G128" s="254" t="str">
        <f>'Sch-1'!K128</f>
        <v xml:space="preserve">EA </v>
      </c>
      <c r="H128" s="253">
        <f>'Sch-1'!L128</f>
        <v>1</v>
      </c>
      <c r="I128" s="255"/>
      <c r="J128" s="257" t="str">
        <f t="shared" si="2"/>
        <v>Included</v>
      </c>
      <c r="K128" s="256">
        <f t="shared" si="3"/>
        <v>0</v>
      </c>
      <c r="M128" s="221"/>
    </row>
    <row r="129" spans="1:13" s="231" customFormat="1" x14ac:dyDescent="0.3">
      <c r="A129" s="253">
        <f>'Sch-1'!A129</f>
        <v>110</v>
      </c>
      <c r="B129" s="253">
        <f>'Sch-1'!B129</f>
        <v>7000023989</v>
      </c>
      <c r="C129" s="253">
        <f>'Sch-1'!C129</f>
        <v>1580</v>
      </c>
      <c r="D129" s="253" t="str">
        <f>'Sch-1'!D129</f>
        <v xml:space="preserve">SCADA-Supply                            </v>
      </c>
      <c r="E129" s="253">
        <f>'Sch-1'!E129</f>
        <v>1000016854</v>
      </c>
      <c r="F129" s="254" t="str">
        <f>'Sch-1'!J129</f>
        <v>Output ACDB (100 kVA rating)</v>
      </c>
      <c r="G129" s="254" t="str">
        <f>'Sch-1'!K129</f>
        <v xml:space="preserve">EA </v>
      </c>
      <c r="H129" s="253">
        <f>'Sch-1'!L129</f>
        <v>1</v>
      </c>
      <c r="I129" s="255"/>
      <c r="J129" s="257" t="str">
        <f t="shared" si="2"/>
        <v>Included</v>
      </c>
      <c r="K129" s="256">
        <f t="shared" si="3"/>
        <v>0</v>
      </c>
      <c r="M129" s="221"/>
    </row>
    <row r="130" spans="1:13" s="231" customFormat="1" ht="33" x14ac:dyDescent="0.3">
      <c r="A130" s="253">
        <f>'Sch-1'!A130</f>
        <v>111</v>
      </c>
      <c r="B130" s="253">
        <f>'Sch-1'!B130</f>
        <v>7000023989</v>
      </c>
      <c r="C130" s="253">
        <f>'Sch-1'!C130</f>
        <v>1590</v>
      </c>
      <c r="D130" s="253" t="str">
        <f>'Sch-1'!D130</f>
        <v xml:space="preserve">SCADA-Supply                            </v>
      </c>
      <c r="E130" s="253">
        <f>'Sch-1'!E130</f>
        <v>1000045660</v>
      </c>
      <c r="F130" s="254" t="str">
        <f>'Sch-1'!J130</f>
        <v>ACCESSORIES FOR MAINTENANCE OF VRLA TYPE BATTERIES</v>
      </c>
      <c r="G130" s="254" t="str">
        <f>'Sch-1'!K130</f>
        <v>LOT</v>
      </c>
      <c r="H130" s="253">
        <f>'Sch-1'!L130</f>
        <v>1</v>
      </c>
      <c r="I130" s="255"/>
      <c r="J130" s="257" t="str">
        <f t="shared" si="2"/>
        <v>Included</v>
      </c>
      <c r="K130" s="256">
        <f t="shared" si="3"/>
        <v>0</v>
      </c>
      <c r="M130" s="221"/>
    </row>
    <row r="131" spans="1:13" s="231" customFormat="1" ht="33" x14ac:dyDescent="0.3">
      <c r="A131" s="253">
        <f>'Sch-1'!A131</f>
        <v>112</v>
      </c>
      <c r="B131" s="253">
        <f>'Sch-1'!B131</f>
        <v>7000023989</v>
      </c>
      <c r="C131" s="253">
        <f>'Sch-1'!C131</f>
        <v>1600</v>
      </c>
      <c r="D131" s="253" t="str">
        <f>'Sch-1'!D131</f>
        <v xml:space="preserve">SCADA-Supply                            </v>
      </c>
      <c r="E131" s="253">
        <f>'Sch-1'!E131</f>
        <v>1000022029</v>
      </c>
      <c r="F131" s="254" t="str">
        <f>'Sch-1'!J131</f>
        <v>UPS Monitoring System and it's integration with SCADA System</v>
      </c>
      <c r="G131" s="254" t="str">
        <f>'Sch-1'!K131</f>
        <v>LOT</v>
      </c>
      <c r="H131" s="253">
        <f>'Sch-1'!L131</f>
        <v>1</v>
      </c>
      <c r="I131" s="255"/>
      <c r="J131" s="257" t="str">
        <f t="shared" si="2"/>
        <v>Included</v>
      </c>
      <c r="K131" s="256">
        <f t="shared" si="3"/>
        <v>0</v>
      </c>
      <c r="M131" s="221"/>
    </row>
    <row r="132" spans="1:13" s="231" customFormat="1" x14ac:dyDescent="0.3">
      <c r="A132" s="253">
        <f>'Sch-1'!A132</f>
        <v>113</v>
      </c>
      <c r="B132" s="253">
        <f>'Sch-1'!B132</f>
        <v>7000023989</v>
      </c>
      <c r="C132" s="253">
        <f>'Sch-1'!C132</f>
        <v>1610</v>
      </c>
      <c r="D132" s="253" t="str">
        <f>'Sch-1'!D132</f>
        <v xml:space="preserve">SCADA-Supply                            </v>
      </c>
      <c r="E132" s="253">
        <f>'Sch-1'!E132</f>
        <v>1000014162</v>
      </c>
      <c r="F132" s="254" t="str">
        <f>'Sch-1'!J132</f>
        <v>Isolation Transformer of double the UPS rating</v>
      </c>
      <c r="G132" s="254" t="str">
        <f>'Sch-1'!K132</f>
        <v>LOT</v>
      </c>
      <c r="H132" s="253">
        <f>'Sch-1'!L132</f>
        <v>1</v>
      </c>
      <c r="I132" s="255"/>
      <c r="J132" s="257" t="str">
        <f t="shared" si="2"/>
        <v>Included</v>
      </c>
      <c r="K132" s="256">
        <f t="shared" si="3"/>
        <v>0</v>
      </c>
      <c r="M132" s="221"/>
    </row>
    <row r="133" spans="1:13" s="231" customFormat="1" ht="33" x14ac:dyDescent="0.3">
      <c r="A133" s="253">
        <f>'Sch-1'!A133</f>
        <v>114</v>
      </c>
      <c r="B133" s="253">
        <f>'Sch-1'!B133</f>
        <v>7000023989</v>
      </c>
      <c r="C133" s="253">
        <f>'Sch-1'!C133</f>
        <v>1620</v>
      </c>
      <c r="D133" s="253" t="str">
        <f>'Sch-1'!D133</f>
        <v xml:space="preserve">SCADA-Supply                            </v>
      </c>
      <c r="E133" s="253">
        <f>'Sch-1'!E133</f>
        <v>1000017729</v>
      </c>
      <c r="F133" s="254" t="str">
        <f>'Sch-1'!J133</f>
        <v>Power Distribution and cabling work required to establish UPS</v>
      </c>
      <c r="G133" s="254" t="str">
        <f>'Sch-1'!K133</f>
        <v>LOT</v>
      </c>
      <c r="H133" s="253">
        <f>'Sch-1'!L133</f>
        <v>1</v>
      </c>
      <c r="I133" s="255"/>
      <c r="J133" s="257" t="str">
        <f t="shared" si="2"/>
        <v>Included</v>
      </c>
      <c r="K133" s="256">
        <f t="shared" si="3"/>
        <v>0</v>
      </c>
      <c r="M133" s="221"/>
    </row>
    <row r="134" spans="1:13" s="231" customFormat="1" ht="33" x14ac:dyDescent="0.3">
      <c r="A134" s="253">
        <f>'Sch-1'!A134</f>
        <v>115</v>
      </c>
      <c r="B134" s="253">
        <f>'Sch-1'!B134</f>
        <v>7000023989</v>
      </c>
      <c r="C134" s="253">
        <f>'Sch-1'!C134</f>
        <v>1630</v>
      </c>
      <c r="D134" s="253" t="str">
        <f>'Sch-1'!D134</f>
        <v xml:space="preserve">SCADA-Supply                            </v>
      </c>
      <c r="E134" s="253">
        <f>'Sch-1'!E134</f>
        <v>1000022205</v>
      </c>
      <c r="F134" s="254" t="str">
        <f>'Sch-1'!J134</f>
        <v>Video Conferencing Equipment:- Multipoint Conference Unit (MCU)</v>
      </c>
      <c r="G134" s="254" t="str">
        <f>'Sch-1'!K134</f>
        <v>LOT</v>
      </c>
      <c r="H134" s="253">
        <f>'Sch-1'!L134</f>
        <v>2</v>
      </c>
      <c r="I134" s="255"/>
      <c r="J134" s="257" t="str">
        <f t="shared" si="2"/>
        <v>Included</v>
      </c>
      <c r="K134" s="256">
        <f t="shared" si="3"/>
        <v>0</v>
      </c>
      <c r="M134" s="221"/>
    </row>
    <row r="135" spans="1:13" s="231" customFormat="1" ht="33" x14ac:dyDescent="0.3">
      <c r="A135" s="253">
        <f>'Sch-1'!A135</f>
        <v>116</v>
      </c>
      <c r="B135" s="253">
        <f>'Sch-1'!B135</f>
        <v>7000023989</v>
      </c>
      <c r="C135" s="253">
        <f>'Sch-1'!C135</f>
        <v>1640</v>
      </c>
      <c r="D135" s="253" t="str">
        <f>'Sch-1'!D135</f>
        <v xml:space="preserve">SCADA-Supply                            </v>
      </c>
      <c r="E135" s="253">
        <f>'Sch-1'!E135</f>
        <v>1000022202</v>
      </c>
      <c r="F135" s="254" t="str">
        <f>'Sch-1'!J135</f>
        <v>Video Conferencing Equipment:- Configuration Laptop with assciatedaccessories</v>
      </c>
      <c r="G135" s="254" t="str">
        <f>'Sch-1'!K135</f>
        <v xml:space="preserve">EA </v>
      </c>
      <c r="H135" s="253">
        <f>'Sch-1'!L135</f>
        <v>1</v>
      </c>
      <c r="I135" s="255"/>
      <c r="J135" s="257" t="str">
        <f t="shared" si="2"/>
        <v>Included</v>
      </c>
      <c r="K135" s="256">
        <f t="shared" si="3"/>
        <v>0</v>
      </c>
      <c r="M135" s="221"/>
    </row>
    <row r="136" spans="1:13" s="231" customFormat="1" x14ac:dyDescent="0.3">
      <c r="A136" s="253">
        <f>'Sch-1'!A136</f>
        <v>117</v>
      </c>
      <c r="B136" s="253">
        <f>'Sch-1'!B136</f>
        <v>7000023989</v>
      </c>
      <c r="C136" s="253">
        <f>'Sch-1'!C136</f>
        <v>1650</v>
      </c>
      <c r="D136" s="253" t="str">
        <f>'Sch-1'!D136</f>
        <v xml:space="preserve">SCADA-Supply                            </v>
      </c>
      <c r="E136" s="253">
        <f>'Sch-1'!E136</f>
        <v>1000022206</v>
      </c>
      <c r="F136" s="254" t="str">
        <f>'Sch-1'!J136</f>
        <v>Video Conferencing Equipment:- Video Endpoints</v>
      </c>
      <c r="G136" s="254" t="str">
        <f>'Sch-1'!K136</f>
        <v>LOT</v>
      </c>
      <c r="H136" s="253">
        <f>'Sch-1'!L136</f>
        <v>1</v>
      </c>
      <c r="I136" s="255"/>
      <c r="J136" s="257" t="str">
        <f t="shared" si="2"/>
        <v>Included</v>
      </c>
      <c r="K136" s="256">
        <f t="shared" si="3"/>
        <v>0</v>
      </c>
      <c r="M136" s="221"/>
    </row>
    <row r="137" spans="1:13" s="231" customFormat="1" x14ac:dyDescent="0.3">
      <c r="A137" s="253">
        <f>'Sch-1'!A137</f>
        <v>118</v>
      </c>
      <c r="B137" s="253">
        <f>'Sch-1'!B137</f>
        <v>7000023989</v>
      </c>
      <c r="C137" s="253">
        <f>'Sch-1'!C137</f>
        <v>1660</v>
      </c>
      <c r="D137" s="253" t="str">
        <f>'Sch-1'!D137</f>
        <v xml:space="preserve">SCADA-Supply                            </v>
      </c>
      <c r="E137" s="253">
        <f>'Sch-1'!E137</f>
        <v>1000022203</v>
      </c>
      <c r="F137" s="254" t="str">
        <f>'Sch-1'!J137</f>
        <v>Video Conferencing Equipment:- HD Camera</v>
      </c>
      <c r="G137" s="254" t="str">
        <f>'Sch-1'!K137</f>
        <v xml:space="preserve">EA </v>
      </c>
      <c r="H137" s="253">
        <f>'Sch-1'!L137</f>
        <v>2</v>
      </c>
      <c r="I137" s="255"/>
      <c r="J137" s="257" t="str">
        <f t="shared" si="2"/>
        <v>Included</v>
      </c>
      <c r="K137" s="256">
        <f t="shared" si="3"/>
        <v>0</v>
      </c>
      <c r="M137" s="221"/>
    </row>
    <row r="138" spans="1:13" s="231" customFormat="1" ht="33" x14ac:dyDescent="0.3">
      <c r="A138" s="253">
        <f>'Sch-1'!A138</f>
        <v>119</v>
      </c>
      <c r="B138" s="253">
        <f>'Sch-1'!B138</f>
        <v>7000023989</v>
      </c>
      <c r="C138" s="253">
        <f>'Sch-1'!C138</f>
        <v>1670</v>
      </c>
      <c r="D138" s="253" t="str">
        <f>'Sch-1'!D138</f>
        <v xml:space="preserve">SCADA-Supply                            </v>
      </c>
      <c r="E138" s="253">
        <f>'Sch-1'!E138</f>
        <v>1000022204</v>
      </c>
      <c r="F138" s="254" t="str">
        <f>'Sch-1'!J138</f>
        <v>Video Conferencing Equipment:- Microphone Base Station</v>
      </c>
      <c r="G138" s="254" t="str">
        <f>'Sch-1'!K138</f>
        <v>SET</v>
      </c>
      <c r="H138" s="253">
        <f>'Sch-1'!L138</f>
        <v>1</v>
      </c>
      <c r="I138" s="255"/>
      <c r="J138" s="257" t="str">
        <f t="shared" si="2"/>
        <v>Included</v>
      </c>
      <c r="K138" s="256">
        <f t="shared" si="3"/>
        <v>0</v>
      </c>
      <c r="M138" s="221"/>
    </row>
    <row r="139" spans="1:13" s="231" customFormat="1" x14ac:dyDescent="0.3">
      <c r="A139" s="253">
        <f>'Sch-1'!A139</f>
        <v>120</v>
      </c>
      <c r="B139" s="253">
        <f>'Sch-1'!B139</f>
        <v>7000023989</v>
      </c>
      <c r="C139" s="253">
        <f>'Sch-1'!C139</f>
        <v>2330</v>
      </c>
      <c r="D139" s="253" t="str">
        <f>'Sch-1'!D139</f>
        <v xml:space="preserve">SCADA-Supply                            </v>
      </c>
      <c r="E139" s="253">
        <f>'Sch-1'!E139</f>
        <v>1000022207</v>
      </c>
      <c r="F139" s="254" t="str">
        <f>'Sch-1'!J139</f>
        <v>Video Conferencing Equipment:- Wireless Microphones</v>
      </c>
      <c r="G139" s="254" t="str">
        <f>'Sch-1'!K139</f>
        <v xml:space="preserve">EA </v>
      </c>
      <c r="H139" s="253">
        <f>'Sch-1'!L139</f>
        <v>2</v>
      </c>
      <c r="I139" s="255"/>
      <c r="J139" s="257" t="str">
        <f t="shared" si="2"/>
        <v>Included</v>
      </c>
      <c r="K139" s="256">
        <f t="shared" si="3"/>
        <v>0</v>
      </c>
      <c r="M139" s="221"/>
    </row>
    <row r="140" spans="1:13" s="231" customFormat="1" x14ac:dyDescent="0.3">
      <c r="A140" s="253">
        <f>'Sch-1'!A140</f>
        <v>121</v>
      </c>
      <c r="B140" s="253">
        <f>'Sch-1'!B140</f>
        <v>7000023989</v>
      </c>
      <c r="C140" s="253">
        <f>'Sch-1'!C140</f>
        <v>2340</v>
      </c>
      <c r="D140" s="253" t="str">
        <f>'Sch-1'!D140</f>
        <v xml:space="preserve">SCADA-Supply                            </v>
      </c>
      <c r="E140" s="253">
        <f>'Sch-1'!E140</f>
        <v>1000022201</v>
      </c>
      <c r="F140" s="254" t="str">
        <f>'Sch-1'!J140</f>
        <v>Video Conferencing Equipment:- Collar Microphones</v>
      </c>
      <c r="G140" s="254" t="str">
        <f>'Sch-1'!K140</f>
        <v xml:space="preserve">EA </v>
      </c>
      <c r="H140" s="253">
        <f>'Sch-1'!L140</f>
        <v>2</v>
      </c>
      <c r="I140" s="255"/>
      <c r="J140" s="257" t="str">
        <f t="shared" si="2"/>
        <v>Included</v>
      </c>
      <c r="K140" s="256">
        <f t="shared" si="3"/>
        <v>0</v>
      </c>
      <c r="M140" s="221"/>
    </row>
    <row r="141" spans="1:13" s="231" customFormat="1" x14ac:dyDescent="0.3">
      <c r="A141" s="253">
        <f>'Sch-1'!A141</f>
        <v>122</v>
      </c>
      <c r="B141" s="253">
        <f>'Sch-1'!B141</f>
        <v>7000023989</v>
      </c>
      <c r="C141" s="253">
        <f>'Sch-1'!C141</f>
        <v>2350</v>
      </c>
      <c r="D141" s="253" t="str">
        <f>'Sch-1'!D141</f>
        <v xml:space="preserve">SCADA-Supply                            </v>
      </c>
      <c r="E141" s="253">
        <f>'Sch-1'!E141</f>
        <v>1000028053</v>
      </c>
      <c r="F141" s="254" t="str">
        <f>'Sch-1'!J141</f>
        <v>VC-LCD Video Wall</v>
      </c>
      <c r="G141" s="254" t="str">
        <f>'Sch-1'!K141</f>
        <v xml:space="preserve">EA </v>
      </c>
      <c r="H141" s="253">
        <f>'Sch-1'!L141</f>
        <v>2</v>
      </c>
      <c r="I141" s="255"/>
      <c r="J141" s="257" t="str">
        <f t="shared" si="2"/>
        <v>Included</v>
      </c>
      <c r="K141" s="256">
        <f t="shared" si="3"/>
        <v>0</v>
      </c>
      <c r="M141" s="221"/>
    </row>
    <row r="142" spans="1:13" s="231" customFormat="1" ht="33" x14ac:dyDescent="0.3">
      <c r="A142" s="253">
        <f>'Sch-1'!A142</f>
        <v>123</v>
      </c>
      <c r="B142" s="253">
        <f>'Sch-1'!B142</f>
        <v>7000023989</v>
      </c>
      <c r="C142" s="253">
        <f>'Sch-1'!C142</f>
        <v>2360</v>
      </c>
      <c r="D142" s="253" t="str">
        <f>'Sch-1'!D142</f>
        <v xml:space="preserve">SCADA-Supply                            </v>
      </c>
      <c r="E142" s="253">
        <f>'Sch-1'!E142</f>
        <v>1000022197</v>
      </c>
      <c r="F142" s="254" t="str">
        <f>'Sch-1'!J142</f>
        <v>Video Conferencing Equipment:- Wall mounted Line Array Speakers</v>
      </c>
      <c r="G142" s="254" t="str">
        <f>'Sch-1'!K142</f>
        <v xml:space="preserve">EA </v>
      </c>
      <c r="H142" s="253">
        <f>'Sch-1'!L142</f>
        <v>1</v>
      </c>
      <c r="I142" s="255"/>
      <c r="J142" s="257" t="str">
        <f t="shared" si="2"/>
        <v>Included</v>
      </c>
      <c r="K142" s="256">
        <f t="shared" si="3"/>
        <v>0</v>
      </c>
      <c r="M142" s="221"/>
    </row>
    <row r="143" spans="1:13" s="231" customFormat="1" ht="33" x14ac:dyDescent="0.3">
      <c r="A143" s="253">
        <f>'Sch-1'!A143</f>
        <v>124</v>
      </c>
      <c r="B143" s="253">
        <f>'Sch-1'!B143</f>
        <v>7000023989</v>
      </c>
      <c r="C143" s="253">
        <f>'Sch-1'!C143</f>
        <v>2370</v>
      </c>
      <c r="D143" s="253" t="str">
        <f>'Sch-1'!D143</f>
        <v xml:space="preserve">SCADA-Supply                            </v>
      </c>
      <c r="E143" s="253">
        <f>'Sch-1'!E143</f>
        <v>1000022196</v>
      </c>
      <c r="F143" s="254" t="str">
        <f>'Sch-1'!J143</f>
        <v>Video Conferencing Equipment:- Dual Channel Power Amplifier</v>
      </c>
      <c r="G143" s="254" t="str">
        <f>'Sch-1'!K143</f>
        <v xml:space="preserve">EA </v>
      </c>
      <c r="H143" s="253">
        <f>'Sch-1'!L143</f>
        <v>1</v>
      </c>
      <c r="I143" s="255"/>
      <c r="J143" s="257" t="str">
        <f t="shared" si="2"/>
        <v>Included</v>
      </c>
      <c r="K143" s="256">
        <f t="shared" si="3"/>
        <v>0</v>
      </c>
      <c r="M143" s="221"/>
    </row>
    <row r="144" spans="1:13" s="231" customFormat="1" ht="148.5" x14ac:dyDescent="0.3">
      <c r="A144" s="253">
        <f>'Sch-1'!A144</f>
        <v>125</v>
      </c>
      <c r="B144" s="253">
        <f>'Sch-1'!B144</f>
        <v>7000023989</v>
      </c>
      <c r="C144" s="253">
        <f>'Sch-1'!C144</f>
        <v>550</v>
      </c>
      <c r="D144" s="253" t="str">
        <f>'Sch-1'!D144</f>
        <v xml:space="preserve">SCADA-spare                             </v>
      </c>
      <c r="E144" s="253">
        <f>'Sch-1'!E144</f>
        <v>1000033257</v>
      </c>
      <c r="F144" s="254" t="str">
        <f>'Sch-1'!J144</f>
        <v>WAMS HARDWARE SPARES -SERVERS FOR SLDCS A 10% OF THE SUPPLIED QUANTITYOR MINIMUM ONE NO OF EACH TYPE (WHICHEVER IS HIGHER)  FOR EVERYCONTROL CENTER. FOR SIMILAR BOQ ITEMS WITH DIFFERENT CONFIGURATIONS,ITEMS OF HIGHEST CONFIGURATION SHALL BE SUPPLIED AS SPARES, PROVIDEDTHAT THE HIGHEST CONFIGURATION DEVICE SHALL BE ABLE TO REPLACE THELOWER CONFIGURATION DEVICE.</v>
      </c>
      <c r="G144" s="254" t="str">
        <f>'Sch-1'!K144</f>
        <v>LOT</v>
      </c>
      <c r="H144" s="253">
        <f>'Sch-1'!L144</f>
        <v>1</v>
      </c>
      <c r="I144" s="255"/>
      <c r="J144" s="257" t="str">
        <f t="shared" si="2"/>
        <v>Included</v>
      </c>
      <c r="K144" s="256">
        <f t="shared" si="3"/>
        <v>0</v>
      </c>
      <c r="M144" s="221"/>
    </row>
    <row r="145" spans="1:13" s="231" customFormat="1" ht="165" x14ac:dyDescent="0.3">
      <c r="A145" s="253">
        <f>'Sch-1'!A145</f>
        <v>126</v>
      </c>
      <c r="B145" s="253">
        <f>'Sch-1'!B145</f>
        <v>7000023989</v>
      </c>
      <c r="C145" s="253">
        <f>'Sch-1'!C145</f>
        <v>560</v>
      </c>
      <c r="D145" s="253" t="str">
        <f>'Sch-1'!D145</f>
        <v xml:space="preserve">SCADA-spare                             </v>
      </c>
      <c r="E145" s="253">
        <f>'Sch-1'!E145</f>
        <v>1000033262</v>
      </c>
      <c r="F145" s="254" t="str">
        <f>'Sch-1'!J145</f>
        <v>WAMS HARDWARE SPARES - WORKSTATIONS FOR SLDCS A 10% OF THE SUPPLIEDQUANTITY OR MINIMUM ONE NO OF EACH TYPE (WHICHEVER IS HIGHER)  FOREVERY CONTROL CENTER. FOR SIMILAR BOQ ITEMS WITH DIFFERENTCONFIGURATIONS, ITEMS OF HIGHEST CONFIGURATION SHALL BE SUPPLIED ASSPARES, PROVIDED THAT THE HIGHEST CONFIGURATION DEVICE SHALL BE ABLETO REPLACE THE LOWER CONFIGURATION DEVICE.</v>
      </c>
      <c r="G145" s="254" t="str">
        <f>'Sch-1'!K145</f>
        <v>LOT</v>
      </c>
      <c r="H145" s="253">
        <f>'Sch-1'!L145</f>
        <v>1</v>
      </c>
      <c r="I145" s="255"/>
      <c r="J145" s="257" t="str">
        <f t="shared" si="2"/>
        <v>Included</v>
      </c>
      <c r="K145" s="256">
        <f t="shared" si="3"/>
        <v>0</v>
      </c>
      <c r="M145" s="221"/>
    </row>
    <row r="146" spans="1:13" s="231" customFormat="1" ht="33" x14ac:dyDescent="0.3">
      <c r="A146" s="253">
        <f>'Sch-1'!A146</f>
        <v>127</v>
      </c>
      <c r="B146" s="253">
        <f>'Sch-1'!B146</f>
        <v>7000023989</v>
      </c>
      <c r="C146" s="253">
        <f>'Sch-1'!C146</f>
        <v>570</v>
      </c>
      <c r="D146" s="253" t="str">
        <f>'Sch-1'!D146</f>
        <v xml:space="preserve">SCADA-spare                             </v>
      </c>
      <c r="E146" s="253">
        <f>'Sch-1'!E146</f>
        <v>1000018765</v>
      </c>
      <c r="F146" s="254" t="str">
        <f>'Sch-1'!J146</f>
        <v>Computer System Hardware - SCADA LAN Switch (Layer 3)</v>
      </c>
      <c r="G146" s="254" t="str">
        <f>'Sch-1'!K146</f>
        <v xml:space="preserve">EA </v>
      </c>
      <c r="H146" s="253">
        <f>'Sch-1'!L146</f>
        <v>2</v>
      </c>
      <c r="I146" s="255"/>
      <c r="J146" s="257" t="str">
        <f t="shared" si="2"/>
        <v>Included</v>
      </c>
      <c r="K146" s="256">
        <f t="shared" si="3"/>
        <v>0</v>
      </c>
      <c r="M146" s="221"/>
    </row>
    <row r="147" spans="1:13" s="231" customFormat="1" ht="165" x14ac:dyDescent="0.3">
      <c r="A147" s="253">
        <f>'Sch-1'!A147</f>
        <v>128</v>
      </c>
      <c r="B147" s="253">
        <f>'Sch-1'!B147</f>
        <v>7000023989</v>
      </c>
      <c r="C147" s="253">
        <f>'Sch-1'!C147</f>
        <v>580</v>
      </c>
      <c r="D147" s="253" t="str">
        <f>'Sch-1'!D147</f>
        <v xml:space="preserve">SCADA-spare                             </v>
      </c>
      <c r="E147" s="253">
        <f>'Sch-1'!E147</f>
        <v>1000033260</v>
      </c>
      <c r="F147" s="254" t="str">
        <f>'Sch-1'!J147</f>
        <v>WAMS HARDWARE SPARES - WAN ROUTERS FOR SLDCS A 10% OF THE SUPPLIEDQUANTITY OR MINIMUM ONE NO OF EACH TYPE (WHICHEVER IS HIGHER)  FOREVERY CONTROL CENTER. FOR SIMILAR BOQ ITEMS WITH DIFFERENTCONFIGURATIONS, ITEMS OF HIGHEST CONFIGURATION SHALL BE SUPPLIED ASSPARES, PROVIDED THAT THE HIGHEST CONFIGURATION DEVICE SHALL BE ABLETO REPLACE THE LOWER CONFIGURATION DEVICE.</v>
      </c>
      <c r="G147" s="254" t="str">
        <f>'Sch-1'!K147</f>
        <v>LOT</v>
      </c>
      <c r="H147" s="253">
        <f>'Sch-1'!L147</f>
        <v>1</v>
      </c>
      <c r="I147" s="255"/>
      <c r="J147" s="257" t="str">
        <f t="shared" si="2"/>
        <v>Included</v>
      </c>
      <c r="K147" s="256">
        <f t="shared" si="3"/>
        <v>0</v>
      </c>
      <c r="M147" s="221"/>
    </row>
    <row r="148" spans="1:13" s="231" customFormat="1" x14ac:dyDescent="0.3">
      <c r="A148" s="253">
        <f>'Sch-1'!A148</f>
        <v>129</v>
      </c>
      <c r="B148" s="253">
        <f>'Sch-1'!B148</f>
        <v>7000023989</v>
      </c>
      <c r="C148" s="253">
        <f>'Sch-1'!C148</f>
        <v>590</v>
      </c>
      <c r="D148" s="253" t="str">
        <f>'Sch-1'!D148</f>
        <v xml:space="preserve">SCADA-spare                             </v>
      </c>
      <c r="E148" s="253">
        <f>'Sch-1'!E148</f>
        <v>1000045966</v>
      </c>
      <c r="F148" s="254" t="str">
        <f>'Sch-1'!J148</f>
        <v>Internal Firewall with NIPS andcentralised mangement</v>
      </c>
      <c r="G148" s="254" t="str">
        <f>'Sch-1'!K148</f>
        <v xml:space="preserve">EA </v>
      </c>
      <c r="H148" s="253">
        <f>'Sch-1'!L148</f>
        <v>1</v>
      </c>
      <c r="I148" s="255"/>
      <c r="J148" s="257" t="str">
        <f t="shared" ref="J148:J212" si="4">IF(I148=0, "Included",IF(ISERROR(H148*I148), I148, H148*I148))</f>
        <v>Included</v>
      </c>
      <c r="K148" s="256">
        <f t="shared" ref="K148:K212" si="5">+H148*I148</f>
        <v>0</v>
      </c>
      <c r="M148" s="221"/>
    </row>
    <row r="149" spans="1:13" s="231" customFormat="1" x14ac:dyDescent="0.3">
      <c r="A149" s="253">
        <f>'Sch-1'!A149</f>
        <v>130</v>
      </c>
      <c r="B149" s="253">
        <f>'Sch-1'!B149</f>
        <v>7000023989</v>
      </c>
      <c r="C149" s="253">
        <f>'Sch-1'!C149</f>
        <v>600</v>
      </c>
      <c r="D149" s="253" t="str">
        <f>'Sch-1'!D149</f>
        <v xml:space="preserve">SCADA-spare                             </v>
      </c>
      <c r="E149" s="253">
        <f>'Sch-1'!E149</f>
        <v>1000020891</v>
      </c>
      <c r="F149" s="254" t="str">
        <f>'Sch-1'!J149</f>
        <v>Tape drive as per specification</v>
      </c>
      <c r="G149" s="254" t="str">
        <f>'Sch-1'!K149</f>
        <v xml:space="preserve">EA </v>
      </c>
      <c r="H149" s="253">
        <f>'Sch-1'!L149</f>
        <v>1</v>
      </c>
      <c r="I149" s="255"/>
      <c r="J149" s="257" t="str">
        <f t="shared" si="4"/>
        <v>Included</v>
      </c>
      <c r="K149" s="256">
        <f t="shared" si="5"/>
        <v>0</v>
      </c>
      <c r="M149" s="221"/>
    </row>
    <row r="150" spans="1:13" s="231" customFormat="1" ht="33" x14ac:dyDescent="0.3">
      <c r="A150" s="253">
        <f>'Sch-1'!A150</f>
        <v>131</v>
      </c>
      <c r="B150" s="253">
        <f>'Sch-1'!B150</f>
        <v>7000023989</v>
      </c>
      <c r="C150" s="253">
        <f>'Sch-1'!C150</f>
        <v>610</v>
      </c>
      <c r="D150" s="253" t="str">
        <f>'Sch-1'!D150</f>
        <v xml:space="preserve">SCADA-spare                             </v>
      </c>
      <c r="E150" s="253">
        <f>'Sch-1'!E150</f>
        <v>1000060268</v>
      </c>
      <c r="F150" s="254" t="str">
        <f>'Sch-1'!J150</f>
        <v>ONE COMPLETE VPS MODULE WITHOUT SCREEN / FRAME STRUCTURE</v>
      </c>
      <c r="G150" s="254" t="str">
        <f>'Sch-1'!K150</f>
        <v>LOT</v>
      </c>
      <c r="H150" s="253">
        <f>'Sch-1'!L150</f>
        <v>1</v>
      </c>
      <c r="I150" s="255"/>
      <c r="J150" s="257" t="str">
        <f t="shared" si="4"/>
        <v>Included</v>
      </c>
      <c r="K150" s="256">
        <f t="shared" si="5"/>
        <v>0</v>
      </c>
      <c r="M150" s="221"/>
    </row>
    <row r="151" spans="1:13" s="231" customFormat="1" ht="33" x14ac:dyDescent="0.3">
      <c r="A151" s="253">
        <f>'Sch-1'!A151</f>
        <v>132</v>
      </c>
      <c r="B151" s="253">
        <f>'Sch-1'!B151</f>
        <v>7000023989</v>
      </c>
      <c r="C151" s="253">
        <f>'Sch-1'!C151</f>
        <v>620</v>
      </c>
      <c r="D151" s="253" t="str">
        <f>'Sch-1'!D151</f>
        <v xml:space="preserve">SCADA-spare                             </v>
      </c>
      <c r="E151" s="253">
        <f>'Sch-1'!E151</f>
        <v>1000052649</v>
      </c>
      <c r="F151" s="254" t="str">
        <f>'Sch-1'!J151</f>
        <v>MANDATORY SPARES- VPS CONTROLLER WITH ALL INTERFACE CARDS</v>
      </c>
      <c r="G151" s="254" t="str">
        <f>'Sch-1'!K151</f>
        <v>SET</v>
      </c>
      <c r="H151" s="253">
        <f>'Sch-1'!L151</f>
        <v>1</v>
      </c>
      <c r="I151" s="255"/>
      <c r="J151" s="257" t="str">
        <f t="shared" si="4"/>
        <v>Included</v>
      </c>
      <c r="K151" s="256">
        <f t="shared" si="5"/>
        <v>0</v>
      </c>
      <c r="M151" s="221"/>
    </row>
    <row r="152" spans="1:13" s="231" customFormat="1" ht="33" x14ac:dyDescent="0.3">
      <c r="A152" s="253">
        <f>'Sch-1'!A152</f>
        <v>133</v>
      </c>
      <c r="B152" s="253">
        <f>'Sch-1'!B152</f>
        <v>7000023989</v>
      </c>
      <c r="C152" s="253">
        <f>'Sch-1'!C152</f>
        <v>630</v>
      </c>
      <c r="D152" s="253" t="str">
        <f>'Sch-1'!D152</f>
        <v xml:space="preserve">SCADA-spare                             </v>
      </c>
      <c r="E152" s="253">
        <f>'Sch-1'!E152</f>
        <v>1000041586</v>
      </c>
      <c r="F152" s="254" t="str">
        <f>'Sch-1'!J152</f>
        <v>SPARES FOR VPS LED PACK OF THREE COLORS (RED, GREEN &amp; BLUE) - ONE SETFOR EACH MODULE</v>
      </c>
      <c r="G152" s="254" t="str">
        <f>'Sch-1'!K152</f>
        <v xml:space="preserve">EA </v>
      </c>
      <c r="H152" s="253">
        <f>'Sch-1'!L152</f>
        <v>1</v>
      </c>
      <c r="I152" s="255"/>
      <c r="J152" s="257" t="str">
        <f t="shared" si="4"/>
        <v>Included</v>
      </c>
      <c r="K152" s="256">
        <f t="shared" si="5"/>
        <v>0</v>
      </c>
      <c r="M152" s="221"/>
    </row>
    <row r="153" spans="1:13" s="231" customFormat="1" x14ac:dyDescent="0.3">
      <c r="A153" s="253">
        <f>'Sch-1'!A153</f>
        <v>134</v>
      </c>
      <c r="B153" s="253">
        <f>'Sch-1'!B153</f>
        <v>7000023989</v>
      </c>
      <c r="C153" s="253">
        <f>'Sch-1'!C153</f>
        <v>640</v>
      </c>
      <c r="D153" s="253" t="str">
        <f>'Sch-1'!D153</f>
        <v xml:space="preserve">SCADA-spare                             </v>
      </c>
      <c r="E153" s="253">
        <f>'Sch-1'!E153</f>
        <v>1000026512</v>
      </c>
      <c r="F153" s="254" t="str">
        <f>'Sch-1'!J153</f>
        <v>VPS Dust Filter</v>
      </c>
      <c r="G153" s="254" t="str">
        <f>'Sch-1'!K153</f>
        <v xml:space="preserve">EA </v>
      </c>
      <c r="H153" s="253">
        <f>'Sch-1'!L153</f>
        <v>12</v>
      </c>
      <c r="I153" s="255"/>
      <c r="J153" s="257" t="str">
        <f t="shared" si="4"/>
        <v>Included</v>
      </c>
      <c r="K153" s="256">
        <f t="shared" si="5"/>
        <v>0</v>
      </c>
      <c r="M153" s="221"/>
    </row>
    <row r="154" spans="1:13" s="231" customFormat="1" ht="99" x14ac:dyDescent="0.3">
      <c r="A154" s="253">
        <f>'Sch-1'!A154</f>
        <v>135</v>
      </c>
      <c r="B154" s="253">
        <f>'Sch-1'!B154</f>
        <v>7000023989</v>
      </c>
      <c r="C154" s="253">
        <f>'Sch-1'!C154</f>
        <v>650</v>
      </c>
      <c r="D154" s="253" t="str">
        <f>'Sch-1'!D154</f>
        <v xml:space="preserve">SCADA-spare                             </v>
      </c>
      <c r="E154" s="253">
        <f>'Sch-1'!E154</f>
        <v>1000033154</v>
      </c>
      <c r="F154" s="254" t="str">
        <f>'Sch-1'!J154</f>
        <v xml:space="preserve">WAMS HARDWARE - SPARES  FOR AUXILIARY POWER SUPPLY SYSTEM-
MCCB/MCB/ISOLATOR/ SWITCH/CONTACTOR OF EACH TYPE &amp; RATING (ASAPPLICABLE &amp; USED INSIDE UPS PANEL)  FOR EVERY CONTROL CENTER.
</v>
      </c>
      <c r="G154" s="254" t="str">
        <f>'Sch-1'!K154</f>
        <v>LOT</v>
      </c>
      <c r="H154" s="253">
        <f>'Sch-1'!L154</f>
        <v>1</v>
      </c>
      <c r="I154" s="255"/>
      <c r="J154" s="257" t="str">
        <f t="shared" si="4"/>
        <v>Included</v>
      </c>
      <c r="K154" s="256">
        <f t="shared" si="5"/>
        <v>0</v>
      </c>
      <c r="M154" s="221"/>
    </row>
    <row r="155" spans="1:13" s="231" customFormat="1" ht="66" x14ac:dyDescent="0.3">
      <c r="A155" s="253">
        <f>'Sch-1'!A155</f>
        <v>136</v>
      </c>
      <c r="B155" s="253">
        <f>'Sch-1'!B155</f>
        <v>7000023989</v>
      </c>
      <c r="C155" s="253">
        <f>'Sch-1'!C155</f>
        <v>660</v>
      </c>
      <c r="D155" s="253" t="str">
        <f>'Sch-1'!D155</f>
        <v xml:space="preserve">SCADA-spare                             </v>
      </c>
      <c r="E155" s="253">
        <f>'Sch-1'!E155</f>
        <v>1000033152</v>
      </c>
      <c r="F155" s="254" t="str">
        <f>'Sch-1'!J155</f>
        <v xml:space="preserve">WAMS HARDWARE - SPARES  FOR AUXILIARY POWER SUPPLY SYSTEM -
FUSE OFEACH TYPE &amp; RATING (IF APPLICABLE).
</v>
      </c>
      <c r="G155" s="254" t="str">
        <f>'Sch-1'!K155</f>
        <v>LOT</v>
      </c>
      <c r="H155" s="253">
        <f>'Sch-1'!L155</f>
        <v>1</v>
      </c>
      <c r="I155" s="255"/>
      <c r="J155" s="257" t="str">
        <f t="shared" si="4"/>
        <v>Included</v>
      </c>
      <c r="K155" s="256">
        <f t="shared" si="5"/>
        <v>0</v>
      </c>
      <c r="M155" s="221"/>
    </row>
    <row r="156" spans="1:13" s="231" customFormat="1" ht="66" x14ac:dyDescent="0.3">
      <c r="A156" s="253">
        <f>'Sch-1'!A156</f>
        <v>137</v>
      </c>
      <c r="B156" s="253">
        <f>'Sch-1'!B156</f>
        <v>7000023989</v>
      </c>
      <c r="C156" s="253">
        <f>'Sch-1'!C156</f>
        <v>670</v>
      </c>
      <c r="D156" s="253" t="str">
        <f>'Sch-1'!D156</f>
        <v xml:space="preserve">SCADA-spare                             </v>
      </c>
      <c r="E156" s="253">
        <f>'Sch-1'!E156</f>
        <v>1000033151</v>
      </c>
      <c r="F156" s="254" t="str">
        <f>'Sch-1'!J156</f>
        <v xml:space="preserve">WAMS HARDWARE - SPARES  FOR AUXILIARY POWER SUPPLY SYSTEM -
DC FILTERASSEMBLY.
</v>
      </c>
      <c r="G156" s="254" t="str">
        <f>'Sch-1'!K156</f>
        <v>LOT</v>
      </c>
      <c r="H156" s="253">
        <f>'Sch-1'!L156</f>
        <v>1</v>
      </c>
      <c r="I156" s="255"/>
      <c r="J156" s="257" t="str">
        <f t="shared" si="4"/>
        <v>Included</v>
      </c>
      <c r="K156" s="256">
        <f t="shared" si="5"/>
        <v>0</v>
      </c>
      <c r="M156" s="221"/>
    </row>
    <row r="157" spans="1:13" s="231" customFormat="1" ht="66" x14ac:dyDescent="0.3">
      <c r="A157" s="253">
        <f>'Sch-1'!A157</f>
        <v>138</v>
      </c>
      <c r="B157" s="253">
        <f>'Sch-1'!B157</f>
        <v>7000023989</v>
      </c>
      <c r="C157" s="253">
        <f>'Sch-1'!C157</f>
        <v>680</v>
      </c>
      <c r="D157" s="253" t="str">
        <f>'Sch-1'!D157</f>
        <v xml:space="preserve">SCADA-spare                             </v>
      </c>
      <c r="E157" s="253">
        <f>'Sch-1'!E157</f>
        <v>1000033153</v>
      </c>
      <c r="F157" s="254" t="str">
        <f>'Sch-1'!J157</f>
        <v xml:space="preserve">WAMS HARDWARE - SPARES  FOR AUXILIARY POWER SUPPLY SYSTEM -
INPUT ACFILTER ASSEMBLY.
</v>
      </c>
      <c r="G157" s="254" t="str">
        <f>'Sch-1'!K157</f>
        <v>LOT</v>
      </c>
      <c r="H157" s="253">
        <f>'Sch-1'!L157</f>
        <v>1</v>
      </c>
      <c r="I157" s="255"/>
      <c r="J157" s="257" t="str">
        <f t="shared" si="4"/>
        <v>Included</v>
      </c>
      <c r="K157" s="256">
        <f t="shared" si="5"/>
        <v>0</v>
      </c>
      <c r="M157" s="221"/>
    </row>
    <row r="158" spans="1:13" s="231" customFormat="1" ht="66" x14ac:dyDescent="0.3">
      <c r="A158" s="253">
        <f>'Sch-1'!A158</f>
        <v>139</v>
      </c>
      <c r="B158" s="253">
        <f>'Sch-1'!B158</f>
        <v>7000023989</v>
      </c>
      <c r="C158" s="253">
        <f>'Sch-1'!C158</f>
        <v>690</v>
      </c>
      <c r="D158" s="253" t="str">
        <f>'Sch-1'!D158</f>
        <v xml:space="preserve">SCADA-spare                             </v>
      </c>
      <c r="E158" s="253">
        <f>'Sch-1'!E158</f>
        <v>1000033155</v>
      </c>
      <c r="F158" s="254" t="str">
        <f>'Sch-1'!J158</f>
        <v xml:space="preserve">WAMS HARDWARE - SPARES  FOR AUXILIARY POWER SUPPLY SYSTEM -
OUTPUT ACFILTER ASSEMBLY.
</v>
      </c>
      <c r="G158" s="254" t="str">
        <f>'Sch-1'!K158</f>
        <v>LOT</v>
      </c>
      <c r="H158" s="253">
        <f>'Sch-1'!L158</f>
        <v>1</v>
      </c>
      <c r="I158" s="255"/>
      <c r="J158" s="257" t="str">
        <f t="shared" si="4"/>
        <v>Included</v>
      </c>
      <c r="K158" s="256">
        <f t="shared" si="5"/>
        <v>0</v>
      </c>
      <c r="M158" s="221"/>
    </row>
    <row r="159" spans="1:13" s="231" customFormat="1" ht="115.5" x14ac:dyDescent="0.3">
      <c r="A159" s="253">
        <f>'Sch-1'!A159</f>
        <v>140</v>
      </c>
      <c r="B159" s="253">
        <f>'Sch-1'!B159</f>
        <v>7000023989</v>
      </c>
      <c r="C159" s="253">
        <f>'Sch-1'!C159</f>
        <v>700</v>
      </c>
      <c r="D159" s="253" t="str">
        <f>'Sch-1'!D159</f>
        <v xml:space="preserve">SCADA-spare                             </v>
      </c>
      <c r="E159" s="253">
        <f>'Sch-1'!E159</f>
        <v>1000033150</v>
      </c>
      <c r="F159" s="254" t="str">
        <f>'Sch-1'!J159</f>
        <v xml:space="preserve">WAMS HARDWARE - SPARES  FOR AUXILIARY POWER SUPPLY SYSTEM -
ELECTRONIC PRINTED CIRCUIT BOARD / CARD OF EACH TYPE (INCLUDING ALLCARDS/MODULES FOR RECTIFIER/CHARGER, INVERTER, SYSTEM CARD, DISPLAYMODULE, INTERFACE CARDS ETC.)
</v>
      </c>
      <c r="G159" s="254" t="str">
        <f>'Sch-1'!K159</f>
        <v>LOT</v>
      </c>
      <c r="H159" s="253">
        <f>'Sch-1'!L159</f>
        <v>1</v>
      </c>
      <c r="I159" s="255"/>
      <c r="J159" s="257" t="str">
        <f t="shared" si="4"/>
        <v>Included</v>
      </c>
      <c r="K159" s="256">
        <f t="shared" si="5"/>
        <v>0</v>
      </c>
      <c r="M159" s="221"/>
    </row>
    <row r="160" spans="1:13" s="231" customFormat="1" ht="148.5" x14ac:dyDescent="0.3">
      <c r="A160" s="253">
        <f>'Sch-1'!A160</f>
        <v>141</v>
      </c>
      <c r="B160" s="253">
        <f>'Sch-1'!B160</f>
        <v>7000023989</v>
      </c>
      <c r="C160" s="253">
        <f>'Sch-1'!C160</f>
        <v>710</v>
      </c>
      <c r="D160" s="253" t="str">
        <f>'Sch-1'!D160</f>
        <v xml:space="preserve">SCADA-spare                             </v>
      </c>
      <c r="E160" s="253">
        <f>'Sch-1'!E160</f>
        <v>1000033156</v>
      </c>
      <c r="F160" s="254" t="str">
        <f>'Sch-1'!J160</f>
        <v xml:space="preserve">WAMS HARDWARE - SPARES  FOR AUXILIARY POWER SUPPLY SYSTEM -
POWERSEMICONDUCTOR DEVICES OF EACH TYPE &amp; RATING SUCH AS SCRS, IGBTS ETC.FOR RECTIFIER/CHARGER MODULE, INVERTER MODULE, STATIC SWITCH MODULEFOR ALL THE THREE PHASES (EXCLUDE THOSE ITEMS WHICH ARE COVERED UNDERITEM-6 ABOVE).
</v>
      </c>
      <c r="G160" s="254" t="str">
        <f>'Sch-1'!K160</f>
        <v>LOT</v>
      </c>
      <c r="H160" s="253">
        <f>'Sch-1'!L160</f>
        <v>1</v>
      </c>
      <c r="I160" s="255"/>
      <c r="J160" s="257" t="str">
        <f t="shared" si="4"/>
        <v>Included</v>
      </c>
      <c r="K160" s="256">
        <f t="shared" si="5"/>
        <v>0</v>
      </c>
      <c r="M160" s="221"/>
    </row>
    <row r="161" spans="1:15" s="231" customFormat="1" ht="18.75" x14ac:dyDescent="0.3">
      <c r="A161" s="900" t="s">
        <v>598</v>
      </c>
      <c r="B161" s="901"/>
      <c r="C161" s="901"/>
      <c r="D161" s="901"/>
      <c r="E161" s="901"/>
      <c r="F161" s="901"/>
      <c r="G161" s="901"/>
      <c r="H161" s="901"/>
      <c r="I161" s="901"/>
      <c r="J161" s="901"/>
      <c r="K161" s="901"/>
      <c r="L161" s="901"/>
      <c r="M161" s="901"/>
      <c r="N161" s="901"/>
      <c r="O161" s="902"/>
    </row>
    <row r="162" spans="1:15" s="231" customFormat="1" x14ac:dyDescent="0.3">
      <c r="A162" s="253">
        <f>'Sch-1'!A162</f>
        <v>142</v>
      </c>
      <c r="B162" s="253">
        <f>'Sch-1'!B162</f>
        <v>7000023989</v>
      </c>
      <c r="C162" s="253">
        <f>'Sch-1'!C162</f>
        <v>720</v>
      </c>
      <c r="D162" s="253" t="str">
        <f>'Sch-1'!D162</f>
        <v xml:space="preserve">SCADA-Supply                            </v>
      </c>
      <c r="E162" s="253">
        <f>'Sch-1'!E162</f>
        <v>1000063040</v>
      </c>
      <c r="F162" s="254" t="str">
        <f>'Sch-1'!J162</f>
        <v>SCADA APPLICATION SOFTWARE</v>
      </c>
      <c r="G162" s="254" t="str">
        <f>'Sch-1'!K162</f>
        <v>LOT</v>
      </c>
      <c r="H162" s="253">
        <f>'Sch-1'!L162</f>
        <v>1</v>
      </c>
      <c r="I162" s="255"/>
      <c r="J162" s="257" t="str">
        <f t="shared" si="4"/>
        <v>Included</v>
      </c>
      <c r="K162" s="256">
        <f t="shared" si="5"/>
        <v>0</v>
      </c>
      <c r="M162" s="221"/>
    </row>
    <row r="163" spans="1:15" s="231" customFormat="1" x14ac:dyDescent="0.3">
      <c r="A163" s="253">
        <f>'Sch-1'!A163</f>
        <v>143</v>
      </c>
      <c r="B163" s="253">
        <f>'Sch-1'!B163</f>
        <v>7000023989</v>
      </c>
      <c r="C163" s="253">
        <f>'Sch-1'!C163</f>
        <v>730</v>
      </c>
      <c r="D163" s="253" t="str">
        <f>'Sch-1'!D163</f>
        <v xml:space="preserve">SCADA-Supply                            </v>
      </c>
      <c r="E163" s="253">
        <f>'Sch-1'!E163</f>
        <v>1000019870</v>
      </c>
      <c r="F163" s="254" t="str">
        <f>'Sch-1'!J163</f>
        <v>Application Software - CFE Communication</v>
      </c>
      <c r="G163" s="254" t="str">
        <f>'Sch-1'!K163</f>
        <v>LOT</v>
      </c>
      <c r="H163" s="253">
        <f>'Sch-1'!L163</f>
        <v>1</v>
      </c>
      <c r="I163" s="255"/>
      <c r="J163" s="257" t="str">
        <f t="shared" si="4"/>
        <v>Included</v>
      </c>
      <c r="K163" s="256">
        <f t="shared" si="5"/>
        <v>0</v>
      </c>
      <c r="M163" s="221"/>
    </row>
    <row r="164" spans="1:15" s="231" customFormat="1" x14ac:dyDescent="0.3">
      <c r="A164" s="253">
        <f>'Sch-1'!A164</f>
        <v>144</v>
      </c>
      <c r="B164" s="253">
        <f>'Sch-1'!B164</f>
        <v>7000023989</v>
      </c>
      <c r="C164" s="253">
        <f>'Sch-1'!C164</f>
        <v>740</v>
      </c>
      <c r="D164" s="253" t="str">
        <f>'Sch-1'!D164</f>
        <v xml:space="preserve">SCADA-Supply                            </v>
      </c>
      <c r="E164" s="253">
        <f>'Sch-1'!E164</f>
        <v>1000019872</v>
      </c>
      <c r="F164" s="254" t="str">
        <f>'Sch-1'!J164</f>
        <v>Application Software - ICCP Communication</v>
      </c>
      <c r="G164" s="254" t="str">
        <f>'Sch-1'!K164</f>
        <v>LOT</v>
      </c>
      <c r="H164" s="253">
        <f>'Sch-1'!L164</f>
        <v>1</v>
      </c>
      <c r="I164" s="255"/>
      <c r="J164" s="257" t="str">
        <f t="shared" si="4"/>
        <v>Included</v>
      </c>
      <c r="K164" s="256">
        <f t="shared" si="5"/>
        <v>0</v>
      </c>
      <c r="M164" s="221"/>
    </row>
    <row r="165" spans="1:15" s="231" customFormat="1" x14ac:dyDescent="0.3">
      <c r="A165" s="253">
        <f>'Sch-1'!A165</f>
        <v>145</v>
      </c>
      <c r="B165" s="253">
        <f>'Sch-1'!B165</f>
        <v>7000023989</v>
      </c>
      <c r="C165" s="253">
        <f>'Sch-1'!C165</f>
        <v>750</v>
      </c>
      <c r="D165" s="253" t="str">
        <f>'Sch-1'!D165</f>
        <v xml:space="preserve">SCADA-Supply                            </v>
      </c>
      <c r="E165" s="253">
        <f>'Sch-1'!E165</f>
        <v>1000011068</v>
      </c>
      <c r="F165" s="254" t="str">
        <f>'Sch-1'!J165</f>
        <v>EMS Applications - State Estimator</v>
      </c>
      <c r="G165" s="254" t="str">
        <f>'Sch-1'!K165</f>
        <v>LOT</v>
      </c>
      <c r="H165" s="253">
        <f>'Sch-1'!L165</f>
        <v>1</v>
      </c>
      <c r="I165" s="255"/>
      <c r="J165" s="257" t="str">
        <f t="shared" si="4"/>
        <v>Included</v>
      </c>
      <c r="K165" s="256">
        <f t="shared" si="5"/>
        <v>0</v>
      </c>
      <c r="M165" s="221"/>
    </row>
    <row r="166" spans="1:15" s="231" customFormat="1" x14ac:dyDescent="0.3">
      <c r="A166" s="253">
        <f>'Sch-1'!A166</f>
        <v>146</v>
      </c>
      <c r="B166" s="253">
        <f>'Sch-1'!B166</f>
        <v>7000023989</v>
      </c>
      <c r="C166" s="253">
        <f>'Sch-1'!C166</f>
        <v>760</v>
      </c>
      <c r="D166" s="253" t="str">
        <f>'Sch-1'!D166</f>
        <v xml:space="preserve">SCADA-Supply                            </v>
      </c>
      <c r="E166" s="253">
        <f>'Sch-1'!E166</f>
        <v>1000011063</v>
      </c>
      <c r="F166" s="254" t="str">
        <f>'Sch-1'!J166</f>
        <v>EMS Applications - Contingency Analysis</v>
      </c>
      <c r="G166" s="254" t="str">
        <f>'Sch-1'!K166</f>
        <v>LOT</v>
      </c>
      <c r="H166" s="253">
        <f>'Sch-1'!L166</f>
        <v>1</v>
      </c>
      <c r="I166" s="255"/>
      <c r="J166" s="257" t="str">
        <f t="shared" si="4"/>
        <v>Included</v>
      </c>
      <c r="K166" s="256">
        <f t="shared" si="5"/>
        <v>0</v>
      </c>
      <c r="M166" s="221"/>
    </row>
    <row r="167" spans="1:15" s="231" customFormat="1" x14ac:dyDescent="0.3">
      <c r="A167" s="253">
        <f>'Sch-1'!A167</f>
        <v>147</v>
      </c>
      <c r="B167" s="253">
        <f>'Sch-1'!B167</f>
        <v>7000023989</v>
      </c>
      <c r="C167" s="253">
        <f>'Sch-1'!C167</f>
        <v>770</v>
      </c>
      <c r="D167" s="253" t="str">
        <f>'Sch-1'!D167</f>
        <v xml:space="preserve">SCADA-Supply                            </v>
      </c>
      <c r="E167" s="253">
        <f>'Sch-1'!E167</f>
        <v>1000060453</v>
      </c>
      <c r="F167" s="254" t="str">
        <f>'Sch-1'!J167</f>
        <v>SECURITY ENHANCEMENT</v>
      </c>
      <c r="G167" s="254" t="str">
        <f>'Sch-1'!K167</f>
        <v>LOT</v>
      </c>
      <c r="H167" s="253">
        <f>'Sch-1'!L167</f>
        <v>1</v>
      </c>
      <c r="I167" s="255"/>
      <c r="J167" s="257" t="str">
        <f t="shared" si="4"/>
        <v>Included</v>
      </c>
      <c r="K167" s="256">
        <f t="shared" si="5"/>
        <v>0</v>
      </c>
      <c r="M167" s="221"/>
    </row>
    <row r="168" spans="1:15" s="231" customFormat="1" x14ac:dyDescent="0.3">
      <c r="A168" s="253">
        <f>'Sch-1'!A168</f>
        <v>148</v>
      </c>
      <c r="B168" s="253">
        <f>'Sch-1'!B168</f>
        <v>7000023989</v>
      </c>
      <c r="C168" s="253">
        <f>'Sch-1'!C168</f>
        <v>780</v>
      </c>
      <c r="D168" s="253" t="str">
        <f>'Sch-1'!D168</f>
        <v xml:space="preserve">SCADA-Supply                            </v>
      </c>
      <c r="E168" s="253">
        <f>'Sch-1'!E168</f>
        <v>1000011065</v>
      </c>
      <c r="F168" s="254" t="str">
        <f>'Sch-1'!J168</f>
        <v>EMS Applications - Optimal Power flow</v>
      </c>
      <c r="G168" s="254" t="str">
        <f>'Sch-1'!K168</f>
        <v>LOT</v>
      </c>
      <c r="H168" s="253">
        <f>'Sch-1'!L168</f>
        <v>1</v>
      </c>
      <c r="I168" s="255"/>
      <c r="J168" s="257" t="str">
        <f t="shared" si="4"/>
        <v>Included</v>
      </c>
      <c r="K168" s="256">
        <f t="shared" si="5"/>
        <v>0</v>
      </c>
      <c r="M168" s="221"/>
    </row>
    <row r="169" spans="1:15" s="231" customFormat="1" x14ac:dyDescent="0.3">
      <c r="A169" s="253">
        <f>'Sch-1'!A169</f>
        <v>149</v>
      </c>
      <c r="B169" s="253">
        <f>'Sch-1'!B169</f>
        <v>7000023989</v>
      </c>
      <c r="C169" s="253">
        <f>'Sch-1'!C169</f>
        <v>790</v>
      </c>
      <c r="D169" s="253" t="str">
        <f>'Sch-1'!D169</f>
        <v xml:space="preserve">SCADA-Supply                            </v>
      </c>
      <c r="E169" s="253">
        <f>'Sch-1'!E169</f>
        <v>1000011066</v>
      </c>
      <c r="F169" s="254" t="str">
        <f>'Sch-1'!J169</f>
        <v>EMS Applications - Outage Scheduler</v>
      </c>
      <c r="G169" s="254" t="str">
        <f>'Sch-1'!K169</f>
        <v>LOT</v>
      </c>
      <c r="H169" s="253">
        <f>'Sch-1'!L169</f>
        <v>1</v>
      </c>
      <c r="I169" s="255"/>
      <c r="J169" s="257" t="str">
        <f t="shared" si="4"/>
        <v>Included</v>
      </c>
      <c r="K169" s="256">
        <f t="shared" si="5"/>
        <v>0</v>
      </c>
      <c r="M169" s="221"/>
    </row>
    <row r="170" spans="1:15" s="231" customFormat="1" ht="33" x14ac:dyDescent="0.3">
      <c r="A170" s="253">
        <f>'Sch-1'!A170</f>
        <v>150</v>
      </c>
      <c r="B170" s="253">
        <f>'Sch-1'!B170</f>
        <v>7000023989</v>
      </c>
      <c r="C170" s="253">
        <f>'Sch-1'!C170</f>
        <v>800</v>
      </c>
      <c r="D170" s="253" t="str">
        <f>'Sch-1'!D170</f>
        <v xml:space="preserve">SCADA-Supply                            </v>
      </c>
      <c r="E170" s="253">
        <f>'Sch-1'!E170</f>
        <v>1000011069</v>
      </c>
      <c r="F170" s="254" t="str">
        <f>'Sch-1'!J170</f>
        <v>EMS Applications - Transmission Line/Corridor Capability Monitor (TCM)</v>
      </c>
      <c r="G170" s="254" t="str">
        <f>'Sch-1'!K170</f>
        <v>LOT</v>
      </c>
      <c r="H170" s="253">
        <f>'Sch-1'!L170</f>
        <v>1</v>
      </c>
      <c r="I170" s="255"/>
      <c r="J170" s="257" t="str">
        <f t="shared" si="4"/>
        <v>Included</v>
      </c>
      <c r="K170" s="256">
        <f t="shared" si="5"/>
        <v>0</v>
      </c>
      <c r="M170" s="221"/>
    </row>
    <row r="171" spans="1:15" s="231" customFormat="1" ht="33" x14ac:dyDescent="0.3">
      <c r="A171" s="253">
        <f>'Sch-1'!A171</f>
        <v>151</v>
      </c>
      <c r="B171" s="253">
        <f>'Sch-1'!B171</f>
        <v>7000023989</v>
      </c>
      <c r="C171" s="253">
        <f>'Sch-1'!C171</f>
        <v>810</v>
      </c>
      <c r="D171" s="253" t="str">
        <f>'Sch-1'!D171</f>
        <v xml:space="preserve">SCADA-Supply                            </v>
      </c>
      <c r="E171" s="253">
        <f>'Sch-1'!E171</f>
        <v>1000041556</v>
      </c>
      <c r="F171" s="254" t="str">
        <f>'Sch-1'!J171</f>
        <v>REMC SOFTWARE FOR FORECASTING APPLICATION SOFTWARE</v>
      </c>
      <c r="G171" s="254" t="str">
        <f>'Sch-1'!K171</f>
        <v>LOT</v>
      </c>
      <c r="H171" s="253">
        <f>'Sch-1'!L171</f>
        <v>1</v>
      </c>
      <c r="I171" s="255"/>
      <c r="J171" s="257" t="str">
        <f t="shared" si="4"/>
        <v>Included</v>
      </c>
      <c r="K171" s="256">
        <f t="shared" si="5"/>
        <v>0</v>
      </c>
      <c r="M171" s="221"/>
    </row>
    <row r="172" spans="1:15" s="231" customFormat="1" ht="33" x14ac:dyDescent="0.3">
      <c r="A172" s="253">
        <f>'Sch-1'!A172</f>
        <v>152</v>
      </c>
      <c r="B172" s="253">
        <f>'Sch-1'!B172</f>
        <v>7000023989</v>
      </c>
      <c r="C172" s="253">
        <f>'Sch-1'!C172</f>
        <v>820</v>
      </c>
      <c r="D172" s="253" t="str">
        <f>'Sch-1'!D172</f>
        <v xml:space="preserve">SCADA-Supply                            </v>
      </c>
      <c r="E172" s="253">
        <f>'Sch-1'!E172</f>
        <v>1000041584</v>
      </c>
      <c r="F172" s="254" t="str">
        <f>'Sch-1'!J172</f>
        <v>REMC SOFTWARE FOR SCHEDULING APPLICATION SOFTWARE</v>
      </c>
      <c r="G172" s="254" t="str">
        <f>'Sch-1'!K172</f>
        <v>LOT</v>
      </c>
      <c r="H172" s="253">
        <f>'Sch-1'!L172</f>
        <v>1</v>
      </c>
      <c r="I172" s="255"/>
      <c r="J172" s="257" t="str">
        <f t="shared" si="4"/>
        <v>Included</v>
      </c>
      <c r="K172" s="256">
        <f t="shared" si="5"/>
        <v>0</v>
      </c>
      <c r="M172" s="221"/>
    </row>
    <row r="173" spans="1:15" s="231" customFormat="1" ht="33" x14ac:dyDescent="0.3">
      <c r="A173" s="253">
        <f>'Sch-1'!A173</f>
        <v>153</v>
      </c>
      <c r="B173" s="253">
        <f>'Sch-1'!B173</f>
        <v>7000023989</v>
      </c>
      <c r="C173" s="253">
        <f>'Sch-1'!C173</f>
        <v>830</v>
      </c>
      <c r="D173" s="253" t="str">
        <f>'Sch-1'!D173</f>
        <v xml:space="preserve">SCADA-Supply                            </v>
      </c>
      <c r="E173" s="253">
        <f>'Sch-1'!E173</f>
        <v>1000010552</v>
      </c>
      <c r="F173" s="254" t="str">
        <f>'Sch-1'!J173</f>
        <v>Application Software - Database development system (DDS) cum testbench for RTU and ICCP Integration</v>
      </c>
      <c r="G173" s="254" t="str">
        <f>'Sch-1'!K173</f>
        <v>LOT</v>
      </c>
      <c r="H173" s="253">
        <f>'Sch-1'!L173</f>
        <v>1</v>
      </c>
      <c r="I173" s="255"/>
      <c r="J173" s="257" t="str">
        <f t="shared" si="4"/>
        <v>Included</v>
      </c>
      <c r="K173" s="256">
        <f t="shared" si="5"/>
        <v>0</v>
      </c>
      <c r="M173" s="221"/>
    </row>
    <row r="174" spans="1:15" s="231" customFormat="1" x14ac:dyDescent="0.3">
      <c r="A174" s="253">
        <f>'Sch-1'!A174</f>
        <v>154</v>
      </c>
      <c r="B174" s="253">
        <f>'Sch-1'!B174</f>
        <v>7000023989</v>
      </c>
      <c r="C174" s="253">
        <f>'Sch-1'!C174</f>
        <v>840</v>
      </c>
      <c r="D174" s="253" t="str">
        <f>'Sch-1'!D174</f>
        <v xml:space="preserve">SCADA-Supply                            </v>
      </c>
      <c r="E174" s="253">
        <f>'Sch-1'!E174</f>
        <v>1000022679</v>
      </c>
      <c r="F174" s="254" t="str">
        <f>'Sch-1'!J174</f>
        <v>Web Server Application Software - Web Server system</v>
      </c>
      <c r="G174" s="254" t="str">
        <f>'Sch-1'!K174</f>
        <v>LOT</v>
      </c>
      <c r="H174" s="253">
        <f>'Sch-1'!L174</f>
        <v>1</v>
      </c>
      <c r="I174" s="255"/>
      <c r="J174" s="257" t="str">
        <f t="shared" si="4"/>
        <v>Included</v>
      </c>
      <c r="K174" s="256">
        <f t="shared" si="5"/>
        <v>0</v>
      </c>
      <c r="M174" s="221"/>
    </row>
    <row r="175" spans="1:15" s="231" customFormat="1" x14ac:dyDescent="0.3">
      <c r="A175" s="253">
        <f>'Sch-1'!A175</f>
        <v>155</v>
      </c>
      <c r="B175" s="253">
        <f>'Sch-1'!B175</f>
        <v>7000023989</v>
      </c>
      <c r="C175" s="253">
        <f>'Sch-1'!C175</f>
        <v>850</v>
      </c>
      <c r="D175" s="253" t="str">
        <f>'Sch-1'!D175</f>
        <v xml:space="preserve">SCADA-Supply                            </v>
      </c>
      <c r="E175" s="253">
        <f>'Sch-1'!E175</f>
        <v>1000010549</v>
      </c>
      <c r="F175" s="254" t="str">
        <f>'Sch-1'!J175</f>
        <v>Web Server Application Software - Data Replica System</v>
      </c>
      <c r="G175" s="254" t="str">
        <f>'Sch-1'!K175</f>
        <v>LOT</v>
      </c>
      <c r="H175" s="253">
        <f>'Sch-1'!L175</f>
        <v>1</v>
      </c>
      <c r="I175" s="255"/>
      <c r="J175" s="257" t="str">
        <f t="shared" si="4"/>
        <v>Included</v>
      </c>
      <c r="K175" s="256">
        <f t="shared" si="5"/>
        <v>0</v>
      </c>
      <c r="M175" s="221"/>
    </row>
    <row r="176" spans="1:15" s="231" customFormat="1" ht="33" x14ac:dyDescent="0.3">
      <c r="A176" s="253">
        <f>'Sch-1'!A176</f>
        <v>156</v>
      </c>
      <c r="B176" s="253">
        <f>'Sch-1'!B176</f>
        <v>7000023989</v>
      </c>
      <c r="C176" s="253">
        <f>'Sch-1'!C176</f>
        <v>860</v>
      </c>
      <c r="D176" s="253" t="str">
        <f>'Sch-1'!D176</f>
        <v xml:space="preserve">SCADA-Supply                            </v>
      </c>
      <c r="E176" s="253">
        <f>'Sch-1'!E176</f>
        <v>1000019871</v>
      </c>
      <c r="F176" s="254" t="str">
        <f>'Sch-1'!J176</f>
        <v>Information Storage &amp; Retrivel System - Data Historian Software</v>
      </c>
      <c r="G176" s="254" t="str">
        <f>'Sch-1'!K176</f>
        <v>LOT</v>
      </c>
      <c r="H176" s="253">
        <f>'Sch-1'!L176</f>
        <v>1</v>
      </c>
      <c r="I176" s="255"/>
      <c r="J176" s="257" t="str">
        <f t="shared" si="4"/>
        <v>Included</v>
      </c>
      <c r="K176" s="256">
        <f t="shared" si="5"/>
        <v>0</v>
      </c>
      <c r="M176" s="221"/>
    </row>
    <row r="177" spans="1:13" s="231" customFormat="1" ht="33" x14ac:dyDescent="0.3">
      <c r="A177" s="253">
        <f>'Sch-1'!A177</f>
        <v>157</v>
      </c>
      <c r="B177" s="253">
        <f>'Sch-1'!B177</f>
        <v>7000023989</v>
      </c>
      <c r="C177" s="253">
        <f>'Sch-1'!C177</f>
        <v>870</v>
      </c>
      <c r="D177" s="253" t="str">
        <f>'Sch-1'!D177</f>
        <v xml:space="preserve">SCADA-Supply                            </v>
      </c>
      <c r="E177" s="253">
        <f>'Sch-1'!E177</f>
        <v>1000050057</v>
      </c>
      <c r="F177" s="254" t="str">
        <f>'Sch-1'!J177</f>
        <v>IDENTITY MANAGEMENT SOFTWARE ALONG WITH PATCH MANAGEMENT SOFTWARE</v>
      </c>
      <c r="G177" s="254" t="str">
        <f>'Sch-1'!K177</f>
        <v>LOT</v>
      </c>
      <c r="H177" s="253">
        <f>'Sch-1'!L177</f>
        <v>1</v>
      </c>
      <c r="I177" s="255"/>
      <c r="J177" s="257" t="str">
        <f t="shared" si="4"/>
        <v>Included</v>
      </c>
      <c r="K177" s="256">
        <f t="shared" si="5"/>
        <v>0</v>
      </c>
      <c r="M177" s="221"/>
    </row>
    <row r="178" spans="1:13" s="231" customFormat="1" x14ac:dyDescent="0.3">
      <c r="A178" s="253">
        <f>'Sch-1'!A178</f>
        <v>158</v>
      </c>
      <c r="B178" s="253">
        <f>'Sch-1'!B178</f>
        <v>7000023989</v>
      </c>
      <c r="C178" s="253">
        <f>'Sch-1'!C178</f>
        <v>880</v>
      </c>
      <c r="D178" s="253" t="str">
        <f>'Sch-1'!D178</f>
        <v xml:space="preserve">SCADA-Supply                            </v>
      </c>
      <c r="E178" s="253">
        <f>'Sch-1'!E178</f>
        <v>1000063028</v>
      </c>
      <c r="F178" s="254" t="str">
        <f>'Sch-1'!J178</f>
        <v>HIDS APPLICATION SOFTWARE</v>
      </c>
      <c r="G178" s="254" t="str">
        <f>'Sch-1'!K178</f>
        <v>LOT</v>
      </c>
      <c r="H178" s="253">
        <f>'Sch-1'!L178</f>
        <v>1</v>
      </c>
      <c r="I178" s="255"/>
      <c r="J178" s="257" t="str">
        <f t="shared" si="4"/>
        <v>Included</v>
      </c>
      <c r="K178" s="256">
        <f t="shared" si="5"/>
        <v>0</v>
      </c>
      <c r="M178" s="221"/>
    </row>
    <row r="179" spans="1:13" s="231" customFormat="1" ht="33" x14ac:dyDescent="0.3">
      <c r="A179" s="253">
        <f>'Sch-1'!A179</f>
        <v>159</v>
      </c>
      <c r="B179" s="253">
        <f>'Sch-1'!B179</f>
        <v>7000023989</v>
      </c>
      <c r="C179" s="253">
        <f>'Sch-1'!C179</f>
        <v>890</v>
      </c>
      <c r="D179" s="253" t="str">
        <f>'Sch-1'!D179</f>
        <v xml:space="preserve">SCADA-Supply                            </v>
      </c>
      <c r="E179" s="253">
        <f>'Sch-1'!E179</f>
        <v>1000064001</v>
      </c>
      <c r="F179" s="254" t="str">
        <f>'Sch-1'!J179</f>
        <v>END POINT SECURITY SOLUTION WITH CENTRALISED MANAGEMENT</v>
      </c>
      <c r="G179" s="254" t="str">
        <f>'Sch-1'!K179</f>
        <v xml:space="preserve">EA </v>
      </c>
      <c r="H179" s="253">
        <f>'Sch-1'!L179</f>
        <v>36</v>
      </c>
      <c r="I179" s="255"/>
      <c r="J179" s="257" t="str">
        <f t="shared" si="4"/>
        <v>Included</v>
      </c>
      <c r="K179" s="256">
        <f t="shared" si="5"/>
        <v>0</v>
      </c>
      <c r="M179" s="221"/>
    </row>
    <row r="180" spans="1:13" s="231" customFormat="1" ht="33" x14ac:dyDescent="0.3">
      <c r="A180" s="253">
        <f>'Sch-1'!A180</f>
        <v>160</v>
      </c>
      <c r="B180" s="253">
        <f>'Sch-1'!B180</f>
        <v>7000023989</v>
      </c>
      <c r="C180" s="253">
        <f>'Sch-1'!C180</f>
        <v>1680</v>
      </c>
      <c r="D180" s="253" t="str">
        <f>'Sch-1'!D180</f>
        <v xml:space="preserve">SCADA-Supply                            </v>
      </c>
      <c r="E180" s="253">
        <f>'Sch-1'!E180</f>
        <v>1000062914</v>
      </c>
      <c r="F180" s="254" t="str">
        <f>'Sch-1'!J180</f>
        <v>CENTRALISED MANAGEMENT AND LOG ANALYSER OF FIREWALL</v>
      </c>
      <c r="G180" s="254" t="str">
        <f>'Sch-1'!K180</f>
        <v>LOT</v>
      </c>
      <c r="H180" s="253">
        <f>'Sch-1'!L180</f>
        <v>1</v>
      </c>
      <c r="I180" s="255"/>
      <c r="J180" s="257" t="str">
        <f t="shared" si="4"/>
        <v>Included</v>
      </c>
      <c r="K180" s="256">
        <f t="shared" si="5"/>
        <v>0</v>
      </c>
      <c r="M180" s="221"/>
    </row>
    <row r="181" spans="1:13" s="231" customFormat="1" x14ac:dyDescent="0.3">
      <c r="A181" s="253">
        <f>'Sch-1'!A181</f>
        <v>161</v>
      </c>
      <c r="B181" s="253">
        <f>'Sch-1'!B181</f>
        <v>7000023989</v>
      </c>
      <c r="C181" s="253">
        <f>'Sch-1'!C181</f>
        <v>1690</v>
      </c>
      <c r="D181" s="253" t="str">
        <f>'Sch-1'!D181</f>
        <v xml:space="preserve">SCADA-Supply                            </v>
      </c>
      <c r="E181" s="253">
        <f>'Sch-1'!E181</f>
        <v>1000015892</v>
      </c>
      <c r="F181" s="254" t="str">
        <f>'Sch-1'!J181</f>
        <v>Application Software -Network Management System</v>
      </c>
      <c r="G181" s="254" t="str">
        <f>'Sch-1'!K181</f>
        <v>LOT</v>
      </c>
      <c r="H181" s="253">
        <f>'Sch-1'!L181</f>
        <v>1</v>
      </c>
      <c r="I181" s="255"/>
      <c r="J181" s="257" t="str">
        <f t="shared" si="4"/>
        <v>Included</v>
      </c>
      <c r="K181" s="256">
        <f t="shared" si="5"/>
        <v>0</v>
      </c>
      <c r="M181" s="221"/>
    </row>
    <row r="182" spans="1:13" s="231" customFormat="1" ht="33" x14ac:dyDescent="0.3">
      <c r="A182" s="253">
        <f>'Sch-1'!A182</f>
        <v>162</v>
      </c>
      <c r="B182" s="253">
        <f>'Sch-1'!B182</f>
        <v>7000023989</v>
      </c>
      <c r="C182" s="253">
        <f>'Sch-1'!C182</f>
        <v>1700</v>
      </c>
      <c r="D182" s="253" t="str">
        <f>'Sch-1'!D182</f>
        <v xml:space="preserve">SCADA-Supply                            </v>
      </c>
      <c r="E182" s="253">
        <f>'Sch-1'!E182</f>
        <v>1000026402</v>
      </c>
      <c r="F182" s="254" t="str">
        <f>'Sch-1'!J182</f>
        <v>Web and security System -Security information and Event management -Software</v>
      </c>
      <c r="G182" s="254" t="str">
        <f>'Sch-1'!K182</f>
        <v>LOT</v>
      </c>
      <c r="H182" s="253">
        <f>'Sch-1'!L182</f>
        <v>1</v>
      </c>
      <c r="I182" s="255"/>
      <c r="J182" s="257" t="str">
        <f t="shared" si="4"/>
        <v>Included</v>
      </c>
      <c r="K182" s="256">
        <f t="shared" si="5"/>
        <v>0</v>
      </c>
      <c r="M182" s="221"/>
    </row>
    <row r="183" spans="1:13" s="231" customFormat="1" ht="33" x14ac:dyDescent="0.3">
      <c r="A183" s="253">
        <f>'Sch-1'!A183</f>
        <v>163</v>
      </c>
      <c r="B183" s="253">
        <f>'Sch-1'!B183</f>
        <v>7000023989</v>
      </c>
      <c r="C183" s="253">
        <f>'Sch-1'!C183</f>
        <v>1710</v>
      </c>
      <c r="D183" s="253" t="str">
        <f>'Sch-1'!D183</f>
        <v xml:space="preserve">SCADA-Supply                            </v>
      </c>
      <c r="E183" s="253">
        <f>'Sch-1'!E183</f>
        <v>1000041582</v>
      </c>
      <c r="F183" s="254" t="str">
        <f>'Sch-1'!J183</f>
        <v>REMC SOFTWARE FOR REPORT DEVELOPMENT AND GENERATION</v>
      </c>
      <c r="G183" s="254" t="str">
        <f>'Sch-1'!K183</f>
        <v>LOT</v>
      </c>
      <c r="H183" s="253">
        <f>'Sch-1'!L183</f>
        <v>1</v>
      </c>
      <c r="I183" s="255"/>
      <c r="J183" s="257" t="str">
        <f t="shared" si="4"/>
        <v>Included</v>
      </c>
      <c r="K183" s="256">
        <f t="shared" si="5"/>
        <v>0</v>
      </c>
      <c r="M183" s="221"/>
    </row>
    <row r="184" spans="1:13" s="231" customFormat="1" x14ac:dyDescent="0.3">
      <c r="A184" s="253">
        <f>'Sch-1'!A184</f>
        <v>164</v>
      </c>
      <c r="B184" s="253">
        <f>'Sch-1'!B184</f>
        <v>7000023989</v>
      </c>
      <c r="C184" s="253">
        <f>'Sch-1'!C184</f>
        <v>1720</v>
      </c>
      <c r="D184" s="253" t="str">
        <f>'Sch-1'!D184</f>
        <v xml:space="preserve">SCADA-Supply                            </v>
      </c>
      <c r="E184" s="253">
        <f>'Sch-1'!E184</f>
        <v>1000019875</v>
      </c>
      <c r="F184" s="254" t="str">
        <f>'Sch-1'!J184</f>
        <v>Software for SAN</v>
      </c>
      <c r="G184" s="254" t="str">
        <f>'Sch-1'!K184</f>
        <v>LOT</v>
      </c>
      <c r="H184" s="253">
        <f>'Sch-1'!L184</f>
        <v>1</v>
      </c>
      <c r="I184" s="255"/>
      <c r="J184" s="257" t="str">
        <f t="shared" si="4"/>
        <v>Included</v>
      </c>
      <c r="K184" s="256">
        <f t="shared" si="5"/>
        <v>0</v>
      </c>
      <c r="M184" s="221"/>
    </row>
    <row r="185" spans="1:13" s="231" customFormat="1" x14ac:dyDescent="0.3">
      <c r="A185" s="253">
        <f>'Sch-1'!A185</f>
        <v>165</v>
      </c>
      <c r="B185" s="253">
        <f>'Sch-1'!B185</f>
        <v>7000023989</v>
      </c>
      <c r="C185" s="253">
        <f>'Sch-1'!C185</f>
        <v>1730</v>
      </c>
      <c r="D185" s="253" t="str">
        <f>'Sch-1'!D185</f>
        <v xml:space="preserve">SCADA-Supply                            </v>
      </c>
      <c r="E185" s="253">
        <f>'Sch-1'!E185</f>
        <v>1000063252</v>
      </c>
      <c r="F185" s="254" t="str">
        <f>'Sch-1'!J185</f>
        <v>SOFTWARE FOR STORAGE SERVER NAS</v>
      </c>
      <c r="G185" s="254" t="str">
        <f>'Sch-1'!K185</f>
        <v>LOT</v>
      </c>
      <c r="H185" s="253">
        <f>'Sch-1'!L185</f>
        <v>1</v>
      </c>
      <c r="I185" s="255"/>
      <c r="J185" s="257" t="str">
        <f t="shared" si="4"/>
        <v>Included</v>
      </c>
      <c r="K185" s="256">
        <f t="shared" si="5"/>
        <v>0</v>
      </c>
      <c r="M185" s="221"/>
    </row>
    <row r="186" spans="1:13" s="231" customFormat="1" x14ac:dyDescent="0.3">
      <c r="A186" s="253">
        <f>'Sch-1'!A186</f>
        <v>166</v>
      </c>
      <c r="B186" s="253">
        <f>'Sch-1'!B186</f>
        <v>7000023989</v>
      </c>
      <c r="C186" s="253">
        <f>'Sch-1'!C186</f>
        <v>1740</v>
      </c>
      <c r="D186" s="253" t="str">
        <f>'Sch-1'!D186</f>
        <v xml:space="preserve">SCADA-Supply                            </v>
      </c>
      <c r="E186" s="253">
        <f>'Sch-1'!E186</f>
        <v>1000050137</v>
      </c>
      <c r="F186" s="254" t="str">
        <f>'Sch-1'!J186</f>
        <v>SOFTWARE FOR SERVER MANAGEMENT SYSTEM</v>
      </c>
      <c r="G186" s="254" t="str">
        <f>'Sch-1'!K186</f>
        <v xml:space="preserve">EA </v>
      </c>
      <c r="H186" s="253">
        <f>'Sch-1'!L186</f>
        <v>1</v>
      </c>
      <c r="I186" s="255"/>
      <c r="J186" s="257" t="str">
        <f t="shared" si="4"/>
        <v>Included</v>
      </c>
      <c r="K186" s="256">
        <f t="shared" si="5"/>
        <v>0</v>
      </c>
      <c r="M186" s="221"/>
    </row>
    <row r="187" spans="1:13" s="231" customFormat="1" x14ac:dyDescent="0.3">
      <c r="A187" s="253">
        <f>'Sch-1'!A187</f>
        <v>167</v>
      </c>
      <c r="B187" s="253">
        <f>'Sch-1'!B187</f>
        <v>7000023989</v>
      </c>
      <c r="C187" s="253">
        <f>'Sch-1'!C187</f>
        <v>1750</v>
      </c>
      <c r="D187" s="253" t="str">
        <f>'Sch-1'!D187</f>
        <v xml:space="preserve">SCADA-Supply                            </v>
      </c>
      <c r="E187" s="253">
        <f>'Sch-1'!E187</f>
        <v>1000060228</v>
      </c>
      <c r="F187" s="254" t="str">
        <f>'Sch-1'!J187</f>
        <v>ENERGY ACCOUNTING AND BILLING SOFTWARE</v>
      </c>
      <c r="G187" s="254" t="str">
        <f>'Sch-1'!K187</f>
        <v>LOT</v>
      </c>
      <c r="H187" s="253">
        <f>'Sch-1'!L187</f>
        <v>1</v>
      </c>
      <c r="I187" s="255"/>
      <c r="J187" s="257" t="str">
        <f t="shared" si="4"/>
        <v>Included</v>
      </c>
      <c r="K187" s="256">
        <f t="shared" si="5"/>
        <v>0</v>
      </c>
      <c r="M187" s="221"/>
    </row>
    <row r="188" spans="1:13" s="231" customFormat="1" x14ac:dyDescent="0.3">
      <c r="A188" s="253">
        <f>'Sch-1'!A188</f>
        <v>168</v>
      </c>
      <c r="B188" s="253">
        <f>'Sch-1'!B188</f>
        <v>7000023989</v>
      </c>
      <c r="C188" s="253">
        <f>'Sch-1'!C188</f>
        <v>1760</v>
      </c>
      <c r="D188" s="253" t="str">
        <f>'Sch-1'!D188</f>
        <v xml:space="preserve">SCADA-Supply                            </v>
      </c>
      <c r="E188" s="253">
        <f>'Sch-1'!E188</f>
        <v>1000010960</v>
      </c>
      <c r="F188" s="254" t="str">
        <f>'Sch-1'!J188</f>
        <v>SMS &amp; Email interface</v>
      </c>
      <c r="G188" s="254" t="str">
        <f>'Sch-1'!K188</f>
        <v>LOT</v>
      </c>
      <c r="H188" s="253">
        <f>'Sch-1'!L188</f>
        <v>1</v>
      </c>
      <c r="I188" s="255"/>
      <c r="J188" s="257" t="str">
        <f t="shared" si="4"/>
        <v>Included</v>
      </c>
      <c r="K188" s="256">
        <f t="shared" si="5"/>
        <v>0</v>
      </c>
      <c r="M188" s="221"/>
    </row>
    <row r="189" spans="1:13" s="231" customFormat="1" ht="33" x14ac:dyDescent="0.3">
      <c r="A189" s="253">
        <f>'Sch-1'!A189</f>
        <v>169</v>
      </c>
      <c r="B189" s="253">
        <f>'Sch-1'!B189</f>
        <v>7000023989</v>
      </c>
      <c r="C189" s="253">
        <f>'Sch-1'!C189</f>
        <v>1770</v>
      </c>
      <c r="D189" s="253" t="str">
        <f>'Sch-1'!D189</f>
        <v xml:space="preserve">SCADA-Supply                            </v>
      </c>
      <c r="E189" s="253">
        <f>'Sch-1'!E189</f>
        <v>1000018775</v>
      </c>
      <c r="F189" s="254" t="str">
        <f>'Sch-1'!J189</f>
        <v>Computer System Hardware - SCADA/EMS Applications Server</v>
      </c>
      <c r="G189" s="254" t="str">
        <f>'Sch-1'!K189</f>
        <v xml:space="preserve">EA </v>
      </c>
      <c r="H189" s="253">
        <f>'Sch-1'!L189</f>
        <v>2</v>
      </c>
      <c r="I189" s="255"/>
      <c r="J189" s="257" t="str">
        <f t="shared" si="4"/>
        <v>Included</v>
      </c>
      <c r="K189" s="256">
        <f t="shared" si="5"/>
        <v>0</v>
      </c>
      <c r="M189" s="221"/>
    </row>
    <row r="190" spans="1:13" s="231" customFormat="1" ht="33" x14ac:dyDescent="0.3">
      <c r="A190" s="253">
        <f>'Sch-1'!A190</f>
        <v>170</v>
      </c>
      <c r="B190" s="253">
        <f>'Sch-1'!B190</f>
        <v>7000023989</v>
      </c>
      <c r="C190" s="253">
        <f>'Sch-1'!C190</f>
        <v>1780</v>
      </c>
      <c r="D190" s="253" t="str">
        <f>'Sch-1'!D190</f>
        <v xml:space="preserve">SCADA-Supply                            </v>
      </c>
      <c r="E190" s="253">
        <f>'Sch-1'!E190</f>
        <v>1000041547</v>
      </c>
      <c r="F190" s="254" t="str">
        <f>'Sch-1'!J190</f>
        <v>REMC HARDWARE FOR APPLICATION (FORECASTING &amp; SCHEDULING SERVER)</v>
      </c>
      <c r="G190" s="254" t="str">
        <f>'Sch-1'!K190</f>
        <v xml:space="preserve">EA </v>
      </c>
      <c r="H190" s="253">
        <f>'Sch-1'!L190</f>
        <v>2</v>
      </c>
      <c r="I190" s="255"/>
      <c r="J190" s="257" t="str">
        <f t="shared" si="4"/>
        <v>Included</v>
      </c>
      <c r="K190" s="256">
        <f t="shared" si="5"/>
        <v>0</v>
      </c>
      <c r="M190" s="221"/>
    </row>
    <row r="191" spans="1:13" s="231" customFormat="1" x14ac:dyDescent="0.3">
      <c r="A191" s="253">
        <f>'Sch-1'!A191</f>
        <v>171</v>
      </c>
      <c r="B191" s="253">
        <f>'Sch-1'!B191</f>
        <v>7000023989</v>
      </c>
      <c r="C191" s="253">
        <f>'Sch-1'!C191</f>
        <v>2290</v>
      </c>
      <c r="D191" s="253" t="str">
        <f>'Sch-1'!D191</f>
        <v xml:space="preserve">SCADA-Supply                            </v>
      </c>
      <c r="E191" s="253">
        <f>'Sch-1'!E191</f>
        <v>1000013599</v>
      </c>
      <c r="F191" s="254" t="str">
        <f>'Sch-1'!J191</f>
        <v>Computer System Hardware - ICCP server</v>
      </c>
      <c r="G191" s="254" t="str">
        <f>'Sch-1'!K191</f>
        <v xml:space="preserve">EA </v>
      </c>
      <c r="H191" s="253">
        <f>'Sch-1'!L191</f>
        <v>2</v>
      </c>
      <c r="I191" s="255"/>
      <c r="J191" s="257" t="str">
        <f t="shared" si="4"/>
        <v>Included</v>
      </c>
      <c r="K191" s="256">
        <f t="shared" si="5"/>
        <v>0</v>
      </c>
      <c r="M191" s="221"/>
    </row>
    <row r="192" spans="1:13" s="231" customFormat="1" ht="33" x14ac:dyDescent="0.3">
      <c r="A192" s="253">
        <f>'Sch-1'!A192</f>
        <v>172</v>
      </c>
      <c r="B192" s="253">
        <f>'Sch-1'!B192</f>
        <v>7000023989</v>
      </c>
      <c r="C192" s="253">
        <f>'Sch-1'!C192</f>
        <v>2300</v>
      </c>
      <c r="D192" s="253" t="str">
        <f>'Sch-1'!D192</f>
        <v xml:space="preserve">SCADA-Supply                            </v>
      </c>
      <c r="E192" s="253">
        <f>'Sch-1'!E192</f>
        <v>1000009307</v>
      </c>
      <c r="F192" s="254" t="str">
        <f>'Sch-1'!J192</f>
        <v>Computer System Hardware - Communication Front End (CFE)</v>
      </c>
      <c r="G192" s="254" t="str">
        <f>'Sch-1'!K192</f>
        <v xml:space="preserve">EA </v>
      </c>
      <c r="H192" s="253">
        <f>'Sch-1'!L192</f>
        <v>2</v>
      </c>
      <c r="I192" s="255"/>
      <c r="J192" s="257" t="str">
        <f t="shared" si="4"/>
        <v>Included</v>
      </c>
      <c r="K192" s="256">
        <f t="shared" si="5"/>
        <v>0</v>
      </c>
      <c r="M192" s="221"/>
    </row>
    <row r="193" spans="1:13" s="231" customFormat="1" x14ac:dyDescent="0.3">
      <c r="A193" s="253">
        <f>'Sch-1'!A193</f>
        <v>173</v>
      </c>
      <c r="B193" s="253">
        <f>'Sch-1'!B193</f>
        <v>7000023989</v>
      </c>
      <c r="C193" s="253">
        <f>'Sch-1'!C193</f>
        <v>2310</v>
      </c>
      <c r="D193" s="253" t="str">
        <f>'Sch-1'!D193</f>
        <v xml:space="preserve">SCADA-Supply                            </v>
      </c>
      <c r="E193" s="253">
        <f>'Sch-1'!E193</f>
        <v>1000064110</v>
      </c>
      <c r="F193" s="254" t="str">
        <f>'Sch-1'!J193</f>
        <v>DATA HISTORIAN SERVER/DATA STORAGE SERVER</v>
      </c>
      <c r="G193" s="254" t="str">
        <f>'Sch-1'!K193</f>
        <v xml:space="preserve">EA </v>
      </c>
      <c r="H193" s="253">
        <f>'Sch-1'!L193</f>
        <v>2</v>
      </c>
      <c r="I193" s="255"/>
      <c r="J193" s="257" t="str">
        <f t="shared" si="4"/>
        <v>Included</v>
      </c>
      <c r="K193" s="256">
        <f t="shared" si="5"/>
        <v>0</v>
      </c>
      <c r="M193" s="221"/>
    </row>
    <row r="194" spans="1:13" s="231" customFormat="1" x14ac:dyDescent="0.3">
      <c r="A194" s="253">
        <f>'Sch-1'!A194</f>
        <v>174</v>
      </c>
      <c r="B194" s="253">
        <f>'Sch-1'!B194</f>
        <v>7000023989</v>
      </c>
      <c r="C194" s="253">
        <f>'Sch-1'!C194</f>
        <v>2320</v>
      </c>
      <c r="D194" s="253" t="str">
        <f>'Sch-1'!D194</f>
        <v xml:space="preserve">SCADA-Supply                            </v>
      </c>
      <c r="E194" s="253">
        <f>'Sch-1'!E194</f>
        <v>1000064023</v>
      </c>
      <c r="F194" s="254" t="str">
        <f>'Sch-1'!J194</f>
        <v>PDS (TEST &amp; DEVELOPMENT) SERVER</v>
      </c>
      <c r="G194" s="254" t="str">
        <f>'Sch-1'!K194</f>
        <v xml:space="preserve">EA </v>
      </c>
      <c r="H194" s="253">
        <f>'Sch-1'!L194</f>
        <v>1</v>
      </c>
      <c r="I194" s="255"/>
      <c r="J194" s="257" t="str">
        <f t="shared" si="4"/>
        <v>Included</v>
      </c>
      <c r="K194" s="256">
        <f t="shared" si="5"/>
        <v>0</v>
      </c>
      <c r="M194" s="221"/>
    </row>
    <row r="195" spans="1:13" s="231" customFormat="1" ht="33" x14ac:dyDescent="0.3">
      <c r="A195" s="253">
        <f>'Sch-1'!A195</f>
        <v>175</v>
      </c>
      <c r="B195" s="253">
        <f>'Sch-1'!B195</f>
        <v>7000023989</v>
      </c>
      <c r="C195" s="253">
        <f>'Sch-1'!C195</f>
        <v>1790</v>
      </c>
      <c r="D195" s="253" t="str">
        <f>'Sch-1'!D195</f>
        <v xml:space="preserve">SCADA-Supply                            </v>
      </c>
      <c r="E195" s="253">
        <f>'Sch-1'!E195</f>
        <v>1000028005</v>
      </c>
      <c r="F195" s="254" t="str">
        <f>'Sch-1'!J195</f>
        <v>Configuration management Server cum centralised management console</v>
      </c>
      <c r="G195" s="254" t="str">
        <f>'Sch-1'!K195</f>
        <v xml:space="preserve">EA </v>
      </c>
      <c r="H195" s="253">
        <f>'Sch-1'!L195</f>
        <v>2</v>
      </c>
      <c r="I195" s="255"/>
      <c r="J195" s="257" t="str">
        <f t="shared" si="4"/>
        <v>Included</v>
      </c>
      <c r="K195" s="256">
        <f t="shared" si="5"/>
        <v>0</v>
      </c>
      <c r="M195" s="221"/>
    </row>
    <row r="196" spans="1:13" s="231" customFormat="1" x14ac:dyDescent="0.3">
      <c r="A196" s="253">
        <f>'Sch-1'!A196</f>
        <v>176</v>
      </c>
      <c r="B196" s="253">
        <f>'Sch-1'!B196</f>
        <v>7000023989</v>
      </c>
      <c r="C196" s="253">
        <f>'Sch-1'!C196</f>
        <v>1800</v>
      </c>
      <c r="D196" s="253" t="str">
        <f>'Sch-1'!D196</f>
        <v xml:space="preserve">SCADA-Supply                            </v>
      </c>
      <c r="E196" s="253">
        <f>'Sch-1'!E196</f>
        <v>1000050056</v>
      </c>
      <c r="F196" s="254" t="str">
        <f>'Sch-1'!J196</f>
        <v>IDENTITY AND PATCH MANAGEMENT SERVER</v>
      </c>
      <c r="G196" s="254" t="str">
        <f>'Sch-1'!K196</f>
        <v xml:space="preserve">EA </v>
      </c>
      <c r="H196" s="253">
        <f>'Sch-1'!L196</f>
        <v>2</v>
      </c>
      <c r="I196" s="255"/>
      <c r="J196" s="257" t="str">
        <f t="shared" si="4"/>
        <v>Included</v>
      </c>
      <c r="K196" s="256">
        <f t="shared" si="5"/>
        <v>0</v>
      </c>
      <c r="M196" s="221"/>
    </row>
    <row r="197" spans="1:13" ht="16.5" customHeight="1" x14ac:dyDescent="0.3">
      <c r="A197" s="253">
        <f>'Sch-1'!A197</f>
        <v>177</v>
      </c>
      <c r="B197" s="253">
        <f>'Sch-1'!B197</f>
        <v>7000023989</v>
      </c>
      <c r="C197" s="253">
        <f>'Sch-1'!C197</f>
        <v>1810</v>
      </c>
      <c r="D197" s="253" t="str">
        <f>'Sch-1'!D197</f>
        <v xml:space="preserve">SCADA-Supply                            </v>
      </c>
      <c r="E197" s="253">
        <f>'Sch-1'!E197</f>
        <v>1000015824</v>
      </c>
      <c r="F197" s="254" t="str">
        <f>'Sch-1'!J197</f>
        <v>Computer System Hardware - NMS server</v>
      </c>
      <c r="G197" s="254" t="str">
        <f>'Sch-1'!K197</f>
        <v xml:space="preserve">EA </v>
      </c>
      <c r="H197" s="253">
        <f>'Sch-1'!L197</f>
        <v>2</v>
      </c>
      <c r="I197" s="255"/>
      <c r="J197" s="257" t="str">
        <f t="shared" si="4"/>
        <v>Included</v>
      </c>
      <c r="K197" s="256">
        <f t="shared" si="5"/>
        <v>0</v>
      </c>
      <c r="L197" s="231"/>
    </row>
    <row r="198" spans="1:13" s="231" customFormat="1" x14ac:dyDescent="0.3">
      <c r="A198" s="253">
        <f>'Sch-1'!A198</f>
        <v>178</v>
      </c>
      <c r="B198" s="253">
        <f>'Sch-1'!B198</f>
        <v>7000023989</v>
      </c>
      <c r="C198" s="253">
        <f>'Sch-1'!C198</f>
        <v>1820</v>
      </c>
      <c r="D198" s="253" t="str">
        <f>'Sch-1'!D198</f>
        <v xml:space="preserve">SCADA-Supply                            </v>
      </c>
      <c r="E198" s="253">
        <f>'Sch-1'!E198</f>
        <v>1000028012</v>
      </c>
      <c r="F198" s="254" t="str">
        <f>'Sch-1'!J198</f>
        <v>Web System-Web Server</v>
      </c>
      <c r="G198" s="254" t="str">
        <f>'Sch-1'!K198</f>
        <v xml:space="preserve">EA </v>
      </c>
      <c r="H198" s="253">
        <f>'Sch-1'!L198</f>
        <v>2</v>
      </c>
      <c r="I198" s="255"/>
      <c r="J198" s="257" t="str">
        <f t="shared" si="4"/>
        <v>Included</v>
      </c>
      <c r="K198" s="256">
        <f t="shared" si="5"/>
        <v>0</v>
      </c>
      <c r="M198" s="221"/>
    </row>
    <row r="199" spans="1:13" s="231" customFormat="1" x14ac:dyDescent="0.3">
      <c r="A199" s="253">
        <f>'Sch-1'!A199</f>
        <v>179</v>
      </c>
      <c r="B199" s="253">
        <f>'Sch-1'!B199</f>
        <v>7000023989</v>
      </c>
      <c r="C199" s="253">
        <f>'Sch-1'!C199</f>
        <v>1830</v>
      </c>
      <c r="D199" s="253" t="str">
        <f>'Sch-1'!D199</f>
        <v xml:space="preserve">SCADA-Supply                            </v>
      </c>
      <c r="E199" s="253">
        <f>'Sch-1'!E199</f>
        <v>1000010548</v>
      </c>
      <c r="F199" s="254" t="str">
        <f>'Sch-1'!J199</f>
        <v>Data Replica Server</v>
      </c>
      <c r="G199" s="254" t="str">
        <f>'Sch-1'!K199</f>
        <v xml:space="preserve">EA </v>
      </c>
      <c r="H199" s="253">
        <f>'Sch-1'!L199</f>
        <v>2</v>
      </c>
      <c r="I199" s="255"/>
      <c r="J199" s="257" t="str">
        <f t="shared" si="4"/>
        <v>Included</v>
      </c>
      <c r="K199" s="256">
        <f t="shared" si="5"/>
        <v>0</v>
      </c>
      <c r="M199" s="221"/>
    </row>
    <row r="200" spans="1:13" s="231" customFormat="1" x14ac:dyDescent="0.3">
      <c r="A200" s="253">
        <f>'Sch-1'!A200</f>
        <v>180</v>
      </c>
      <c r="B200" s="253">
        <f>'Sch-1'!B200</f>
        <v>7000023989</v>
      </c>
      <c r="C200" s="253">
        <f>'Sch-1'!C200</f>
        <v>1840</v>
      </c>
      <c r="D200" s="253" t="str">
        <f>'Sch-1'!D200</f>
        <v xml:space="preserve">SCADA-Supply                            </v>
      </c>
      <c r="E200" s="253">
        <f>'Sch-1'!E200</f>
        <v>1000045702</v>
      </c>
      <c r="F200" s="254" t="str">
        <f>'Sch-1'!J200</f>
        <v>SERVER MANAGEMENT CONSOLE</v>
      </c>
      <c r="G200" s="254" t="str">
        <f>'Sch-1'!K200</f>
        <v xml:space="preserve">EA </v>
      </c>
      <c r="H200" s="253">
        <f>'Sch-1'!L200</f>
        <v>1</v>
      </c>
      <c r="I200" s="255"/>
      <c r="J200" s="257" t="str">
        <f t="shared" si="4"/>
        <v>Included</v>
      </c>
      <c r="K200" s="256">
        <f t="shared" si="5"/>
        <v>0</v>
      </c>
      <c r="M200" s="221"/>
    </row>
    <row r="201" spans="1:13" s="231" customFormat="1" ht="49.5" x14ac:dyDescent="0.3">
      <c r="A201" s="253">
        <f>'Sch-1'!A201</f>
        <v>181</v>
      </c>
      <c r="B201" s="253">
        <f>'Sch-1'!B201</f>
        <v>7000023989</v>
      </c>
      <c r="C201" s="253">
        <f>'Sch-1'!C201</f>
        <v>1850</v>
      </c>
      <c r="D201" s="253" t="str">
        <f>'Sch-1'!D201</f>
        <v xml:space="preserve">SCADA-Supply                            </v>
      </c>
      <c r="E201" s="253">
        <f>'Sch-1'!E201</f>
        <v>1000041583</v>
      </c>
      <c r="F201" s="254" t="str">
        <f>'Sch-1'!J201</f>
        <v>REMC HARDWARE FOR SAN MANAGEMENT SERVER ALONG WITH SAN BOX &amp; SWITCHAND MASS STORAGE (SAN)</v>
      </c>
      <c r="G201" s="254" t="str">
        <f>'Sch-1'!K201</f>
        <v xml:space="preserve">EA </v>
      </c>
      <c r="H201" s="253">
        <f>'Sch-1'!L201</f>
        <v>2</v>
      </c>
      <c r="I201" s="255"/>
      <c r="J201" s="257" t="str">
        <f t="shared" si="4"/>
        <v>Included</v>
      </c>
      <c r="K201" s="256">
        <f t="shared" si="5"/>
        <v>0</v>
      </c>
      <c r="M201" s="221"/>
    </row>
    <row r="202" spans="1:13" s="231" customFormat="1" ht="49.5" x14ac:dyDescent="0.3">
      <c r="A202" s="253">
        <f>'Sch-1'!A202</f>
        <v>182</v>
      </c>
      <c r="B202" s="253">
        <f>'Sch-1'!B202</f>
        <v>7000023989</v>
      </c>
      <c r="C202" s="253">
        <f>'Sch-1'!C202</f>
        <v>1860</v>
      </c>
      <c r="D202" s="253" t="str">
        <f>'Sch-1'!D202</f>
        <v xml:space="preserve">SCADA-Supply                            </v>
      </c>
      <c r="E202" s="253">
        <f>'Sch-1'!E202</f>
        <v>1000022503</v>
      </c>
      <c r="F202" s="254" t="str">
        <f>'Sch-1'!J202</f>
        <v>WAMS Hardware - Network Attached Storage (NAS) System of Minimum 6TBof RAID 10 or better configuration</v>
      </c>
      <c r="G202" s="254" t="str">
        <f>'Sch-1'!K202</f>
        <v xml:space="preserve">EA </v>
      </c>
      <c r="H202" s="253">
        <f>'Sch-1'!L202</f>
        <v>1</v>
      </c>
      <c r="I202" s="255"/>
      <c r="J202" s="257" t="str">
        <f t="shared" si="4"/>
        <v>Included</v>
      </c>
      <c r="K202" s="256">
        <f t="shared" si="5"/>
        <v>0</v>
      </c>
      <c r="M202" s="221"/>
    </row>
    <row r="203" spans="1:13" s="231" customFormat="1" x14ac:dyDescent="0.3">
      <c r="A203" s="253">
        <f>'Sch-1'!A203</f>
        <v>183</v>
      </c>
      <c r="B203" s="253">
        <f>'Sch-1'!B203</f>
        <v>7000023989</v>
      </c>
      <c r="C203" s="253">
        <f>'Sch-1'!C203</f>
        <v>1870</v>
      </c>
      <c r="D203" s="253" t="str">
        <f>'Sch-1'!D203</f>
        <v xml:space="preserve">SCADA-Supply                            </v>
      </c>
      <c r="E203" s="253">
        <f>'Sch-1'!E203</f>
        <v>1000041566</v>
      </c>
      <c r="F203" s="254" t="str">
        <f>'Sch-1'!J203</f>
        <v>REMC HARDWARE FOR REPOSITORY SERVER</v>
      </c>
      <c r="G203" s="254" t="str">
        <f>'Sch-1'!K203</f>
        <v xml:space="preserve">EA </v>
      </c>
      <c r="H203" s="253">
        <f>'Sch-1'!L203</f>
        <v>2</v>
      </c>
      <c r="I203" s="255"/>
      <c r="J203" s="257" t="str">
        <f t="shared" si="4"/>
        <v>Included</v>
      </c>
      <c r="K203" s="256">
        <f t="shared" si="5"/>
        <v>0</v>
      </c>
      <c r="M203" s="221"/>
    </row>
    <row r="204" spans="1:13" s="231" customFormat="1" x14ac:dyDescent="0.3">
      <c r="A204" s="253">
        <f>'Sch-1'!A204</f>
        <v>184</v>
      </c>
      <c r="B204" s="253">
        <f>'Sch-1'!B204</f>
        <v>7000023989</v>
      </c>
      <c r="C204" s="253">
        <f>'Sch-1'!C204</f>
        <v>1880</v>
      </c>
      <c r="D204" s="253" t="str">
        <f>'Sch-1'!D204</f>
        <v xml:space="preserve">SCADA-Supply                            </v>
      </c>
      <c r="E204" s="253">
        <f>'Sch-1'!E204</f>
        <v>1000044047</v>
      </c>
      <c r="F204" s="254" t="str">
        <f>'Sch-1'!J204</f>
        <v>REMC HARDWARWE TAPE LIBRARY</v>
      </c>
      <c r="G204" s="254" t="str">
        <f>'Sch-1'!K204</f>
        <v>LOT</v>
      </c>
      <c r="H204" s="253">
        <f>'Sch-1'!L204</f>
        <v>1</v>
      </c>
      <c r="I204" s="255"/>
      <c r="J204" s="257" t="str">
        <f t="shared" si="4"/>
        <v>Included</v>
      </c>
      <c r="K204" s="256">
        <f t="shared" si="5"/>
        <v>0</v>
      </c>
      <c r="M204" s="221"/>
    </row>
    <row r="205" spans="1:13" s="231" customFormat="1" ht="33" x14ac:dyDescent="0.3">
      <c r="A205" s="253">
        <f>'Sch-1'!A205</f>
        <v>185</v>
      </c>
      <c r="B205" s="253">
        <f>'Sch-1'!B205</f>
        <v>7000023989</v>
      </c>
      <c r="C205" s="253">
        <f>'Sch-1'!C205</f>
        <v>1890</v>
      </c>
      <c r="D205" s="253" t="str">
        <f>'Sch-1'!D205</f>
        <v xml:space="preserve">SCADA-Supply                            </v>
      </c>
      <c r="E205" s="253">
        <f>'Sch-1'!E205</f>
        <v>1000022545</v>
      </c>
      <c r="F205" s="254" t="str">
        <f>'Sch-1'!J205</f>
        <v>WAN Routers for ICCP communications with minimum 4 Ethernet ports</v>
      </c>
      <c r="G205" s="254" t="str">
        <f>'Sch-1'!K205</f>
        <v xml:space="preserve">EA </v>
      </c>
      <c r="H205" s="253">
        <f>'Sch-1'!L205</f>
        <v>2</v>
      </c>
      <c r="I205" s="255"/>
      <c r="J205" s="257" t="str">
        <f t="shared" si="4"/>
        <v>Included</v>
      </c>
      <c r="K205" s="256">
        <f t="shared" si="5"/>
        <v>0</v>
      </c>
      <c r="M205" s="221"/>
    </row>
    <row r="206" spans="1:13" s="231" customFormat="1" ht="33" x14ac:dyDescent="0.3">
      <c r="A206" s="253">
        <f>'Sch-1'!A206</f>
        <v>186</v>
      </c>
      <c r="B206" s="253">
        <f>'Sch-1'!B206</f>
        <v>7000023989</v>
      </c>
      <c r="C206" s="253">
        <f>'Sch-1'!C206</f>
        <v>1900</v>
      </c>
      <c r="D206" s="253" t="str">
        <f>'Sch-1'!D206</f>
        <v xml:space="preserve">SCADA-Supply                            </v>
      </c>
      <c r="E206" s="253">
        <f>'Sch-1'!E206</f>
        <v>1000022546</v>
      </c>
      <c r="F206" s="254" t="str">
        <f>'Sch-1'!J206</f>
        <v>WAN Routers for RTU communications with minimum 4 Ethernet ports</v>
      </c>
      <c r="G206" s="254" t="str">
        <f>'Sch-1'!K206</f>
        <v xml:space="preserve">EA </v>
      </c>
      <c r="H206" s="253">
        <f>'Sch-1'!L206</f>
        <v>2</v>
      </c>
      <c r="I206" s="255"/>
      <c r="J206" s="257" t="str">
        <f t="shared" si="4"/>
        <v>Included</v>
      </c>
      <c r="K206" s="256">
        <f t="shared" si="5"/>
        <v>0</v>
      </c>
      <c r="M206" s="221"/>
    </row>
    <row r="207" spans="1:13" s="231" customFormat="1" ht="49.5" x14ac:dyDescent="0.3">
      <c r="A207" s="253">
        <f>'Sch-1'!A207</f>
        <v>187</v>
      </c>
      <c r="B207" s="253">
        <f>'Sch-1'!B207</f>
        <v>7000023989</v>
      </c>
      <c r="C207" s="253">
        <f>'Sch-1'!C207</f>
        <v>1910</v>
      </c>
      <c r="D207" s="253" t="str">
        <f>'Sch-1'!D207</f>
        <v xml:space="preserve">SCADA-Supply                            </v>
      </c>
      <c r="E207" s="253">
        <f>'Sch-1'!E207</f>
        <v>1000022547</v>
      </c>
      <c r="F207" s="254" t="str">
        <f>'Sch-1'!J207</f>
        <v>Remote Console - WAN Routers for communications with Main and BackupControl Centres (2 x V.35/G.703 ports, 2 -LAN ports)</v>
      </c>
      <c r="G207" s="254" t="str">
        <f>'Sch-1'!K207</f>
        <v xml:space="preserve">EA </v>
      </c>
      <c r="H207" s="253">
        <f>'Sch-1'!L207</f>
        <v>1</v>
      </c>
      <c r="I207" s="255"/>
      <c r="J207" s="257" t="str">
        <f t="shared" si="4"/>
        <v>Included</v>
      </c>
      <c r="K207" s="256">
        <f t="shared" si="5"/>
        <v>0</v>
      </c>
      <c r="M207" s="221"/>
    </row>
    <row r="208" spans="1:13" s="231" customFormat="1" ht="33" x14ac:dyDescent="0.3">
      <c r="A208" s="253">
        <f>'Sch-1'!A208</f>
        <v>188</v>
      </c>
      <c r="B208" s="253">
        <f>'Sch-1'!B208</f>
        <v>7000023989</v>
      </c>
      <c r="C208" s="253">
        <f>'Sch-1'!C208</f>
        <v>1920</v>
      </c>
      <c r="D208" s="253" t="str">
        <f>'Sch-1'!D208</f>
        <v xml:space="preserve">SCADA-Supply                            </v>
      </c>
      <c r="E208" s="253">
        <f>'Sch-1'!E208</f>
        <v>1000018765</v>
      </c>
      <c r="F208" s="254" t="str">
        <f>'Sch-1'!J208</f>
        <v>Computer System Hardware - SCADA LAN Switch (Layer 3)</v>
      </c>
      <c r="G208" s="254" t="str">
        <f>'Sch-1'!K208</f>
        <v xml:space="preserve">EA </v>
      </c>
      <c r="H208" s="253">
        <f>'Sch-1'!L208</f>
        <v>2</v>
      </c>
      <c r="I208" s="255"/>
      <c r="J208" s="257" t="str">
        <f t="shared" si="4"/>
        <v>Included</v>
      </c>
      <c r="K208" s="256">
        <f t="shared" si="5"/>
        <v>0</v>
      </c>
      <c r="M208" s="221"/>
    </row>
    <row r="209" spans="1:13" s="231" customFormat="1" x14ac:dyDescent="0.3">
      <c r="A209" s="253">
        <f>'Sch-1'!A209</f>
        <v>189</v>
      </c>
      <c r="B209" s="253">
        <f>'Sch-1'!B209</f>
        <v>7000023989</v>
      </c>
      <c r="C209" s="253">
        <f>'Sch-1'!C209</f>
        <v>1930</v>
      </c>
      <c r="D209" s="253" t="str">
        <f>'Sch-1'!D209</f>
        <v xml:space="preserve">SCADA-Supply                            </v>
      </c>
      <c r="E209" s="253">
        <f>'Sch-1'!E209</f>
        <v>1000010547</v>
      </c>
      <c r="F209" s="254" t="str">
        <f>'Sch-1'!J209</f>
        <v>Computer System Hardware -Data LAN Switch (Layer 3)</v>
      </c>
      <c r="G209" s="254" t="str">
        <f>'Sch-1'!K209</f>
        <v xml:space="preserve">EA </v>
      </c>
      <c r="H209" s="253">
        <f>'Sch-1'!L209</f>
        <v>2</v>
      </c>
      <c r="I209" s="255"/>
      <c r="J209" s="257" t="str">
        <f t="shared" si="4"/>
        <v>Included</v>
      </c>
      <c r="K209" s="256">
        <f t="shared" si="5"/>
        <v>0</v>
      </c>
      <c r="M209" s="221"/>
    </row>
    <row r="210" spans="1:13" s="231" customFormat="1" ht="33" x14ac:dyDescent="0.3">
      <c r="A210" s="253">
        <f>'Sch-1'!A210</f>
        <v>190</v>
      </c>
      <c r="B210" s="253">
        <f>'Sch-1'!B210</f>
        <v>7000023989</v>
      </c>
      <c r="C210" s="253">
        <f>'Sch-1'!C210</f>
        <v>1940</v>
      </c>
      <c r="D210" s="253" t="str">
        <f>'Sch-1'!D210</f>
        <v xml:space="preserve">SCADA-Supply                            </v>
      </c>
      <c r="E210" s="253">
        <f>'Sch-1'!E210</f>
        <v>1000063987</v>
      </c>
      <c r="F210" s="254" t="str">
        <f>'Sch-1'!J210</f>
        <v>24 PORT L3- LAN SWITCH FOR HISTORIAN &amp; REPORTING LAN</v>
      </c>
      <c r="G210" s="254" t="str">
        <f>'Sch-1'!K210</f>
        <v xml:space="preserve">EA </v>
      </c>
      <c r="H210" s="253">
        <f>'Sch-1'!L210</f>
        <v>2</v>
      </c>
      <c r="I210" s="255"/>
      <c r="J210" s="257" t="str">
        <f t="shared" si="4"/>
        <v>Included</v>
      </c>
      <c r="K210" s="256">
        <f t="shared" si="5"/>
        <v>0</v>
      </c>
      <c r="M210" s="221"/>
    </row>
    <row r="211" spans="1:13" s="231" customFormat="1" ht="33" x14ac:dyDescent="0.3">
      <c r="A211" s="253">
        <f>'Sch-1'!A211</f>
        <v>191</v>
      </c>
      <c r="B211" s="253">
        <f>'Sch-1'!B211</f>
        <v>7000023989</v>
      </c>
      <c r="C211" s="253" t="str">
        <f>'Sch-1'!C211</f>
        <v>(B)</v>
      </c>
      <c r="D211" s="253" t="str">
        <f>'Sch-1'!D211</f>
        <v xml:space="preserve">SCADA-Supply                            </v>
      </c>
      <c r="E211" s="253">
        <f>'Sch-1'!E211</f>
        <v>1000011437</v>
      </c>
      <c r="F211" s="254" t="str">
        <f>'Sch-1'!J211</f>
        <v>Computer System Hardware -External DMZ LAN Switch (Layer 3)</v>
      </c>
      <c r="G211" s="254" t="str">
        <f>'Sch-1'!K211</f>
        <v xml:space="preserve">EA </v>
      </c>
      <c r="H211" s="253">
        <f>'Sch-1'!L211</f>
        <v>2</v>
      </c>
      <c r="I211" s="255"/>
      <c r="J211" s="257" t="str">
        <f t="shared" si="4"/>
        <v>Included</v>
      </c>
      <c r="K211" s="256">
        <f t="shared" si="5"/>
        <v>0</v>
      </c>
      <c r="M211" s="221"/>
    </row>
    <row r="212" spans="1:13" s="231" customFormat="1" ht="33" x14ac:dyDescent="0.3">
      <c r="A212" s="253">
        <f>'Sch-1'!A212</f>
        <v>192</v>
      </c>
      <c r="B212" s="253">
        <f>'Sch-1'!B212</f>
        <v>7000023989</v>
      </c>
      <c r="C212" s="253">
        <f>'Sch-1'!C212</f>
        <v>1960</v>
      </c>
      <c r="D212" s="253" t="str">
        <f>'Sch-1'!D212</f>
        <v xml:space="preserve">SCADA-Supply                            </v>
      </c>
      <c r="E212" s="253">
        <f>'Sch-1'!E212</f>
        <v>1000063984</v>
      </c>
      <c r="F212" s="254" t="str">
        <f>'Sch-1'!J212</f>
        <v>24 PORT L3- LAN SWITCH FOR SERVER MANAGEMENT LAN</v>
      </c>
      <c r="G212" s="254" t="str">
        <f>'Sch-1'!K212</f>
        <v xml:space="preserve">EA </v>
      </c>
      <c r="H212" s="253">
        <f>'Sch-1'!L212</f>
        <v>2</v>
      </c>
      <c r="I212" s="255"/>
      <c r="J212" s="257" t="str">
        <f t="shared" si="4"/>
        <v>Included</v>
      </c>
      <c r="K212" s="256">
        <f t="shared" si="5"/>
        <v>0</v>
      </c>
      <c r="M212" s="221"/>
    </row>
    <row r="213" spans="1:13" s="231" customFormat="1" ht="33" x14ac:dyDescent="0.3">
      <c r="A213" s="253">
        <f>'Sch-1'!A213</f>
        <v>193</v>
      </c>
      <c r="B213" s="253">
        <f>'Sch-1'!B213</f>
        <v>7000023989</v>
      </c>
      <c r="C213" s="253">
        <f>'Sch-1'!C213</f>
        <v>2380</v>
      </c>
      <c r="D213" s="253" t="str">
        <f>'Sch-1'!D213</f>
        <v xml:space="preserve">SCADA-Supply                            </v>
      </c>
      <c r="E213" s="253">
        <f>'Sch-1'!E213</f>
        <v>1000013598</v>
      </c>
      <c r="F213" s="254" t="str">
        <f>'Sch-1'!J213</f>
        <v>Computer System Hardware -ICCP LAN Switch (Layer 3)</v>
      </c>
      <c r="G213" s="254" t="str">
        <f>'Sch-1'!K213</f>
        <v xml:space="preserve">EA </v>
      </c>
      <c r="H213" s="253">
        <f>'Sch-1'!L213</f>
        <v>2</v>
      </c>
      <c r="I213" s="255"/>
      <c r="J213" s="257" t="str">
        <f t="shared" ref="J213:J250" si="6">IF(I213=0, "Included",IF(ISERROR(H213*I213), I213, H213*I213))</f>
        <v>Included</v>
      </c>
      <c r="K213" s="256">
        <f t="shared" ref="K213:K250" si="7">+H213*I213</f>
        <v>0</v>
      </c>
      <c r="M213" s="221"/>
    </row>
    <row r="214" spans="1:13" s="231" customFormat="1" x14ac:dyDescent="0.3">
      <c r="A214" s="253">
        <f>'Sch-1'!A214</f>
        <v>194</v>
      </c>
      <c r="B214" s="253">
        <f>'Sch-1'!B214</f>
        <v>7000023989</v>
      </c>
      <c r="C214" s="253">
        <f>'Sch-1'!C214</f>
        <v>1970</v>
      </c>
      <c r="D214" s="253" t="str">
        <f>'Sch-1'!D214</f>
        <v xml:space="preserve">SCADA-Supply                            </v>
      </c>
      <c r="E214" s="253">
        <f>'Sch-1'!E214</f>
        <v>1000026347</v>
      </c>
      <c r="F214" s="254" t="str">
        <f>'Sch-1'!J214</f>
        <v>External Firewall with NIPS andcentralised mangement</v>
      </c>
      <c r="G214" s="254" t="str">
        <f>'Sch-1'!K214</f>
        <v xml:space="preserve">EA </v>
      </c>
      <c r="H214" s="253">
        <f>'Sch-1'!L214</f>
        <v>2</v>
      </c>
      <c r="I214" s="255"/>
      <c r="J214" s="257" t="str">
        <f t="shared" si="6"/>
        <v>Included</v>
      </c>
      <c r="K214" s="256">
        <f t="shared" si="7"/>
        <v>0</v>
      </c>
      <c r="M214" s="221"/>
    </row>
    <row r="215" spans="1:13" s="231" customFormat="1" x14ac:dyDescent="0.3">
      <c r="A215" s="253">
        <f>'Sch-1'!A215</f>
        <v>195</v>
      </c>
      <c r="B215" s="253">
        <f>'Sch-1'!B215</f>
        <v>7000023989</v>
      </c>
      <c r="C215" s="253">
        <f>'Sch-1'!C215</f>
        <v>1980</v>
      </c>
      <c r="D215" s="253" t="str">
        <f>'Sch-1'!D215</f>
        <v xml:space="preserve">SCADA-Supply                            </v>
      </c>
      <c r="E215" s="253">
        <f>'Sch-1'!E215</f>
        <v>1000045966</v>
      </c>
      <c r="F215" s="254" t="str">
        <f>'Sch-1'!J215</f>
        <v>Internal Firewall with NIPS andcentralised mangement</v>
      </c>
      <c r="G215" s="254" t="str">
        <f>'Sch-1'!K215</f>
        <v xml:space="preserve">EA </v>
      </c>
      <c r="H215" s="253">
        <f>'Sch-1'!L215</f>
        <v>2</v>
      </c>
      <c r="I215" s="255"/>
      <c r="J215" s="257" t="str">
        <f t="shared" si="6"/>
        <v>Included</v>
      </c>
      <c r="K215" s="256">
        <f t="shared" si="7"/>
        <v>0</v>
      </c>
      <c r="M215" s="221"/>
    </row>
    <row r="216" spans="1:13" s="231" customFormat="1" ht="33" x14ac:dyDescent="0.3">
      <c r="A216" s="253">
        <f>'Sch-1'!A216</f>
        <v>196</v>
      </c>
      <c r="B216" s="253">
        <f>'Sch-1'!B216</f>
        <v>7000023989</v>
      </c>
      <c r="C216" s="253">
        <f>'Sch-1'!C216</f>
        <v>1990</v>
      </c>
      <c r="D216" s="253" t="str">
        <f>'Sch-1'!D216</f>
        <v xml:space="preserve">SCADA-Supply                            </v>
      </c>
      <c r="E216" s="253">
        <f>'Sch-1'!E216</f>
        <v>1000064002</v>
      </c>
      <c r="F216" s="254" t="str">
        <f>'Sch-1'!J216</f>
        <v>EXTERNAL FIREWALL WITH NIPS FOR ICCP AND RTU AND CENTRALISED MANGEMENT</v>
      </c>
      <c r="G216" s="254" t="str">
        <f>'Sch-1'!K216</f>
        <v xml:space="preserve">EA </v>
      </c>
      <c r="H216" s="253">
        <f>'Sch-1'!L216</f>
        <v>2</v>
      </c>
      <c r="I216" s="255"/>
      <c r="J216" s="257" t="str">
        <f t="shared" si="6"/>
        <v>Included</v>
      </c>
      <c r="K216" s="256">
        <f t="shared" si="7"/>
        <v>0</v>
      </c>
      <c r="M216" s="221"/>
    </row>
    <row r="217" spans="1:13" s="231" customFormat="1" x14ac:dyDescent="0.3">
      <c r="A217" s="253">
        <f>'Sch-1'!A217</f>
        <v>197</v>
      </c>
      <c r="B217" s="253">
        <f>'Sch-1'!B217</f>
        <v>7000023989</v>
      </c>
      <c r="C217" s="253">
        <f>'Sch-1'!C217</f>
        <v>2000</v>
      </c>
      <c r="D217" s="253" t="str">
        <f>'Sch-1'!D217</f>
        <v xml:space="preserve">SCADA-Supply                            </v>
      </c>
      <c r="E217" s="253">
        <f>'Sch-1'!E217</f>
        <v>1000053101</v>
      </c>
      <c r="F217" s="254" t="str">
        <f>'Sch-1'!J217</f>
        <v>PROCESSOR TERMINAL -LAPTOP</v>
      </c>
      <c r="G217" s="254" t="str">
        <f>'Sch-1'!K217</f>
        <v xml:space="preserve">EA </v>
      </c>
      <c r="H217" s="253">
        <f>'Sch-1'!L217</f>
        <v>1</v>
      </c>
      <c r="I217" s="255"/>
      <c r="J217" s="257" t="str">
        <f t="shared" si="6"/>
        <v>Included</v>
      </c>
      <c r="K217" s="256">
        <f t="shared" si="7"/>
        <v>0</v>
      </c>
      <c r="M217" s="221"/>
    </row>
    <row r="218" spans="1:13" s="231" customFormat="1" ht="33" x14ac:dyDescent="0.3">
      <c r="A218" s="253">
        <f>'Sch-1'!A218</f>
        <v>198</v>
      </c>
      <c r="B218" s="253">
        <f>'Sch-1'!B218</f>
        <v>7000023989</v>
      </c>
      <c r="C218" s="253">
        <f>'Sch-1'!C218</f>
        <v>2010</v>
      </c>
      <c r="D218" s="253" t="str">
        <f>'Sch-1'!D218</f>
        <v xml:space="preserve">SCADA-Supply                            </v>
      </c>
      <c r="E218" s="253">
        <f>'Sch-1'!E218</f>
        <v>1000022709</v>
      </c>
      <c r="F218" s="254" t="str">
        <f>'Sch-1'!J218</f>
        <v>Computer System Hardware - Workstations (Operator Console) integratedwith dual 24' LED Monitors</v>
      </c>
      <c r="G218" s="254" t="str">
        <f>'Sch-1'!K218</f>
        <v xml:space="preserve">EA </v>
      </c>
      <c r="H218" s="253">
        <f>'Sch-1'!L218</f>
        <v>2</v>
      </c>
      <c r="I218" s="255"/>
      <c r="J218" s="257" t="str">
        <f t="shared" si="6"/>
        <v>Included</v>
      </c>
      <c r="K218" s="256">
        <f t="shared" si="7"/>
        <v>0</v>
      </c>
      <c r="M218" s="221"/>
    </row>
    <row r="219" spans="1:13" s="231" customFormat="1" x14ac:dyDescent="0.3">
      <c r="A219" s="253">
        <f>'Sch-1'!A219</f>
        <v>199</v>
      </c>
      <c r="B219" s="253">
        <f>'Sch-1'!B219</f>
        <v>7000023989</v>
      </c>
      <c r="C219" s="253">
        <f>'Sch-1'!C219</f>
        <v>2020</v>
      </c>
      <c r="D219" s="253" t="str">
        <f>'Sch-1'!D219</f>
        <v xml:space="preserve">SCADA-Supply                            </v>
      </c>
      <c r="E219" s="253">
        <f>'Sch-1'!E219</f>
        <v>1000060217</v>
      </c>
      <c r="F219" s="254" t="str">
        <f>'Sch-1'!J219</f>
        <v>DUAL MONITORS FOR WORKSTATIONS</v>
      </c>
      <c r="G219" s="254" t="str">
        <f>'Sch-1'!K219</f>
        <v xml:space="preserve">EA </v>
      </c>
      <c r="H219" s="253">
        <f>'Sch-1'!L219</f>
        <v>2</v>
      </c>
      <c r="I219" s="255"/>
      <c r="J219" s="257" t="str">
        <f t="shared" si="6"/>
        <v>Included</v>
      </c>
      <c r="K219" s="256">
        <f t="shared" si="7"/>
        <v>0</v>
      </c>
      <c r="M219" s="221"/>
    </row>
    <row r="220" spans="1:13" s="231" customFormat="1" x14ac:dyDescent="0.3">
      <c r="A220" s="253">
        <f>'Sch-1'!A220</f>
        <v>200</v>
      </c>
      <c r="B220" s="253">
        <f>'Sch-1'!B220</f>
        <v>7000023989</v>
      </c>
      <c r="C220" s="253">
        <f>'Sch-1'!C220</f>
        <v>2030</v>
      </c>
      <c r="D220" s="253" t="str">
        <f>'Sch-1'!D220</f>
        <v xml:space="preserve">SCADA-Supply                            </v>
      </c>
      <c r="E220" s="253">
        <f>'Sch-1'!E220</f>
        <v>1000064036</v>
      </c>
      <c r="F220" s="254" t="str">
        <f>'Sch-1'!J220</f>
        <v>WORKSTATION FOR PDS</v>
      </c>
      <c r="G220" s="254" t="str">
        <f>'Sch-1'!K220</f>
        <v xml:space="preserve">EA </v>
      </c>
      <c r="H220" s="253">
        <f>'Sch-1'!L220</f>
        <v>1</v>
      </c>
      <c r="I220" s="255"/>
      <c r="J220" s="257" t="str">
        <f t="shared" si="6"/>
        <v>Included</v>
      </c>
      <c r="K220" s="256">
        <f t="shared" si="7"/>
        <v>0</v>
      </c>
      <c r="M220" s="221"/>
    </row>
    <row r="221" spans="1:13" s="231" customFormat="1" x14ac:dyDescent="0.3">
      <c r="A221" s="253">
        <f>'Sch-1'!A221</f>
        <v>201</v>
      </c>
      <c r="B221" s="253">
        <f>'Sch-1'!B221</f>
        <v>7000023989</v>
      </c>
      <c r="C221" s="253">
        <f>'Sch-1'!C221</f>
        <v>2040</v>
      </c>
      <c r="D221" s="253" t="str">
        <f>'Sch-1'!D221</f>
        <v xml:space="preserve">SCADA-Supply                            </v>
      </c>
      <c r="E221" s="253">
        <f>'Sch-1'!E221</f>
        <v>1000063998</v>
      </c>
      <c r="F221" s="254" t="str">
        <f>'Sch-1'!J221</f>
        <v>DUAL MONITOR FOR PDS</v>
      </c>
      <c r="G221" s="254" t="str">
        <f>'Sch-1'!K221</f>
        <v xml:space="preserve">EA </v>
      </c>
      <c r="H221" s="253">
        <f>'Sch-1'!L221</f>
        <v>1</v>
      </c>
      <c r="I221" s="255"/>
      <c r="J221" s="257" t="str">
        <f t="shared" si="6"/>
        <v>Included</v>
      </c>
      <c r="K221" s="256">
        <f t="shared" si="7"/>
        <v>0</v>
      </c>
      <c r="M221" s="221"/>
    </row>
    <row r="222" spans="1:13" s="231" customFormat="1" x14ac:dyDescent="0.3">
      <c r="A222" s="253">
        <f>'Sch-1'!A222</f>
        <v>202</v>
      </c>
      <c r="B222" s="253">
        <f>'Sch-1'!B222</f>
        <v>7000023989</v>
      </c>
      <c r="C222" s="253">
        <f>'Sch-1'!C222</f>
        <v>2050</v>
      </c>
      <c r="D222" s="253" t="str">
        <f>'Sch-1'!D222</f>
        <v xml:space="preserve">SCADA-Supply                            </v>
      </c>
      <c r="E222" s="253">
        <f>'Sch-1'!E222</f>
        <v>1000010514</v>
      </c>
      <c r="F222" s="254" t="str">
        <f>'Sch-1'!J222</f>
        <v>DTS Workstation console</v>
      </c>
      <c r="G222" s="254" t="str">
        <f>'Sch-1'!K222</f>
        <v xml:space="preserve">EA </v>
      </c>
      <c r="H222" s="253">
        <f>'Sch-1'!L222</f>
        <v>1</v>
      </c>
      <c r="I222" s="255"/>
      <c r="J222" s="257" t="str">
        <f t="shared" si="6"/>
        <v>Included</v>
      </c>
      <c r="K222" s="256">
        <f t="shared" si="7"/>
        <v>0</v>
      </c>
      <c r="M222" s="221"/>
    </row>
    <row r="223" spans="1:13" s="231" customFormat="1" x14ac:dyDescent="0.3">
      <c r="A223" s="253">
        <f>'Sch-1'!A223</f>
        <v>203</v>
      </c>
      <c r="B223" s="253">
        <f>'Sch-1'!B223</f>
        <v>7000023989</v>
      </c>
      <c r="C223" s="253">
        <f>'Sch-1'!C223</f>
        <v>2060</v>
      </c>
      <c r="D223" s="253" t="str">
        <f>'Sch-1'!D223</f>
        <v xml:space="preserve">SCADA-Supply                            </v>
      </c>
      <c r="E223" s="253">
        <f>'Sch-1'!E223</f>
        <v>1000064000</v>
      </c>
      <c r="F223" s="254" t="str">
        <f>'Sch-1'!J223</f>
        <v>DUAL MONITORS FOR DTS</v>
      </c>
      <c r="G223" s="254" t="str">
        <f>'Sch-1'!K223</f>
        <v xml:space="preserve">EA </v>
      </c>
      <c r="H223" s="253">
        <f>'Sch-1'!L223</f>
        <v>1</v>
      </c>
      <c r="I223" s="255"/>
      <c r="J223" s="257" t="str">
        <f t="shared" si="6"/>
        <v>Included</v>
      </c>
      <c r="K223" s="256">
        <f t="shared" si="7"/>
        <v>0</v>
      </c>
      <c r="M223" s="221"/>
    </row>
    <row r="224" spans="1:13" s="231" customFormat="1" x14ac:dyDescent="0.3">
      <c r="A224" s="253">
        <f>'Sch-1'!A224</f>
        <v>204</v>
      </c>
      <c r="B224" s="253">
        <f>'Sch-1'!B224</f>
        <v>7000023989</v>
      </c>
      <c r="C224" s="253">
        <f>'Sch-1'!C224</f>
        <v>2070</v>
      </c>
      <c r="D224" s="253" t="str">
        <f>'Sch-1'!D224</f>
        <v xml:space="preserve">SCADA-Supply                            </v>
      </c>
      <c r="E224" s="253">
        <f>'Sch-1'!E224</f>
        <v>1000009297</v>
      </c>
      <c r="F224" s="254" t="str">
        <f>'Sch-1'!J224</f>
        <v>Color Laser Printer</v>
      </c>
      <c r="G224" s="254" t="str">
        <f>'Sch-1'!K224</f>
        <v xml:space="preserve">EA </v>
      </c>
      <c r="H224" s="253">
        <f>'Sch-1'!L224</f>
        <v>2</v>
      </c>
      <c r="I224" s="255"/>
      <c r="J224" s="257" t="str">
        <f t="shared" si="6"/>
        <v>Included</v>
      </c>
      <c r="K224" s="256">
        <f t="shared" si="7"/>
        <v>0</v>
      </c>
      <c r="M224" s="221"/>
    </row>
    <row r="225" spans="1:13" s="231" customFormat="1" ht="33" x14ac:dyDescent="0.3">
      <c r="A225" s="253">
        <f>'Sch-1'!A225</f>
        <v>205</v>
      </c>
      <c r="B225" s="253">
        <f>'Sch-1'!B225</f>
        <v>7000023989</v>
      </c>
      <c r="C225" s="253">
        <f>'Sch-1'!C225</f>
        <v>2080</v>
      </c>
      <c r="D225" s="253" t="str">
        <f>'Sch-1'!D225</f>
        <v xml:space="preserve">SCADA-Supply                            </v>
      </c>
      <c r="E225" s="253">
        <f>'Sch-1'!E225</f>
        <v>1000007095</v>
      </c>
      <c r="F225" s="254" t="str">
        <f>'Sch-1'!J225</f>
        <v>Computer System Hardware - Black &amp; White Laser Printer cum MultiFunction Device</v>
      </c>
      <c r="G225" s="254" t="str">
        <f>'Sch-1'!K225</f>
        <v xml:space="preserve">EA </v>
      </c>
      <c r="H225" s="253">
        <f>'Sch-1'!L225</f>
        <v>1</v>
      </c>
      <c r="I225" s="255"/>
      <c r="J225" s="257" t="str">
        <f t="shared" si="6"/>
        <v>Included</v>
      </c>
      <c r="K225" s="256">
        <f t="shared" si="7"/>
        <v>0</v>
      </c>
      <c r="M225" s="221"/>
    </row>
    <row r="226" spans="1:13" s="231" customFormat="1" ht="33" x14ac:dyDescent="0.3">
      <c r="A226" s="253">
        <f>'Sch-1'!A226</f>
        <v>206</v>
      </c>
      <c r="B226" s="253">
        <f>'Sch-1'!B226</f>
        <v>7000023989</v>
      </c>
      <c r="C226" s="253">
        <f>'Sch-1'!C226</f>
        <v>2090</v>
      </c>
      <c r="D226" s="253" t="str">
        <f>'Sch-1'!D226</f>
        <v xml:space="preserve">SCADA-Supply                            </v>
      </c>
      <c r="E226" s="253">
        <f>'Sch-1'!E226</f>
        <v>1000060300</v>
      </c>
      <c r="F226" s="254" t="str">
        <f>'Sch-1'!J226</f>
        <v>TIME &amp; FREQUENCY SYSTEM NAVIC BASED (WITH FAILBACK TO GPS)</v>
      </c>
      <c r="G226" s="254" t="str">
        <f>'Sch-1'!K226</f>
        <v>LOT</v>
      </c>
      <c r="H226" s="253">
        <f>'Sch-1'!L226</f>
        <v>1</v>
      </c>
      <c r="I226" s="255"/>
      <c r="J226" s="257" t="str">
        <f t="shared" si="6"/>
        <v>Included</v>
      </c>
      <c r="K226" s="256">
        <f t="shared" si="7"/>
        <v>0</v>
      </c>
      <c r="M226" s="221"/>
    </row>
    <row r="227" spans="1:13" s="231" customFormat="1" x14ac:dyDescent="0.3">
      <c r="A227" s="253">
        <f>'Sch-1'!A227</f>
        <v>207</v>
      </c>
      <c r="B227" s="253">
        <f>'Sch-1'!B227</f>
        <v>7000023989</v>
      </c>
      <c r="C227" s="253">
        <f>'Sch-1'!C227</f>
        <v>2100</v>
      </c>
      <c r="D227" s="253" t="str">
        <f>'Sch-1'!D227</f>
        <v xml:space="preserve">SCADA-Supply                            </v>
      </c>
      <c r="E227" s="253">
        <f>'Sch-1'!E227</f>
        <v>1000010618</v>
      </c>
      <c r="F227" s="254" t="str">
        <f>'Sch-1'!J227</f>
        <v>Computer System Hardware - Digital Display for Day</v>
      </c>
      <c r="G227" s="254" t="str">
        <f>'Sch-1'!K227</f>
        <v xml:space="preserve">EA </v>
      </c>
      <c r="H227" s="253">
        <f>'Sch-1'!L227</f>
        <v>1</v>
      </c>
      <c r="I227" s="255"/>
      <c r="J227" s="257" t="str">
        <f t="shared" si="6"/>
        <v>Included</v>
      </c>
      <c r="K227" s="256">
        <f t="shared" si="7"/>
        <v>0</v>
      </c>
      <c r="M227" s="221"/>
    </row>
    <row r="228" spans="1:13" ht="16.5" customHeight="1" x14ac:dyDescent="0.3">
      <c r="A228" s="253">
        <f>'Sch-1'!A228</f>
        <v>208</v>
      </c>
      <c r="B228" s="253">
        <f>'Sch-1'!B228</f>
        <v>7000023989</v>
      </c>
      <c r="C228" s="253">
        <f>'Sch-1'!C228</f>
        <v>2110</v>
      </c>
      <c r="D228" s="253" t="str">
        <f>'Sch-1'!D228</f>
        <v xml:space="preserve">SCADA-Supply                            </v>
      </c>
      <c r="E228" s="253">
        <f>'Sch-1'!E228</f>
        <v>1000010620</v>
      </c>
      <c r="F228" s="254" t="str">
        <f>'Sch-1'!J228</f>
        <v>Computer System Hardware - Digital Display for Time</v>
      </c>
      <c r="G228" s="254" t="str">
        <f>'Sch-1'!K228</f>
        <v xml:space="preserve">EA </v>
      </c>
      <c r="H228" s="253">
        <f>'Sch-1'!L228</f>
        <v>1</v>
      </c>
      <c r="I228" s="255"/>
      <c r="J228" s="257" t="str">
        <f t="shared" si="6"/>
        <v>Included</v>
      </c>
      <c r="K228" s="256">
        <f t="shared" si="7"/>
        <v>0</v>
      </c>
      <c r="L228" s="231"/>
    </row>
    <row r="229" spans="1:13" s="231" customFormat="1" ht="33" x14ac:dyDescent="0.3">
      <c r="A229" s="253">
        <f>'Sch-1'!A229</f>
        <v>209</v>
      </c>
      <c r="B229" s="253">
        <f>'Sch-1'!B229</f>
        <v>7000023989</v>
      </c>
      <c r="C229" s="253">
        <f>'Sch-1'!C229</f>
        <v>2120</v>
      </c>
      <c r="D229" s="253" t="str">
        <f>'Sch-1'!D229</f>
        <v xml:space="preserve">SCADA-Supply                            </v>
      </c>
      <c r="E229" s="253">
        <f>'Sch-1'!E229</f>
        <v>1000010619</v>
      </c>
      <c r="F229" s="254" t="str">
        <f>'Sch-1'!J229</f>
        <v>Computer System Hardware - Digital Display for Frequency</v>
      </c>
      <c r="G229" s="254" t="str">
        <f>'Sch-1'!K229</f>
        <v xml:space="preserve">EA </v>
      </c>
      <c r="H229" s="253">
        <f>'Sch-1'!L229</f>
        <v>1</v>
      </c>
      <c r="I229" s="255"/>
      <c r="J229" s="257" t="str">
        <f t="shared" si="6"/>
        <v>Included</v>
      </c>
      <c r="K229" s="256">
        <f t="shared" si="7"/>
        <v>0</v>
      </c>
      <c r="M229" s="221"/>
    </row>
    <row r="230" spans="1:13" s="231" customFormat="1" x14ac:dyDescent="0.3">
      <c r="A230" s="253">
        <f>'Sch-1'!A230</f>
        <v>210</v>
      </c>
      <c r="B230" s="253">
        <f>'Sch-1'!B230</f>
        <v>7000023989</v>
      </c>
      <c r="C230" s="253">
        <f>'Sch-1'!C230</f>
        <v>2130</v>
      </c>
      <c r="D230" s="253" t="str">
        <f>'Sch-1'!D230</f>
        <v xml:space="preserve">SCADA-Supply                            </v>
      </c>
      <c r="E230" s="253">
        <f>'Sch-1'!E230</f>
        <v>1000060447</v>
      </c>
      <c r="F230" s="254" t="str">
        <f>'Sch-1'!J230</f>
        <v>DIGITAL DISPLAY FOR DATE</v>
      </c>
      <c r="G230" s="254" t="str">
        <f>'Sch-1'!K230</f>
        <v xml:space="preserve">NO </v>
      </c>
      <c r="H230" s="253">
        <f>'Sch-1'!L230</f>
        <v>1</v>
      </c>
      <c r="I230" s="255"/>
      <c r="J230" s="257" t="str">
        <f t="shared" si="6"/>
        <v>Included</v>
      </c>
      <c r="K230" s="256">
        <f t="shared" si="7"/>
        <v>0</v>
      </c>
      <c r="M230" s="221"/>
    </row>
    <row r="231" spans="1:13" s="231" customFormat="1" ht="33" x14ac:dyDescent="0.3">
      <c r="A231" s="253">
        <f>'Sch-1'!A231</f>
        <v>211</v>
      </c>
      <c r="B231" s="253">
        <f>'Sch-1'!B231</f>
        <v>7000023989</v>
      </c>
      <c r="C231" s="253">
        <f>'Sch-1'!C231</f>
        <v>2140</v>
      </c>
      <c r="D231" s="253" t="str">
        <f>'Sch-1'!D231</f>
        <v xml:space="preserve">SCADA-Supply                            </v>
      </c>
      <c r="E231" s="253">
        <f>'Sch-1'!E231</f>
        <v>1000060229</v>
      </c>
      <c r="F231" s="254" t="str">
        <f>'Sch-1'!J231</f>
        <v>ENERGY ACCOUNTING AND BILLING SOFTWARE SERVER</v>
      </c>
      <c r="G231" s="254" t="str">
        <f>'Sch-1'!K231</f>
        <v xml:space="preserve">EA </v>
      </c>
      <c r="H231" s="253">
        <f>'Sch-1'!L231</f>
        <v>2</v>
      </c>
      <c r="I231" s="255"/>
      <c r="J231" s="257" t="str">
        <f t="shared" si="6"/>
        <v>Included</v>
      </c>
      <c r="K231" s="256">
        <f t="shared" si="7"/>
        <v>0</v>
      </c>
      <c r="M231" s="221"/>
    </row>
    <row r="232" spans="1:13" s="231" customFormat="1" ht="33" x14ac:dyDescent="0.3">
      <c r="A232" s="253">
        <f>'Sch-1'!A232</f>
        <v>212</v>
      </c>
      <c r="B232" s="253">
        <f>'Sch-1'!B232</f>
        <v>7000023989</v>
      </c>
      <c r="C232" s="253">
        <f>'Sch-1'!C232</f>
        <v>2150</v>
      </c>
      <c r="D232" s="253" t="str">
        <f>'Sch-1'!D232</f>
        <v xml:space="preserve">SCADA-Supply                            </v>
      </c>
      <c r="E232" s="253">
        <f>'Sch-1'!E232</f>
        <v>1000049896</v>
      </c>
      <c r="F232" s="254" t="str">
        <f>'Sch-1'!J232</f>
        <v>44U SERVER RACK/PANELS WITH IP Based KVM SWITCH &amp; RACK MOUNTED MONITOR</v>
      </c>
      <c r="G232" s="254" t="str">
        <f>'Sch-1'!K232</f>
        <v>LOT</v>
      </c>
      <c r="H232" s="253">
        <f>'Sch-1'!L232</f>
        <v>3</v>
      </c>
      <c r="I232" s="255"/>
      <c r="J232" s="257" t="str">
        <f t="shared" si="6"/>
        <v>Included</v>
      </c>
      <c r="K232" s="256">
        <f t="shared" si="7"/>
        <v>0</v>
      </c>
      <c r="M232" s="221"/>
    </row>
    <row r="233" spans="1:13" s="231" customFormat="1" ht="33" x14ac:dyDescent="0.3">
      <c r="A233" s="253">
        <f>'Sch-1'!A233</f>
        <v>213</v>
      </c>
      <c r="B233" s="253">
        <f>'Sch-1'!B233</f>
        <v>7000023989</v>
      </c>
      <c r="C233" s="253">
        <f>'Sch-1'!C233</f>
        <v>2160</v>
      </c>
      <c r="D233" s="253" t="str">
        <f>'Sch-1'!D233</f>
        <v xml:space="preserve">SCADA-Supply                            </v>
      </c>
      <c r="E233" s="253">
        <f>'Sch-1'!E233</f>
        <v>1000060307</v>
      </c>
      <c r="F233" s="254" t="str">
        <f>'Sch-1'!J233</f>
        <v>FURNITURE - WORKSTATION DESK AND CHAIR AND PRINTER TABLE</v>
      </c>
      <c r="G233" s="254" t="str">
        <f>'Sch-1'!K233</f>
        <v>LOT</v>
      </c>
      <c r="H233" s="253">
        <f>'Sch-1'!L233</f>
        <v>1</v>
      </c>
      <c r="I233" s="255"/>
      <c r="J233" s="257" t="str">
        <f t="shared" si="6"/>
        <v>Included</v>
      </c>
      <c r="K233" s="256">
        <f t="shared" si="7"/>
        <v>0</v>
      </c>
      <c r="M233" s="221"/>
    </row>
    <row r="234" spans="1:13" s="231" customFormat="1" x14ac:dyDescent="0.3">
      <c r="A234" s="253">
        <f>'Sch-1'!A234</f>
        <v>214</v>
      </c>
      <c r="B234" s="253">
        <f>'Sch-1'!B234</f>
        <v>7000023989</v>
      </c>
      <c r="C234" s="253">
        <f>'Sch-1'!C234</f>
        <v>2170</v>
      </c>
      <c r="D234" s="253" t="str">
        <f>'Sch-1'!D234</f>
        <v xml:space="preserve">SCADA-Supply                            </v>
      </c>
      <c r="E234" s="253">
        <f>'Sch-1'!E234</f>
        <v>1000063978</v>
      </c>
      <c r="F234" s="254" t="str">
        <f>'Sch-1'!J234</f>
        <v>REMOTE CONSOLES WITH CPU (55"  MONITOR)</v>
      </c>
      <c r="G234" s="254" t="str">
        <f>'Sch-1'!K234</f>
        <v xml:space="preserve">EA </v>
      </c>
      <c r="H234" s="253">
        <f>'Sch-1'!L234</f>
        <v>1</v>
      </c>
      <c r="I234" s="255"/>
      <c r="J234" s="257" t="str">
        <f t="shared" si="6"/>
        <v>Included</v>
      </c>
      <c r="K234" s="256">
        <f t="shared" si="7"/>
        <v>0</v>
      </c>
      <c r="M234" s="221"/>
    </row>
    <row r="235" spans="1:13" s="231" customFormat="1" x14ac:dyDescent="0.3">
      <c r="A235" s="253">
        <f>'Sch-1'!A235</f>
        <v>215</v>
      </c>
      <c r="B235" s="253">
        <f>'Sch-1'!B235</f>
        <v>7000023989</v>
      </c>
      <c r="C235" s="253">
        <f>'Sch-1'!C235</f>
        <v>2180</v>
      </c>
      <c r="D235" s="253" t="str">
        <f>'Sch-1'!D235</f>
        <v xml:space="preserve">SCADA-Supply                            </v>
      </c>
      <c r="E235" s="253">
        <f>'Sch-1'!E235</f>
        <v>1000063990</v>
      </c>
      <c r="F235" s="254" t="str">
        <f>'Sch-1'!J235</f>
        <v>55"  MONITOR FOR REMOTE CONSOLE</v>
      </c>
      <c r="G235" s="254" t="str">
        <f>'Sch-1'!K235</f>
        <v xml:space="preserve">EA </v>
      </c>
      <c r="H235" s="253">
        <f>'Sch-1'!L235</f>
        <v>1</v>
      </c>
      <c r="I235" s="255"/>
      <c r="J235" s="257" t="str">
        <f t="shared" si="6"/>
        <v>Included</v>
      </c>
      <c r="K235" s="256">
        <f t="shared" si="7"/>
        <v>0</v>
      </c>
      <c r="M235" s="221"/>
    </row>
    <row r="236" spans="1:13" s="231" customFormat="1" ht="33" x14ac:dyDescent="0.3">
      <c r="A236" s="253">
        <f>'Sch-1'!A236</f>
        <v>216</v>
      </c>
      <c r="B236" s="253">
        <f>'Sch-1'!B236</f>
        <v>7000023989</v>
      </c>
      <c r="C236" s="253">
        <f>'Sch-1'!C236</f>
        <v>2190</v>
      </c>
      <c r="D236" s="253" t="str">
        <f>'Sch-1'!D236</f>
        <v xml:space="preserve">SCADA-Supply                            </v>
      </c>
      <c r="E236" s="253">
        <f>'Sch-1'!E236</f>
        <v>1000022205</v>
      </c>
      <c r="F236" s="254" t="str">
        <f>'Sch-1'!J236</f>
        <v>Video Conferencing Equipment:- Multipoint Conference Unit (MCU)</v>
      </c>
      <c r="G236" s="254" t="str">
        <f>'Sch-1'!K236</f>
        <v>LOT</v>
      </c>
      <c r="H236" s="253">
        <f>'Sch-1'!L236</f>
        <v>2</v>
      </c>
      <c r="I236" s="255"/>
      <c r="J236" s="257" t="str">
        <f t="shared" si="6"/>
        <v>Included</v>
      </c>
      <c r="K236" s="256">
        <f t="shared" si="7"/>
        <v>0</v>
      </c>
      <c r="M236" s="221"/>
    </row>
    <row r="237" spans="1:13" s="231" customFormat="1" ht="33" x14ac:dyDescent="0.3">
      <c r="A237" s="253">
        <f>'Sch-1'!A237</f>
        <v>217</v>
      </c>
      <c r="B237" s="253">
        <f>'Sch-1'!B237</f>
        <v>7000023989</v>
      </c>
      <c r="C237" s="253">
        <f>'Sch-1'!C237</f>
        <v>2200</v>
      </c>
      <c r="D237" s="253" t="str">
        <f>'Sch-1'!D237</f>
        <v xml:space="preserve">SCADA-Supply                            </v>
      </c>
      <c r="E237" s="253">
        <f>'Sch-1'!E237</f>
        <v>1000022202</v>
      </c>
      <c r="F237" s="254" t="str">
        <f>'Sch-1'!J237</f>
        <v>Video Conferencing Equipment:- Configuration Laptop with assciatedaccessories</v>
      </c>
      <c r="G237" s="254" t="str">
        <f>'Sch-1'!K237</f>
        <v xml:space="preserve">EA </v>
      </c>
      <c r="H237" s="253">
        <f>'Sch-1'!L237</f>
        <v>1</v>
      </c>
      <c r="I237" s="255"/>
      <c r="J237" s="257" t="str">
        <f t="shared" si="6"/>
        <v>Included</v>
      </c>
      <c r="K237" s="256">
        <f t="shared" si="7"/>
        <v>0</v>
      </c>
      <c r="M237" s="221"/>
    </row>
    <row r="238" spans="1:13" s="231" customFormat="1" x14ac:dyDescent="0.3">
      <c r="A238" s="253">
        <f>'Sch-1'!A238</f>
        <v>218</v>
      </c>
      <c r="B238" s="253">
        <f>'Sch-1'!B238</f>
        <v>7000023989</v>
      </c>
      <c r="C238" s="253">
        <f>'Sch-1'!C238</f>
        <v>2210</v>
      </c>
      <c r="D238" s="253" t="str">
        <f>'Sch-1'!D238</f>
        <v xml:space="preserve">SCADA-Supply                            </v>
      </c>
      <c r="E238" s="253">
        <f>'Sch-1'!E238</f>
        <v>1000022206</v>
      </c>
      <c r="F238" s="254" t="str">
        <f>'Sch-1'!J238</f>
        <v>Video Conferencing Equipment:- Video Endpoints</v>
      </c>
      <c r="G238" s="254" t="str">
        <f>'Sch-1'!K238</f>
        <v>LOT</v>
      </c>
      <c r="H238" s="253">
        <f>'Sch-1'!L238</f>
        <v>1</v>
      </c>
      <c r="I238" s="255"/>
      <c r="J238" s="257" t="str">
        <f t="shared" si="6"/>
        <v>Included</v>
      </c>
      <c r="K238" s="256">
        <f t="shared" si="7"/>
        <v>0</v>
      </c>
      <c r="M238" s="221"/>
    </row>
    <row r="239" spans="1:13" s="231" customFormat="1" x14ac:dyDescent="0.3">
      <c r="A239" s="253">
        <f>'Sch-1'!A239</f>
        <v>219</v>
      </c>
      <c r="B239" s="253">
        <f>'Sch-1'!B239</f>
        <v>7000023989</v>
      </c>
      <c r="C239" s="253">
        <f>'Sch-1'!C239</f>
        <v>2220</v>
      </c>
      <c r="D239" s="253" t="str">
        <f>'Sch-1'!D239</f>
        <v xml:space="preserve">SCADA-Supply                            </v>
      </c>
      <c r="E239" s="253">
        <f>'Sch-1'!E239</f>
        <v>1000022203</v>
      </c>
      <c r="F239" s="254" t="str">
        <f>'Sch-1'!J239</f>
        <v>Video Conferencing Equipment:- HD Camera</v>
      </c>
      <c r="G239" s="254" t="str">
        <f>'Sch-1'!K239</f>
        <v xml:space="preserve">EA </v>
      </c>
      <c r="H239" s="253">
        <f>'Sch-1'!L239</f>
        <v>2</v>
      </c>
      <c r="I239" s="255"/>
      <c r="J239" s="257" t="str">
        <f t="shared" si="6"/>
        <v>Included</v>
      </c>
      <c r="K239" s="256">
        <f t="shared" si="7"/>
        <v>0</v>
      </c>
      <c r="M239" s="221"/>
    </row>
    <row r="240" spans="1:13" s="231" customFormat="1" ht="33" x14ac:dyDescent="0.3">
      <c r="A240" s="253">
        <f>'Sch-1'!A240</f>
        <v>220</v>
      </c>
      <c r="B240" s="253">
        <f>'Sch-1'!B240</f>
        <v>7000023989</v>
      </c>
      <c r="C240" s="253">
        <f>'Sch-1'!C240</f>
        <v>2230</v>
      </c>
      <c r="D240" s="253" t="str">
        <f>'Sch-1'!D240</f>
        <v xml:space="preserve">SCADA-Supply                            </v>
      </c>
      <c r="E240" s="253">
        <f>'Sch-1'!E240</f>
        <v>1000022204</v>
      </c>
      <c r="F240" s="254" t="str">
        <f>'Sch-1'!J240</f>
        <v>Video Conferencing Equipment:- Microphone Base Station</v>
      </c>
      <c r="G240" s="254" t="str">
        <f>'Sch-1'!K240</f>
        <v>SET</v>
      </c>
      <c r="H240" s="253">
        <f>'Sch-1'!L240</f>
        <v>1</v>
      </c>
      <c r="I240" s="255"/>
      <c r="J240" s="257" t="str">
        <f t="shared" si="6"/>
        <v>Included</v>
      </c>
      <c r="K240" s="256">
        <f t="shared" si="7"/>
        <v>0</v>
      </c>
      <c r="M240" s="221"/>
    </row>
    <row r="241" spans="1:32" s="231" customFormat="1" x14ac:dyDescent="0.3">
      <c r="A241" s="253">
        <f>'Sch-1'!A241</f>
        <v>221</v>
      </c>
      <c r="B241" s="253">
        <f>'Sch-1'!B241</f>
        <v>7000023989</v>
      </c>
      <c r="C241" s="253">
        <f>'Sch-1'!C241</f>
        <v>2240</v>
      </c>
      <c r="D241" s="253" t="str">
        <f>'Sch-1'!D241</f>
        <v xml:space="preserve">SCADA-Supply                            </v>
      </c>
      <c r="E241" s="253">
        <f>'Sch-1'!E241</f>
        <v>1000022207</v>
      </c>
      <c r="F241" s="254" t="str">
        <f>'Sch-1'!J241</f>
        <v>Video Conferencing Equipment:- Wireless Microphones</v>
      </c>
      <c r="G241" s="254" t="str">
        <f>'Sch-1'!K241</f>
        <v xml:space="preserve">EA </v>
      </c>
      <c r="H241" s="253">
        <f>'Sch-1'!L241</f>
        <v>2</v>
      </c>
      <c r="I241" s="255"/>
      <c r="J241" s="257" t="str">
        <f t="shared" si="6"/>
        <v>Included</v>
      </c>
      <c r="K241" s="256">
        <f t="shared" si="7"/>
        <v>0</v>
      </c>
      <c r="M241" s="221"/>
    </row>
    <row r="242" spans="1:32" s="231" customFormat="1" x14ac:dyDescent="0.3">
      <c r="A242" s="253">
        <f>'Sch-1'!A242</f>
        <v>222</v>
      </c>
      <c r="B242" s="253">
        <f>'Sch-1'!B242</f>
        <v>7000023989</v>
      </c>
      <c r="C242" s="253">
        <f>'Sch-1'!C242</f>
        <v>2250</v>
      </c>
      <c r="D242" s="253" t="str">
        <f>'Sch-1'!D242</f>
        <v xml:space="preserve">SCADA-Supply                            </v>
      </c>
      <c r="E242" s="253">
        <f>'Sch-1'!E242</f>
        <v>1000022201</v>
      </c>
      <c r="F242" s="254" t="str">
        <f>'Sch-1'!J242</f>
        <v>Video Conferencing Equipment:- Collar Microphones</v>
      </c>
      <c r="G242" s="254" t="str">
        <f>'Sch-1'!K242</f>
        <v xml:space="preserve">EA </v>
      </c>
      <c r="H242" s="253">
        <f>'Sch-1'!L242</f>
        <v>2</v>
      </c>
      <c r="I242" s="255"/>
      <c r="J242" s="257" t="str">
        <f t="shared" si="6"/>
        <v>Included</v>
      </c>
      <c r="K242" s="256">
        <f t="shared" si="7"/>
        <v>0</v>
      </c>
      <c r="M242" s="221"/>
    </row>
    <row r="243" spans="1:32" s="231" customFormat="1" x14ac:dyDescent="0.3">
      <c r="A243" s="253">
        <f>'Sch-1'!A243</f>
        <v>223</v>
      </c>
      <c r="B243" s="253">
        <f>'Sch-1'!B243</f>
        <v>7000023989</v>
      </c>
      <c r="C243" s="253">
        <f>'Sch-1'!C243</f>
        <v>2260</v>
      </c>
      <c r="D243" s="253" t="str">
        <f>'Sch-1'!D243</f>
        <v xml:space="preserve">SCADA-Supply                            </v>
      </c>
      <c r="E243" s="253">
        <f>'Sch-1'!E243</f>
        <v>1000028053</v>
      </c>
      <c r="F243" s="254" t="str">
        <f>'Sch-1'!J243</f>
        <v>VC-LCD Video Wall</v>
      </c>
      <c r="G243" s="254" t="str">
        <f>'Sch-1'!K243</f>
        <v xml:space="preserve">EA </v>
      </c>
      <c r="H243" s="253">
        <f>'Sch-1'!L243</f>
        <v>2</v>
      </c>
      <c r="I243" s="255"/>
      <c r="J243" s="257" t="str">
        <f t="shared" si="6"/>
        <v>Included</v>
      </c>
      <c r="K243" s="256">
        <f t="shared" si="7"/>
        <v>0</v>
      </c>
      <c r="M243" s="221"/>
    </row>
    <row r="244" spans="1:32" s="231" customFormat="1" ht="33" x14ac:dyDescent="0.3">
      <c r="A244" s="253">
        <f>'Sch-1'!A244</f>
        <v>224</v>
      </c>
      <c r="B244" s="253">
        <f>'Sch-1'!B244</f>
        <v>7000023989</v>
      </c>
      <c r="C244" s="253">
        <f>'Sch-1'!C244</f>
        <v>2270</v>
      </c>
      <c r="D244" s="253" t="str">
        <f>'Sch-1'!D244</f>
        <v xml:space="preserve">SCADA-Supply                            </v>
      </c>
      <c r="E244" s="253">
        <f>'Sch-1'!E244</f>
        <v>1000022197</v>
      </c>
      <c r="F244" s="254" t="str">
        <f>'Sch-1'!J244</f>
        <v>Video Conferencing Equipment:- Wall mounted Line Array Speakers</v>
      </c>
      <c r="G244" s="254" t="str">
        <f>'Sch-1'!K244</f>
        <v xml:space="preserve">EA </v>
      </c>
      <c r="H244" s="253">
        <f>'Sch-1'!L244</f>
        <v>1</v>
      </c>
      <c r="I244" s="255"/>
      <c r="J244" s="257" t="str">
        <f t="shared" si="6"/>
        <v>Included</v>
      </c>
      <c r="K244" s="256">
        <f t="shared" si="7"/>
        <v>0</v>
      </c>
      <c r="M244" s="221"/>
    </row>
    <row r="245" spans="1:32" s="231" customFormat="1" ht="33" x14ac:dyDescent="0.3">
      <c r="A245" s="253">
        <f>'Sch-1'!A245</f>
        <v>225</v>
      </c>
      <c r="B245" s="253">
        <f>'Sch-1'!B245</f>
        <v>7000023989</v>
      </c>
      <c r="C245" s="253">
        <f>'Sch-1'!C245</f>
        <v>2280</v>
      </c>
      <c r="D245" s="253" t="str">
        <f>'Sch-1'!D245</f>
        <v xml:space="preserve">SCADA-Supply                            </v>
      </c>
      <c r="E245" s="253">
        <f>'Sch-1'!E245</f>
        <v>1000022196</v>
      </c>
      <c r="F245" s="254" t="str">
        <f>'Sch-1'!J245</f>
        <v>Video Conferencing Equipment:- Dual Channel Power Amplifier</v>
      </c>
      <c r="G245" s="254" t="str">
        <f>'Sch-1'!K245</f>
        <v xml:space="preserve">EA </v>
      </c>
      <c r="H245" s="253">
        <f>'Sch-1'!L245</f>
        <v>1</v>
      </c>
      <c r="I245" s="255"/>
      <c r="J245" s="257" t="str">
        <f t="shared" si="6"/>
        <v>Included</v>
      </c>
      <c r="K245" s="256">
        <f t="shared" si="7"/>
        <v>0</v>
      </c>
      <c r="M245" s="221"/>
    </row>
    <row r="246" spans="1:32" s="231" customFormat="1" ht="148.5" x14ac:dyDescent="0.3">
      <c r="A246" s="253">
        <f>'Sch-1'!A246</f>
        <v>226</v>
      </c>
      <c r="B246" s="253">
        <f>'Sch-1'!B246</f>
        <v>7000023989</v>
      </c>
      <c r="C246" s="253">
        <f>'Sch-1'!C246</f>
        <v>900</v>
      </c>
      <c r="D246" s="253" t="str">
        <f>'Sch-1'!D246</f>
        <v xml:space="preserve">SCADA-spare                             </v>
      </c>
      <c r="E246" s="253">
        <f>'Sch-1'!E246</f>
        <v>1000033257</v>
      </c>
      <c r="F246" s="254" t="str">
        <f>'Sch-1'!J246</f>
        <v>WAMS HARDWARE SPARES -SERVERS FOR SLDCS A 10% OF THE SUPPLIED QUANTITYOR MINIMUM ONE NO OF EACH TYPE (WHICHEVER IS HIGHER)  FOR EVERYCONTROL CENTER. FOR SIMILAR BOQ ITEMS WITH DIFFERENT CONFIGURATIONS,ITEMS OF HIGHEST CONFIGURATION SHALL BE SUPPLIED AS SPARES, PROVIDEDTHAT THE HIGHEST CONFIGURATION DEVICE SHALL BE ABLE TO REPLACE THELOWER CONFIGURATION DEVICE.</v>
      </c>
      <c r="G246" s="254" t="str">
        <f>'Sch-1'!K246</f>
        <v>LOT</v>
      </c>
      <c r="H246" s="253">
        <f>'Sch-1'!L246</f>
        <v>1</v>
      </c>
      <c r="I246" s="255"/>
      <c r="J246" s="257" t="str">
        <f t="shared" si="6"/>
        <v>Included</v>
      </c>
      <c r="K246" s="256">
        <f t="shared" si="7"/>
        <v>0</v>
      </c>
      <c r="M246" s="221"/>
    </row>
    <row r="247" spans="1:32" s="231" customFormat="1" ht="165" x14ac:dyDescent="0.3">
      <c r="A247" s="253">
        <f>'Sch-1'!A247</f>
        <v>227</v>
      </c>
      <c r="B247" s="253">
        <f>'Sch-1'!B247</f>
        <v>7000023989</v>
      </c>
      <c r="C247" s="253">
        <f>'Sch-1'!C247</f>
        <v>910</v>
      </c>
      <c r="D247" s="253" t="str">
        <f>'Sch-1'!D247</f>
        <v xml:space="preserve">SCADA-spare                             </v>
      </c>
      <c r="E247" s="253">
        <f>'Sch-1'!E247</f>
        <v>1000033262</v>
      </c>
      <c r="F247" s="254" t="str">
        <f>'Sch-1'!J247</f>
        <v>WAMS HARDWARE SPARES - WORKSTATIONS FOR SLDCS A 10% OF THE SUPPLIEDQUANTITY OR MINIMUM ONE NO OF EACH TYPE (WHICHEVER IS HIGHER)  FOREVERY CONTROL CENTER. FOR SIMILAR BOQ ITEMS WITH DIFFERENTCONFIGURATIONS, ITEMS OF HIGHEST CONFIGURATION SHALL BE SUPPLIED ASSPARES, PROVIDED THAT THE HIGHEST CONFIGURATION DEVICE SHALL BE ABLETO REPLACE THE LOWER CONFIGURATION DEVICE.</v>
      </c>
      <c r="G247" s="254" t="str">
        <f>'Sch-1'!K247</f>
        <v>LOT</v>
      </c>
      <c r="H247" s="253">
        <f>'Sch-1'!L247</f>
        <v>1</v>
      </c>
      <c r="I247" s="255"/>
      <c r="J247" s="257" t="str">
        <f t="shared" si="6"/>
        <v>Included</v>
      </c>
      <c r="K247" s="256">
        <f t="shared" si="7"/>
        <v>0</v>
      </c>
      <c r="M247" s="221"/>
    </row>
    <row r="248" spans="1:32" s="231" customFormat="1" ht="33" x14ac:dyDescent="0.3">
      <c r="A248" s="253">
        <f>'Sch-1'!A248</f>
        <v>228</v>
      </c>
      <c r="B248" s="253">
        <f>'Sch-1'!B248</f>
        <v>7000023989</v>
      </c>
      <c r="C248" s="253">
        <f>'Sch-1'!C248</f>
        <v>920</v>
      </c>
      <c r="D248" s="253" t="str">
        <f>'Sch-1'!D248</f>
        <v xml:space="preserve">SCADA-spare                             </v>
      </c>
      <c r="E248" s="253">
        <f>'Sch-1'!E248</f>
        <v>1000018765</v>
      </c>
      <c r="F248" s="254" t="str">
        <f>'Sch-1'!J248</f>
        <v>Computer System Hardware - SCADA LAN Switch (Layer 3)</v>
      </c>
      <c r="G248" s="254" t="str">
        <f>'Sch-1'!K248</f>
        <v xml:space="preserve">EA </v>
      </c>
      <c r="H248" s="253">
        <f>'Sch-1'!L248</f>
        <v>1</v>
      </c>
      <c r="I248" s="255"/>
      <c r="J248" s="257" t="str">
        <f t="shared" si="6"/>
        <v>Included</v>
      </c>
      <c r="K248" s="256">
        <f t="shared" si="7"/>
        <v>0</v>
      </c>
      <c r="M248" s="221"/>
    </row>
    <row r="249" spans="1:32" s="231" customFormat="1" ht="165" x14ac:dyDescent="0.3">
      <c r="A249" s="253">
        <f>'Sch-1'!A249</f>
        <v>229</v>
      </c>
      <c r="B249" s="253">
        <f>'Sch-1'!B249</f>
        <v>7000023989</v>
      </c>
      <c r="C249" s="253">
        <f>'Sch-1'!C249</f>
        <v>930</v>
      </c>
      <c r="D249" s="253" t="str">
        <f>'Sch-1'!D249</f>
        <v xml:space="preserve">SCADA-spare                             </v>
      </c>
      <c r="E249" s="253">
        <f>'Sch-1'!E249</f>
        <v>1000033260</v>
      </c>
      <c r="F249" s="254" t="str">
        <f>'Sch-1'!J249</f>
        <v>WAMS HARDWARE SPARES - WAN ROUTERS FOR SLDCS A 10% OF THE SUPPLIEDQUANTITY OR MINIMUM ONE NO OF EACH TYPE (WHICHEVER IS HIGHER)  FOREVERY CONTROL CENTER. FOR SIMILAR BOQ ITEMS WITH DIFFERENTCONFIGURATIONS, ITEMS OF HIGHEST CONFIGURATION SHALL BE SUPPLIED ASSPARES, PROVIDED THAT THE HIGHEST CONFIGURATION DEVICE SHALL BE ABLETO REPLACE THE LOWER CONFIGURATION DEVICE.</v>
      </c>
      <c r="G249" s="254" t="str">
        <f>'Sch-1'!K249</f>
        <v>LOT</v>
      </c>
      <c r="H249" s="253">
        <f>'Sch-1'!L249</f>
        <v>1</v>
      </c>
      <c r="I249" s="255"/>
      <c r="J249" s="257" t="str">
        <f t="shared" si="6"/>
        <v>Included</v>
      </c>
      <c r="K249" s="256">
        <f t="shared" si="7"/>
        <v>0</v>
      </c>
      <c r="M249" s="221"/>
    </row>
    <row r="250" spans="1:32" s="231" customFormat="1" x14ac:dyDescent="0.3">
      <c r="A250" s="253">
        <f>'Sch-1'!A250</f>
        <v>230</v>
      </c>
      <c r="B250" s="253">
        <f>'Sch-1'!B250</f>
        <v>7000023989</v>
      </c>
      <c r="C250" s="253">
        <f>'Sch-1'!C250</f>
        <v>940</v>
      </c>
      <c r="D250" s="253" t="str">
        <f>'Sch-1'!D250</f>
        <v xml:space="preserve">SCADA-spare                             </v>
      </c>
      <c r="E250" s="253">
        <f>'Sch-1'!E250</f>
        <v>1000045966</v>
      </c>
      <c r="F250" s="254" t="str">
        <f>'Sch-1'!J250</f>
        <v>Internal Firewall with NIPS andcentralised mangement</v>
      </c>
      <c r="G250" s="254" t="str">
        <f>'Sch-1'!K250</f>
        <v xml:space="preserve">EA </v>
      </c>
      <c r="H250" s="253">
        <f>'Sch-1'!L250</f>
        <v>1</v>
      </c>
      <c r="I250" s="255"/>
      <c r="J250" s="257" t="str">
        <f t="shared" si="6"/>
        <v>Included</v>
      </c>
      <c r="K250" s="256">
        <f t="shared" si="7"/>
        <v>0</v>
      </c>
      <c r="M250" s="221"/>
    </row>
    <row r="251" spans="1:32" s="231" customFormat="1" x14ac:dyDescent="0.3">
      <c r="A251" s="253">
        <f>'Sch-1'!A251</f>
        <v>231</v>
      </c>
      <c r="B251" s="253">
        <f>'Sch-1'!B251</f>
        <v>7000023989</v>
      </c>
      <c r="C251" s="253">
        <f>'Sch-1'!C251</f>
        <v>950</v>
      </c>
      <c r="D251" s="253" t="str">
        <f>'Sch-1'!D251</f>
        <v xml:space="preserve">SCADA-spare                             </v>
      </c>
      <c r="E251" s="253">
        <f>'Sch-1'!E251</f>
        <v>1000020891</v>
      </c>
      <c r="F251" s="254" t="str">
        <f>'Sch-1'!J251</f>
        <v>Tape drive as per specification</v>
      </c>
      <c r="G251" s="254" t="str">
        <f>'Sch-1'!K251</f>
        <v xml:space="preserve">EA </v>
      </c>
      <c r="H251" s="253">
        <f>'Sch-1'!L251</f>
        <v>1</v>
      </c>
      <c r="I251" s="255"/>
      <c r="J251" s="257" t="str">
        <f>IF(I251=0, "Included",IF(ISERROR(H251*I251), I251, H251*I251))</f>
        <v>Included</v>
      </c>
      <c r="K251" s="256">
        <f>+H251*I251</f>
        <v>0</v>
      </c>
      <c r="M251" s="221"/>
    </row>
    <row r="252" spans="1:32" s="231" customFormat="1" ht="7.5" customHeight="1" x14ac:dyDescent="0.3">
      <c r="A252" s="916"/>
      <c r="B252" s="917"/>
      <c r="C252" s="917"/>
      <c r="D252" s="917"/>
      <c r="E252" s="917"/>
      <c r="F252" s="917"/>
      <c r="G252" s="917"/>
      <c r="H252" s="917"/>
      <c r="I252" s="917"/>
      <c r="J252" s="917"/>
      <c r="K252" s="256"/>
      <c r="M252" s="221"/>
    </row>
    <row r="253" spans="1:32" ht="17.25" customHeight="1" x14ac:dyDescent="0.3">
      <c r="A253" s="258"/>
      <c r="B253" s="258"/>
      <c r="C253" s="258"/>
      <c r="D253" s="258"/>
      <c r="E253" s="258"/>
      <c r="F253" s="259" t="s">
        <v>125</v>
      </c>
      <c r="G253" s="260"/>
      <c r="H253" s="260"/>
      <c r="I253" s="261"/>
      <c r="J253" s="262">
        <f>SUM(J20:J252)</f>
        <v>0</v>
      </c>
      <c r="K253" s="220" t="e">
        <f>+SUM(#REF!)</f>
        <v>#REF!</v>
      </c>
      <c r="N253" s="221"/>
      <c r="O253" s="221"/>
      <c r="P253" s="221"/>
      <c r="Q253" s="221"/>
      <c r="R253" s="221"/>
      <c r="S253" s="221"/>
      <c r="T253" s="221"/>
      <c r="U253" s="221"/>
      <c r="V253" s="221"/>
      <c r="W253" s="221"/>
      <c r="X253" s="221"/>
      <c r="Y253" s="221"/>
      <c r="Z253" s="221"/>
      <c r="AA253" s="221"/>
      <c r="AB253" s="221"/>
      <c r="AC253" s="221"/>
      <c r="AD253" s="221"/>
      <c r="AE253" s="221"/>
      <c r="AF253" s="221"/>
    </row>
    <row r="254" spans="1:32" ht="17.25" hidden="1" customHeight="1" x14ac:dyDescent="0.3">
      <c r="A254" s="263"/>
      <c r="B254" s="263"/>
      <c r="C254" s="263"/>
      <c r="D254" s="263"/>
      <c r="E254" s="263"/>
      <c r="F254" s="264"/>
      <c r="G254" s="265"/>
      <c r="H254" s="265"/>
      <c r="I254" s="266"/>
      <c r="J254" s="267"/>
      <c r="N254" s="221"/>
      <c r="O254" s="221"/>
      <c r="P254" s="221"/>
      <c r="Q254" s="221"/>
      <c r="R254" s="221"/>
      <c r="S254" s="221"/>
      <c r="T254" s="221"/>
      <c r="U254" s="221"/>
      <c r="V254" s="221"/>
      <c r="W254" s="221"/>
      <c r="X254" s="221"/>
      <c r="Y254" s="221"/>
      <c r="Z254" s="221"/>
      <c r="AA254" s="221"/>
      <c r="AB254" s="221"/>
      <c r="AC254" s="221"/>
      <c r="AD254" s="221"/>
      <c r="AE254" s="221"/>
      <c r="AF254" s="221"/>
    </row>
    <row r="255" spans="1:32" ht="17.25" hidden="1" customHeight="1" x14ac:dyDescent="0.3">
      <c r="A255" s="263"/>
      <c r="B255" s="263"/>
      <c r="C255" s="263"/>
      <c r="D255" s="263"/>
      <c r="E255" s="263"/>
      <c r="F255" s="264"/>
      <c r="G255" s="265"/>
      <c r="H255" s="265"/>
      <c r="I255" s="266"/>
      <c r="J255" s="267"/>
      <c r="N255" s="221"/>
      <c r="O255" s="221"/>
      <c r="P255" s="221"/>
      <c r="Q255" s="221"/>
      <c r="R255" s="221"/>
      <c r="S255" s="221"/>
      <c r="T255" s="221"/>
      <c r="U255" s="221"/>
      <c r="V255" s="221"/>
      <c r="W255" s="221"/>
      <c r="X255" s="221"/>
      <c r="Y255" s="221"/>
      <c r="Z255" s="221"/>
      <c r="AA255" s="221"/>
      <c r="AB255" s="221"/>
      <c r="AC255" s="221"/>
      <c r="AD255" s="221"/>
      <c r="AE255" s="221"/>
      <c r="AF255" s="221"/>
    </row>
    <row r="256" spans="1:32" ht="17.25" hidden="1" customHeight="1" x14ac:dyDescent="0.3">
      <c r="B256" s="268"/>
      <c r="C256" s="268"/>
      <c r="D256" s="268"/>
      <c r="E256" s="268"/>
      <c r="F256" s="221"/>
      <c r="G256" s="265"/>
      <c r="H256" s="265"/>
      <c r="I256" s="266"/>
      <c r="J256" s="267"/>
      <c r="N256" s="221"/>
      <c r="O256" s="221"/>
      <c r="P256" s="221"/>
      <c r="Q256" s="221"/>
      <c r="R256" s="221"/>
      <c r="S256" s="221"/>
      <c r="T256" s="221"/>
      <c r="U256" s="221"/>
      <c r="V256" s="221"/>
      <c r="W256" s="221"/>
      <c r="X256" s="221"/>
      <c r="Y256" s="221"/>
      <c r="Z256" s="221"/>
      <c r="AA256" s="221"/>
      <c r="AB256" s="221"/>
      <c r="AC256" s="221"/>
      <c r="AD256" s="221"/>
      <c r="AE256" s="221"/>
      <c r="AF256" s="221"/>
    </row>
    <row r="257" spans="1:32" ht="63.75" customHeight="1" x14ac:dyDescent="0.3">
      <c r="A257" s="268" t="s">
        <v>126</v>
      </c>
      <c r="B257" s="918" t="s">
        <v>127</v>
      </c>
      <c r="C257" s="918"/>
      <c r="D257" s="918"/>
      <c r="E257" s="918"/>
      <c r="F257" s="918"/>
      <c r="G257" s="918"/>
      <c r="H257" s="918"/>
      <c r="I257" s="918"/>
      <c r="J257" s="918"/>
      <c r="N257" s="221"/>
      <c r="O257" s="221"/>
      <c r="P257" s="221"/>
      <c r="Q257" s="221"/>
      <c r="R257" s="221"/>
      <c r="S257" s="221"/>
      <c r="T257" s="221"/>
      <c r="U257" s="221"/>
      <c r="V257" s="221"/>
      <c r="W257" s="221"/>
      <c r="X257" s="221"/>
      <c r="Y257" s="221"/>
      <c r="Z257" s="221"/>
      <c r="AA257" s="221"/>
      <c r="AB257" s="221"/>
      <c r="AC257" s="221"/>
      <c r="AD257" s="221"/>
      <c r="AE257" s="221"/>
      <c r="AF257" s="221"/>
    </row>
    <row r="258" spans="1:32" x14ac:dyDescent="0.3">
      <c r="A258" s="269" t="s">
        <v>128</v>
      </c>
      <c r="B258" s="270" t="str">
        <f>'Sch-1'!B261</f>
        <v>--</v>
      </c>
      <c r="C258" s="269"/>
      <c r="D258" s="269"/>
      <c r="E258" s="269"/>
      <c r="F258" s="221"/>
      <c r="G258" s="271"/>
      <c r="H258" s="269"/>
      <c r="I258" s="221"/>
      <c r="J258" s="221"/>
      <c r="N258" s="221"/>
      <c r="O258" s="221"/>
      <c r="P258" s="221"/>
      <c r="Q258" s="221"/>
      <c r="R258" s="221"/>
      <c r="S258" s="221"/>
      <c r="T258" s="221"/>
      <c r="U258" s="221"/>
      <c r="V258" s="221"/>
      <c r="W258" s="221"/>
      <c r="X258" s="221"/>
      <c r="Y258" s="221"/>
      <c r="Z258" s="221"/>
      <c r="AA258" s="221"/>
      <c r="AB258" s="221"/>
      <c r="AC258" s="221"/>
      <c r="AD258" s="221"/>
      <c r="AE258" s="221"/>
      <c r="AF258" s="221"/>
    </row>
    <row r="259" spans="1:32" ht="27.75" customHeight="1" x14ac:dyDescent="0.3">
      <c r="A259" s="269" t="s">
        <v>129</v>
      </c>
      <c r="B259" s="717" t="str">
        <f>'Sch-1'!B262</f>
        <v/>
      </c>
      <c r="C259" s="269"/>
      <c r="D259" s="269"/>
      <c r="E259" s="269"/>
      <c r="F259" s="221"/>
      <c r="G259" s="222"/>
      <c r="H259" s="919" t="s">
        <v>49</v>
      </c>
      <c r="I259" s="919"/>
      <c r="J259" s="272" t="str">
        <f>'Sch-1'!M262</f>
        <v/>
      </c>
      <c r="N259" s="221"/>
      <c r="O259" s="221"/>
      <c r="P259" s="221"/>
      <c r="Q259" s="221"/>
      <c r="R259" s="221"/>
      <c r="S259" s="221"/>
      <c r="T259" s="221"/>
      <c r="U259" s="221"/>
      <c r="V259" s="221"/>
      <c r="W259" s="221"/>
      <c r="X259" s="221"/>
      <c r="Y259" s="221"/>
      <c r="Z259" s="221"/>
      <c r="AA259" s="221"/>
      <c r="AB259" s="221"/>
      <c r="AC259" s="221"/>
      <c r="AD259" s="221"/>
      <c r="AE259" s="221"/>
      <c r="AF259" s="221"/>
    </row>
    <row r="260" spans="1:32" ht="14.25" customHeight="1" x14ac:dyDescent="0.3">
      <c r="A260" s="226"/>
      <c r="B260" s="226"/>
      <c r="C260" s="226"/>
      <c r="D260" s="226"/>
      <c r="E260" s="226"/>
      <c r="F260" s="273"/>
      <c r="G260" s="226"/>
      <c r="H260" s="919" t="s">
        <v>50</v>
      </c>
      <c r="I260" s="919"/>
      <c r="J260" s="272" t="str">
        <f>'Sch-1'!M263</f>
        <v/>
      </c>
      <c r="N260" s="221"/>
      <c r="O260" s="221"/>
      <c r="P260" s="221"/>
      <c r="Q260" s="221"/>
      <c r="R260" s="221"/>
      <c r="S260" s="221"/>
      <c r="T260" s="221"/>
      <c r="U260" s="221"/>
      <c r="V260" s="221"/>
      <c r="W260" s="221"/>
      <c r="X260" s="221"/>
      <c r="Y260" s="221"/>
      <c r="Z260" s="221"/>
      <c r="AA260" s="221"/>
      <c r="AB260" s="221"/>
      <c r="AC260" s="221"/>
      <c r="AD260" s="221"/>
      <c r="AE260" s="221"/>
      <c r="AF260" s="221"/>
    </row>
    <row r="261" spans="1:32" ht="27.95" customHeight="1" x14ac:dyDescent="0.3">
      <c r="A261" s="268"/>
      <c r="B261" s="268"/>
      <c r="C261" s="268"/>
      <c r="D261" s="268"/>
      <c r="E261" s="268"/>
      <c r="F261" s="274"/>
      <c r="G261" s="271"/>
      <c r="H261" s="269"/>
      <c r="I261" s="221"/>
      <c r="J261" s="221"/>
      <c r="N261" s="221"/>
      <c r="O261" s="221"/>
      <c r="P261" s="221"/>
      <c r="Q261" s="221"/>
      <c r="R261" s="221"/>
      <c r="S261" s="221"/>
      <c r="T261" s="221"/>
      <c r="U261" s="221"/>
      <c r="V261" s="221"/>
      <c r="W261" s="221"/>
      <c r="X261" s="221"/>
      <c r="Y261" s="221"/>
      <c r="Z261" s="221"/>
      <c r="AA261" s="221"/>
      <c r="AB261" s="221"/>
      <c r="AC261" s="221"/>
      <c r="AD261" s="221"/>
      <c r="AE261" s="221"/>
      <c r="AF261" s="221"/>
    </row>
    <row r="299" spans="1:32" x14ac:dyDescent="0.3">
      <c r="A299" s="275"/>
      <c r="B299" s="275"/>
      <c r="C299" s="275"/>
      <c r="D299" s="275"/>
      <c r="E299" s="275"/>
      <c r="F299" s="276"/>
      <c r="G299" s="275"/>
      <c r="H299" s="275"/>
      <c r="I299" s="275"/>
      <c r="J299" s="275"/>
      <c r="K299" s="221"/>
      <c r="N299" s="221"/>
      <c r="O299" s="221"/>
      <c r="P299" s="221"/>
      <c r="Q299" s="221"/>
      <c r="R299" s="221"/>
      <c r="S299" s="221"/>
      <c r="T299" s="221"/>
      <c r="U299" s="221"/>
      <c r="V299" s="221"/>
      <c r="W299" s="221"/>
      <c r="X299" s="221"/>
      <c r="Y299" s="221"/>
      <c r="Z299" s="221"/>
      <c r="AA299" s="221"/>
      <c r="AB299" s="221"/>
      <c r="AC299" s="221"/>
      <c r="AD299" s="221"/>
      <c r="AE299" s="221"/>
      <c r="AF299" s="221"/>
    </row>
    <row r="300" spans="1:32" x14ac:dyDescent="0.3">
      <c r="A300" s="275"/>
      <c r="B300" s="275"/>
      <c r="C300" s="275"/>
      <c r="D300" s="275"/>
      <c r="E300" s="275"/>
      <c r="F300" s="276"/>
      <c r="G300" s="275"/>
      <c r="H300" s="275"/>
      <c r="I300" s="275"/>
      <c r="J300" s="275"/>
      <c r="K300" s="221"/>
      <c r="N300" s="221"/>
      <c r="O300" s="221"/>
      <c r="P300" s="221"/>
      <c r="Q300" s="221"/>
      <c r="R300" s="221"/>
      <c r="S300" s="221"/>
      <c r="T300" s="221"/>
      <c r="U300" s="221"/>
      <c r="V300" s="221"/>
      <c r="W300" s="221"/>
      <c r="X300" s="221"/>
      <c r="Y300" s="221"/>
      <c r="Z300" s="221"/>
      <c r="AA300" s="221"/>
      <c r="AB300" s="221"/>
      <c r="AC300" s="221"/>
      <c r="AD300" s="221"/>
      <c r="AE300" s="221"/>
      <c r="AF300" s="221"/>
    </row>
    <row r="301" spans="1:32" x14ac:dyDescent="0.3">
      <c r="A301" s="275"/>
      <c r="B301" s="275"/>
      <c r="C301" s="275"/>
      <c r="D301" s="275"/>
      <c r="E301" s="275"/>
      <c r="F301" s="276"/>
      <c r="G301" s="275"/>
      <c r="H301" s="275"/>
      <c r="I301" s="275"/>
      <c r="J301" s="275"/>
      <c r="K301" s="221"/>
      <c r="N301" s="221"/>
      <c r="O301" s="221"/>
      <c r="P301" s="221"/>
      <c r="Q301" s="221"/>
      <c r="R301" s="221"/>
      <c r="S301" s="221"/>
      <c r="T301" s="221"/>
      <c r="U301" s="221"/>
      <c r="V301" s="221"/>
      <c r="W301" s="221"/>
      <c r="X301" s="221"/>
      <c r="Y301" s="221"/>
      <c r="Z301" s="221"/>
      <c r="AA301" s="221"/>
      <c r="AB301" s="221"/>
      <c r="AC301" s="221"/>
      <c r="AD301" s="221"/>
      <c r="AE301" s="221"/>
      <c r="AF301" s="221"/>
    </row>
    <row r="302" spans="1:32" x14ac:dyDescent="0.3">
      <c r="A302" s="275"/>
      <c r="B302" s="275"/>
      <c r="C302" s="275"/>
      <c r="D302" s="275"/>
      <c r="E302" s="275"/>
      <c r="F302" s="276"/>
      <c r="G302" s="275"/>
      <c r="H302" s="275"/>
      <c r="I302" s="275"/>
      <c r="J302" s="275"/>
      <c r="K302" s="221"/>
      <c r="N302" s="221"/>
      <c r="O302" s="221"/>
      <c r="P302" s="221"/>
      <c r="Q302" s="221"/>
      <c r="R302" s="221"/>
      <c r="S302" s="221"/>
      <c r="T302" s="221"/>
      <c r="U302" s="221"/>
      <c r="V302" s="221"/>
      <c r="W302" s="221"/>
      <c r="X302" s="221"/>
      <c r="Y302" s="221"/>
      <c r="Z302" s="221"/>
      <c r="AA302" s="221"/>
      <c r="AB302" s="221"/>
      <c r="AC302" s="221"/>
      <c r="AD302" s="221"/>
      <c r="AE302" s="221"/>
      <c r="AF302" s="221"/>
    </row>
    <row r="303" spans="1:32" x14ac:dyDescent="0.3">
      <c r="A303" s="275"/>
      <c r="B303" s="275"/>
      <c r="C303" s="275"/>
      <c r="D303" s="275"/>
      <c r="E303" s="275"/>
      <c r="F303" s="276"/>
      <c r="G303" s="275"/>
      <c r="H303" s="275"/>
      <c r="I303" s="275"/>
      <c r="J303" s="275"/>
      <c r="K303" s="221"/>
      <c r="N303" s="221"/>
      <c r="O303" s="221"/>
      <c r="P303" s="221"/>
      <c r="Q303" s="221"/>
      <c r="R303" s="221"/>
      <c r="S303" s="221"/>
      <c r="T303" s="221"/>
      <c r="U303" s="221"/>
      <c r="V303" s="221"/>
      <c r="W303" s="221"/>
      <c r="X303" s="221"/>
      <c r="Y303" s="221"/>
      <c r="Z303" s="221"/>
      <c r="AA303" s="221"/>
      <c r="AB303" s="221"/>
      <c r="AC303" s="221"/>
      <c r="AD303" s="221"/>
      <c r="AE303" s="221"/>
      <c r="AF303" s="221"/>
    </row>
    <row r="304" spans="1:32" x14ac:dyDescent="0.3">
      <c r="A304" s="275"/>
      <c r="B304" s="275"/>
      <c r="C304" s="275"/>
      <c r="D304" s="275"/>
      <c r="E304" s="275"/>
      <c r="F304" s="276"/>
      <c r="G304" s="275"/>
      <c r="H304" s="275"/>
      <c r="I304" s="275"/>
      <c r="J304" s="275"/>
      <c r="K304" s="221"/>
      <c r="N304" s="221"/>
      <c r="O304" s="221"/>
      <c r="P304" s="221"/>
      <c r="Q304" s="221"/>
      <c r="R304" s="221"/>
      <c r="S304" s="221"/>
      <c r="T304" s="221"/>
      <c r="U304" s="221"/>
      <c r="V304" s="221"/>
      <c r="W304" s="221"/>
      <c r="X304" s="221"/>
      <c r="Y304" s="221"/>
      <c r="Z304" s="221"/>
      <c r="AA304" s="221"/>
      <c r="AB304" s="221"/>
      <c r="AC304" s="221"/>
      <c r="AD304" s="221"/>
      <c r="AE304" s="221"/>
      <c r="AF304" s="221"/>
    </row>
    <row r="305" spans="1:32" x14ac:dyDescent="0.3">
      <c r="A305" s="275"/>
      <c r="B305" s="275"/>
      <c r="C305" s="275"/>
      <c r="D305" s="275"/>
      <c r="E305" s="275"/>
      <c r="F305" s="276"/>
      <c r="G305" s="275"/>
      <c r="H305" s="275"/>
      <c r="I305" s="275"/>
      <c r="J305" s="275"/>
      <c r="K305" s="221"/>
      <c r="N305" s="221"/>
      <c r="O305" s="221"/>
      <c r="P305" s="221"/>
      <c r="Q305" s="221"/>
      <c r="R305" s="221"/>
      <c r="S305" s="221"/>
      <c r="T305" s="221"/>
      <c r="U305" s="221"/>
      <c r="V305" s="221"/>
      <c r="W305" s="221"/>
      <c r="X305" s="221"/>
      <c r="Y305" s="221"/>
      <c r="Z305" s="221"/>
      <c r="AA305" s="221"/>
      <c r="AB305" s="221"/>
      <c r="AC305" s="221"/>
      <c r="AD305" s="221"/>
      <c r="AE305" s="221"/>
      <c r="AF305" s="221"/>
    </row>
    <row r="306" spans="1:32" x14ac:dyDescent="0.3">
      <c r="A306" s="275"/>
      <c r="B306" s="275"/>
      <c r="C306" s="275"/>
      <c r="D306" s="275"/>
      <c r="E306" s="275"/>
      <c r="F306" s="276"/>
      <c r="G306" s="275"/>
      <c r="H306" s="275"/>
      <c r="I306" s="275"/>
      <c r="J306" s="275"/>
      <c r="K306" s="221"/>
      <c r="N306" s="221"/>
      <c r="O306" s="221"/>
      <c r="P306" s="221"/>
      <c r="Q306" s="221"/>
      <c r="R306" s="221"/>
      <c r="S306" s="221"/>
      <c r="T306" s="221"/>
      <c r="U306" s="221"/>
      <c r="V306" s="221"/>
      <c r="W306" s="221"/>
      <c r="X306" s="221"/>
      <c r="Y306" s="221"/>
      <c r="Z306" s="221"/>
      <c r="AA306" s="221"/>
      <c r="AB306" s="221"/>
      <c r="AC306" s="221"/>
      <c r="AD306" s="221"/>
      <c r="AE306" s="221"/>
      <c r="AF306" s="221"/>
    </row>
    <row r="307" spans="1:32" x14ac:dyDescent="0.3">
      <c r="A307" s="275"/>
      <c r="B307" s="275"/>
      <c r="C307" s="275"/>
      <c r="D307" s="275"/>
      <c r="E307" s="275"/>
      <c r="F307" s="276"/>
      <c r="G307" s="275"/>
      <c r="H307" s="275"/>
      <c r="I307" s="275"/>
      <c r="J307" s="275"/>
      <c r="K307" s="221"/>
      <c r="N307" s="221"/>
      <c r="O307" s="221"/>
      <c r="P307" s="221"/>
      <c r="Q307" s="221"/>
      <c r="R307" s="221"/>
      <c r="S307" s="221"/>
      <c r="T307" s="221"/>
      <c r="U307" s="221"/>
      <c r="V307" s="221"/>
      <c r="W307" s="221"/>
      <c r="X307" s="221"/>
      <c r="Y307" s="221"/>
      <c r="Z307" s="221"/>
      <c r="AA307" s="221"/>
      <c r="AB307" s="221"/>
      <c r="AC307" s="221"/>
      <c r="AD307" s="221"/>
      <c r="AE307" s="221"/>
      <c r="AF307" s="221"/>
    </row>
    <row r="308" spans="1:32" x14ac:dyDescent="0.3">
      <c r="A308" s="275"/>
      <c r="B308" s="275"/>
      <c r="C308" s="275"/>
      <c r="D308" s="275"/>
      <c r="E308" s="275"/>
      <c r="F308" s="276"/>
      <c r="G308" s="275"/>
      <c r="H308" s="275"/>
      <c r="I308" s="275"/>
      <c r="J308" s="275"/>
      <c r="K308" s="221"/>
      <c r="N308" s="221"/>
      <c r="O308" s="221"/>
      <c r="P308" s="221"/>
      <c r="Q308" s="221"/>
      <c r="R308" s="221"/>
      <c r="S308" s="221"/>
      <c r="T308" s="221"/>
      <c r="U308" s="221"/>
      <c r="V308" s="221"/>
      <c r="W308" s="221"/>
      <c r="X308" s="221"/>
      <c r="Y308" s="221"/>
      <c r="Z308" s="221"/>
      <c r="AA308" s="221"/>
      <c r="AB308" s="221"/>
      <c r="AC308" s="221"/>
      <c r="AD308" s="221"/>
      <c r="AE308" s="221"/>
      <c r="AF308" s="221"/>
    </row>
    <row r="309" spans="1:32" x14ac:dyDescent="0.3">
      <c r="A309" s="275"/>
      <c r="B309" s="275"/>
      <c r="C309" s="275"/>
      <c r="D309" s="275"/>
      <c r="E309" s="275"/>
      <c r="F309" s="276"/>
      <c r="G309" s="275"/>
      <c r="H309" s="275"/>
      <c r="I309" s="275"/>
      <c r="J309" s="275"/>
      <c r="K309" s="221"/>
      <c r="N309" s="221"/>
      <c r="O309" s="221"/>
      <c r="P309" s="221"/>
      <c r="Q309" s="221"/>
      <c r="R309" s="221"/>
      <c r="S309" s="221"/>
      <c r="T309" s="221"/>
      <c r="U309" s="221"/>
      <c r="V309" s="221"/>
      <c r="W309" s="221"/>
      <c r="X309" s="221"/>
      <c r="Y309" s="221"/>
      <c r="Z309" s="221"/>
      <c r="AA309" s="221"/>
      <c r="AB309" s="221"/>
      <c r="AC309" s="221"/>
      <c r="AD309" s="221"/>
      <c r="AE309" s="221"/>
      <c r="AF309" s="221"/>
    </row>
    <row r="310" spans="1:32" x14ac:dyDescent="0.3">
      <c r="A310" s="275"/>
      <c r="B310" s="275"/>
      <c r="C310" s="275"/>
      <c r="D310" s="275"/>
      <c r="E310" s="275"/>
      <c r="F310" s="276"/>
      <c r="G310" s="275"/>
      <c r="H310" s="275"/>
      <c r="I310" s="275"/>
      <c r="J310" s="275"/>
      <c r="K310" s="221"/>
      <c r="N310" s="221"/>
      <c r="O310" s="221"/>
      <c r="P310" s="221"/>
      <c r="Q310" s="221"/>
      <c r="R310" s="221"/>
      <c r="S310" s="221"/>
      <c r="T310" s="221"/>
      <c r="U310" s="221"/>
      <c r="V310" s="221"/>
      <c r="W310" s="221"/>
      <c r="X310" s="221"/>
      <c r="Y310" s="221"/>
      <c r="Z310" s="221"/>
      <c r="AA310" s="221"/>
      <c r="AB310" s="221"/>
      <c r="AC310" s="221"/>
      <c r="AD310" s="221"/>
      <c r="AE310" s="221"/>
      <c r="AF310" s="221"/>
    </row>
    <row r="311" spans="1:32" x14ac:dyDescent="0.3">
      <c r="A311" s="275"/>
      <c r="B311" s="275"/>
      <c r="C311" s="275"/>
      <c r="D311" s="275"/>
      <c r="E311" s="275"/>
      <c r="F311" s="276"/>
      <c r="G311" s="275"/>
      <c r="H311" s="275"/>
      <c r="I311" s="275"/>
      <c r="J311" s="275"/>
      <c r="K311" s="221"/>
      <c r="N311" s="221"/>
      <c r="O311" s="221"/>
      <c r="P311" s="221"/>
      <c r="Q311" s="221"/>
      <c r="R311" s="221"/>
      <c r="S311" s="221"/>
      <c r="T311" s="221"/>
      <c r="U311" s="221"/>
      <c r="V311" s="221"/>
      <c r="W311" s="221"/>
      <c r="X311" s="221"/>
      <c r="Y311" s="221"/>
      <c r="Z311" s="221"/>
      <c r="AA311" s="221"/>
      <c r="AB311" s="221"/>
      <c r="AC311" s="221"/>
      <c r="AD311" s="221"/>
      <c r="AE311" s="221"/>
      <c r="AF311" s="221"/>
    </row>
    <row r="312" spans="1:32" x14ac:dyDescent="0.3">
      <c r="A312" s="275"/>
      <c r="B312" s="275"/>
      <c r="C312" s="275"/>
      <c r="D312" s="275"/>
      <c r="E312" s="275"/>
      <c r="F312" s="276"/>
      <c r="G312" s="275"/>
      <c r="H312" s="275"/>
      <c r="I312" s="275"/>
      <c r="J312" s="275"/>
      <c r="K312" s="221"/>
      <c r="N312" s="221"/>
      <c r="O312" s="221"/>
      <c r="P312" s="221"/>
      <c r="Q312" s="221"/>
      <c r="R312" s="221"/>
      <c r="S312" s="221"/>
      <c r="T312" s="221"/>
      <c r="U312" s="221"/>
      <c r="V312" s="221"/>
      <c r="W312" s="221"/>
      <c r="X312" s="221"/>
      <c r="Y312" s="221"/>
      <c r="Z312" s="221"/>
      <c r="AA312" s="221"/>
      <c r="AB312" s="221"/>
      <c r="AC312" s="221"/>
      <c r="AD312" s="221"/>
      <c r="AE312" s="221"/>
      <c r="AF312" s="221"/>
    </row>
    <row r="313" spans="1:32" x14ac:dyDescent="0.3">
      <c r="A313" s="275"/>
      <c r="B313" s="275"/>
      <c r="C313" s="275"/>
      <c r="D313" s="275"/>
      <c r="E313" s="275"/>
      <c r="F313" s="276"/>
      <c r="G313" s="275"/>
      <c r="H313" s="275"/>
      <c r="I313" s="275"/>
      <c r="J313" s="275"/>
      <c r="K313" s="221"/>
      <c r="N313" s="221"/>
      <c r="O313" s="221"/>
      <c r="P313" s="221"/>
      <c r="Q313" s="221"/>
      <c r="R313" s="221"/>
      <c r="S313" s="221"/>
      <c r="T313" s="221"/>
      <c r="U313" s="221"/>
      <c r="V313" s="221"/>
      <c r="W313" s="221"/>
      <c r="X313" s="221"/>
      <c r="Y313" s="221"/>
      <c r="Z313" s="221"/>
      <c r="AA313" s="221"/>
      <c r="AB313" s="221"/>
      <c r="AC313" s="221"/>
      <c r="AD313" s="221"/>
      <c r="AE313" s="221"/>
      <c r="AF313" s="221"/>
    </row>
    <row r="314" spans="1:32" x14ac:dyDescent="0.3">
      <c r="A314" s="275"/>
      <c r="B314" s="275"/>
      <c r="C314" s="275"/>
      <c r="D314" s="275"/>
      <c r="E314" s="275"/>
      <c r="F314" s="276"/>
      <c r="G314" s="275"/>
      <c r="H314" s="275"/>
      <c r="I314" s="275"/>
      <c r="J314" s="275"/>
      <c r="K314" s="221"/>
      <c r="N314" s="221"/>
      <c r="O314" s="221"/>
      <c r="P314" s="221"/>
      <c r="Q314" s="221"/>
      <c r="R314" s="221"/>
      <c r="S314" s="221"/>
      <c r="T314" s="221"/>
      <c r="U314" s="221"/>
      <c r="V314" s="221"/>
      <c r="W314" s="221"/>
      <c r="X314" s="221"/>
      <c r="Y314" s="221"/>
      <c r="Z314" s="221"/>
      <c r="AA314" s="221"/>
      <c r="AB314" s="221"/>
      <c r="AC314" s="221"/>
      <c r="AD314" s="221"/>
      <c r="AE314" s="221"/>
      <c r="AF314" s="221"/>
    </row>
    <row r="315" spans="1:32" x14ac:dyDescent="0.3">
      <c r="A315" s="275"/>
      <c r="B315" s="275"/>
      <c r="C315" s="275"/>
      <c r="D315" s="275"/>
      <c r="E315" s="275"/>
      <c r="F315" s="276"/>
      <c r="G315" s="275"/>
      <c r="H315" s="275"/>
      <c r="I315" s="275"/>
      <c r="J315" s="275"/>
      <c r="K315" s="221"/>
      <c r="N315" s="221"/>
      <c r="O315" s="221"/>
      <c r="P315" s="221"/>
      <c r="Q315" s="221"/>
      <c r="R315" s="221"/>
      <c r="S315" s="221"/>
      <c r="T315" s="221"/>
      <c r="U315" s="221"/>
      <c r="V315" s="221"/>
      <c r="W315" s="221"/>
      <c r="X315" s="221"/>
      <c r="Y315" s="221"/>
      <c r="Z315" s="221"/>
      <c r="AA315" s="221"/>
      <c r="AB315" s="221"/>
      <c r="AC315" s="221"/>
      <c r="AD315" s="221"/>
      <c r="AE315" s="221"/>
      <c r="AF315" s="221"/>
    </row>
    <row r="316" spans="1:32" x14ac:dyDescent="0.3">
      <c r="A316" s="275"/>
      <c r="B316" s="275"/>
      <c r="C316" s="275"/>
      <c r="D316" s="275"/>
      <c r="E316" s="275"/>
      <c r="F316" s="276"/>
      <c r="G316" s="275"/>
      <c r="H316" s="275"/>
      <c r="I316" s="275"/>
      <c r="J316" s="275"/>
      <c r="K316" s="221"/>
      <c r="N316" s="221"/>
      <c r="O316" s="221"/>
      <c r="P316" s="221"/>
      <c r="Q316" s="221"/>
      <c r="R316" s="221"/>
      <c r="S316" s="221"/>
      <c r="T316" s="221"/>
      <c r="U316" s="221"/>
      <c r="V316" s="221"/>
      <c r="W316" s="221"/>
      <c r="X316" s="221"/>
      <c r="Y316" s="221"/>
      <c r="Z316" s="221"/>
      <c r="AA316" s="221"/>
      <c r="AB316" s="221"/>
      <c r="AC316" s="221"/>
      <c r="AD316" s="221"/>
      <c r="AE316" s="221"/>
      <c r="AF316" s="221"/>
    </row>
    <row r="317" spans="1:32" x14ac:dyDescent="0.3">
      <c r="A317" s="275"/>
      <c r="B317" s="275"/>
      <c r="C317" s="275"/>
      <c r="D317" s="275"/>
      <c r="E317" s="275"/>
      <c r="F317" s="276"/>
      <c r="G317" s="275"/>
      <c r="H317" s="275"/>
      <c r="I317" s="275"/>
      <c r="J317" s="275"/>
      <c r="K317" s="221"/>
      <c r="N317" s="221"/>
      <c r="O317" s="221"/>
      <c r="P317" s="221"/>
      <c r="Q317" s="221"/>
      <c r="R317" s="221"/>
      <c r="S317" s="221"/>
      <c r="T317" s="221"/>
      <c r="U317" s="221"/>
      <c r="V317" s="221"/>
      <c r="W317" s="221"/>
      <c r="X317" s="221"/>
      <c r="Y317" s="221"/>
      <c r="Z317" s="221"/>
      <c r="AA317" s="221"/>
      <c r="AB317" s="221"/>
      <c r="AC317" s="221"/>
      <c r="AD317" s="221"/>
      <c r="AE317" s="221"/>
      <c r="AF317" s="221"/>
    </row>
    <row r="318" spans="1:32" x14ac:dyDescent="0.3">
      <c r="A318" s="275"/>
      <c r="B318" s="275"/>
      <c r="C318" s="275"/>
      <c r="D318" s="275"/>
      <c r="E318" s="275"/>
      <c r="F318" s="276"/>
      <c r="G318" s="275"/>
      <c r="H318" s="275"/>
      <c r="I318" s="275"/>
      <c r="J318" s="275"/>
      <c r="K318" s="221"/>
      <c r="N318" s="221"/>
      <c r="O318" s="221"/>
      <c r="P318" s="221"/>
      <c r="Q318" s="221"/>
      <c r="R318" s="221"/>
      <c r="S318" s="221"/>
      <c r="T318" s="221"/>
      <c r="U318" s="221"/>
      <c r="V318" s="221"/>
      <c r="W318" s="221"/>
      <c r="X318" s="221"/>
      <c r="Y318" s="221"/>
      <c r="Z318" s="221"/>
      <c r="AA318" s="221"/>
      <c r="AB318" s="221"/>
      <c r="AC318" s="221"/>
      <c r="AD318" s="221"/>
      <c r="AE318" s="221"/>
      <c r="AF318" s="221"/>
    </row>
    <row r="319" spans="1:32" x14ac:dyDescent="0.3">
      <c r="A319" s="275"/>
      <c r="B319" s="275"/>
      <c r="C319" s="275"/>
      <c r="D319" s="275"/>
      <c r="E319" s="275"/>
      <c r="F319" s="276"/>
      <c r="G319" s="275"/>
      <c r="H319" s="275"/>
      <c r="I319" s="275"/>
      <c r="J319" s="275"/>
      <c r="K319" s="221"/>
      <c r="N319" s="221"/>
      <c r="O319" s="221"/>
      <c r="P319" s="221"/>
      <c r="Q319" s="221"/>
      <c r="R319" s="221"/>
      <c r="S319" s="221"/>
      <c r="T319" s="221"/>
      <c r="U319" s="221"/>
      <c r="V319" s="221"/>
      <c r="W319" s="221"/>
      <c r="X319" s="221"/>
      <c r="Y319" s="221"/>
      <c r="Z319" s="221"/>
      <c r="AA319" s="221"/>
      <c r="AB319" s="221"/>
      <c r="AC319" s="221"/>
      <c r="AD319" s="221"/>
      <c r="AE319" s="221"/>
      <c r="AF319" s="221"/>
    </row>
    <row r="320" spans="1:32" x14ac:dyDescent="0.3">
      <c r="A320" s="275"/>
      <c r="B320" s="275"/>
      <c r="C320" s="275"/>
      <c r="D320" s="275"/>
      <c r="E320" s="275"/>
      <c r="F320" s="276"/>
      <c r="G320" s="275"/>
      <c r="H320" s="275"/>
      <c r="I320" s="275"/>
      <c r="J320" s="275"/>
      <c r="K320" s="221"/>
      <c r="N320" s="221"/>
      <c r="O320" s="221"/>
      <c r="P320" s="221"/>
      <c r="Q320" s="221"/>
      <c r="R320" s="221"/>
      <c r="S320" s="221"/>
      <c r="T320" s="221"/>
      <c r="U320" s="221"/>
      <c r="V320" s="221"/>
      <c r="W320" s="221"/>
      <c r="X320" s="221"/>
      <c r="Y320" s="221"/>
      <c r="Z320" s="221"/>
      <c r="AA320" s="221"/>
      <c r="AB320" s="221"/>
      <c r="AC320" s="221"/>
      <c r="AD320" s="221"/>
      <c r="AE320" s="221"/>
      <c r="AF320" s="221"/>
    </row>
    <row r="321" spans="1:32" x14ac:dyDescent="0.3">
      <c r="A321" s="275"/>
      <c r="B321" s="275"/>
      <c r="C321" s="275"/>
      <c r="D321" s="275"/>
      <c r="E321" s="275"/>
      <c r="F321" s="276"/>
      <c r="G321" s="275"/>
      <c r="H321" s="275"/>
      <c r="I321" s="275"/>
      <c r="J321" s="275"/>
      <c r="K321" s="221"/>
      <c r="N321" s="221"/>
      <c r="O321" s="221"/>
      <c r="P321" s="221"/>
      <c r="Q321" s="221"/>
      <c r="R321" s="221"/>
      <c r="S321" s="221"/>
      <c r="T321" s="221"/>
      <c r="U321" s="221"/>
      <c r="V321" s="221"/>
      <c r="W321" s="221"/>
      <c r="X321" s="221"/>
      <c r="Y321" s="221"/>
      <c r="Z321" s="221"/>
      <c r="AA321" s="221"/>
      <c r="AB321" s="221"/>
      <c r="AC321" s="221"/>
      <c r="AD321" s="221"/>
      <c r="AE321" s="221"/>
      <c r="AF321" s="221"/>
    </row>
    <row r="322" spans="1:32" x14ac:dyDescent="0.3">
      <c r="A322" s="275"/>
      <c r="B322" s="275"/>
      <c r="C322" s="275"/>
      <c r="D322" s="275"/>
      <c r="E322" s="275"/>
      <c r="F322" s="277"/>
      <c r="G322" s="275"/>
      <c r="H322" s="275"/>
      <c r="I322" s="278"/>
      <c r="J322" s="278"/>
      <c r="K322" s="221"/>
      <c r="N322" s="221"/>
      <c r="O322" s="221"/>
      <c r="P322" s="221"/>
      <c r="Q322" s="221"/>
      <c r="R322" s="221"/>
      <c r="S322" s="221"/>
      <c r="T322" s="221"/>
      <c r="U322" s="221"/>
      <c r="V322" s="221"/>
      <c r="W322" s="221"/>
      <c r="X322" s="221"/>
      <c r="Y322" s="221"/>
      <c r="Z322" s="221"/>
      <c r="AA322" s="221"/>
      <c r="AB322" s="221"/>
      <c r="AC322" s="221"/>
      <c r="AD322" s="221"/>
      <c r="AE322" s="221"/>
      <c r="AF322" s="221"/>
    </row>
    <row r="323" spans="1:32" x14ac:dyDescent="0.3">
      <c r="A323" s="275"/>
      <c r="B323" s="275"/>
      <c r="C323" s="275"/>
      <c r="D323" s="275"/>
      <c r="E323" s="275"/>
      <c r="F323" s="277"/>
      <c r="G323" s="275"/>
      <c r="H323" s="275"/>
      <c r="I323" s="278"/>
      <c r="J323" s="278"/>
      <c r="K323" s="221"/>
      <c r="N323" s="221"/>
      <c r="O323" s="221"/>
      <c r="P323" s="221"/>
      <c r="Q323" s="221"/>
      <c r="R323" s="221"/>
      <c r="S323" s="221"/>
      <c r="T323" s="221"/>
      <c r="U323" s="221"/>
      <c r="V323" s="221"/>
      <c r="W323" s="221"/>
      <c r="X323" s="221"/>
      <c r="Y323" s="221"/>
      <c r="Z323" s="221"/>
      <c r="AA323" s="221"/>
      <c r="AB323" s="221"/>
      <c r="AC323" s="221"/>
      <c r="AD323" s="221"/>
      <c r="AE323" s="221"/>
      <c r="AF323" s="221"/>
    </row>
    <row r="324" spans="1:32" x14ac:dyDescent="0.3">
      <c r="A324" s="275"/>
      <c r="B324" s="275"/>
      <c r="C324" s="275"/>
      <c r="D324" s="275"/>
      <c r="E324" s="275"/>
      <c r="F324" s="277"/>
      <c r="G324" s="275"/>
      <c r="H324" s="275"/>
      <c r="I324" s="278"/>
      <c r="J324" s="278"/>
      <c r="K324" s="221"/>
      <c r="N324" s="221"/>
      <c r="O324" s="221"/>
      <c r="P324" s="221"/>
      <c r="Q324" s="221"/>
      <c r="R324" s="221"/>
      <c r="S324" s="221"/>
      <c r="T324" s="221"/>
      <c r="U324" s="221"/>
      <c r="V324" s="221"/>
      <c r="W324" s="221"/>
      <c r="X324" s="221"/>
      <c r="Y324" s="221"/>
      <c r="Z324" s="221"/>
      <c r="AA324" s="221"/>
      <c r="AB324" s="221"/>
      <c r="AC324" s="221"/>
      <c r="AD324" s="221"/>
      <c r="AE324" s="221"/>
      <c r="AF324" s="221"/>
    </row>
    <row r="325" spans="1:32" x14ac:dyDescent="0.3">
      <c r="A325" s="275"/>
      <c r="B325" s="275"/>
      <c r="C325" s="275"/>
      <c r="D325" s="275"/>
      <c r="E325" s="275"/>
      <c r="F325" s="277"/>
      <c r="G325" s="275"/>
      <c r="H325" s="275"/>
      <c r="I325" s="278"/>
      <c r="J325" s="278"/>
      <c r="K325" s="221"/>
      <c r="N325" s="221"/>
      <c r="O325" s="221"/>
      <c r="P325" s="221"/>
      <c r="Q325" s="221"/>
      <c r="R325" s="221"/>
      <c r="S325" s="221"/>
      <c r="T325" s="221"/>
      <c r="U325" s="221"/>
      <c r="V325" s="221"/>
      <c r="W325" s="221"/>
      <c r="X325" s="221"/>
      <c r="Y325" s="221"/>
      <c r="Z325" s="221"/>
      <c r="AA325" s="221"/>
      <c r="AB325" s="221"/>
      <c r="AC325" s="221"/>
      <c r="AD325" s="221"/>
      <c r="AE325" s="221"/>
      <c r="AF325" s="221"/>
    </row>
    <row r="326" spans="1:32" x14ac:dyDescent="0.3">
      <c r="A326" s="275"/>
      <c r="B326" s="275"/>
      <c r="C326" s="275"/>
      <c r="D326" s="275"/>
      <c r="E326" s="275"/>
      <c r="F326" s="277"/>
      <c r="G326" s="275"/>
      <c r="H326" s="275"/>
      <c r="I326" s="278"/>
      <c r="J326" s="278"/>
      <c r="K326" s="221"/>
      <c r="N326" s="221"/>
      <c r="O326" s="221"/>
      <c r="P326" s="221"/>
      <c r="Q326" s="221"/>
      <c r="R326" s="221"/>
      <c r="S326" s="221"/>
      <c r="T326" s="221"/>
      <c r="U326" s="221"/>
      <c r="V326" s="221"/>
      <c r="W326" s="221"/>
      <c r="X326" s="221"/>
      <c r="Y326" s="221"/>
      <c r="Z326" s="221"/>
      <c r="AA326" s="221"/>
      <c r="AB326" s="221"/>
      <c r="AC326" s="221"/>
      <c r="AD326" s="221"/>
      <c r="AE326" s="221"/>
      <c r="AF326" s="221"/>
    </row>
    <row r="327" spans="1:32" x14ac:dyDescent="0.3">
      <c r="A327" s="275"/>
      <c r="B327" s="275"/>
      <c r="C327" s="275"/>
      <c r="D327" s="275"/>
      <c r="E327" s="275"/>
      <c r="F327" s="277"/>
      <c r="G327" s="275"/>
      <c r="H327" s="275"/>
      <c r="I327" s="278"/>
      <c r="J327" s="278"/>
      <c r="K327" s="221"/>
      <c r="N327" s="221"/>
      <c r="O327" s="221"/>
      <c r="P327" s="221"/>
      <c r="Q327" s="221"/>
      <c r="R327" s="221"/>
      <c r="S327" s="221"/>
      <c r="T327" s="221"/>
      <c r="U327" s="221"/>
      <c r="V327" s="221"/>
      <c r="W327" s="221"/>
      <c r="X327" s="221"/>
      <c r="Y327" s="221"/>
      <c r="Z327" s="221"/>
      <c r="AA327" s="221"/>
      <c r="AB327" s="221"/>
      <c r="AC327" s="221"/>
      <c r="AD327" s="221"/>
      <c r="AE327" s="221"/>
      <c r="AF327" s="221"/>
    </row>
    <row r="328" spans="1:32" x14ac:dyDescent="0.3">
      <c r="A328" s="275"/>
      <c r="B328" s="275"/>
      <c r="C328" s="275"/>
      <c r="D328" s="275"/>
      <c r="E328" s="275"/>
      <c r="F328" s="277"/>
      <c r="G328" s="275"/>
      <c r="H328" s="275"/>
      <c r="I328" s="278"/>
      <c r="J328" s="278"/>
      <c r="K328" s="221"/>
      <c r="N328" s="221"/>
      <c r="O328" s="221"/>
      <c r="P328" s="221"/>
      <c r="Q328" s="221"/>
      <c r="R328" s="221"/>
      <c r="S328" s="221"/>
      <c r="T328" s="221"/>
      <c r="U328" s="221"/>
      <c r="V328" s="221"/>
      <c r="W328" s="221"/>
      <c r="X328" s="221"/>
      <c r="Y328" s="221"/>
      <c r="Z328" s="221"/>
      <c r="AA328" s="221"/>
      <c r="AB328" s="221"/>
      <c r="AC328" s="221"/>
      <c r="AD328" s="221"/>
      <c r="AE328" s="221"/>
      <c r="AF328" s="221"/>
    </row>
    <row r="329" spans="1:32" x14ac:dyDescent="0.3">
      <c r="A329" s="275"/>
      <c r="B329" s="275"/>
      <c r="C329" s="275"/>
      <c r="D329" s="275"/>
      <c r="E329" s="275"/>
      <c r="F329" s="277"/>
      <c r="G329" s="275"/>
      <c r="H329" s="275"/>
      <c r="I329" s="278"/>
      <c r="J329" s="278"/>
      <c r="K329" s="221"/>
      <c r="N329" s="221"/>
      <c r="O329" s="221"/>
      <c r="P329" s="221"/>
      <c r="Q329" s="221"/>
      <c r="R329" s="221"/>
      <c r="S329" s="221"/>
      <c r="T329" s="221"/>
      <c r="U329" s="221"/>
      <c r="V329" s="221"/>
      <c r="W329" s="221"/>
      <c r="X329" s="221"/>
      <c r="Y329" s="221"/>
      <c r="Z329" s="221"/>
      <c r="AA329" s="221"/>
      <c r="AB329" s="221"/>
      <c r="AC329" s="221"/>
      <c r="AD329" s="221"/>
      <c r="AE329" s="221"/>
      <c r="AF329" s="221"/>
    </row>
    <row r="330" spans="1:32" x14ac:dyDescent="0.3">
      <c r="A330" s="275"/>
      <c r="B330" s="275"/>
      <c r="C330" s="275"/>
      <c r="D330" s="275"/>
      <c r="E330" s="275"/>
      <c r="F330" s="277"/>
      <c r="G330" s="275"/>
      <c r="H330" s="275"/>
      <c r="I330" s="278"/>
      <c r="J330" s="278"/>
      <c r="K330" s="221"/>
      <c r="N330" s="221"/>
      <c r="O330" s="221"/>
      <c r="P330" s="221"/>
      <c r="Q330" s="221"/>
      <c r="R330" s="221"/>
      <c r="S330" s="221"/>
      <c r="T330" s="221"/>
      <c r="U330" s="221"/>
      <c r="V330" s="221"/>
      <c r="W330" s="221"/>
      <c r="X330" s="221"/>
      <c r="Y330" s="221"/>
      <c r="Z330" s="221"/>
      <c r="AA330" s="221"/>
      <c r="AB330" s="221"/>
      <c r="AC330" s="221"/>
      <c r="AD330" s="221"/>
      <c r="AE330" s="221"/>
      <c r="AF330" s="221"/>
    </row>
    <row r="331" spans="1:32" x14ac:dyDescent="0.3">
      <c r="A331" s="275"/>
      <c r="B331" s="275"/>
      <c r="C331" s="275"/>
      <c r="D331" s="275"/>
      <c r="E331" s="275"/>
      <c r="F331" s="277"/>
      <c r="G331" s="275"/>
      <c r="H331" s="275"/>
      <c r="I331" s="278"/>
      <c r="J331" s="278"/>
      <c r="K331" s="221"/>
      <c r="N331" s="221"/>
      <c r="O331" s="221"/>
      <c r="P331" s="221"/>
      <c r="Q331" s="221"/>
      <c r="R331" s="221"/>
      <c r="S331" s="221"/>
      <c r="T331" s="221"/>
      <c r="U331" s="221"/>
      <c r="V331" s="221"/>
      <c r="W331" s="221"/>
      <c r="X331" s="221"/>
      <c r="Y331" s="221"/>
      <c r="Z331" s="221"/>
      <c r="AA331" s="221"/>
      <c r="AB331" s="221"/>
      <c r="AC331" s="221"/>
      <c r="AD331" s="221"/>
      <c r="AE331" s="221"/>
      <c r="AF331" s="221"/>
    </row>
    <row r="332" spans="1:32" x14ac:dyDescent="0.3">
      <c r="A332" s="275"/>
      <c r="B332" s="275"/>
      <c r="C332" s="275"/>
      <c r="D332" s="275"/>
      <c r="E332" s="275"/>
      <c r="F332" s="277"/>
      <c r="G332" s="275"/>
      <c r="H332" s="275"/>
      <c r="I332" s="278"/>
      <c r="J332" s="278"/>
      <c r="K332" s="221"/>
      <c r="N332" s="221"/>
      <c r="O332" s="221"/>
      <c r="P332" s="221"/>
      <c r="Q332" s="221"/>
      <c r="R332" s="221"/>
      <c r="S332" s="221"/>
      <c r="T332" s="221"/>
      <c r="U332" s="221"/>
      <c r="V332" s="221"/>
      <c r="W332" s="221"/>
      <c r="X332" s="221"/>
      <c r="Y332" s="221"/>
      <c r="Z332" s="221"/>
      <c r="AA332" s="221"/>
      <c r="AB332" s="221"/>
      <c r="AC332" s="221"/>
      <c r="AD332" s="221"/>
      <c r="AE332" s="221"/>
      <c r="AF332" s="221"/>
    </row>
    <row r="333" spans="1:32" x14ac:dyDescent="0.3">
      <c r="A333" s="275"/>
      <c r="B333" s="275"/>
      <c r="C333" s="275"/>
      <c r="D333" s="275"/>
      <c r="E333" s="275"/>
      <c r="F333" s="277"/>
      <c r="G333" s="275"/>
      <c r="H333" s="275"/>
      <c r="I333" s="278"/>
      <c r="J333" s="278"/>
      <c r="K333" s="221"/>
      <c r="N333" s="221"/>
      <c r="O333" s="221"/>
      <c r="P333" s="221"/>
      <c r="Q333" s="221"/>
      <c r="R333" s="221"/>
      <c r="S333" s="221"/>
      <c r="T333" s="221"/>
      <c r="U333" s="221"/>
      <c r="V333" s="221"/>
      <c r="W333" s="221"/>
      <c r="X333" s="221"/>
      <c r="Y333" s="221"/>
      <c r="Z333" s="221"/>
      <c r="AA333" s="221"/>
      <c r="AB333" s="221"/>
      <c r="AC333" s="221"/>
      <c r="AD333" s="221"/>
      <c r="AE333" s="221"/>
      <c r="AF333" s="221"/>
    </row>
    <row r="334" spans="1:32" x14ac:dyDescent="0.3">
      <c r="A334" s="275"/>
      <c r="B334" s="275"/>
      <c r="C334" s="275"/>
      <c r="D334" s="275"/>
      <c r="E334" s="275"/>
      <c r="F334" s="277"/>
      <c r="G334" s="275"/>
      <c r="H334" s="275"/>
      <c r="I334" s="278"/>
      <c r="J334" s="278"/>
      <c r="K334" s="221"/>
      <c r="N334" s="221"/>
      <c r="O334" s="221"/>
      <c r="P334" s="221"/>
      <c r="Q334" s="221"/>
      <c r="R334" s="221"/>
      <c r="S334" s="221"/>
      <c r="T334" s="221"/>
      <c r="U334" s="221"/>
      <c r="V334" s="221"/>
      <c r="W334" s="221"/>
      <c r="X334" s="221"/>
      <c r="Y334" s="221"/>
      <c r="Z334" s="221"/>
      <c r="AA334" s="221"/>
      <c r="AB334" s="221"/>
      <c r="AC334" s="221"/>
      <c r="AD334" s="221"/>
      <c r="AE334" s="221"/>
      <c r="AF334" s="221"/>
    </row>
    <row r="335" spans="1:32" x14ac:dyDescent="0.3">
      <c r="A335" s="275"/>
      <c r="B335" s="275"/>
      <c r="C335" s="275"/>
      <c r="D335" s="275"/>
      <c r="E335" s="275"/>
      <c r="F335" s="277"/>
      <c r="G335" s="275"/>
      <c r="H335" s="275"/>
      <c r="I335" s="278"/>
      <c r="J335" s="278"/>
      <c r="K335" s="221"/>
      <c r="N335" s="221"/>
      <c r="O335" s="221"/>
      <c r="P335" s="221"/>
      <c r="Q335" s="221"/>
      <c r="R335" s="221"/>
      <c r="S335" s="221"/>
      <c r="T335" s="221"/>
      <c r="U335" s="221"/>
      <c r="V335" s="221"/>
      <c r="W335" s="221"/>
      <c r="X335" s="221"/>
      <c r="Y335" s="221"/>
      <c r="Z335" s="221"/>
      <c r="AA335" s="221"/>
      <c r="AB335" s="221"/>
      <c r="AC335" s="221"/>
      <c r="AD335" s="221"/>
      <c r="AE335" s="221"/>
      <c r="AF335" s="221"/>
    </row>
    <row r="336" spans="1:32" x14ac:dyDescent="0.3">
      <c r="A336" s="275"/>
      <c r="B336" s="275"/>
      <c r="C336" s="275"/>
      <c r="D336" s="275"/>
      <c r="E336" s="275"/>
      <c r="F336" s="277"/>
      <c r="G336" s="275"/>
      <c r="H336" s="275"/>
      <c r="I336" s="278"/>
      <c r="J336" s="278"/>
      <c r="K336" s="221"/>
      <c r="N336" s="221"/>
      <c r="O336" s="221"/>
      <c r="P336" s="221"/>
      <c r="Q336" s="221"/>
      <c r="R336" s="221"/>
      <c r="S336" s="221"/>
      <c r="T336" s="221"/>
      <c r="U336" s="221"/>
      <c r="V336" s="221"/>
      <c r="W336" s="221"/>
      <c r="X336" s="221"/>
      <c r="Y336" s="221"/>
      <c r="Z336" s="221"/>
      <c r="AA336" s="221"/>
      <c r="AB336" s="221"/>
      <c r="AC336" s="221"/>
      <c r="AD336" s="221"/>
      <c r="AE336" s="221"/>
      <c r="AF336" s="221"/>
    </row>
    <row r="337" spans="1:32" x14ac:dyDescent="0.3">
      <c r="A337" s="275"/>
      <c r="B337" s="275"/>
      <c r="C337" s="275"/>
      <c r="D337" s="275"/>
      <c r="E337" s="275"/>
      <c r="F337" s="277"/>
      <c r="G337" s="275"/>
      <c r="H337" s="275"/>
      <c r="I337" s="278"/>
      <c r="J337" s="278"/>
      <c r="K337" s="221"/>
      <c r="N337" s="221"/>
      <c r="O337" s="221"/>
      <c r="P337" s="221"/>
      <c r="Q337" s="221"/>
      <c r="R337" s="221"/>
      <c r="S337" s="221"/>
      <c r="T337" s="221"/>
      <c r="U337" s="221"/>
      <c r="V337" s="221"/>
      <c r="W337" s="221"/>
      <c r="X337" s="221"/>
      <c r="Y337" s="221"/>
      <c r="Z337" s="221"/>
      <c r="AA337" s="221"/>
      <c r="AB337" s="221"/>
      <c r="AC337" s="221"/>
      <c r="AD337" s="221"/>
      <c r="AE337" s="221"/>
      <c r="AF337" s="221"/>
    </row>
    <row r="338" spans="1:32" x14ac:dyDescent="0.3">
      <c r="A338" s="275"/>
      <c r="B338" s="275"/>
      <c r="C338" s="275"/>
      <c r="D338" s="275"/>
      <c r="E338" s="275"/>
      <c r="F338" s="277"/>
      <c r="G338" s="275"/>
      <c r="H338" s="275"/>
      <c r="I338" s="278"/>
      <c r="J338" s="278"/>
      <c r="K338" s="221"/>
      <c r="N338" s="221"/>
      <c r="O338" s="221"/>
      <c r="P338" s="221"/>
      <c r="Q338" s="221"/>
      <c r="R338" s="221"/>
      <c r="S338" s="221"/>
      <c r="T338" s="221"/>
      <c r="U338" s="221"/>
      <c r="V338" s="221"/>
      <c r="W338" s="221"/>
      <c r="X338" s="221"/>
      <c r="Y338" s="221"/>
      <c r="Z338" s="221"/>
      <c r="AA338" s="221"/>
      <c r="AB338" s="221"/>
      <c r="AC338" s="221"/>
      <c r="AD338" s="221"/>
      <c r="AE338" s="221"/>
      <c r="AF338" s="221"/>
    </row>
    <row r="339" spans="1:32" x14ac:dyDescent="0.3">
      <c r="A339" s="275"/>
      <c r="B339" s="275"/>
      <c r="C339" s="275"/>
      <c r="D339" s="275"/>
      <c r="E339" s="275"/>
      <c r="F339" s="277"/>
      <c r="G339" s="275"/>
      <c r="H339" s="275"/>
      <c r="I339" s="278"/>
      <c r="J339" s="278"/>
      <c r="K339" s="221"/>
      <c r="N339" s="221"/>
      <c r="O339" s="221"/>
      <c r="P339" s="221"/>
      <c r="Q339" s="221"/>
      <c r="R339" s="221"/>
      <c r="S339" s="221"/>
      <c r="T339" s="221"/>
      <c r="U339" s="221"/>
      <c r="V339" s="221"/>
      <c r="W339" s="221"/>
      <c r="X339" s="221"/>
      <c r="Y339" s="221"/>
      <c r="Z339" s="221"/>
      <c r="AA339" s="221"/>
      <c r="AB339" s="221"/>
      <c r="AC339" s="221"/>
      <c r="AD339" s="221"/>
      <c r="AE339" s="221"/>
      <c r="AF339" s="221"/>
    </row>
  </sheetData>
  <sheetProtection algorithmName="SHA-512" hashValue="at0rdONaDZ6Ih7UfpC02tEQGmyPeLK87MGdoxkLufZnF873FCQNrnXeDyx8rSdry8STHXRXNfxIZx0HBC4kulg==" saltValue="czPEIwNVIUG0M9xnf5HXvw==" spinCount="100000" sheet="1" formatColumns="0" formatRows="0" selectLockedCells="1"/>
  <customSheetViews>
    <customSheetView guid="{4452BE38-CCC8-48C7-BE23-59874684899B}" scale="115" fitToPage="1" printArea="1" hiddenRows="1" hiddenColumns="1" view="pageBreakPreview">
      <selection activeCell="I19" sqref="I19"/>
      <rowBreaks count="1" manualBreakCount="1">
        <brk id="669" max="10" man="1"/>
      </rowBreaks>
      <pageMargins left="0.24" right="0.23" top="0.53" bottom="0.44" header="0.41" footer="0.24"/>
      <printOptions horizontalCentered="1"/>
      <pageSetup paperSize="9" scale="87" fitToHeight="0" orientation="landscape" r:id="rId1"/>
      <headerFooter alignWithMargins="0">
        <oddFooter>&amp;R&amp;"Book Antiqua,Bold"&amp;10Schedule-2/ Page &amp;P of &amp;N</oddFooter>
      </headerFooter>
    </customSheetView>
    <customSheetView guid="{C6A7FFED-91EB-41DF-A944-2BFB2D792481}" scale="115" fitToPage="1" printArea="1" hiddenColumns="1" view="pageBreakPreview" topLeftCell="A174">
      <selection activeCell="I177" sqref="I177"/>
      <pageMargins left="0.24" right="0.23" top="0.53" bottom="0.44" header="0.41" footer="0.24"/>
      <printOptions horizontalCentered="1"/>
      <pageSetup paperSize="9" scale="75" fitToHeight="0" orientation="landscape" r:id="rId2"/>
      <headerFooter alignWithMargins="0">
        <oddFooter>&amp;R&amp;"Book Antiqua,Bold"&amp;10Schedule-2/ Page &amp;P of &amp;N</oddFooter>
      </headerFooter>
    </customSheetView>
    <customSheetView guid="{302D9D75-0757-45DA-AFBF-614F08F1401B}" scale="115" fitToPage="1" printArea="1" hiddenColumns="1" view="pageBreakPreview" topLeftCell="A174">
      <selection activeCell="I177" sqref="I177"/>
      <pageMargins left="0.24" right="0.23" top="0.53" bottom="0.44" header="0.41" footer="0.24"/>
      <printOptions horizontalCentered="1"/>
      <pageSetup paperSize="9" scale="75" fitToHeight="0" orientation="landscape" r:id="rId3"/>
      <headerFooter alignWithMargins="0">
        <oddFooter>&amp;R&amp;"Book Antiqua,Bold"&amp;10Schedule-2/ Page &amp;P of &amp;N</oddFooter>
      </headerFooter>
    </customSheetView>
    <customSheetView guid="{CCDCC0D3-DF6E-48C7-BC25-59CC95F7F53D}" scale="115" fitToPage="1" printArea="1" hiddenRows="1" hiddenColumns="1" view="pageBreakPreview">
      <selection activeCell="I19" sqref="I19"/>
      <rowBreaks count="1" manualBreakCount="1">
        <brk id="669" max="10" man="1"/>
      </rowBreaks>
      <pageMargins left="0.24" right="0.23" top="0.53" bottom="0.44" header="0.41" footer="0.24"/>
      <printOptions horizontalCentered="1"/>
      <pageSetup paperSize="9" scale="87" fitToHeight="0" orientation="landscape" r:id="rId4"/>
      <headerFooter alignWithMargins="0">
        <oddFooter>&amp;R&amp;"Book Antiqua,Bold"&amp;10Schedule-2/ Page &amp;P of &amp;N</oddFooter>
      </headerFooter>
    </customSheetView>
  </customSheetViews>
  <mergeCells count="18">
    <mergeCell ref="A252:J252"/>
    <mergeCell ref="B257:J257"/>
    <mergeCell ref="H259:I259"/>
    <mergeCell ref="H260:I260"/>
    <mergeCell ref="A9:B9"/>
    <mergeCell ref="C9:E9"/>
    <mergeCell ref="C10:E10"/>
    <mergeCell ref="C11:E11"/>
    <mergeCell ref="A14:J14"/>
    <mergeCell ref="I15:J15"/>
    <mergeCell ref="B19:J19"/>
    <mergeCell ref="A161:O161"/>
    <mergeCell ref="A3:J3"/>
    <mergeCell ref="R3:S3"/>
    <mergeCell ref="A4:J4"/>
    <mergeCell ref="A7:H7"/>
    <mergeCell ref="A8:B8"/>
    <mergeCell ref="C8:E8"/>
  </mergeCells>
  <conditionalFormatting sqref="I20:I160 I162:I251">
    <cfRule type="cellIs" dxfId="29" priority="4" stopIfTrue="1" operator="equal">
      <formula>"a"</formula>
    </cfRule>
    <cfRule type="expression" dxfId="28" priority="5" stopIfTrue="1">
      <formula>F20&gt;0</formula>
    </cfRule>
  </conditionalFormatting>
  <dataValidations count="1">
    <dataValidation type="decimal" operator="greaterThan" allowBlank="1" showInputMessage="1" showErrorMessage="1" sqref="I20:I160 I162:I251" xr:uid="{00000000-0002-0000-0500-000000000000}">
      <formula1>0</formula1>
    </dataValidation>
  </dataValidations>
  <printOptions horizontalCentered="1"/>
  <pageMargins left="0.24" right="0.23" top="0.53" bottom="0.44" header="0.41" footer="0.24"/>
  <pageSetup paperSize="9" scale="77" fitToHeight="0" orientation="landscape" r:id="rId5"/>
  <headerFooter alignWithMargins="0">
    <oddFooter>&amp;R&amp;"Book Antiqua,Bold"&amp;10Schedule-2/ Page &amp;P of &amp;N</oddFooter>
  </headerFooter>
  <rowBreaks count="1" manualBreakCount="1">
    <brk id="251" max="10" man="1"/>
  </rowBreaks>
  <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0"/>
    <pageSetUpPr fitToPage="1"/>
  </sheetPr>
  <dimension ref="A1:BB262"/>
  <sheetViews>
    <sheetView view="pageBreakPreview" topLeftCell="A94" zoomScale="50" zoomScaleNormal="85" zoomScaleSheetLayoutView="50" workbookViewId="0">
      <selection activeCell="I146" sqref="I146"/>
    </sheetView>
  </sheetViews>
  <sheetFormatPr defaultColWidth="9" defaultRowHeight="15.75" x14ac:dyDescent="0.3"/>
  <cols>
    <col min="1" max="1" width="6.75" style="288" customWidth="1"/>
    <col min="2" max="2" width="19.75" style="289" customWidth="1"/>
    <col min="3" max="3" width="9" style="289" customWidth="1"/>
    <col min="4" max="4" width="9.625" style="289" customWidth="1"/>
    <col min="5" max="5" width="9.375" style="289" customWidth="1"/>
    <col min="6" max="6" width="65.625" style="289" customWidth="1"/>
    <col min="7" max="7" width="13.75" style="289" customWidth="1"/>
    <col min="8" max="8" width="14" style="290" customWidth="1"/>
    <col min="9" max="9" width="12" style="291" bestFit="1" customWidth="1"/>
    <col min="10" max="10" width="9.5" style="289" customWidth="1"/>
    <col min="11" max="11" width="10.75" style="289" customWidth="1"/>
    <col min="12" max="12" width="78.625" style="292" customWidth="1"/>
    <col min="13" max="13" width="6.5" style="291" customWidth="1"/>
    <col min="14" max="14" width="9.25" style="291" customWidth="1"/>
    <col min="15" max="15" width="23.375" style="293" customWidth="1"/>
    <col min="16" max="16" width="29.5" style="293" customWidth="1"/>
    <col min="17" max="17" width="34.5" style="9" customWidth="1"/>
    <col min="18" max="18" width="13.125" style="9" hidden="1" customWidth="1"/>
    <col min="19" max="19" width="13.5" style="9" hidden="1" customWidth="1"/>
    <col min="20" max="22" width="9" style="9" hidden="1" customWidth="1"/>
    <col min="23" max="28" width="9" style="9" customWidth="1"/>
    <col min="29" max="29" width="16.5" style="9" customWidth="1"/>
    <col min="30" max="31" width="9" style="9" customWidth="1"/>
    <col min="32" max="36" width="9" style="9"/>
    <col min="37" max="37" width="9" style="9" hidden="1" customWidth="1"/>
    <col min="38" max="39" width="17.625" style="9" hidden="1" customWidth="1"/>
    <col min="40" max="40" width="9" style="9" hidden="1" customWidth="1"/>
    <col min="41" max="41" width="15.5" style="9" hidden="1" customWidth="1"/>
    <col min="42" max="42" width="15.375" style="9" hidden="1" customWidth="1"/>
    <col min="43" max="54" width="9" style="9"/>
    <col min="55" max="16384" width="9" style="10"/>
  </cols>
  <sheetData>
    <row r="1" spans="1:54" ht="16.5" x14ac:dyDescent="0.3">
      <c r="A1" s="279" t="str">
        <f>Cover!B3</f>
        <v xml:space="preserve">Specification No: CC/NT/W-SCADA/DOM/A00/23/08709 </v>
      </c>
      <c r="B1" s="280"/>
      <c r="C1" s="280"/>
      <c r="D1" s="280"/>
      <c r="E1" s="280"/>
      <c r="F1" s="280"/>
      <c r="G1" s="280"/>
      <c r="H1" s="281"/>
      <c r="I1" s="1"/>
      <c r="J1" s="280"/>
      <c r="K1" s="280"/>
      <c r="L1" s="282"/>
      <c r="M1" s="4"/>
      <c r="N1" s="4"/>
      <c r="O1" s="5"/>
      <c r="P1" s="283" t="s">
        <v>130</v>
      </c>
    </row>
    <row r="2" spans="1:54" x14ac:dyDescent="0.3">
      <c r="A2" s="284"/>
      <c r="B2" s="285"/>
      <c r="C2" s="285"/>
      <c r="D2" s="285"/>
      <c r="E2" s="285"/>
      <c r="F2" s="285"/>
      <c r="G2" s="285"/>
      <c r="H2" s="286"/>
      <c r="I2" s="11"/>
      <c r="J2" s="285"/>
      <c r="K2" s="285"/>
      <c r="L2" s="287"/>
      <c r="M2" s="11"/>
      <c r="N2" s="11"/>
      <c r="O2" s="10"/>
      <c r="P2" s="10"/>
    </row>
    <row r="3" spans="1:54" ht="33.75" customHeight="1" x14ac:dyDescent="0.3">
      <c r="A3" s="910" t="str">
        <f>Cover!$B$2</f>
        <v>Package-I: Establishment of SLDC cum REMC for UT of Ladakh under consultancy assignment for Establishment of SLDC cum REMC for UT of Ladakh.</v>
      </c>
      <c r="B3" s="910"/>
      <c r="C3" s="910"/>
      <c r="D3" s="910"/>
      <c r="E3" s="910"/>
      <c r="F3" s="910"/>
      <c r="G3" s="910"/>
      <c r="H3" s="910"/>
      <c r="I3" s="910"/>
      <c r="J3" s="910"/>
      <c r="K3" s="910"/>
      <c r="L3" s="910"/>
      <c r="M3" s="910"/>
      <c r="N3" s="910"/>
      <c r="O3" s="910"/>
      <c r="P3" s="910"/>
      <c r="Q3" s="910"/>
      <c r="AK3" s="18" t="s">
        <v>131</v>
      </c>
      <c r="AM3" s="93">
        <f>IF(ISERROR(#REF!/('[1]Sch-6'!D14+'[1]Sch-6'!D16+'[1]Sch-6'!D18)),0,#REF!/( '[1]Sch-6'!D14+'[1]Sch-6'!D16+'[1]Sch-6'!D18))</f>
        <v>0</v>
      </c>
    </row>
    <row r="4" spans="1:54" ht="16.5" x14ac:dyDescent="0.3">
      <c r="A4" s="886" t="s">
        <v>132</v>
      </c>
      <c r="B4" s="886"/>
      <c r="C4" s="886"/>
      <c r="D4" s="886"/>
      <c r="E4" s="886"/>
      <c r="F4" s="886"/>
      <c r="G4" s="886"/>
      <c r="H4" s="886"/>
      <c r="I4" s="886"/>
      <c r="J4" s="886"/>
      <c r="K4" s="886"/>
      <c r="L4" s="886"/>
      <c r="M4" s="886"/>
      <c r="N4" s="886"/>
      <c r="O4" s="886"/>
      <c r="P4" s="886"/>
      <c r="Q4" s="886"/>
      <c r="AK4" s="18" t="s">
        <v>133</v>
      </c>
      <c r="AM4" s="93" t="e">
        <f>#REF!</f>
        <v>#REF!</v>
      </c>
    </row>
    <row r="5" spans="1:54" x14ac:dyDescent="0.3">
      <c r="AK5" s="18" t="s">
        <v>134</v>
      </c>
      <c r="AM5" s="93">
        <f>IF(ISERROR(#REF!/#REF!),0,#REF! /#REF!)</f>
        <v>0</v>
      </c>
    </row>
    <row r="6" spans="1:54" ht="16.5" x14ac:dyDescent="0.3">
      <c r="A6" s="294" t="str">
        <f>'[1]Sch-1'!A6</f>
        <v>Bidder’s Name and Address (Sole Bidder) :</v>
      </c>
      <c r="B6" s="295"/>
      <c r="C6" s="295"/>
      <c r="D6" s="295"/>
      <c r="E6" s="295"/>
      <c r="F6" s="295"/>
      <c r="G6" s="295"/>
      <c r="H6" s="296"/>
      <c r="I6" s="297"/>
      <c r="J6" s="295"/>
      <c r="K6" s="295"/>
      <c r="L6" s="298"/>
      <c r="M6" s="117" t="s">
        <v>5</v>
      </c>
      <c r="P6" s="10"/>
      <c r="AK6" s="18" t="s">
        <v>135</v>
      </c>
      <c r="AM6" s="93" t="e">
        <f>#REF!</f>
        <v>#REF!</v>
      </c>
    </row>
    <row r="7" spans="1:54" ht="18.600000000000001" customHeight="1" x14ac:dyDescent="0.3">
      <c r="A7" s="923" t="str">
        <f>'[1]Sch-1'!A7</f>
        <v/>
      </c>
      <c r="B7" s="923"/>
      <c r="C7" s="923"/>
      <c r="D7" s="923"/>
      <c r="E7" s="923"/>
      <c r="F7" s="923"/>
      <c r="G7" s="299"/>
      <c r="H7" s="300"/>
      <c r="I7" s="299"/>
      <c r="J7" s="299"/>
      <c r="K7" s="299"/>
      <c r="L7" s="299"/>
      <c r="M7" s="888" t="str">
        <f>'[1]Sch-1'!M7</f>
        <v>Contracts Services, 3rd Floor</v>
      </c>
      <c r="N7" s="888"/>
      <c r="O7" s="888"/>
      <c r="P7" s="888"/>
      <c r="AK7" s="18" t="s">
        <v>136</v>
      </c>
      <c r="AM7" s="93" t="e">
        <f>SUM(AM3:AM6)</f>
        <v>#REF!</v>
      </c>
    </row>
    <row r="8" spans="1:54" ht="16.5" x14ac:dyDescent="0.3">
      <c r="A8" s="294" t="s">
        <v>7</v>
      </c>
      <c r="B8" s="295"/>
      <c r="C8" s="301" t="str">
        <f>'Sch-2'!C9:E9</f>
        <v/>
      </c>
      <c r="D8" s="295"/>
      <c r="E8" s="295"/>
      <c r="F8" s="295"/>
      <c r="G8" s="295"/>
      <c r="H8" s="296"/>
      <c r="I8" s="297"/>
      <c r="J8" s="295"/>
      <c r="K8" s="295"/>
      <c r="M8" s="888" t="str">
        <f>'[1]Sch-1'!M8</f>
        <v>Power Grid Corporation of India Ltd.,</v>
      </c>
      <c r="N8" s="888"/>
      <c r="O8" s="888"/>
      <c r="P8" s="888"/>
    </row>
    <row r="9" spans="1:54" ht="16.5" x14ac:dyDescent="0.3">
      <c r="A9" s="294" t="s">
        <v>9</v>
      </c>
      <c r="B9" s="295"/>
      <c r="C9" s="301" t="str">
        <f>'Sch-2'!C10:E10</f>
        <v/>
      </c>
      <c r="D9" s="295"/>
      <c r="E9" s="295"/>
      <c r="F9" s="295"/>
      <c r="G9" s="295"/>
      <c r="H9" s="296"/>
      <c r="I9" s="297"/>
      <c r="J9" s="295"/>
      <c r="K9" s="295"/>
      <c r="M9" s="888" t="str">
        <f>'[1]Sch-1'!M9</f>
        <v>"Saudamini", Plot No.-2</v>
      </c>
      <c r="N9" s="888"/>
      <c r="O9" s="888"/>
      <c r="P9" s="888"/>
    </row>
    <row r="10" spans="1:54" ht="16.5" customHeight="1" x14ac:dyDescent="0.3">
      <c r="A10" s="302"/>
      <c r="B10" s="303"/>
      <c r="C10" s="301" t="str">
        <f>'Sch-2'!C11:E11</f>
        <v/>
      </c>
      <c r="D10" s="303"/>
      <c r="E10" s="304"/>
      <c r="F10" s="303"/>
      <c r="G10" s="303"/>
      <c r="H10" s="305"/>
      <c r="I10" s="26"/>
      <c r="J10" s="303"/>
      <c r="K10" s="303"/>
      <c r="M10" s="23" t="str">
        <f>'[1]Sch-1'!M10</f>
        <v xml:space="preserve">Sector-29, </v>
      </c>
      <c r="N10" s="23"/>
      <c r="O10" s="23"/>
      <c r="P10" s="23"/>
      <c r="AK10" s="18" t="s">
        <v>137</v>
      </c>
      <c r="AM10" s="93" t="e">
        <f>'[1]Sch-1'!AA10</f>
        <v>#REF!</v>
      </c>
    </row>
    <row r="11" spans="1:54" ht="16.5" customHeight="1" x14ac:dyDescent="0.3">
      <c r="A11" s="302"/>
      <c r="B11" s="303"/>
      <c r="C11" s="301" t="str">
        <f>'Sch-2'!C12</f>
        <v/>
      </c>
      <c r="D11" s="303"/>
      <c r="E11" s="303"/>
      <c r="F11" s="303"/>
      <c r="G11" s="303"/>
      <c r="H11" s="305"/>
      <c r="I11" s="26"/>
      <c r="J11" s="303"/>
      <c r="K11" s="303"/>
      <c r="M11" s="888" t="str">
        <f>'[1]Sch-1'!M11</f>
        <v>Gurugram (Haryana) - 122001</v>
      </c>
      <c r="N11" s="888"/>
      <c r="O11" s="888"/>
      <c r="P11" s="888"/>
      <c r="AK11" s="18"/>
      <c r="AM11" s="93"/>
    </row>
    <row r="12" spans="1:54" x14ac:dyDescent="0.3">
      <c r="A12" s="306"/>
      <c r="B12" s="307"/>
      <c r="C12" s="307"/>
      <c r="D12" s="307"/>
      <c r="E12" s="307"/>
      <c r="F12" s="307"/>
      <c r="G12" s="307"/>
      <c r="H12" s="305"/>
      <c r="I12" s="32"/>
      <c r="J12" s="307"/>
      <c r="K12" s="307"/>
      <c r="L12" s="308"/>
      <c r="M12" s="309"/>
      <c r="N12" s="309"/>
      <c r="O12" s="26"/>
      <c r="P12" s="10"/>
      <c r="AK12" s="18"/>
      <c r="AM12" s="93"/>
    </row>
    <row r="13" spans="1:54" s="39" customFormat="1" ht="33" customHeight="1" x14ac:dyDescent="0.3">
      <c r="A13" s="310" t="s">
        <v>138</v>
      </c>
      <c r="B13" s="311"/>
      <c r="C13" s="311"/>
      <c r="D13" s="311"/>
      <c r="E13" s="311"/>
      <c r="F13" s="311"/>
      <c r="G13" s="311"/>
      <c r="H13" s="311"/>
      <c r="I13" s="311"/>
      <c r="J13" s="311"/>
      <c r="K13" s="311"/>
      <c r="L13" s="311"/>
      <c r="M13" s="311"/>
      <c r="N13" s="311"/>
      <c r="O13" s="311"/>
      <c r="P13" s="311"/>
      <c r="Q13" s="38"/>
      <c r="R13" s="312"/>
      <c r="S13" s="312"/>
      <c r="T13" s="312"/>
      <c r="U13" s="312"/>
      <c r="V13" s="38"/>
      <c r="W13" s="38"/>
      <c r="X13" s="38"/>
      <c r="Y13" s="38"/>
      <c r="Z13" s="38"/>
      <c r="AA13" s="38"/>
      <c r="AB13" s="38"/>
      <c r="AC13" s="38"/>
      <c r="AD13" s="38"/>
      <c r="AE13" s="38"/>
      <c r="AF13" s="38"/>
      <c r="AG13" s="38"/>
      <c r="AH13" s="38"/>
      <c r="AI13" s="38"/>
      <c r="AJ13" s="38"/>
      <c r="AK13" s="38"/>
      <c r="AL13" s="924" t="s">
        <v>139</v>
      </c>
      <c r="AM13" s="924"/>
      <c r="AN13" s="313" t="s">
        <v>140</v>
      </c>
      <c r="AO13" s="924" t="s">
        <v>141</v>
      </c>
      <c r="AP13" s="924"/>
      <c r="AQ13" s="38"/>
      <c r="AR13" s="38"/>
      <c r="AS13" s="38"/>
      <c r="AT13" s="38"/>
      <c r="AU13" s="38"/>
      <c r="AV13" s="38"/>
      <c r="AW13" s="38"/>
      <c r="AX13" s="38"/>
      <c r="AY13" s="38"/>
      <c r="AZ13" s="38"/>
      <c r="BA13" s="38"/>
      <c r="BB13" s="38"/>
    </row>
    <row r="14" spans="1:54" ht="16.5" x14ac:dyDescent="0.3">
      <c r="A14" s="302"/>
      <c r="B14" s="303"/>
      <c r="C14" s="303"/>
      <c r="D14" s="303"/>
      <c r="E14" s="303"/>
      <c r="F14" s="303"/>
      <c r="G14" s="303"/>
      <c r="H14" s="305"/>
      <c r="I14" s="26"/>
      <c r="J14" s="303"/>
      <c r="K14" s="303"/>
      <c r="L14" s="303"/>
      <c r="M14" s="303"/>
      <c r="N14" s="307"/>
      <c r="O14" s="303"/>
      <c r="P14" s="303"/>
      <c r="R14" s="314"/>
      <c r="S14" s="314"/>
      <c r="T14" s="314"/>
      <c r="U14" s="314"/>
      <c r="AL14" s="315"/>
      <c r="AM14" s="315"/>
      <c r="AN14" s="8"/>
      <c r="AO14" s="315"/>
      <c r="AP14" s="315"/>
    </row>
    <row r="15" spans="1:54" ht="16.5" x14ac:dyDescent="0.3">
      <c r="A15" s="302"/>
      <c r="B15" s="303"/>
      <c r="C15" s="303"/>
      <c r="D15" s="303"/>
      <c r="E15" s="303"/>
      <c r="F15" s="303"/>
      <c r="G15" s="303"/>
      <c r="H15" s="305"/>
      <c r="I15" s="26"/>
      <c r="J15" s="303"/>
      <c r="K15" s="303"/>
      <c r="L15" s="303"/>
      <c r="M15" s="303"/>
      <c r="N15" s="925" t="s">
        <v>15</v>
      </c>
      <c r="O15" s="925"/>
      <c r="P15" s="925"/>
      <c r="R15" s="314"/>
      <c r="S15" s="314"/>
      <c r="T15" s="314"/>
      <c r="U15" s="314"/>
      <c r="AL15" s="315"/>
      <c r="AM15" s="315"/>
      <c r="AN15" s="8"/>
      <c r="AO15" s="315"/>
      <c r="AP15" s="315"/>
    </row>
    <row r="16" spans="1:54" ht="104.25" customHeight="1" x14ac:dyDescent="0.3">
      <c r="A16" s="316" t="s">
        <v>17</v>
      </c>
      <c r="B16" s="317" t="s">
        <v>18</v>
      </c>
      <c r="C16" s="317" t="s">
        <v>19</v>
      </c>
      <c r="D16" s="317" t="s">
        <v>142</v>
      </c>
      <c r="E16" s="317" t="s">
        <v>143</v>
      </c>
      <c r="F16" s="317" t="s">
        <v>20</v>
      </c>
      <c r="G16" s="318" t="s">
        <v>144</v>
      </c>
      <c r="H16" s="319" t="s">
        <v>145</v>
      </c>
      <c r="I16" s="320" t="s">
        <v>146</v>
      </c>
      <c r="J16" s="320" t="s">
        <v>24</v>
      </c>
      <c r="K16" s="320" t="s">
        <v>25</v>
      </c>
      <c r="L16" s="317" t="s">
        <v>120</v>
      </c>
      <c r="M16" s="321" t="s">
        <v>27</v>
      </c>
      <c r="N16" s="321" t="s">
        <v>121</v>
      </c>
      <c r="O16" s="317" t="s">
        <v>147</v>
      </c>
      <c r="P16" s="317" t="s">
        <v>148</v>
      </c>
      <c r="Q16" s="51" t="s">
        <v>149</v>
      </c>
      <c r="R16" s="314"/>
      <c r="S16" s="314"/>
      <c r="T16" s="314"/>
      <c r="U16" s="314"/>
      <c r="AL16" s="322" t="s">
        <v>147</v>
      </c>
      <c r="AM16" s="322" t="s">
        <v>148</v>
      </c>
      <c r="AN16" s="8"/>
      <c r="AO16" s="322" t="s">
        <v>147</v>
      </c>
      <c r="AP16" s="322" t="s">
        <v>148</v>
      </c>
    </row>
    <row r="17" spans="1:54" s="333" customFormat="1" ht="30" customHeight="1" x14ac:dyDescent="0.3">
      <c r="A17" s="753">
        <v>1</v>
      </c>
      <c r="B17" s="754">
        <v>2</v>
      </c>
      <c r="C17" s="754">
        <v>3</v>
      </c>
      <c r="D17" s="754">
        <v>4</v>
      </c>
      <c r="E17" s="754">
        <v>5</v>
      </c>
      <c r="F17" s="755">
        <v>6</v>
      </c>
      <c r="G17" s="754">
        <v>7</v>
      </c>
      <c r="H17" s="756">
        <v>8</v>
      </c>
      <c r="I17" s="757">
        <v>9</v>
      </c>
      <c r="J17" s="757">
        <v>10</v>
      </c>
      <c r="K17" s="757">
        <v>11</v>
      </c>
      <c r="L17" s="758">
        <v>12</v>
      </c>
      <c r="M17" s="758">
        <v>13</v>
      </c>
      <c r="N17" s="758">
        <v>14</v>
      </c>
      <c r="O17" s="758">
        <v>15</v>
      </c>
      <c r="P17" s="758" t="s">
        <v>150</v>
      </c>
      <c r="Q17" s="758">
        <v>17</v>
      </c>
      <c r="R17" s="329"/>
      <c r="S17" s="329"/>
      <c r="T17" s="329"/>
      <c r="U17" s="329"/>
      <c r="V17" s="330"/>
      <c r="W17" s="330"/>
      <c r="X17" s="330"/>
      <c r="Y17" s="330"/>
      <c r="Z17" s="330"/>
      <c r="AA17" s="330"/>
      <c r="AB17" s="330"/>
      <c r="AC17" s="330"/>
      <c r="AD17" s="330"/>
      <c r="AE17" s="330"/>
      <c r="AF17" s="330"/>
      <c r="AG17" s="330"/>
      <c r="AH17" s="330"/>
      <c r="AI17" s="330"/>
      <c r="AJ17" s="330"/>
      <c r="AK17" s="330"/>
      <c r="AL17" s="331">
        <v>5</v>
      </c>
      <c r="AM17" s="331" t="s">
        <v>151</v>
      </c>
      <c r="AN17" s="332"/>
      <c r="AO17" s="331">
        <v>5</v>
      </c>
      <c r="AP17" s="331" t="s">
        <v>151</v>
      </c>
      <c r="AQ17" s="330"/>
      <c r="AR17" s="330"/>
      <c r="AS17" s="330"/>
      <c r="AT17" s="330"/>
      <c r="AU17" s="330"/>
      <c r="AV17" s="330"/>
      <c r="AW17" s="330"/>
      <c r="AX17" s="330"/>
      <c r="AY17" s="330"/>
      <c r="AZ17" s="330"/>
      <c r="BA17" s="330"/>
      <c r="BB17" s="330"/>
    </row>
    <row r="18" spans="1:54" ht="20.25" customHeight="1" x14ac:dyDescent="0.3">
      <c r="A18" s="782" t="s">
        <v>362</v>
      </c>
      <c r="B18" s="773"/>
      <c r="C18" s="774"/>
      <c r="D18" s="774"/>
      <c r="E18" s="774"/>
      <c r="F18" s="774"/>
      <c r="G18" s="774"/>
      <c r="H18" s="774"/>
      <c r="I18" s="774"/>
      <c r="J18" s="774"/>
      <c r="K18" s="774"/>
      <c r="L18" s="774"/>
      <c r="M18" s="774"/>
      <c r="N18" s="774"/>
      <c r="O18" s="774"/>
      <c r="P18" s="774"/>
      <c r="Q18" s="775"/>
      <c r="R18" s="314"/>
      <c r="S18" s="314"/>
      <c r="T18" s="314"/>
      <c r="U18" s="314"/>
      <c r="AL18" s="882" t="s">
        <v>139</v>
      </c>
      <c r="AM18" s="882"/>
      <c r="AN18" s="8" t="s">
        <v>140</v>
      </c>
      <c r="AO18" s="882" t="s">
        <v>141</v>
      </c>
      <c r="AP18" s="882"/>
    </row>
    <row r="19" spans="1:54" ht="20.25" customHeight="1" x14ac:dyDescent="0.3">
      <c r="A19" s="926" t="s">
        <v>602</v>
      </c>
      <c r="B19" s="927"/>
      <c r="C19" s="927"/>
      <c r="D19" s="927"/>
      <c r="E19" s="927"/>
      <c r="F19" s="927"/>
      <c r="G19" s="927"/>
      <c r="H19" s="927"/>
      <c r="I19" s="927"/>
      <c r="J19" s="927"/>
      <c r="K19" s="927"/>
      <c r="L19" s="927"/>
      <c r="M19" s="927"/>
      <c r="N19" s="927"/>
      <c r="O19" s="927"/>
      <c r="P19" s="927"/>
      <c r="Q19" s="928"/>
      <c r="R19" s="314"/>
      <c r="S19" s="314"/>
      <c r="T19" s="314"/>
      <c r="U19" s="314"/>
      <c r="AL19" s="315"/>
      <c r="AM19" s="315"/>
      <c r="AN19" s="8"/>
      <c r="AO19" s="315"/>
      <c r="AP19" s="315"/>
    </row>
    <row r="20" spans="1:54" s="293" customFormat="1" ht="47.25" x14ac:dyDescent="0.3">
      <c r="A20" s="766">
        <v>1</v>
      </c>
      <c r="B20" s="766">
        <v>7000023989</v>
      </c>
      <c r="C20" s="766">
        <v>10</v>
      </c>
      <c r="D20" s="766">
        <v>30</v>
      </c>
      <c r="E20" s="766">
        <v>10</v>
      </c>
      <c r="F20" s="767" t="s">
        <v>363</v>
      </c>
      <c r="G20" s="766">
        <v>100007220</v>
      </c>
      <c r="H20" s="766">
        <v>998734</v>
      </c>
      <c r="I20" s="768"/>
      <c r="J20" s="769">
        <v>0.18</v>
      </c>
      <c r="K20" s="63"/>
      <c r="L20" s="770" t="s">
        <v>368</v>
      </c>
      <c r="M20" s="766" t="s">
        <v>36</v>
      </c>
      <c r="N20" s="766">
        <v>24</v>
      </c>
      <c r="O20" s="804"/>
      <c r="P20" s="771" t="str">
        <f t="shared" ref="P20:P83" si="0">IF(O20=0, "Included", IF(ISERROR(N20*O20), O20, N20*O20))</f>
        <v>Included</v>
      </c>
      <c r="Q20" s="772">
        <f t="shared" ref="Q20:Q83" si="1">S20</f>
        <v>0</v>
      </c>
      <c r="R20" s="293">
        <f>IF(P20="Included",0,P20)</f>
        <v>0</v>
      </c>
      <c r="S20" s="293">
        <f>IF(K20="",(R20*J20),(R20*K20))</f>
        <v>0</v>
      </c>
      <c r="T20" s="341">
        <f>+N20*O20</f>
        <v>0</v>
      </c>
      <c r="U20" s="341"/>
      <c r="AD20" s="342"/>
    </row>
    <row r="21" spans="1:54" s="293" customFormat="1" x14ac:dyDescent="0.3">
      <c r="A21" s="334">
        <v>2</v>
      </c>
      <c r="B21" s="334">
        <v>7000023989</v>
      </c>
      <c r="C21" s="334">
        <v>10</v>
      </c>
      <c r="D21" s="334">
        <v>30</v>
      </c>
      <c r="E21" s="334">
        <v>20</v>
      </c>
      <c r="F21" s="425" t="s">
        <v>363</v>
      </c>
      <c r="G21" s="334">
        <v>170002934</v>
      </c>
      <c r="H21" s="334">
        <v>998732</v>
      </c>
      <c r="I21" s="335"/>
      <c r="J21" s="336">
        <v>0.18</v>
      </c>
      <c r="K21" s="337"/>
      <c r="L21" s="338" t="s">
        <v>369</v>
      </c>
      <c r="M21" s="334" t="s">
        <v>36</v>
      </c>
      <c r="N21" s="334">
        <v>48</v>
      </c>
      <c r="O21" s="803"/>
      <c r="P21" s="771" t="str">
        <f t="shared" si="0"/>
        <v>Included</v>
      </c>
      <c r="Q21" s="772">
        <f t="shared" si="1"/>
        <v>0</v>
      </c>
      <c r="R21" s="293">
        <f t="shared" ref="R21:R81" si="2">IF(P21="Included",0,P21)</f>
        <v>0</v>
      </c>
      <c r="S21" s="293">
        <f t="shared" ref="S21:S81" si="3">IF(K21="",(R21*J21),(R21*K21))</f>
        <v>0</v>
      </c>
      <c r="T21" s="341">
        <f t="shared" ref="T21:T81" si="4">+N21*O21</f>
        <v>0</v>
      </c>
      <c r="U21" s="341"/>
      <c r="AD21" s="342"/>
    </row>
    <row r="22" spans="1:54" s="293" customFormat="1" x14ac:dyDescent="0.3">
      <c r="A22" s="766">
        <v>3</v>
      </c>
      <c r="B22" s="334">
        <v>7000023989</v>
      </c>
      <c r="C22" s="334">
        <v>10</v>
      </c>
      <c r="D22" s="334">
        <v>30</v>
      </c>
      <c r="E22" s="334">
        <v>30</v>
      </c>
      <c r="F22" s="425" t="s">
        <v>363</v>
      </c>
      <c r="G22" s="334">
        <v>170002935</v>
      </c>
      <c r="H22" s="334">
        <v>998732</v>
      </c>
      <c r="I22" s="335"/>
      <c r="J22" s="336">
        <v>0.18</v>
      </c>
      <c r="K22" s="337"/>
      <c r="L22" s="338" t="s">
        <v>370</v>
      </c>
      <c r="M22" s="334" t="s">
        <v>36</v>
      </c>
      <c r="N22" s="334">
        <v>74</v>
      </c>
      <c r="O22" s="803"/>
      <c r="P22" s="771" t="str">
        <f t="shared" si="0"/>
        <v>Included</v>
      </c>
      <c r="Q22" s="772">
        <f t="shared" si="1"/>
        <v>0</v>
      </c>
      <c r="R22" s="293">
        <f t="shared" si="2"/>
        <v>0</v>
      </c>
      <c r="S22" s="293">
        <f t="shared" si="3"/>
        <v>0</v>
      </c>
      <c r="T22" s="341">
        <f t="shared" si="4"/>
        <v>0</v>
      </c>
      <c r="U22" s="341"/>
      <c r="AD22" s="342"/>
    </row>
    <row r="23" spans="1:54" s="293" customFormat="1" x14ac:dyDescent="0.3">
      <c r="A23" s="766">
        <v>4</v>
      </c>
      <c r="B23" s="334">
        <v>7000023989</v>
      </c>
      <c r="C23" s="334">
        <v>10</v>
      </c>
      <c r="D23" s="334">
        <v>30</v>
      </c>
      <c r="E23" s="334">
        <v>40</v>
      </c>
      <c r="F23" s="425" t="s">
        <v>363</v>
      </c>
      <c r="G23" s="334">
        <v>170002936</v>
      </c>
      <c r="H23" s="334">
        <v>998732</v>
      </c>
      <c r="I23" s="335"/>
      <c r="J23" s="336">
        <v>0.18</v>
      </c>
      <c r="K23" s="337"/>
      <c r="L23" s="338" t="s">
        <v>371</v>
      </c>
      <c r="M23" s="334" t="s">
        <v>36</v>
      </c>
      <c r="N23" s="334">
        <v>36</v>
      </c>
      <c r="O23" s="803"/>
      <c r="P23" s="771" t="str">
        <f t="shared" si="0"/>
        <v>Included</v>
      </c>
      <c r="Q23" s="772">
        <f t="shared" si="1"/>
        <v>0</v>
      </c>
      <c r="R23" s="293">
        <f t="shared" si="2"/>
        <v>0</v>
      </c>
      <c r="S23" s="293">
        <f t="shared" si="3"/>
        <v>0</v>
      </c>
      <c r="T23" s="341">
        <f t="shared" si="4"/>
        <v>0</v>
      </c>
      <c r="U23" s="341"/>
      <c r="AD23" s="342"/>
    </row>
    <row r="24" spans="1:54" s="293" customFormat="1" x14ac:dyDescent="0.3">
      <c r="A24" s="334">
        <v>5</v>
      </c>
      <c r="B24" s="334">
        <v>7000023989</v>
      </c>
      <c r="C24" s="334">
        <v>10</v>
      </c>
      <c r="D24" s="334">
        <v>30</v>
      </c>
      <c r="E24" s="334">
        <v>50</v>
      </c>
      <c r="F24" s="425" t="s">
        <v>363</v>
      </c>
      <c r="G24" s="334">
        <v>170002937</v>
      </c>
      <c r="H24" s="334">
        <v>998732</v>
      </c>
      <c r="I24" s="335"/>
      <c r="J24" s="336">
        <v>0.18</v>
      </c>
      <c r="K24" s="337"/>
      <c r="L24" s="338" t="s">
        <v>372</v>
      </c>
      <c r="M24" s="334" t="s">
        <v>36</v>
      </c>
      <c r="N24" s="334">
        <v>24</v>
      </c>
      <c r="O24" s="803"/>
      <c r="P24" s="771" t="str">
        <f t="shared" si="0"/>
        <v>Included</v>
      </c>
      <c r="Q24" s="772">
        <f t="shared" si="1"/>
        <v>0</v>
      </c>
      <c r="R24" s="293">
        <f t="shared" si="2"/>
        <v>0</v>
      </c>
      <c r="S24" s="293">
        <f t="shared" si="3"/>
        <v>0</v>
      </c>
      <c r="T24" s="341">
        <f t="shared" si="4"/>
        <v>0</v>
      </c>
      <c r="U24" s="341"/>
      <c r="AD24" s="342"/>
    </row>
    <row r="25" spans="1:54" s="293" customFormat="1" x14ac:dyDescent="0.3">
      <c r="A25" s="766">
        <v>6</v>
      </c>
      <c r="B25" s="334">
        <v>7000023989</v>
      </c>
      <c r="C25" s="334">
        <v>10</v>
      </c>
      <c r="D25" s="334">
        <v>30</v>
      </c>
      <c r="E25" s="334">
        <v>60</v>
      </c>
      <c r="F25" s="425" t="s">
        <v>363</v>
      </c>
      <c r="G25" s="334">
        <v>170002938</v>
      </c>
      <c r="H25" s="334">
        <v>998732</v>
      </c>
      <c r="I25" s="335"/>
      <c r="J25" s="336">
        <v>0.18</v>
      </c>
      <c r="K25" s="337"/>
      <c r="L25" s="338" t="s">
        <v>373</v>
      </c>
      <c r="M25" s="334" t="s">
        <v>36</v>
      </c>
      <c r="N25" s="334">
        <v>141</v>
      </c>
      <c r="O25" s="803"/>
      <c r="P25" s="771" t="str">
        <f t="shared" si="0"/>
        <v>Included</v>
      </c>
      <c r="Q25" s="772">
        <f t="shared" si="1"/>
        <v>0</v>
      </c>
      <c r="R25" s="293">
        <f t="shared" si="2"/>
        <v>0</v>
      </c>
      <c r="S25" s="293">
        <f t="shared" si="3"/>
        <v>0</v>
      </c>
      <c r="T25" s="341">
        <f t="shared" si="4"/>
        <v>0</v>
      </c>
      <c r="U25" s="341"/>
      <c r="AD25" s="342"/>
    </row>
    <row r="26" spans="1:54" s="293" customFormat="1" x14ac:dyDescent="0.3">
      <c r="A26" s="766">
        <v>7</v>
      </c>
      <c r="B26" s="334">
        <v>7000023989</v>
      </c>
      <c r="C26" s="334">
        <v>10</v>
      </c>
      <c r="D26" s="334">
        <v>30</v>
      </c>
      <c r="E26" s="334">
        <v>70</v>
      </c>
      <c r="F26" s="425" t="s">
        <v>363</v>
      </c>
      <c r="G26" s="334">
        <v>170002939</v>
      </c>
      <c r="H26" s="334">
        <v>998732</v>
      </c>
      <c r="I26" s="335"/>
      <c r="J26" s="336">
        <v>0.18</v>
      </c>
      <c r="K26" s="337"/>
      <c r="L26" s="338" t="s">
        <v>374</v>
      </c>
      <c r="M26" s="334" t="s">
        <v>36</v>
      </c>
      <c r="N26" s="334">
        <v>24</v>
      </c>
      <c r="O26" s="803"/>
      <c r="P26" s="771" t="str">
        <f t="shared" si="0"/>
        <v>Included</v>
      </c>
      <c r="Q26" s="772">
        <f t="shared" si="1"/>
        <v>0</v>
      </c>
      <c r="R26" s="293">
        <f t="shared" si="2"/>
        <v>0</v>
      </c>
      <c r="S26" s="293">
        <f t="shared" si="3"/>
        <v>0</v>
      </c>
      <c r="T26" s="341">
        <f t="shared" si="4"/>
        <v>0</v>
      </c>
      <c r="U26" s="341"/>
      <c r="AD26" s="342"/>
    </row>
    <row r="27" spans="1:54" s="293" customFormat="1" x14ac:dyDescent="0.3">
      <c r="A27" s="334">
        <v>8</v>
      </c>
      <c r="B27" s="334">
        <v>7000023989</v>
      </c>
      <c r="C27" s="334">
        <v>10</v>
      </c>
      <c r="D27" s="334">
        <v>30</v>
      </c>
      <c r="E27" s="334">
        <v>90</v>
      </c>
      <c r="F27" s="425" t="s">
        <v>363</v>
      </c>
      <c r="G27" s="334">
        <v>170003021</v>
      </c>
      <c r="H27" s="334">
        <v>998732</v>
      </c>
      <c r="I27" s="335"/>
      <c r="J27" s="336">
        <v>0.18</v>
      </c>
      <c r="K27" s="337"/>
      <c r="L27" s="338" t="s">
        <v>375</v>
      </c>
      <c r="M27" s="334" t="s">
        <v>36</v>
      </c>
      <c r="N27" s="334">
        <v>30</v>
      </c>
      <c r="O27" s="803"/>
      <c r="P27" s="771" t="str">
        <f t="shared" si="0"/>
        <v>Included</v>
      </c>
      <c r="Q27" s="772">
        <f t="shared" si="1"/>
        <v>0</v>
      </c>
      <c r="R27" s="293">
        <f t="shared" si="2"/>
        <v>0</v>
      </c>
      <c r="S27" s="293">
        <f t="shared" si="3"/>
        <v>0</v>
      </c>
      <c r="T27" s="341">
        <f t="shared" si="4"/>
        <v>0</v>
      </c>
      <c r="U27" s="341"/>
      <c r="AD27" s="342"/>
    </row>
    <row r="28" spans="1:54" s="293" customFormat="1" x14ac:dyDescent="0.3">
      <c r="A28" s="766">
        <v>9</v>
      </c>
      <c r="B28" s="334">
        <v>7000023989</v>
      </c>
      <c r="C28" s="334">
        <v>10</v>
      </c>
      <c r="D28" s="334">
        <v>30</v>
      </c>
      <c r="E28" s="334">
        <v>100</v>
      </c>
      <c r="F28" s="425" t="s">
        <v>363</v>
      </c>
      <c r="G28" s="334">
        <v>170003022</v>
      </c>
      <c r="H28" s="334">
        <v>998732</v>
      </c>
      <c r="I28" s="335"/>
      <c r="J28" s="336">
        <v>0.18</v>
      </c>
      <c r="K28" s="337"/>
      <c r="L28" s="338" t="s">
        <v>376</v>
      </c>
      <c r="M28" s="334" t="s">
        <v>36</v>
      </c>
      <c r="N28" s="334">
        <v>1010</v>
      </c>
      <c r="O28" s="803"/>
      <c r="P28" s="771" t="str">
        <f t="shared" si="0"/>
        <v>Included</v>
      </c>
      <c r="Q28" s="772">
        <f t="shared" si="1"/>
        <v>0</v>
      </c>
      <c r="R28" s="293">
        <f t="shared" si="2"/>
        <v>0</v>
      </c>
      <c r="S28" s="293">
        <f t="shared" si="3"/>
        <v>0</v>
      </c>
      <c r="T28" s="341">
        <f t="shared" si="4"/>
        <v>0</v>
      </c>
      <c r="U28" s="341"/>
      <c r="AD28" s="342"/>
    </row>
    <row r="29" spans="1:54" s="293" customFormat="1" x14ac:dyDescent="0.3">
      <c r="A29" s="766">
        <v>10</v>
      </c>
      <c r="B29" s="334">
        <v>7000023989</v>
      </c>
      <c r="C29" s="334">
        <v>10</v>
      </c>
      <c r="D29" s="334">
        <v>30</v>
      </c>
      <c r="E29" s="334">
        <v>110</v>
      </c>
      <c r="F29" s="425" t="s">
        <v>363</v>
      </c>
      <c r="G29" s="334">
        <v>170003023</v>
      </c>
      <c r="H29" s="334">
        <v>998732</v>
      </c>
      <c r="I29" s="335"/>
      <c r="J29" s="336">
        <v>0.18</v>
      </c>
      <c r="K29" s="337"/>
      <c r="L29" s="338" t="s">
        <v>377</v>
      </c>
      <c r="M29" s="334" t="s">
        <v>343</v>
      </c>
      <c r="N29" s="334">
        <v>24</v>
      </c>
      <c r="O29" s="803"/>
      <c r="P29" s="771" t="str">
        <f t="shared" si="0"/>
        <v>Included</v>
      </c>
      <c r="Q29" s="772">
        <f t="shared" si="1"/>
        <v>0</v>
      </c>
      <c r="R29" s="293">
        <f t="shared" si="2"/>
        <v>0</v>
      </c>
      <c r="S29" s="293">
        <f t="shared" si="3"/>
        <v>0</v>
      </c>
      <c r="T29" s="341">
        <f t="shared" si="4"/>
        <v>0</v>
      </c>
      <c r="U29" s="341"/>
      <c r="AD29" s="342"/>
    </row>
    <row r="30" spans="1:54" s="293" customFormat="1" x14ac:dyDescent="0.3">
      <c r="A30" s="334">
        <v>11</v>
      </c>
      <c r="B30" s="334">
        <v>7000023989</v>
      </c>
      <c r="C30" s="334">
        <v>10</v>
      </c>
      <c r="D30" s="334">
        <v>30</v>
      </c>
      <c r="E30" s="334">
        <v>120</v>
      </c>
      <c r="F30" s="425" t="s">
        <v>363</v>
      </c>
      <c r="G30" s="334">
        <v>170003024</v>
      </c>
      <c r="H30" s="334">
        <v>998732</v>
      </c>
      <c r="I30" s="335"/>
      <c r="J30" s="336">
        <v>0.18</v>
      </c>
      <c r="K30" s="337"/>
      <c r="L30" s="338" t="s">
        <v>378</v>
      </c>
      <c r="M30" s="334" t="s">
        <v>36</v>
      </c>
      <c r="N30" s="334">
        <v>190</v>
      </c>
      <c r="O30" s="803"/>
      <c r="P30" s="771" t="str">
        <f t="shared" si="0"/>
        <v>Included</v>
      </c>
      <c r="Q30" s="772">
        <f t="shared" si="1"/>
        <v>0</v>
      </c>
      <c r="R30" s="293">
        <f t="shared" si="2"/>
        <v>0</v>
      </c>
      <c r="S30" s="293">
        <f t="shared" si="3"/>
        <v>0</v>
      </c>
      <c r="T30" s="341">
        <f t="shared" si="4"/>
        <v>0</v>
      </c>
      <c r="U30" s="341"/>
      <c r="AD30" s="342"/>
    </row>
    <row r="31" spans="1:54" s="293" customFormat="1" ht="31.5" x14ac:dyDescent="0.3">
      <c r="A31" s="766">
        <v>12</v>
      </c>
      <c r="B31" s="334">
        <v>7000023989</v>
      </c>
      <c r="C31" s="334">
        <v>10</v>
      </c>
      <c r="D31" s="334">
        <v>30</v>
      </c>
      <c r="E31" s="334">
        <v>130</v>
      </c>
      <c r="F31" s="425" t="s">
        <v>363</v>
      </c>
      <c r="G31" s="334">
        <v>170003025</v>
      </c>
      <c r="H31" s="334">
        <v>998732</v>
      </c>
      <c r="I31" s="335"/>
      <c r="J31" s="336">
        <v>0.18</v>
      </c>
      <c r="K31" s="337"/>
      <c r="L31" s="338" t="s">
        <v>379</v>
      </c>
      <c r="M31" s="334" t="s">
        <v>343</v>
      </c>
      <c r="N31" s="334">
        <v>24</v>
      </c>
      <c r="O31" s="803"/>
      <c r="P31" s="771" t="str">
        <f t="shared" si="0"/>
        <v>Included</v>
      </c>
      <c r="Q31" s="772">
        <f t="shared" si="1"/>
        <v>0</v>
      </c>
      <c r="R31" s="293">
        <f t="shared" si="2"/>
        <v>0</v>
      </c>
      <c r="S31" s="293">
        <f t="shared" si="3"/>
        <v>0</v>
      </c>
      <c r="T31" s="341">
        <f t="shared" si="4"/>
        <v>0</v>
      </c>
      <c r="U31" s="341"/>
      <c r="AD31" s="342"/>
    </row>
    <row r="32" spans="1:54" s="293" customFormat="1" x14ac:dyDescent="0.3">
      <c r="A32" s="766">
        <v>13</v>
      </c>
      <c r="B32" s="334">
        <v>7000023989</v>
      </c>
      <c r="C32" s="334">
        <v>10</v>
      </c>
      <c r="D32" s="334">
        <v>30</v>
      </c>
      <c r="E32" s="334">
        <v>140</v>
      </c>
      <c r="F32" s="425" t="s">
        <v>363</v>
      </c>
      <c r="G32" s="334">
        <v>170003026</v>
      </c>
      <c r="H32" s="334">
        <v>998732</v>
      </c>
      <c r="I32" s="335"/>
      <c r="J32" s="336">
        <v>0.18</v>
      </c>
      <c r="K32" s="337"/>
      <c r="L32" s="338" t="s">
        <v>380</v>
      </c>
      <c r="M32" s="334" t="s">
        <v>343</v>
      </c>
      <c r="N32" s="334">
        <v>24</v>
      </c>
      <c r="O32" s="803"/>
      <c r="P32" s="771" t="str">
        <f t="shared" si="0"/>
        <v>Included</v>
      </c>
      <c r="Q32" s="772">
        <f t="shared" si="1"/>
        <v>0</v>
      </c>
      <c r="R32" s="293">
        <f t="shared" si="2"/>
        <v>0</v>
      </c>
      <c r="S32" s="293">
        <f t="shared" si="3"/>
        <v>0</v>
      </c>
      <c r="T32" s="341">
        <f t="shared" si="4"/>
        <v>0</v>
      </c>
      <c r="U32" s="341"/>
      <c r="AD32" s="342"/>
    </row>
    <row r="33" spans="1:30" s="293" customFormat="1" x14ac:dyDescent="0.3">
      <c r="A33" s="334">
        <v>14</v>
      </c>
      <c r="B33" s="334">
        <v>7000023989</v>
      </c>
      <c r="C33" s="334">
        <v>10</v>
      </c>
      <c r="D33" s="334">
        <v>30</v>
      </c>
      <c r="E33" s="334">
        <v>150</v>
      </c>
      <c r="F33" s="425" t="s">
        <v>363</v>
      </c>
      <c r="G33" s="334">
        <v>170003027</v>
      </c>
      <c r="H33" s="334">
        <v>998732</v>
      </c>
      <c r="I33" s="335"/>
      <c r="J33" s="336">
        <v>0.18</v>
      </c>
      <c r="K33" s="337"/>
      <c r="L33" s="338" t="s">
        <v>381</v>
      </c>
      <c r="M33" s="334" t="s">
        <v>343</v>
      </c>
      <c r="N33" s="334">
        <v>24</v>
      </c>
      <c r="O33" s="803"/>
      <c r="P33" s="771" t="str">
        <f t="shared" si="0"/>
        <v>Included</v>
      </c>
      <c r="Q33" s="772">
        <f t="shared" si="1"/>
        <v>0</v>
      </c>
      <c r="R33" s="293">
        <f t="shared" si="2"/>
        <v>0</v>
      </c>
      <c r="S33" s="293">
        <f t="shared" si="3"/>
        <v>0</v>
      </c>
      <c r="T33" s="341">
        <f t="shared" si="4"/>
        <v>0</v>
      </c>
      <c r="U33" s="341"/>
      <c r="AD33" s="342"/>
    </row>
    <row r="34" spans="1:30" s="293" customFormat="1" x14ac:dyDescent="0.3">
      <c r="A34" s="766">
        <v>15</v>
      </c>
      <c r="B34" s="334">
        <v>7000023989</v>
      </c>
      <c r="C34" s="334">
        <v>10</v>
      </c>
      <c r="D34" s="334">
        <v>30</v>
      </c>
      <c r="E34" s="334">
        <v>160</v>
      </c>
      <c r="F34" s="425" t="s">
        <v>363</v>
      </c>
      <c r="G34" s="334">
        <v>170003028</v>
      </c>
      <c r="H34" s="334">
        <v>998732</v>
      </c>
      <c r="I34" s="335"/>
      <c r="J34" s="336">
        <v>0.18</v>
      </c>
      <c r="K34" s="337"/>
      <c r="L34" s="338" t="s">
        <v>382</v>
      </c>
      <c r="M34" s="334" t="s">
        <v>36</v>
      </c>
      <c r="N34" s="334">
        <v>24</v>
      </c>
      <c r="O34" s="803"/>
      <c r="P34" s="771" t="str">
        <f t="shared" si="0"/>
        <v>Included</v>
      </c>
      <c r="Q34" s="772">
        <f t="shared" si="1"/>
        <v>0</v>
      </c>
      <c r="R34" s="293">
        <f t="shared" si="2"/>
        <v>0</v>
      </c>
      <c r="S34" s="293">
        <f t="shared" si="3"/>
        <v>0</v>
      </c>
      <c r="T34" s="341">
        <f t="shared" si="4"/>
        <v>0</v>
      </c>
      <c r="U34" s="341"/>
      <c r="AD34" s="342"/>
    </row>
    <row r="35" spans="1:30" s="293" customFormat="1" x14ac:dyDescent="0.3">
      <c r="A35" s="766">
        <v>16</v>
      </c>
      <c r="B35" s="334">
        <v>7000023989</v>
      </c>
      <c r="C35" s="334">
        <v>10</v>
      </c>
      <c r="D35" s="334">
        <v>30</v>
      </c>
      <c r="E35" s="334">
        <v>170</v>
      </c>
      <c r="F35" s="425" t="s">
        <v>363</v>
      </c>
      <c r="G35" s="334">
        <v>170003029</v>
      </c>
      <c r="H35" s="334">
        <v>998732</v>
      </c>
      <c r="I35" s="335"/>
      <c r="J35" s="336">
        <v>0.18</v>
      </c>
      <c r="K35" s="337"/>
      <c r="L35" s="338" t="s">
        <v>383</v>
      </c>
      <c r="M35" s="334" t="s">
        <v>34</v>
      </c>
      <c r="N35" s="334">
        <v>24</v>
      </c>
      <c r="O35" s="803"/>
      <c r="P35" s="771" t="str">
        <f t="shared" si="0"/>
        <v>Included</v>
      </c>
      <c r="Q35" s="772">
        <f t="shared" si="1"/>
        <v>0</v>
      </c>
      <c r="R35" s="293">
        <f t="shared" si="2"/>
        <v>0</v>
      </c>
      <c r="S35" s="293">
        <f t="shared" si="3"/>
        <v>0</v>
      </c>
      <c r="T35" s="341">
        <f t="shared" si="4"/>
        <v>0</v>
      </c>
      <c r="U35" s="341"/>
      <c r="AD35" s="342"/>
    </row>
    <row r="36" spans="1:30" s="293" customFormat="1" x14ac:dyDescent="0.3">
      <c r="A36" s="334">
        <v>17</v>
      </c>
      <c r="B36" s="334">
        <v>7000023989</v>
      </c>
      <c r="C36" s="334">
        <v>10</v>
      </c>
      <c r="D36" s="334">
        <v>30</v>
      </c>
      <c r="E36" s="334">
        <v>180</v>
      </c>
      <c r="F36" s="425" t="s">
        <v>363</v>
      </c>
      <c r="G36" s="334">
        <v>170004474</v>
      </c>
      <c r="H36" s="334">
        <v>998734</v>
      </c>
      <c r="I36" s="335"/>
      <c r="J36" s="336">
        <v>0.18</v>
      </c>
      <c r="K36" s="337"/>
      <c r="L36" s="338" t="s">
        <v>384</v>
      </c>
      <c r="M36" s="334" t="s">
        <v>36</v>
      </c>
      <c r="N36" s="334">
        <v>3</v>
      </c>
      <c r="O36" s="803"/>
      <c r="P36" s="771" t="str">
        <f t="shared" si="0"/>
        <v>Included</v>
      </c>
      <c r="Q36" s="772">
        <f t="shared" si="1"/>
        <v>0</v>
      </c>
      <c r="R36" s="293">
        <f t="shared" si="2"/>
        <v>0</v>
      </c>
      <c r="S36" s="293">
        <f t="shared" si="3"/>
        <v>0</v>
      </c>
      <c r="T36" s="341">
        <f t="shared" si="4"/>
        <v>0</v>
      </c>
      <c r="U36" s="341"/>
      <c r="AD36" s="342"/>
    </row>
    <row r="37" spans="1:30" s="293" customFormat="1" x14ac:dyDescent="0.3">
      <c r="A37" s="766">
        <v>18</v>
      </c>
      <c r="B37" s="334">
        <v>7000023989</v>
      </c>
      <c r="C37" s="334">
        <v>30</v>
      </c>
      <c r="D37" s="334">
        <v>70</v>
      </c>
      <c r="E37" s="334">
        <v>10</v>
      </c>
      <c r="F37" s="425" t="s">
        <v>365</v>
      </c>
      <c r="G37" s="334">
        <v>100002853</v>
      </c>
      <c r="H37" s="334">
        <v>998734</v>
      </c>
      <c r="I37" s="335"/>
      <c r="J37" s="336">
        <v>0.18</v>
      </c>
      <c r="K37" s="337"/>
      <c r="L37" s="338" t="s">
        <v>388</v>
      </c>
      <c r="M37" s="334" t="s">
        <v>36</v>
      </c>
      <c r="N37" s="334">
        <v>24</v>
      </c>
      <c r="O37" s="803"/>
      <c r="P37" s="771" t="str">
        <f t="shared" si="0"/>
        <v>Included</v>
      </c>
      <c r="Q37" s="772">
        <f t="shared" si="1"/>
        <v>0</v>
      </c>
      <c r="R37" s="293">
        <f t="shared" si="2"/>
        <v>0</v>
      </c>
      <c r="S37" s="293">
        <f t="shared" si="3"/>
        <v>0</v>
      </c>
      <c r="T37" s="341">
        <f t="shared" si="4"/>
        <v>0</v>
      </c>
      <c r="U37" s="341"/>
      <c r="AD37" s="342"/>
    </row>
    <row r="38" spans="1:30" s="293" customFormat="1" x14ac:dyDescent="0.3">
      <c r="A38" s="766">
        <v>19</v>
      </c>
      <c r="B38" s="334">
        <v>7000023989</v>
      </c>
      <c r="C38" s="334">
        <v>30</v>
      </c>
      <c r="D38" s="334">
        <v>70</v>
      </c>
      <c r="E38" s="334">
        <v>20</v>
      </c>
      <c r="F38" s="425" t="s">
        <v>365</v>
      </c>
      <c r="G38" s="334">
        <v>100002854</v>
      </c>
      <c r="H38" s="334">
        <v>998734</v>
      </c>
      <c r="I38" s="335"/>
      <c r="J38" s="336">
        <v>0.18</v>
      </c>
      <c r="K38" s="337"/>
      <c r="L38" s="338" t="s">
        <v>389</v>
      </c>
      <c r="M38" s="334" t="s">
        <v>36</v>
      </c>
      <c r="N38" s="334">
        <v>24</v>
      </c>
      <c r="O38" s="803"/>
      <c r="P38" s="771" t="str">
        <f t="shared" si="0"/>
        <v>Included</v>
      </c>
      <c r="Q38" s="772">
        <f t="shared" si="1"/>
        <v>0</v>
      </c>
      <c r="R38" s="293">
        <f t="shared" si="2"/>
        <v>0</v>
      </c>
      <c r="S38" s="293">
        <f t="shared" si="3"/>
        <v>0</v>
      </c>
      <c r="T38" s="341">
        <f t="shared" si="4"/>
        <v>0</v>
      </c>
      <c r="U38" s="341"/>
      <c r="AD38" s="342"/>
    </row>
    <row r="39" spans="1:30" s="293" customFormat="1" x14ac:dyDescent="0.3">
      <c r="A39" s="334">
        <v>20</v>
      </c>
      <c r="B39" s="334">
        <v>7000023989</v>
      </c>
      <c r="C39" s="334">
        <v>40</v>
      </c>
      <c r="D39" s="334">
        <v>90</v>
      </c>
      <c r="E39" s="334">
        <v>1130</v>
      </c>
      <c r="F39" s="425" t="s">
        <v>366</v>
      </c>
      <c r="G39" s="334">
        <v>170004094</v>
      </c>
      <c r="H39" s="334">
        <v>998734</v>
      </c>
      <c r="I39" s="335"/>
      <c r="J39" s="336">
        <v>0.18</v>
      </c>
      <c r="K39" s="337"/>
      <c r="L39" s="338" t="s">
        <v>332</v>
      </c>
      <c r="M39" s="334" t="s">
        <v>34</v>
      </c>
      <c r="N39" s="334">
        <v>1</v>
      </c>
      <c r="O39" s="803"/>
      <c r="P39" s="771" t="str">
        <f t="shared" si="0"/>
        <v>Included</v>
      </c>
      <c r="Q39" s="772">
        <f t="shared" si="1"/>
        <v>0</v>
      </c>
      <c r="R39" s="293">
        <f t="shared" si="2"/>
        <v>0</v>
      </c>
      <c r="S39" s="293">
        <f t="shared" si="3"/>
        <v>0</v>
      </c>
      <c r="T39" s="341">
        <f t="shared" si="4"/>
        <v>0</v>
      </c>
      <c r="U39" s="341"/>
      <c r="AD39" s="342"/>
    </row>
    <row r="40" spans="1:30" s="293" customFormat="1" x14ac:dyDescent="0.3">
      <c r="A40" s="766">
        <v>21</v>
      </c>
      <c r="B40" s="334">
        <v>7000023989</v>
      </c>
      <c r="C40" s="334">
        <v>40</v>
      </c>
      <c r="D40" s="334">
        <v>90</v>
      </c>
      <c r="E40" s="334">
        <v>1140</v>
      </c>
      <c r="F40" s="425" t="s">
        <v>366</v>
      </c>
      <c r="G40" s="334">
        <v>170001290</v>
      </c>
      <c r="H40" s="334">
        <v>998734</v>
      </c>
      <c r="I40" s="335"/>
      <c r="J40" s="336">
        <v>0.18</v>
      </c>
      <c r="K40" s="337"/>
      <c r="L40" s="338" t="s">
        <v>327</v>
      </c>
      <c r="M40" s="334" t="s">
        <v>34</v>
      </c>
      <c r="N40" s="334">
        <v>1</v>
      </c>
      <c r="O40" s="803"/>
      <c r="P40" s="771" t="str">
        <f t="shared" si="0"/>
        <v>Included</v>
      </c>
      <c r="Q40" s="772">
        <f t="shared" si="1"/>
        <v>0</v>
      </c>
      <c r="R40" s="293">
        <f t="shared" si="2"/>
        <v>0</v>
      </c>
      <c r="S40" s="293">
        <f t="shared" si="3"/>
        <v>0</v>
      </c>
      <c r="T40" s="341">
        <f t="shared" si="4"/>
        <v>0</v>
      </c>
      <c r="U40" s="341"/>
      <c r="AD40" s="342"/>
    </row>
    <row r="41" spans="1:30" s="293" customFormat="1" x14ac:dyDescent="0.3">
      <c r="A41" s="766">
        <v>22</v>
      </c>
      <c r="B41" s="334">
        <v>7000023989</v>
      </c>
      <c r="C41" s="334">
        <v>40</v>
      </c>
      <c r="D41" s="334">
        <v>90</v>
      </c>
      <c r="E41" s="334">
        <v>1150</v>
      </c>
      <c r="F41" s="425" t="s">
        <v>366</v>
      </c>
      <c r="G41" s="334">
        <v>170001099</v>
      </c>
      <c r="H41" s="334">
        <v>998734</v>
      </c>
      <c r="I41" s="335"/>
      <c r="J41" s="336">
        <v>0.18</v>
      </c>
      <c r="K41" s="337"/>
      <c r="L41" s="338" t="s">
        <v>328</v>
      </c>
      <c r="M41" s="334" t="s">
        <v>34</v>
      </c>
      <c r="N41" s="334">
        <v>1</v>
      </c>
      <c r="O41" s="803"/>
      <c r="P41" s="771" t="str">
        <f t="shared" si="0"/>
        <v>Included</v>
      </c>
      <c r="Q41" s="772">
        <f t="shared" si="1"/>
        <v>0</v>
      </c>
      <c r="R41" s="293">
        <f t="shared" si="2"/>
        <v>0</v>
      </c>
      <c r="S41" s="293">
        <f t="shared" si="3"/>
        <v>0</v>
      </c>
      <c r="T41" s="341">
        <f t="shared" si="4"/>
        <v>0</v>
      </c>
      <c r="U41" s="341"/>
      <c r="AD41" s="342"/>
    </row>
    <row r="42" spans="1:30" s="293" customFormat="1" x14ac:dyDescent="0.3">
      <c r="A42" s="334">
        <v>23</v>
      </c>
      <c r="B42" s="334">
        <v>7000023989</v>
      </c>
      <c r="C42" s="334">
        <v>40</v>
      </c>
      <c r="D42" s="334">
        <v>90</v>
      </c>
      <c r="E42" s="334">
        <v>1160</v>
      </c>
      <c r="F42" s="425" t="s">
        <v>366</v>
      </c>
      <c r="G42" s="334">
        <v>170003283</v>
      </c>
      <c r="H42" s="334">
        <v>998734</v>
      </c>
      <c r="I42" s="335"/>
      <c r="J42" s="336">
        <v>0.18</v>
      </c>
      <c r="K42" s="337"/>
      <c r="L42" s="338" t="s">
        <v>390</v>
      </c>
      <c r="M42" s="334" t="s">
        <v>34</v>
      </c>
      <c r="N42" s="334">
        <v>1</v>
      </c>
      <c r="O42" s="803"/>
      <c r="P42" s="771" t="str">
        <f t="shared" si="0"/>
        <v>Included</v>
      </c>
      <c r="Q42" s="772">
        <f t="shared" si="1"/>
        <v>0</v>
      </c>
      <c r="R42" s="293">
        <f t="shared" si="2"/>
        <v>0</v>
      </c>
      <c r="S42" s="293">
        <f t="shared" si="3"/>
        <v>0</v>
      </c>
      <c r="T42" s="341">
        <f t="shared" si="4"/>
        <v>0</v>
      </c>
      <c r="U42" s="341"/>
      <c r="AD42" s="342"/>
    </row>
    <row r="43" spans="1:30" s="293" customFormat="1" x14ac:dyDescent="0.3">
      <c r="A43" s="766">
        <v>24</v>
      </c>
      <c r="B43" s="334">
        <v>7000023989</v>
      </c>
      <c r="C43" s="334">
        <v>40</v>
      </c>
      <c r="D43" s="334">
        <v>90</v>
      </c>
      <c r="E43" s="334">
        <v>1170</v>
      </c>
      <c r="F43" s="425" t="s">
        <v>366</v>
      </c>
      <c r="G43" s="334">
        <v>170003287</v>
      </c>
      <c r="H43" s="334">
        <v>998734</v>
      </c>
      <c r="I43" s="335"/>
      <c r="J43" s="336">
        <v>0.18</v>
      </c>
      <c r="K43" s="337"/>
      <c r="L43" s="338" t="s">
        <v>391</v>
      </c>
      <c r="M43" s="334" t="s">
        <v>34</v>
      </c>
      <c r="N43" s="334">
        <v>1</v>
      </c>
      <c r="O43" s="803"/>
      <c r="P43" s="771" t="str">
        <f t="shared" si="0"/>
        <v>Included</v>
      </c>
      <c r="Q43" s="772">
        <f t="shared" si="1"/>
        <v>0</v>
      </c>
      <c r="R43" s="293">
        <f t="shared" si="2"/>
        <v>0</v>
      </c>
      <c r="S43" s="293">
        <f t="shared" si="3"/>
        <v>0</v>
      </c>
      <c r="T43" s="341">
        <f t="shared" si="4"/>
        <v>0</v>
      </c>
      <c r="U43" s="341"/>
      <c r="AD43" s="342"/>
    </row>
    <row r="44" spans="1:30" s="293" customFormat="1" x14ac:dyDescent="0.3">
      <c r="A44" s="766">
        <v>25</v>
      </c>
      <c r="B44" s="334">
        <v>7000023989</v>
      </c>
      <c r="C44" s="334">
        <v>40</v>
      </c>
      <c r="D44" s="334">
        <v>90</v>
      </c>
      <c r="E44" s="334">
        <v>1180</v>
      </c>
      <c r="F44" s="425" t="s">
        <v>366</v>
      </c>
      <c r="G44" s="334">
        <v>170003737</v>
      </c>
      <c r="H44" s="334">
        <v>998736</v>
      </c>
      <c r="I44" s="335"/>
      <c r="J44" s="336">
        <v>0.18</v>
      </c>
      <c r="K44" s="337"/>
      <c r="L44" s="338" t="s">
        <v>392</v>
      </c>
      <c r="M44" s="334" t="s">
        <v>34</v>
      </c>
      <c r="N44" s="334">
        <v>1</v>
      </c>
      <c r="O44" s="803"/>
      <c r="P44" s="771" t="str">
        <f t="shared" si="0"/>
        <v>Included</v>
      </c>
      <c r="Q44" s="772">
        <f t="shared" si="1"/>
        <v>0</v>
      </c>
      <c r="R44" s="293">
        <f t="shared" si="2"/>
        <v>0</v>
      </c>
      <c r="S44" s="293">
        <f t="shared" si="3"/>
        <v>0</v>
      </c>
      <c r="T44" s="341">
        <f t="shared" si="4"/>
        <v>0</v>
      </c>
      <c r="U44" s="341"/>
      <c r="AD44" s="342"/>
    </row>
    <row r="45" spans="1:30" s="293" customFormat="1" x14ac:dyDescent="0.3">
      <c r="A45" s="334">
        <v>26</v>
      </c>
      <c r="B45" s="334">
        <v>7000023989</v>
      </c>
      <c r="C45" s="334">
        <v>40</v>
      </c>
      <c r="D45" s="334">
        <v>90</v>
      </c>
      <c r="E45" s="334">
        <v>1190</v>
      </c>
      <c r="F45" s="425" t="s">
        <v>366</v>
      </c>
      <c r="G45" s="334">
        <v>170003286</v>
      </c>
      <c r="H45" s="334">
        <v>998734</v>
      </c>
      <c r="I45" s="335"/>
      <c r="J45" s="336">
        <v>0.18</v>
      </c>
      <c r="K45" s="337"/>
      <c r="L45" s="338" t="s">
        <v>393</v>
      </c>
      <c r="M45" s="334" t="s">
        <v>34</v>
      </c>
      <c r="N45" s="334">
        <v>1</v>
      </c>
      <c r="O45" s="803"/>
      <c r="P45" s="771" t="str">
        <f t="shared" si="0"/>
        <v>Included</v>
      </c>
      <c r="Q45" s="772">
        <f t="shared" si="1"/>
        <v>0</v>
      </c>
      <c r="R45" s="293">
        <f t="shared" si="2"/>
        <v>0</v>
      </c>
      <c r="S45" s="293">
        <f t="shared" si="3"/>
        <v>0</v>
      </c>
      <c r="T45" s="341">
        <f t="shared" si="4"/>
        <v>0</v>
      </c>
      <c r="U45" s="341"/>
      <c r="AD45" s="342"/>
    </row>
    <row r="46" spans="1:30" s="293" customFormat="1" x14ac:dyDescent="0.3">
      <c r="A46" s="766">
        <v>27</v>
      </c>
      <c r="B46" s="334">
        <v>7000023989</v>
      </c>
      <c r="C46" s="334">
        <v>40</v>
      </c>
      <c r="D46" s="334">
        <v>90</v>
      </c>
      <c r="E46" s="334">
        <v>1200</v>
      </c>
      <c r="F46" s="425" t="s">
        <v>366</v>
      </c>
      <c r="G46" s="334">
        <v>170003290</v>
      </c>
      <c r="H46" s="334">
        <v>998734</v>
      </c>
      <c r="I46" s="335"/>
      <c r="J46" s="336">
        <v>0.18</v>
      </c>
      <c r="K46" s="337"/>
      <c r="L46" s="338" t="s">
        <v>394</v>
      </c>
      <c r="M46" s="334" t="s">
        <v>34</v>
      </c>
      <c r="N46" s="334">
        <v>1</v>
      </c>
      <c r="O46" s="803"/>
      <c r="P46" s="771" t="str">
        <f t="shared" si="0"/>
        <v>Included</v>
      </c>
      <c r="Q46" s="772">
        <f t="shared" si="1"/>
        <v>0</v>
      </c>
      <c r="R46" s="293">
        <f t="shared" si="2"/>
        <v>0</v>
      </c>
      <c r="S46" s="293">
        <f t="shared" si="3"/>
        <v>0</v>
      </c>
      <c r="T46" s="341">
        <f t="shared" si="4"/>
        <v>0</v>
      </c>
      <c r="U46" s="341"/>
      <c r="AD46" s="342"/>
    </row>
    <row r="47" spans="1:30" s="293" customFormat="1" x14ac:dyDescent="0.3">
      <c r="A47" s="766">
        <v>28</v>
      </c>
      <c r="B47" s="334">
        <v>7000023989</v>
      </c>
      <c r="C47" s="334">
        <v>40</v>
      </c>
      <c r="D47" s="334">
        <v>90</v>
      </c>
      <c r="E47" s="334">
        <v>1210</v>
      </c>
      <c r="F47" s="425" t="s">
        <v>366</v>
      </c>
      <c r="G47" s="334">
        <v>170003288</v>
      </c>
      <c r="H47" s="334">
        <v>998734</v>
      </c>
      <c r="I47" s="335"/>
      <c r="J47" s="336">
        <v>0.18</v>
      </c>
      <c r="K47" s="337"/>
      <c r="L47" s="338" t="s">
        <v>395</v>
      </c>
      <c r="M47" s="334" t="s">
        <v>34</v>
      </c>
      <c r="N47" s="334">
        <v>1</v>
      </c>
      <c r="O47" s="803"/>
      <c r="P47" s="771" t="str">
        <f t="shared" si="0"/>
        <v>Included</v>
      </c>
      <c r="Q47" s="772">
        <f t="shared" si="1"/>
        <v>0</v>
      </c>
      <c r="R47" s="293">
        <f t="shared" si="2"/>
        <v>0</v>
      </c>
      <c r="S47" s="293">
        <f t="shared" si="3"/>
        <v>0</v>
      </c>
      <c r="T47" s="341">
        <f t="shared" si="4"/>
        <v>0</v>
      </c>
      <c r="U47" s="341"/>
      <c r="AD47" s="342"/>
    </row>
    <row r="48" spans="1:30" s="293" customFormat="1" x14ac:dyDescent="0.3">
      <c r="A48" s="334">
        <v>29</v>
      </c>
      <c r="B48" s="334">
        <v>7000023989</v>
      </c>
      <c r="C48" s="334">
        <v>40</v>
      </c>
      <c r="D48" s="334">
        <v>90</v>
      </c>
      <c r="E48" s="334">
        <v>1220</v>
      </c>
      <c r="F48" s="425" t="s">
        <v>366</v>
      </c>
      <c r="G48" s="334">
        <v>100005891</v>
      </c>
      <c r="H48" s="334">
        <v>998734</v>
      </c>
      <c r="I48" s="335"/>
      <c r="J48" s="336">
        <v>0.18</v>
      </c>
      <c r="K48" s="337"/>
      <c r="L48" s="338" t="s">
        <v>396</v>
      </c>
      <c r="M48" s="334" t="s">
        <v>34</v>
      </c>
      <c r="N48" s="334">
        <v>1</v>
      </c>
      <c r="O48" s="803"/>
      <c r="P48" s="771" t="str">
        <f t="shared" si="0"/>
        <v>Included</v>
      </c>
      <c r="Q48" s="772">
        <f t="shared" si="1"/>
        <v>0</v>
      </c>
      <c r="R48" s="293">
        <f t="shared" si="2"/>
        <v>0</v>
      </c>
      <c r="S48" s="293">
        <f t="shared" si="3"/>
        <v>0</v>
      </c>
      <c r="T48" s="341">
        <f t="shared" si="4"/>
        <v>0</v>
      </c>
      <c r="U48" s="341"/>
      <c r="AD48" s="342"/>
    </row>
    <row r="49" spans="1:30" s="293" customFormat="1" x14ac:dyDescent="0.3">
      <c r="A49" s="766">
        <v>30</v>
      </c>
      <c r="B49" s="334">
        <v>7000023989</v>
      </c>
      <c r="C49" s="334">
        <v>40</v>
      </c>
      <c r="D49" s="334">
        <v>90</v>
      </c>
      <c r="E49" s="334">
        <v>1230</v>
      </c>
      <c r="F49" s="425" t="s">
        <v>366</v>
      </c>
      <c r="G49" s="334">
        <v>100005892</v>
      </c>
      <c r="H49" s="334">
        <v>998734</v>
      </c>
      <c r="I49" s="335"/>
      <c r="J49" s="336">
        <v>0.18</v>
      </c>
      <c r="K49" s="337"/>
      <c r="L49" s="338" t="s">
        <v>397</v>
      </c>
      <c r="M49" s="334" t="s">
        <v>34</v>
      </c>
      <c r="N49" s="334">
        <v>1</v>
      </c>
      <c r="O49" s="803"/>
      <c r="P49" s="771" t="str">
        <f t="shared" si="0"/>
        <v>Included</v>
      </c>
      <c r="Q49" s="772">
        <f t="shared" si="1"/>
        <v>0</v>
      </c>
      <c r="R49" s="293">
        <f t="shared" si="2"/>
        <v>0</v>
      </c>
      <c r="S49" s="293">
        <f t="shared" si="3"/>
        <v>0</v>
      </c>
      <c r="T49" s="341">
        <f t="shared" si="4"/>
        <v>0</v>
      </c>
      <c r="U49" s="341"/>
      <c r="AD49" s="342"/>
    </row>
    <row r="50" spans="1:30" s="293" customFormat="1" ht="31.5" x14ac:dyDescent="0.3">
      <c r="A50" s="766">
        <v>31</v>
      </c>
      <c r="B50" s="334">
        <v>7000023989</v>
      </c>
      <c r="C50" s="334">
        <v>40</v>
      </c>
      <c r="D50" s="334">
        <v>90</v>
      </c>
      <c r="E50" s="334">
        <v>1240</v>
      </c>
      <c r="F50" s="425" t="s">
        <v>366</v>
      </c>
      <c r="G50" s="334">
        <v>170001298</v>
      </c>
      <c r="H50" s="334">
        <v>998734</v>
      </c>
      <c r="I50" s="335"/>
      <c r="J50" s="336">
        <v>0.18</v>
      </c>
      <c r="K50" s="337"/>
      <c r="L50" s="338" t="s">
        <v>398</v>
      </c>
      <c r="M50" s="334" t="s">
        <v>34</v>
      </c>
      <c r="N50" s="334">
        <v>1</v>
      </c>
      <c r="O50" s="803"/>
      <c r="P50" s="771" t="str">
        <f t="shared" si="0"/>
        <v>Included</v>
      </c>
      <c r="Q50" s="772">
        <f t="shared" si="1"/>
        <v>0</v>
      </c>
      <c r="R50" s="293">
        <f t="shared" si="2"/>
        <v>0</v>
      </c>
      <c r="S50" s="293">
        <f t="shared" si="3"/>
        <v>0</v>
      </c>
      <c r="T50" s="341">
        <f t="shared" si="4"/>
        <v>0</v>
      </c>
      <c r="U50" s="341"/>
      <c r="AD50" s="342"/>
    </row>
    <row r="51" spans="1:30" s="293" customFormat="1" x14ac:dyDescent="0.3">
      <c r="A51" s="334">
        <v>32</v>
      </c>
      <c r="B51" s="334">
        <v>7000023989</v>
      </c>
      <c r="C51" s="334">
        <v>40</v>
      </c>
      <c r="D51" s="334">
        <v>90</v>
      </c>
      <c r="E51" s="334">
        <v>1250</v>
      </c>
      <c r="F51" s="425" t="s">
        <v>366</v>
      </c>
      <c r="G51" s="334">
        <v>170001297</v>
      </c>
      <c r="H51" s="334">
        <v>998734</v>
      </c>
      <c r="I51" s="335"/>
      <c r="J51" s="336">
        <v>0.18</v>
      </c>
      <c r="K51" s="337"/>
      <c r="L51" s="338" t="s">
        <v>399</v>
      </c>
      <c r="M51" s="334" t="s">
        <v>34</v>
      </c>
      <c r="N51" s="334">
        <v>1</v>
      </c>
      <c r="O51" s="803"/>
      <c r="P51" s="771" t="str">
        <f t="shared" si="0"/>
        <v>Included</v>
      </c>
      <c r="Q51" s="772">
        <f t="shared" si="1"/>
        <v>0</v>
      </c>
      <c r="R51" s="293">
        <f t="shared" si="2"/>
        <v>0</v>
      </c>
      <c r="S51" s="293">
        <f t="shared" si="3"/>
        <v>0</v>
      </c>
      <c r="T51" s="341">
        <f t="shared" si="4"/>
        <v>0</v>
      </c>
      <c r="U51" s="341"/>
      <c r="AD51" s="342"/>
    </row>
    <row r="52" spans="1:30" s="293" customFormat="1" x14ac:dyDescent="0.3">
      <c r="A52" s="766">
        <v>33</v>
      </c>
      <c r="B52" s="334">
        <v>7000023989</v>
      </c>
      <c r="C52" s="334">
        <v>40</v>
      </c>
      <c r="D52" s="334">
        <v>90</v>
      </c>
      <c r="E52" s="334">
        <v>1260</v>
      </c>
      <c r="F52" s="425" t="s">
        <v>366</v>
      </c>
      <c r="G52" s="334">
        <v>170003213</v>
      </c>
      <c r="H52" s="334">
        <v>998734</v>
      </c>
      <c r="I52" s="335"/>
      <c r="J52" s="336">
        <v>0.18</v>
      </c>
      <c r="K52" s="337"/>
      <c r="L52" s="338" t="s">
        <v>400</v>
      </c>
      <c r="M52" s="334" t="s">
        <v>34</v>
      </c>
      <c r="N52" s="334">
        <v>1</v>
      </c>
      <c r="O52" s="803"/>
      <c r="P52" s="771" t="str">
        <f t="shared" si="0"/>
        <v>Included</v>
      </c>
      <c r="Q52" s="772">
        <f t="shared" si="1"/>
        <v>0</v>
      </c>
      <c r="R52" s="293">
        <f t="shared" si="2"/>
        <v>0</v>
      </c>
      <c r="S52" s="293">
        <f t="shared" si="3"/>
        <v>0</v>
      </c>
      <c r="T52" s="341">
        <f t="shared" si="4"/>
        <v>0</v>
      </c>
      <c r="U52" s="341"/>
      <c r="AD52" s="342"/>
    </row>
    <row r="53" spans="1:30" s="293" customFormat="1" x14ac:dyDescent="0.3">
      <c r="A53" s="766">
        <v>34</v>
      </c>
      <c r="B53" s="334">
        <v>7000023989</v>
      </c>
      <c r="C53" s="334">
        <v>40</v>
      </c>
      <c r="D53" s="334">
        <v>90</v>
      </c>
      <c r="E53" s="334">
        <v>1270</v>
      </c>
      <c r="F53" s="425" t="s">
        <v>366</v>
      </c>
      <c r="G53" s="334">
        <v>170003207</v>
      </c>
      <c r="H53" s="334">
        <v>998734</v>
      </c>
      <c r="I53" s="335"/>
      <c r="J53" s="336">
        <v>0.18</v>
      </c>
      <c r="K53" s="337"/>
      <c r="L53" s="338" t="s">
        <v>35</v>
      </c>
      <c r="M53" s="334" t="s">
        <v>34</v>
      </c>
      <c r="N53" s="334">
        <v>1</v>
      </c>
      <c r="O53" s="803"/>
      <c r="P53" s="771" t="str">
        <f t="shared" si="0"/>
        <v>Included</v>
      </c>
      <c r="Q53" s="772">
        <f t="shared" si="1"/>
        <v>0</v>
      </c>
      <c r="R53" s="293">
        <f t="shared" si="2"/>
        <v>0</v>
      </c>
      <c r="S53" s="293">
        <f t="shared" si="3"/>
        <v>0</v>
      </c>
      <c r="T53" s="341">
        <f t="shared" si="4"/>
        <v>0</v>
      </c>
      <c r="U53" s="341"/>
      <c r="AD53" s="342"/>
    </row>
    <row r="54" spans="1:30" s="293" customFormat="1" x14ac:dyDescent="0.3">
      <c r="A54" s="334">
        <v>35</v>
      </c>
      <c r="B54" s="334">
        <v>7000023989</v>
      </c>
      <c r="C54" s="334">
        <v>40</v>
      </c>
      <c r="D54" s="334">
        <v>90</v>
      </c>
      <c r="E54" s="334">
        <v>1280</v>
      </c>
      <c r="F54" s="425" t="s">
        <v>366</v>
      </c>
      <c r="G54" s="334">
        <v>170001299</v>
      </c>
      <c r="H54" s="334">
        <v>998734</v>
      </c>
      <c r="I54" s="335"/>
      <c r="J54" s="336">
        <v>0.18</v>
      </c>
      <c r="K54" s="337"/>
      <c r="L54" s="338" t="s">
        <v>401</v>
      </c>
      <c r="M54" s="334" t="s">
        <v>34</v>
      </c>
      <c r="N54" s="334">
        <v>1</v>
      </c>
      <c r="O54" s="803"/>
      <c r="P54" s="771" t="str">
        <f t="shared" si="0"/>
        <v>Included</v>
      </c>
      <c r="Q54" s="772">
        <f t="shared" si="1"/>
        <v>0</v>
      </c>
      <c r="R54" s="293">
        <f t="shared" si="2"/>
        <v>0</v>
      </c>
      <c r="S54" s="293">
        <f t="shared" si="3"/>
        <v>0</v>
      </c>
      <c r="T54" s="341">
        <f t="shared" si="4"/>
        <v>0</v>
      </c>
      <c r="U54" s="341"/>
      <c r="AD54" s="342"/>
    </row>
    <row r="55" spans="1:30" s="293" customFormat="1" x14ac:dyDescent="0.3">
      <c r="A55" s="766">
        <v>36</v>
      </c>
      <c r="B55" s="334">
        <v>7000023989</v>
      </c>
      <c r="C55" s="334">
        <v>40</v>
      </c>
      <c r="D55" s="334">
        <v>90</v>
      </c>
      <c r="E55" s="334">
        <v>1290</v>
      </c>
      <c r="F55" s="425" t="s">
        <v>366</v>
      </c>
      <c r="G55" s="334">
        <v>170002968</v>
      </c>
      <c r="H55" s="334">
        <v>998734</v>
      </c>
      <c r="I55" s="335"/>
      <c r="J55" s="336">
        <v>0.18</v>
      </c>
      <c r="K55" s="337"/>
      <c r="L55" s="338" t="s">
        <v>402</v>
      </c>
      <c r="M55" s="334" t="s">
        <v>34</v>
      </c>
      <c r="N55" s="334">
        <v>1</v>
      </c>
      <c r="O55" s="803"/>
      <c r="P55" s="771" t="str">
        <f t="shared" si="0"/>
        <v>Included</v>
      </c>
      <c r="Q55" s="772">
        <f t="shared" si="1"/>
        <v>0</v>
      </c>
      <c r="R55" s="293">
        <f t="shared" si="2"/>
        <v>0</v>
      </c>
      <c r="S55" s="293">
        <f t="shared" si="3"/>
        <v>0</v>
      </c>
      <c r="T55" s="341">
        <f t="shared" si="4"/>
        <v>0</v>
      </c>
      <c r="U55" s="341"/>
      <c r="AD55" s="342"/>
    </row>
    <row r="56" spans="1:30" s="293" customFormat="1" ht="31.5" x14ac:dyDescent="0.3">
      <c r="A56" s="766">
        <v>37</v>
      </c>
      <c r="B56" s="334">
        <v>7000023989</v>
      </c>
      <c r="C56" s="334">
        <v>40</v>
      </c>
      <c r="D56" s="334">
        <v>90</v>
      </c>
      <c r="E56" s="334">
        <v>1300</v>
      </c>
      <c r="F56" s="425" t="s">
        <v>366</v>
      </c>
      <c r="G56" s="334">
        <v>170001294</v>
      </c>
      <c r="H56" s="334">
        <v>998734</v>
      </c>
      <c r="I56" s="335"/>
      <c r="J56" s="336">
        <v>0.18</v>
      </c>
      <c r="K56" s="337"/>
      <c r="L56" s="338" t="s">
        <v>403</v>
      </c>
      <c r="M56" s="334" t="s">
        <v>34</v>
      </c>
      <c r="N56" s="334">
        <v>1</v>
      </c>
      <c r="O56" s="803"/>
      <c r="P56" s="771" t="str">
        <f t="shared" si="0"/>
        <v>Included</v>
      </c>
      <c r="Q56" s="772">
        <f t="shared" si="1"/>
        <v>0</v>
      </c>
      <c r="R56" s="293">
        <f t="shared" si="2"/>
        <v>0</v>
      </c>
      <c r="S56" s="293">
        <f t="shared" si="3"/>
        <v>0</v>
      </c>
      <c r="T56" s="341">
        <f t="shared" si="4"/>
        <v>0</v>
      </c>
      <c r="U56" s="341"/>
      <c r="AD56" s="342"/>
    </row>
    <row r="57" spans="1:30" s="293" customFormat="1" x14ac:dyDescent="0.3">
      <c r="A57" s="334">
        <v>38</v>
      </c>
      <c r="B57" s="334">
        <v>7000023989</v>
      </c>
      <c r="C57" s="334">
        <v>40</v>
      </c>
      <c r="D57" s="334">
        <v>90</v>
      </c>
      <c r="E57" s="334">
        <v>1310</v>
      </c>
      <c r="F57" s="425" t="s">
        <v>366</v>
      </c>
      <c r="G57" s="334">
        <v>170004273</v>
      </c>
      <c r="H57" s="334">
        <v>998734</v>
      </c>
      <c r="I57" s="335"/>
      <c r="J57" s="336">
        <v>0.18</v>
      </c>
      <c r="K57" s="337"/>
      <c r="L57" s="338" t="s">
        <v>404</v>
      </c>
      <c r="M57" s="334" t="s">
        <v>36</v>
      </c>
      <c r="N57" s="334">
        <v>36</v>
      </c>
      <c r="O57" s="803"/>
      <c r="P57" s="771" t="str">
        <f t="shared" si="0"/>
        <v>Included</v>
      </c>
      <c r="Q57" s="772">
        <f t="shared" si="1"/>
        <v>0</v>
      </c>
      <c r="R57" s="293">
        <f t="shared" si="2"/>
        <v>0</v>
      </c>
      <c r="S57" s="293">
        <f t="shared" si="3"/>
        <v>0</v>
      </c>
      <c r="T57" s="341">
        <f t="shared" si="4"/>
        <v>0</v>
      </c>
      <c r="U57" s="341"/>
      <c r="AD57" s="342"/>
    </row>
    <row r="58" spans="1:30" s="293" customFormat="1" x14ac:dyDescent="0.3">
      <c r="A58" s="766">
        <v>39</v>
      </c>
      <c r="B58" s="334">
        <v>7000023989</v>
      </c>
      <c r="C58" s="334">
        <v>40</v>
      </c>
      <c r="D58" s="334">
        <v>90</v>
      </c>
      <c r="E58" s="334">
        <v>1320</v>
      </c>
      <c r="F58" s="425" t="s">
        <v>366</v>
      </c>
      <c r="G58" s="334">
        <v>170004012</v>
      </c>
      <c r="H58" s="334">
        <v>998734</v>
      </c>
      <c r="I58" s="335"/>
      <c r="J58" s="336">
        <v>0.18</v>
      </c>
      <c r="K58" s="337"/>
      <c r="L58" s="338" t="s">
        <v>405</v>
      </c>
      <c r="M58" s="334" t="s">
        <v>34</v>
      </c>
      <c r="N58" s="334">
        <v>1</v>
      </c>
      <c r="O58" s="803"/>
      <c r="P58" s="771" t="str">
        <f t="shared" si="0"/>
        <v>Included</v>
      </c>
      <c r="Q58" s="772">
        <f t="shared" si="1"/>
        <v>0</v>
      </c>
      <c r="R58" s="293">
        <f t="shared" si="2"/>
        <v>0</v>
      </c>
      <c r="S58" s="293">
        <f t="shared" si="3"/>
        <v>0</v>
      </c>
      <c r="T58" s="341">
        <f t="shared" si="4"/>
        <v>0</v>
      </c>
      <c r="U58" s="341"/>
      <c r="AD58" s="342"/>
    </row>
    <row r="59" spans="1:30" s="293" customFormat="1" x14ac:dyDescent="0.3">
      <c r="A59" s="766">
        <v>40</v>
      </c>
      <c r="B59" s="334">
        <v>7000023989</v>
      </c>
      <c r="C59" s="334">
        <v>40</v>
      </c>
      <c r="D59" s="334">
        <v>90</v>
      </c>
      <c r="E59" s="334">
        <v>1330</v>
      </c>
      <c r="F59" s="425" t="s">
        <v>366</v>
      </c>
      <c r="G59" s="334">
        <v>170001291</v>
      </c>
      <c r="H59" s="334">
        <v>998734</v>
      </c>
      <c r="I59" s="335"/>
      <c r="J59" s="336">
        <v>0.18</v>
      </c>
      <c r="K59" s="337"/>
      <c r="L59" s="338" t="s">
        <v>333</v>
      </c>
      <c r="M59" s="334" t="s">
        <v>34</v>
      </c>
      <c r="N59" s="334">
        <v>1</v>
      </c>
      <c r="O59" s="803"/>
      <c r="P59" s="771" t="str">
        <f t="shared" si="0"/>
        <v>Included</v>
      </c>
      <c r="Q59" s="772">
        <f t="shared" si="1"/>
        <v>0</v>
      </c>
      <c r="R59" s="293">
        <f t="shared" si="2"/>
        <v>0</v>
      </c>
      <c r="S59" s="293">
        <f t="shared" si="3"/>
        <v>0</v>
      </c>
      <c r="T59" s="341">
        <f t="shared" si="4"/>
        <v>0</v>
      </c>
      <c r="U59" s="341"/>
      <c r="AD59" s="342"/>
    </row>
    <row r="60" spans="1:30" s="293" customFormat="1" x14ac:dyDescent="0.3">
      <c r="A60" s="334">
        <v>41</v>
      </c>
      <c r="B60" s="334">
        <v>7000023989</v>
      </c>
      <c r="C60" s="334">
        <v>40</v>
      </c>
      <c r="D60" s="334">
        <v>90</v>
      </c>
      <c r="E60" s="334">
        <v>1340</v>
      </c>
      <c r="F60" s="425" t="s">
        <v>366</v>
      </c>
      <c r="G60" s="334">
        <v>170003681</v>
      </c>
      <c r="H60" s="334">
        <v>998734</v>
      </c>
      <c r="I60" s="335"/>
      <c r="J60" s="336">
        <v>0.18</v>
      </c>
      <c r="K60" s="337"/>
      <c r="L60" s="338" t="s">
        <v>406</v>
      </c>
      <c r="M60" s="334" t="s">
        <v>34</v>
      </c>
      <c r="N60" s="334">
        <v>1</v>
      </c>
      <c r="O60" s="803"/>
      <c r="P60" s="771" t="str">
        <f t="shared" si="0"/>
        <v>Included</v>
      </c>
      <c r="Q60" s="772">
        <f t="shared" si="1"/>
        <v>0</v>
      </c>
      <c r="R60" s="293">
        <f t="shared" si="2"/>
        <v>0</v>
      </c>
      <c r="S60" s="293">
        <f t="shared" si="3"/>
        <v>0</v>
      </c>
      <c r="T60" s="341">
        <f t="shared" si="4"/>
        <v>0</v>
      </c>
      <c r="U60" s="341"/>
      <c r="AD60" s="342"/>
    </row>
    <row r="61" spans="1:30" s="293" customFormat="1" x14ac:dyDescent="0.3">
      <c r="A61" s="766">
        <v>42</v>
      </c>
      <c r="B61" s="334">
        <v>7000023989</v>
      </c>
      <c r="C61" s="334">
        <v>40</v>
      </c>
      <c r="D61" s="334">
        <v>90</v>
      </c>
      <c r="E61" s="334">
        <v>1350</v>
      </c>
      <c r="F61" s="425" t="s">
        <v>366</v>
      </c>
      <c r="G61" s="334">
        <v>170003210</v>
      </c>
      <c r="H61" s="334">
        <v>998734</v>
      </c>
      <c r="I61" s="335"/>
      <c r="J61" s="336">
        <v>0.18</v>
      </c>
      <c r="K61" s="337"/>
      <c r="L61" s="338" t="s">
        <v>407</v>
      </c>
      <c r="M61" s="334" t="s">
        <v>34</v>
      </c>
      <c r="N61" s="334">
        <v>1</v>
      </c>
      <c r="O61" s="803"/>
      <c r="P61" s="771" t="str">
        <f t="shared" si="0"/>
        <v>Included</v>
      </c>
      <c r="Q61" s="772">
        <f t="shared" si="1"/>
        <v>0</v>
      </c>
      <c r="R61" s="293">
        <f t="shared" si="2"/>
        <v>0</v>
      </c>
      <c r="S61" s="293">
        <f t="shared" si="3"/>
        <v>0</v>
      </c>
      <c r="T61" s="341">
        <f t="shared" si="4"/>
        <v>0</v>
      </c>
      <c r="U61" s="341"/>
      <c r="AD61" s="342"/>
    </row>
    <row r="62" spans="1:30" s="293" customFormat="1" x14ac:dyDescent="0.3">
      <c r="A62" s="766">
        <v>43</v>
      </c>
      <c r="B62" s="334">
        <v>7000023989</v>
      </c>
      <c r="C62" s="334">
        <v>40</v>
      </c>
      <c r="D62" s="334">
        <v>90</v>
      </c>
      <c r="E62" s="334">
        <v>1360</v>
      </c>
      <c r="F62" s="425" t="s">
        <v>366</v>
      </c>
      <c r="G62" s="334">
        <v>170001293</v>
      </c>
      <c r="H62" s="334">
        <v>998734</v>
      </c>
      <c r="I62" s="335"/>
      <c r="J62" s="336">
        <v>0.18</v>
      </c>
      <c r="K62" s="337"/>
      <c r="L62" s="338" t="s">
        <v>408</v>
      </c>
      <c r="M62" s="334" t="s">
        <v>34</v>
      </c>
      <c r="N62" s="334">
        <v>1</v>
      </c>
      <c r="O62" s="803"/>
      <c r="P62" s="771" t="str">
        <f t="shared" si="0"/>
        <v>Included</v>
      </c>
      <c r="Q62" s="772">
        <f t="shared" si="1"/>
        <v>0</v>
      </c>
      <c r="R62" s="293">
        <f t="shared" si="2"/>
        <v>0</v>
      </c>
      <c r="S62" s="293">
        <f t="shared" si="3"/>
        <v>0</v>
      </c>
      <c r="T62" s="341">
        <f t="shared" si="4"/>
        <v>0</v>
      </c>
      <c r="U62" s="341"/>
      <c r="AD62" s="342"/>
    </row>
    <row r="63" spans="1:30" s="293" customFormat="1" x14ac:dyDescent="0.3">
      <c r="A63" s="334">
        <v>44</v>
      </c>
      <c r="B63" s="334">
        <v>7000023989</v>
      </c>
      <c r="C63" s="334">
        <v>40</v>
      </c>
      <c r="D63" s="334">
        <v>90</v>
      </c>
      <c r="E63" s="334">
        <v>1370</v>
      </c>
      <c r="F63" s="425" t="s">
        <v>366</v>
      </c>
      <c r="G63" s="334">
        <v>170002973</v>
      </c>
      <c r="H63" s="334">
        <v>998734</v>
      </c>
      <c r="I63" s="335"/>
      <c r="J63" s="336">
        <v>0.18</v>
      </c>
      <c r="K63" s="337"/>
      <c r="L63" s="338" t="s">
        <v>409</v>
      </c>
      <c r="M63" s="334" t="s">
        <v>34</v>
      </c>
      <c r="N63" s="334">
        <v>1</v>
      </c>
      <c r="O63" s="803"/>
      <c r="P63" s="771" t="str">
        <f t="shared" si="0"/>
        <v>Included</v>
      </c>
      <c r="Q63" s="772">
        <f t="shared" si="1"/>
        <v>0</v>
      </c>
      <c r="R63" s="293">
        <f t="shared" si="2"/>
        <v>0</v>
      </c>
      <c r="S63" s="293">
        <f t="shared" si="3"/>
        <v>0</v>
      </c>
      <c r="T63" s="341">
        <f t="shared" si="4"/>
        <v>0</v>
      </c>
      <c r="U63" s="341"/>
      <c r="AD63" s="342"/>
    </row>
    <row r="64" spans="1:30" s="293" customFormat="1" x14ac:dyDescent="0.3">
      <c r="A64" s="766">
        <v>45</v>
      </c>
      <c r="B64" s="334">
        <v>7000023989</v>
      </c>
      <c r="C64" s="334">
        <v>40</v>
      </c>
      <c r="D64" s="334">
        <v>90</v>
      </c>
      <c r="E64" s="334">
        <v>1390</v>
      </c>
      <c r="F64" s="425" t="s">
        <v>366</v>
      </c>
      <c r="G64" s="334">
        <v>170003685</v>
      </c>
      <c r="H64" s="334">
        <v>998734</v>
      </c>
      <c r="I64" s="335"/>
      <c r="J64" s="336">
        <v>0.18</v>
      </c>
      <c r="K64" s="337"/>
      <c r="L64" s="338" t="s">
        <v>410</v>
      </c>
      <c r="M64" s="334" t="s">
        <v>34</v>
      </c>
      <c r="N64" s="334">
        <v>1</v>
      </c>
      <c r="O64" s="803"/>
      <c r="P64" s="771" t="str">
        <f t="shared" si="0"/>
        <v>Included</v>
      </c>
      <c r="Q64" s="772">
        <f t="shared" si="1"/>
        <v>0</v>
      </c>
      <c r="R64" s="293">
        <f t="shared" si="2"/>
        <v>0</v>
      </c>
      <c r="S64" s="293">
        <f t="shared" si="3"/>
        <v>0</v>
      </c>
      <c r="T64" s="341">
        <f t="shared" si="4"/>
        <v>0</v>
      </c>
      <c r="U64" s="341"/>
      <c r="AD64" s="342"/>
    </row>
    <row r="65" spans="1:30" s="293" customFormat="1" x14ac:dyDescent="0.3">
      <c r="A65" s="766">
        <v>46</v>
      </c>
      <c r="B65" s="334">
        <v>7000023989</v>
      </c>
      <c r="C65" s="334">
        <v>40</v>
      </c>
      <c r="D65" s="334">
        <v>90</v>
      </c>
      <c r="E65" s="334">
        <v>1400</v>
      </c>
      <c r="F65" s="425" t="s">
        <v>366</v>
      </c>
      <c r="G65" s="334">
        <v>170003214</v>
      </c>
      <c r="H65" s="334">
        <v>998734</v>
      </c>
      <c r="I65" s="335"/>
      <c r="J65" s="336">
        <v>0.18</v>
      </c>
      <c r="K65" s="337"/>
      <c r="L65" s="338" t="s">
        <v>411</v>
      </c>
      <c r="M65" s="334" t="s">
        <v>34</v>
      </c>
      <c r="N65" s="334">
        <v>1</v>
      </c>
      <c r="O65" s="803"/>
      <c r="P65" s="771" t="str">
        <f t="shared" si="0"/>
        <v>Included</v>
      </c>
      <c r="Q65" s="772">
        <f t="shared" si="1"/>
        <v>0</v>
      </c>
      <c r="R65" s="293">
        <f t="shared" si="2"/>
        <v>0</v>
      </c>
      <c r="S65" s="293">
        <f t="shared" si="3"/>
        <v>0</v>
      </c>
      <c r="T65" s="341">
        <f t="shared" si="4"/>
        <v>0</v>
      </c>
      <c r="U65" s="341"/>
      <c r="AD65" s="342"/>
    </row>
    <row r="66" spans="1:30" s="293" customFormat="1" x14ac:dyDescent="0.3">
      <c r="A66" s="334">
        <v>47</v>
      </c>
      <c r="B66" s="334">
        <v>7000023989</v>
      </c>
      <c r="C66" s="334">
        <v>40</v>
      </c>
      <c r="D66" s="334">
        <v>90</v>
      </c>
      <c r="E66" s="334">
        <v>1410</v>
      </c>
      <c r="F66" s="425" t="s">
        <v>366</v>
      </c>
      <c r="G66" s="334">
        <v>170001302</v>
      </c>
      <c r="H66" s="334">
        <v>998734</v>
      </c>
      <c r="I66" s="335"/>
      <c r="J66" s="336">
        <v>0.18</v>
      </c>
      <c r="K66" s="337"/>
      <c r="L66" s="338" t="s">
        <v>412</v>
      </c>
      <c r="M66" s="334" t="s">
        <v>36</v>
      </c>
      <c r="N66" s="334">
        <v>2</v>
      </c>
      <c r="O66" s="803"/>
      <c r="P66" s="771" t="str">
        <f t="shared" si="0"/>
        <v>Included</v>
      </c>
      <c r="Q66" s="772">
        <f t="shared" si="1"/>
        <v>0</v>
      </c>
      <c r="R66" s="293">
        <f t="shared" si="2"/>
        <v>0</v>
      </c>
      <c r="S66" s="293">
        <f t="shared" si="3"/>
        <v>0</v>
      </c>
      <c r="T66" s="341">
        <f t="shared" si="4"/>
        <v>0</v>
      </c>
      <c r="U66" s="341"/>
      <c r="AD66" s="342"/>
    </row>
    <row r="67" spans="1:30" s="293" customFormat="1" x14ac:dyDescent="0.3">
      <c r="A67" s="766">
        <v>48</v>
      </c>
      <c r="B67" s="334">
        <v>7000023989</v>
      </c>
      <c r="C67" s="334">
        <v>40</v>
      </c>
      <c r="D67" s="334">
        <v>90</v>
      </c>
      <c r="E67" s="334">
        <v>1420</v>
      </c>
      <c r="F67" s="425" t="s">
        <v>366</v>
      </c>
      <c r="G67" s="334">
        <v>100005894</v>
      </c>
      <c r="H67" s="334">
        <v>998734</v>
      </c>
      <c r="I67" s="335"/>
      <c r="J67" s="336">
        <v>0.18</v>
      </c>
      <c r="K67" s="337"/>
      <c r="L67" s="338" t="s">
        <v>413</v>
      </c>
      <c r="M67" s="334" t="s">
        <v>36</v>
      </c>
      <c r="N67" s="334">
        <v>2</v>
      </c>
      <c r="O67" s="803"/>
      <c r="P67" s="771" t="str">
        <f t="shared" si="0"/>
        <v>Included</v>
      </c>
      <c r="Q67" s="772">
        <f t="shared" si="1"/>
        <v>0</v>
      </c>
      <c r="R67" s="293">
        <f t="shared" si="2"/>
        <v>0</v>
      </c>
      <c r="S67" s="293">
        <f t="shared" si="3"/>
        <v>0</v>
      </c>
      <c r="T67" s="341">
        <f t="shared" si="4"/>
        <v>0</v>
      </c>
      <c r="U67" s="341"/>
      <c r="AD67" s="342"/>
    </row>
    <row r="68" spans="1:30" s="293" customFormat="1" x14ac:dyDescent="0.3">
      <c r="A68" s="766">
        <v>49</v>
      </c>
      <c r="B68" s="334">
        <v>7000023989</v>
      </c>
      <c r="C68" s="334">
        <v>40</v>
      </c>
      <c r="D68" s="334">
        <v>90</v>
      </c>
      <c r="E68" s="334">
        <v>1430</v>
      </c>
      <c r="F68" s="425" t="s">
        <v>366</v>
      </c>
      <c r="G68" s="334">
        <v>170001304</v>
      </c>
      <c r="H68" s="334">
        <v>998734</v>
      </c>
      <c r="I68" s="335"/>
      <c r="J68" s="336">
        <v>0.18</v>
      </c>
      <c r="K68" s="337"/>
      <c r="L68" s="338" t="s">
        <v>317</v>
      </c>
      <c r="M68" s="334" t="s">
        <v>36</v>
      </c>
      <c r="N68" s="334">
        <v>2</v>
      </c>
      <c r="O68" s="803"/>
      <c r="P68" s="771" t="str">
        <f t="shared" si="0"/>
        <v>Included</v>
      </c>
      <c r="Q68" s="772">
        <f t="shared" si="1"/>
        <v>0</v>
      </c>
      <c r="R68" s="293">
        <f t="shared" si="2"/>
        <v>0</v>
      </c>
      <c r="S68" s="293">
        <f t="shared" si="3"/>
        <v>0</v>
      </c>
      <c r="T68" s="341">
        <f t="shared" si="4"/>
        <v>0</v>
      </c>
      <c r="U68" s="341"/>
      <c r="AD68" s="342"/>
    </row>
    <row r="69" spans="1:30" s="293" customFormat="1" x14ac:dyDescent="0.3">
      <c r="A69" s="334">
        <v>50</v>
      </c>
      <c r="B69" s="334">
        <v>7000023989</v>
      </c>
      <c r="C69" s="334">
        <v>40</v>
      </c>
      <c r="D69" s="334">
        <v>90</v>
      </c>
      <c r="E69" s="334">
        <v>1440</v>
      </c>
      <c r="F69" s="425" t="s">
        <v>366</v>
      </c>
      <c r="G69" s="334">
        <v>170001306</v>
      </c>
      <c r="H69" s="334">
        <v>998734</v>
      </c>
      <c r="I69" s="335"/>
      <c r="J69" s="336">
        <v>0.18</v>
      </c>
      <c r="K69" s="337"/>
      <c r="L69" s="338" t="s">
        <v>318</v>
      </c>
      <c r="M69" s="334" t="s">
        <v>36</v>
      </c>
      <c r="N69" s="334">
        <v>2</v>
      </c>
      <c r="O69" s="803"/>
      <c r="P69" s="771" t="str">
        <f t="shared" si="0"/>
        <v>Included</v>
      </c>
      <c r="Q69" s="772">
        <f t="shared" si="1"/>
        <v>0</v>
      </c>
      <c r="R69" s="293">
        <f t="shared" si="2"/>
        <v>0</v>
      </c>
      <c r="S69" s="293">
        <f t="shared" si="3"/>
        <v>0</v>
      </c>
      <c r="T69" s="341">
        <f t="shared" si="4"/>
        <v>0</v>
      </c>
      <c r="U69" s="341"/>
      <c r="AD69" s="342"/>
    </row>
    <row r="70" spans="1:30" s="293" customFormat="1" x14ac:dyDescent="0.3">
      <c r="A70" s="766">
        <v>51</v>
      </c>
      <c r="B70" s="334">
        <v>7000023989</v>
      </c>
      <c r="C70" s="334">
        <v>40</v>
      </c>
      <c r="D70" s="334">
        <v>90</v>
      </c>
      <c r="E70" s="334">
        <v>1450</v>
      </c>
      <c r="F70" s="425" t="s">
        <v>366</v>
      </c>
      <c r="G70" s="334">
        <v>170004064</v>
      </c>
      <c r="H70" s="334">
        <v>998734</v>
      </c>
      <c r="I70" s="335"/>
      <c r="J70" s="336">
        <v>0.18</v>
      </c>
      <c r="K70" s="337"/>
      <c r="L70" s="338" t="s">
        <v>330</v>
      </c>
      <c r="M70" s="334" t="s">
        <v>36</v>
      </c>
      <c r="N70" s="334">
        <v>2</v>
      </c>
      <c r="O70" s="803"/>
      <c r="P70" s="771" t="str">
        <f t="shared" si="0"/>
        <v>Included</v>
      </c>
      <c r="Q70" s="772">
        <f t="shared" si="1"/>
        <v>0</v>
      </c>
      <c r="R70" s="293">
        <f t="shared" si="2"/>
        <v>0</v>
      </c>
      <c r="S70" s="293">
        <f t="shared" si="3"/>
        <v>0</v>
      </c>
      <c r="T70" s="341">
        <f t="shared" si="4"/>
        <v>0</v>
      </c>
      <c r="U70" s="341"/>
      <c r="AD70" s="342"/>
    </row>
    <row r="71" spans="1:30" s="293" customFormat="1" x14ac:dyDescent="0.3">
      <c r="A71" s="766">
        <v>52</v>
      </c>
      <c r="B71" s="334">
        <v>7000023989</v>
      </c>
      <c r="C71" s="334">
        <v>40</v>
      </c>
      <c r="D71" s="334">
        <v>90</v>
      </c>
      <c r="E71" s="334">
        <v>1460</v>
      </c>
      <c r="F71" s="425" t="s">
        <v>366</v>
      </c>
      <c r="G71" s="334">
        <v>170004298</v>
      </c>
      <c r="H71" s="334">
        <v>998734</v>
      </c>
      <c r="I71" s="335"/>
      <c r="J71" s="336">
        <v>0.18</v>
      </c>
      <c r="K71" s="337"/>
      <c r="L71" s="338" t="s">
        <v>414</v>
      </c>
      <c r="M71" s="334" t="s">
        <v>36</v>
      </c>
      <c r="N71" s="334">
        <v>1</v>
      </c>
      <c r="O71" s="803"/>
      <c r="P71" s="771" t="str">
        <f t="shared" si="0"/>
        <v>Included</v>
      </c>
      <c r="Q71" s="772">
        <f t="shared" si="1"/>
        <v>0</v>
      </c>
      <c r="R71" s="293">
        <f t="shared" si="2"/>
        <v>0</v>
      </c>
      <c r="S71" s="293">
        <f t="shared" si="3"/>
        <v>0</v>
      </c>
      <c r="T71" s="341">
        <f t="shared" si="4"/>
        <v>0</v>
      </c>
      <c r="U71" s="341"/>
      <c r="AD71" s="342"/>
    </row>
    <row r="72" spans="1:30" s="293" customFormat="1" ht="31.5" x14ac:dyDescent="0.3">
      <c r="A72" s="334">
        <v>53</v>
      </c>
      <c r="B72" s="334">
        <v>7000023989</v>
      </c>
      <c r="C72" s="334">
        <v>40</v>
      </c>
      <c r="D72" s="334">
        <v>90</v>
      </c>
      <c r="E72" s="334">
        <v>1470</v>
      </c>
      <c r="F72" s="425" t="s">
        <v>366</v>
      </c>
      <c r="G72" s="334">
        <v>170002998</v>
      </c>
      <c r="H72" s="334">
        <v>998734</v>
      </c>
      <c r="I72" s="335"/>
      <c r="J72" s="336">
        <v>0.18</v>
      </c>
      <c r="K72" s="337"/>
      <c r="L72" s="338" t="s">
        <v>415</v>
      </c>
      <c r="M72" s="334" t="s">
        <v>36</v>
      </c>
      <c r="N72" s="334">
        <v>2</v>
      </c>
      <c r="O72" s="803"/>
      <c r="P72" s="771" t="str">
        <f t="shared" si="0"/>
        <v>Included</v>
      </c>
      <c r="Q72" s="772">
        <f t="shared" si="1"/>
        <v>0</v>
      </c>
      <c r="R72" s="293">
        <f t="shared" si="2"/>
        <v>0</v>
      </c>
      <c r="S72" s="293">
        <f t="shared" si="3"/>
        <v>0</v>
      </c>
      <c r="T72" s="341">
        <f t="shared" si="4"/>
        <v>0</v>
      </c>
      <c r="U72" s="341"/>
      <c r="AD72" s="342"/>
    </row>
    <row r="73" spans="1:30" s="293" customFormat="1" x14ac:dyDescent="0.3">
      <c r="A73" s="766">
        <v>54</v>
      </c>
      <c r="B73" s="334">
        <v>7000023989</v>
      </c>
      <c r="C73" s="334">
        <v>40</v>
      </c>
      <c r="D73" s="334">
        <v>90</v>
      </c>
      <c r="E73" s="334">
        <v>1480</v>
      </c>
      <c r="F73" s="425" t="s">
        <v>366</v>
      </c>
      <c r="G73" s="334">
        <v>170003002</v>
      </c>
      <c r="H73" s="334">
        <v>998734</v>
      </c>
      <c r="I73" s="335"/>
      <c r="J73" s="336">
        <v>0.18</v>
      </c>
      <c r="K73" s="337"/>
      <c r="L73" s="338" t="s">
        <v>416</v>
      </c>
      <c r="M73" s="334" t="s">
        <v>36</v>
      </c>
      <c r="N73" s="334">
        <v>2</v>
      </c>
      <c r="O73" s="803"/>
      <c r="P73" s="771" t="str">
        <f t="shared" si="0"/>
        <v>Included</v>
      </c>
      <c r="Q73" s="772">
        <f t="shared" si="1"/>
        <v>0</v>
      </c>
      <c r="R73" s="293">
        <f t="shared" si="2"/>
        <v>0</v>
      </c>
      <c r="S73" s="293">
        <f t="shared" si="3"/>
        <v>0</v>
      </c>
      <c r="T73" s="341">
        <f t="shared" si="4"/>
        <v>0</v>
      </c>
      <c r="U73" s="341"/>
      <c r="AD73" s="342"/>
    </row>
    <row r="74" spans="1:30" s="293" customFormat="1" x14ac:dyDescent="0.3">
      <c r="A74" s="766">
        <v>55</v>
      </c>
      <c r="B74" s="334">
        <v>7000023989</v>
      </c>
      <c r="C74" s="334">
        <v>40</v>
      </c>
      <c r="D74" s="334">
        <v>90</v>
      </c>
      <c r="E74" s="334">
        <v>1490</v>
      </c>
      <c r="F74" s="425" t="s">
        <v>366</v>
      </c>
      <c r="G74" s="334">
        <v>170001305</v>
      </c>
      <c r="H74" s="334">
        <v>998734</v>
      </c>
      <c r="I74" s="335"/>
      <c r="J74" s="336">
        <v>0.18</v>
      </c>
      <c r="K74" s="337"/>
      <c r="L74" s="338" t="s">
        <v>319</v>
      </c>
      <c r="M74" s="334" t="s">
        <v>36</v>
      </c>
      <c r="N74" s="334">
        <v>2</v>
      </c>
      <c r="O74" s="803"/>
      <c r="P74" s="771" t="str">
        <f t="shared" si="0"/>
        <v>Included</v>
      </c>
      <c r="Q74" s="772">
        <f t="shared" si="1"/>
        <v>0</v>
      </c>
      <c r="R74" s="293">
        <f t="shared" si="2"/>
        <v>0</v>
      </c>
      <c r="S74" s="293">
        <f t="shared" si="3"/>
        <v>0</v>
      </c>
      <c r="T74" s="341">
        <f t="shared" si="4"/>
        <v>0</v>
      </c>
      <c r="U74" s="341"/>
      <c r="AD74" s="342"/>
    </row>
    <row r="75" spans="1:30" s="293" customFormat="1" x14ac:dyDescent="0.3">
      <c r="A75" s="334">
        <v>56</v>
      </c>
      <c r="B75" s="334">
        <v>7000023989</v>
      </c>
      <c r="C75" s="334">
        <v>40</v>
      </c>
      <c r="D75" s="334">
        <v>90</v>
      </c>
      <c r="E75" s="334">
        <v>1500</v>
      </c>
      <c r="F75" s="425" t="s">
        <v>366</v>
      </c>
      <c r="G75" s="334">
        <v>170002995</v>
      </c>
      <c r="H75" s="334">
        <v>998734</v>
      </c>
      <c r="I75" s="335"/>
      <c r="J75" s="336">
        <v>0.18</v>
      </c>
      <c r="K75" s="337"/>
      <c r="L75" s="338" t="s">
        <v>417</v>
      </c>
      <c r="M75" s="334" t="s">
        <v>36</v>
      </c>
      <c r="N75" s="334">
        <v>2</v>
      </c>
      <c r="O75" s="803"/>
      <c r="P75" s="771" t="str">
        <f t="shared" si="0"/>
        <v>Included</v>
      </c>
      <c r="Q75" s="772">
        <f t="shared" si="1"/>
        <v>0</v>
      </c>
      <c r="R75" s="293">
        <f t="shared" si="2"/>
        <v>0</v>
      </c>
      <c r="S75" s="293">
        <f t="shared" si="3"/>
        <v>0</v>
      </c>
      <c r="T75" s="341">
        <f t="shared" si="4"/>
        <v>0</v>
      </c>
      <c r="U75" s="341"/>
      <c r="AD75" s="342"/>
    </row>
    <row r="76" spans="1:30" s="293" customFormat="1" x14ac:dyDescent="0.3">
      <c r="A76" s="766">
        <v>57</v>
      </c>
      <c r="B76" s="334">
        <v>7000023989</v>
      </c>
      <c r="C76" s="334">
        <v>40</v>
      </c>
      <c r="D76" s="334">
        <v>90</v>
      </c>
      <c r="E76" s="334">
        <v>1510</v>
      </c>
      <c r="F76" s="425" t="s">
        <v>366</v>
      </c>
      <c r="G76" s="334">
        <v>170002999</v>
      </c>
      <c r="H76" s="334">
        <v>998734</v>
      </c>
      <c r="I76" s="335"/>
      <c r="J76" s="336">
        <v>0.18</v>
      </c>
      <c r="K76" s="337"/>
      <c r="L76" s="338" t="s">
        <v>342</v>
      </c>
      <c r="M76" s="334" t="s">
        <v>36</v>
      </c>
      <c r="N76" s="334">
        <v>2</v>
      </c>
      <c r="O76" s="803"/>
      <c r="P76" s="771" t="str">
        <f t="shared" si="0"/>
        <v>Included</v>
      </c>
      <c r="Q76" s="772">
        <f t="shared" si="1"/>
        <v>0</v>
      </c>
      <c r="R76" s="293">
        <f t="shared" si="2"/>
        <v>0</v>
      </c>
      <c r="S76" s="293">
        <f t="shared" si="3"/>
        <v>0</v>
      </c>
      <c r="T76" s="341">
        <f t="shared" si="4"/>
        <v>0</v>
      </c>
      <c r="U76" s="341"/>
      <c r="AD76" s="342"/>
    </row>
    <row r="77" spans="1:30" s="293" customFormat="1" x14ac:dyDescent="0.3">
      <c r="A77" s="766">
        <v>58</v>
      </c>
      <c r="B77" s="334">
        <v>7000023989</v>
      </c>
      <c r="C77" s="334">
        <v>40</v>
      </c>
      <c r="D77" s="334">
        <v>90</v>
      </c>
      <c r="E77" s="334">
        <v>1520</v>
      </c>
      <c r="F77" s="425" t="s">
        <v>366</v>
      </c>
      <c r="G77" s="334">
        <v>100007210</v>
      </c>
      <c r="H77" s="334">
        <v>998734</v>
      </c>
      <c r="I77" s="335"/>
      <c r="J77" s="336">
        <v>0.18</v>
      </c>
      <c r="K77" s="337"/>
      <c r="L77" s="338" t="s">
        <v>418</v>
      </c>
      <c r="M77" s="334" t="s">
        <v>36</v>
      </c>
      <c r="N77" s="334">
        <v>1</v>
      </c>
      <c r="O77" s="803"/>
      <c r="P77" s="771" t="str">
        <f t="shared" si="0"/>
        <v>Included</v>
      </c>
      <c r="Q77" s="772">
        <f t="shared" si="1"/>
        <v>0</v>
      </c>
      <c r="R77" s="293">
        <f t="shared" si="2"/>
        <v>0</v>
      </c>
      <c r="S77" s="293">
        <f t="shared" si="3"/>
        <v>0</v>
      </c>
      <c r="T77" s="341">
        <f t="shared" si="4"/>
        <v>0</v>
      </c>
      <c r="U77" s="341"/>
      <c r="AD77" s="342"/>
    </row>
    <row r="78" spans="1:30" s="293" customFormat="1" ht="31.5" x14ac:dyDescent="0.3">
      <c r="A78" s="334">
        <v>59</v>
      </c>
      <c r="B78" s="334">
        <v>7000023989</v>
      </c>
      <c r="C78" s="334">
        <v>40</v>
      </c>
      <c r="D78" s="334">
        <v>90</v>
      </c>
      <c r="E78" s="334">
        <v>1530</v>
      </c>
      <c r="F78" s="425" t="s">
        <v>366</v>
      </c>
      <c r="G78" s="334">
        <v>100005896</v>
      </c>
      <c r="H78" s="334">
        <v>998734</v>
      </c>
      <c r="I78" s="335"/>
      <c r="J78" s="336">
        <v>0.18</v>
      </c>
      <c r="K78" s="337"/>
      <c r="L78" s="338" t="s">
        <v>419</v>
      </c>
      <c r="M78" s="334" t="s">
        <v>36</v>
      </c>
      <c r="N78" s="334">
        <v>2</v>
      </c>
      <c r="O78" s="803"/>
      <c r="P78" s="771" t="str">
        <f t="shared" si="0"/>
        <v>Included</v>
      </c>
      <c r="Q78" s="772">
        <f t="shared" si="1"/>
        <v>0</v>
      </c>
      <c r="R78" s="293">
        <f t="shared" si="2"/>
        <v>0</v>
      </c>
      <c r="S78" s="293">
        <f t="shared" si="3"/>
        <v>0</v>
      </c>
      <c r="T78" s="341">
        <f t="shared" si="4"/>
        <v>0</v>
      </c>
      <c r="U78" s="341"/>
      <c r="AD78" s="342"/>
    </row>
    <row r="79" spans="1:30" s="293" customFormat="1" x14ac:dyDescent="0.3">
      <c r="A79" s="766">
        <v>60</v>
      </c>
      <c r="B79" s="334">
        <v>7000023989</v>
      </c>
      <c r="C79" s="334">
        <v>40</v>
      </c>
      <c r="D79" s="334">
        <v>90</v>
      </c>
      <c r="E79" s="334">
        <v>1540</v>
      </c>
      <c r="F79" s="425" t="s">
        <v>366</v>
      </c>
      <c r="G79" s="334">
        <v>170004369</v>
      </c>
      <c r="H79" s="334">
        <v>998734</v>
      </c>
      <c r="I79" s="335"/>
      <c r="J79" s="336">
        <v>0.18</v>
      </c>
      <c r="K79" s="337"/>
      <c r="L79" s="338" t="s">
        <v>420</v>
      </c>
      <c r="M79" s="334" t="s">
        <v>36</v>
      </c>
      <c r="N79" s="334">
        <v>1</v>
      </c>
      <c r="O79" s="803"/>
      <c r="P79" s="771" t="str">
        <f t="shared" si="0"/>
        <v>Included</v>
      </c>
      <c r="Q79" s="772">
        <f t="shared" si="1"/>
        <v>0</v>
      </c>
      <c r="R79" s="293">
        <f t="shared" si="2"/>
        <v>0</v>
      </c>
      <c r="S79" s="293">
        <f t="shared" si="3"/>
        <v>0</v>
      </c>
      <c r="T79" s="341">
        <f t="shared" si="4"/>
        <v>0</v>
      </c>
      <c r="U79" s="341"/>
      <c r="AD79" s="342"/>
    </row>
    <row r="80" spans="1:30" s="293" customFormat="1" x14ac:dyDescent="0.3">
      <c r="A80" s="766">
        <v>61</v>
      </c>
      <c r="B80" s="334">
        <v>7000023989</v>
      </c>
      <c r="C80" s="334">
        <v>40</v>
      </c>
      <c r="D80" s="334">
        <v>90</v>
      </c>
      <c r="E80" s="334">
        <v>1550</v>
      </c>
      <c r="F80" s="425" t="s">
        <v>366</v>
      </c>
      <c r="G80" s="334">
        <v>100005895</v>
      </c>
      <c r="H80" s="334">
        <v>998734</v>
      </c>
      <c r="I80" s="335"/>
      <c r="J80" s="336">
        <v>0.18</v>
      </c>
      <c r="K80" s="337"/>
      <c r="L80" s="338" t="s">
        <v>421</v>
      </c>
      <c r="M80" s="334" t="s">
        <v>36</v>
      </c>
      <c r="N80" s="334">
        <v>2</v>
      </c>
      <c r="O80" s="803"/>
      <c r="P80" s="771" t="str">
        <f t="shared" si="0"/>
        <v>Included</v>
      </c>
      <c r="Q80" s="772">
        <f t="shared" si="1"/>
        <v>0</v>
      </c>
      <c r="R80" s="293">
        <f t="shared" si="2"/>
        <v>0</v>
      </c>
      <c r="S80" s="293">
        <f t="shared" si="3"/>
        <v>0</v>
      </c>
      <c r="T80" s="341">
        <f t="shared" si="4"/>
        <v>0</v>
      </c>
      <c r="U80" s="341"/>
      <c r="AD80" s="342"/>
    </row>
    <row r="81" spans="1:30" s="293" customFormat="1" x14ac:dyDescent="0.3">
      <c r="A81" s="334">
        <v>62</v>
      </c>
      <c r="B81" s="334">
        <v>7000023989</v>
      </c>
      <c r="C81" s="334">
        <v>40</v>
      </c>
      <c r="D81" s="334">
        <v>90</v>
      </c>
      <c r="E81" s="334">
        <v>1560</v>
      </c>
      <c r="F81" s="425" t="s">
        <v>366</v>
      </c>
      <c r="G81" s="334">
        <v>170002056</v>
      </c>
      <c r="H81" s="334">
        <v>998734</v>
      </c>
      <c r="I81" s="335"/>
      <c r="J81" s="336">
        <v>0.18</v>
      </c>
      <c r="K81" s="337"/>
      <c r="L81" s="338" t="s">
        <v>422</v>
      </c>
      <c r="M81" s="334" t="s">
        <v>34</v>
      </c>
      <c r="N81" s="334">
        <v>1</v>
      </c>
      <c r="O81" s="803"/>
      <c r="P81" s="771" t="str">
        <f t="shared" si="0"/>
        <v>Included</v>
      </c>
      <c r="Q81" s="772">
        <f t="shared" si="1"/>
        <v>0</v>
      </c>
      <c r="R81" s="293">
        <f t="shared" si="2"/>
        <v>0</v>
      </c>
      <c r="S81" s="293">
        <f t="shared" si="3"/>
        <v>0</v>
      </c>
      <c r="T81" s="341">
        <f t="shared" si="4"/>
        <v>0</v>
      </c>
      <c r="U81" s="341"/>
      <c r="AD81" s="342"/>
    </row>
    <row r="82" spans="1:30" s="293" customFormat="1" x14ac:dyDescent="0.3">
      <c r="A82" s="766">
        <v>63</v>
      </c>
      <c r="B82" s="334">
        <v>7000023989</v>
      </c>
      <c r="C82" s="334">
        <v>40</v>
      </c>
      <c r="D82" s="334">
        <v>90</v>
      </c>
      <c r="E82" s="334">
        <v>1570</v>
      </c>
      <c r="F82" s="425" t="s">
        <v>366</v>
      </c>
      <c r="G82" s="334">
        <v>170001317</v>
      </c>
      <c r="H82" s="334">
        <v>998734</v>
      </c>
      <c r="I82" s="335"/>
      <c r="J82" s="336">
        <v>0.18</v>
      </c>
      <c r="K82" s="337"/>
      <c r="L82" s="338" t="s">
        <v>423</v>
      </c>
      <c r="M82" s="334" t="s">
        <v>36</v>
      </c>
      <c r="N82" s="334">
        <v>2</v>
      </c>
      <c r="O82" s="803"/>
      <c r="P82" s="771" t="str">
        <f t="shared" si="0"/>
        <v>Included</v>
      </c>
      <c r="Q82" s="772">
        <f t="shared" si="1"/>
        <v>0</v>
      </c>
      <c r="R82" s="293">
        <f t="shared" ref="R82:R139" si="5">IF(P82="Included",0,P82)</f>
        <v>0</v>
      </c>
      <c r="S82" s="293">
        <f t="shared" ref="S82:S139" si="6">IF(K82="",(R82*J82),(R82*K82))</f>
        <v>0</v>
      </c>
      <c r="T82" s="341">
        <f t="shared" ref="T82:T139" si="7">+N82*O82</f>
        <v>0</v>
      </c>
      <c r="U82" s="341"/>
      <c r="AD82" s="342"/>
    </row>
    <row r="83" spans="1:30" s="293" customFormat="1" x14ac:dyDescent="0.3">
      <c r="A83" s="766">
        <v>64</v>
      </c>
      <c r="B83" s="334">
        <v>7000023989</v>
      </c>
      <c r="C83" s="334">
        <v>40</v>
      </c>
      <c r="D83" s="334">
        <v>90</v>
      </c>
      <c r="E83" s="334">
        <v>1580</v>
      </c>
      <c r="F83" s="425" t="s">
        <v>366</v>
      </c>
      <c r="G83" s="334">
        <v>170001316</v>
      </c>
      <c r="H83" s="334">
        <v>998734</v>
      </c>
      <c r="I83" s="335"/>
      <c r="J83" s="336">
        <v>0.18</v>
      </c>
      <c r="K83" s="337"/>
      <c r="L83" s="338" t="s">
        <v>424</v>
      </c>
      <c r="M83" s="334" t="s">
        <v>36</v>
      </c>
      <c r="N83" s="334">
        <v>2</v>
      </c>
      <c r="O83" s="803"/>
      <c r="P83" s="771" t="str">
        <f t="shared" si="0"/>
        <v>Included</v>
      </c>
      <c r="Q83" s="772">
        <f t="shared" si="1"/>
        <v>0</v>
      </c>
      <c r="R83" s="293">
        <f t="shared" si="5"/>
        <v>0</v>
      </c>
      <c r="S83" s="293">
        <f t="shared" si="6"/>
        <v>0</v>
      </c>
      <c r="T83" s="341">
        <f t="shared" si="7"/>
        <v>0</v>
      </c>
      <c r="U83" s="341"/>
      <c r="AD83" s="342"/>
    </row>
    <row r="84" spans="1:30" s="293" customFormat="1" x14ac:dyDescent="0.3">
      <c r="A84" s="334">
        <v>65</v>
      </c>
      <c r="B84" s="334">
        <v>7000023989</v>
      </c>
      <c r="C84" s="334">
        <v>40</v>
      </c>
      <c r="D84" s="334">
        <v>90</v>
      </c>
      <c r="E84" s="334">
        <v>1590</v>
      </c>
      <c r="F84" s="425" t="s">
        <v>366</v>
      </c>
      <c r="G84" s="334">
        <v>170004337</v>
      </c>
      <c r="H84" s="334">
        <v>998734</v>
      </c>
      <c r="I84" s="335"/>
      <c r="J84" s="336">
        <v>0.18</v>
      </c>
      <c r="K84" s="337"/>
      <c r="L84" s="338" t="s">
        <v>425</v>
      </c>
      <c r="M84" s="334" t="s">
        <v>36</v>
      </c>
      <c r="N84" s="334">
        <v>2</v>
      </c>
      <c r="O84" s="803"/>
      <c r="P84" s="771" t="str">
        <f t="shared" ref="P84:P139" si="8">IF(O84=0, "Included", IF(ISERROR(N84*O84), O84, N84*O84))</f>
        <v>Included</v>
      </c>
      <c r="Q84" s="772">
        <f t="shared" ref="Q84:Q139" si="9">S84</f>
        <v>0</v>
      </c>
      <c r="R84" s="293">
        <f t="shared" si="5"/>
        <v>0</v>
      </c>
      <c r="S84" s="293">
        <f t="shared" si="6"/>
        <v>0</v>
      </c>
      <c r="T84" s="341">
        <f t="shared" si="7"/>
        <v>0</v>
      </c>
      <c r="U84" s="341"/>
      <c r="AD84" s="342"/>
    </row>
    <row r="85" spans="1:30" s="293" customFormat="1" x14ac:dyDescent="0.3">
      <c r="A85" s="766">
        <v>66</v>
      </c>
      <c r="B85" s="334">
        <v>7000023989</v>
      </c>
      <c r="C85" s="334">
        <v>40</v>
      </c>
      <c r="D85" s="334">
        <v>90</v>
      </c>
      <c r="E85" s="334">
        <v>1600</v>
      </c>
      <c r="F85" s="425" t="s">
        <v>366</v>
      </c>
      <c r="G85" s="334">
        <v>170001310</v>
      </c>
      <c r="H85" s="334">
        <v>998734</v>
      </c>
      <c r="I85" s="335"/>
      <c r="J85" s="336">
        <v>0.18</v>
      </c>
      <c r="K85" s="337"/>
      <c r="L85" s="338" t="s">
        <v>426</v>
      </c>
      <c r="M85" s="334" t="s">
        <v>36</v>
      </c>
      <c r="N85" s="334">
        <v>2</v>
      </c>
      <c r="O85" s="803"/>
      <c r="P85" s="771" t="str">
        <f t="shared" si="8"/>
        <v>Included</v>
      </c>
      <c r="Q85" s="772">
        <f t="shared" si="9"/>
        <v>0</v>
      </c>
      <c r="R85" s="293">
        <f t="shared" si="5"/>
        <v>0</v>
      </c>
      <c r="S85" s="293">
        <f t="shared" si="6"/>
        <v>0</v>
      </c>
      <c r="T85" s="341">
        <f t="shared" si="7"/>
        <v>0</v>
      </c>
      <c r="U85" s="341"/>
      <c r="AD85" s="342"/>
    </row>
    <row r="86" spans="1:30" s="293" customFormat="1" x14ac:dyDescent="0.3">
      <c r="A86" s="766">
        <v>67</v>
      </c>
      <c r="B86" s="334">
        <v>7000023989</v>
      </c>
      <c r="C86" s="334">
        <v>40</v>
      </c>
      <c r="D86" s="334">
        <v>90</v>
      </c>
      <c r="E86" s="334">
        <v>1610</v>
      </c>
      <c r="F86" s="425" t="s">
        <v>366</v>
      </c>
      <c r="G86" s="334">
        <v>170001311</v>
      </c>
      <c r="H86" s="334">
        <v>998734</v>
      </c>
      <c r="I86" s="335"/>
      <c r="J86" s="336">
        <v>0.18</v>
      </c>
      <c r="K86" s="337"/>
      <c r="L86" s="338" t="s">
        <v>427</v>
      </c>
      <c r="M86" s="334" t="s">
        <v>36</v>
      </c>
      <c r="N86" s="334">
        <v>2</v>
      </c>
      <c r="O86" s="803"/>
      <c r="P86" s="771" t="str">
        <f t="shared" si="8"/>
        <v>Included</v>
      </c>
      <c r="Q86" s="772">
        <f t="shared" si="9"/>
        <v>0</v>
      </c>
      <c r="R86" s="293">
        <f t="shared" si="5"/>
        <v>0</v>
      </c>
      <c r="S86" s="293">
        <f t="shared" si="6"/>
        <v>0</v>
      </c>
      <c r="T86" s="341">
        <f t="shared" si="7"/>
        <v>0</v>
      </c>
      <c r="U86" s="341"/>
      <c r="AD86" s="342"/>
    </row>
    <row r="87" spans="1:30" s="293" customFormat="1" x14ac:dyDescent="0.3">
      <c r="A87" s="334">
        <v>68</v>
      </c>
      <c r="B87" s="334">
        <v>7000023989</v>
      </c>
      <c r="C87" s="334">
        <v>40</v>
      </c>
      <c r="D87" s="334">
        <v>90</v>
      </c>
      <c r="E87" s="334">
        <v>1620</v>
      </c>
      <c r="F87" s="425" t="s">
        <v>366</v>
      </c>
      <c r="G87" s="334">
        <v>170003726</v>
      </c>
      <c r="H87" s="334">
        <v>998736</v>
      </c>
      <c r="I87" s="335"/>
      <c r="J87" s="336">
        <v>0.18</v>
      </c>
      <c r="K87" s="337"/>
      <c r="L87" s="338" t="s">
        <v>428</v>
      </c>
      <c r="M87" s="334" t="s">
        <v>36</v>
      </c>
      <c r="N87" s="334">
        <v>2</v>
      </c>
      <c r="O87" s="803"/>
      <c r="P87" s="771" t="str">
        <f t="shared" si="8"/>
        <v>Included</v>
      </c>
      <c r="Q87" s="772">
        <f t="shared" si="9"/>
        <v>0</v>
      </c>
      <c r="R87" s="293">
        <f t="shared" si="5"/>
        <v>0</v>
      </c>
      <c r="S87" s="293">
        <f t="shared" si="6"/>
        <v>0</v>
      </c>
      <c r="T87" s="341">
        <f t="shared" si="7"/>
        <v>0</v>
      </c>
      <c r="U87" s="341"/>
      <c r="AD87" s="342"/>
    </row>
    <row r="88" spans="1:30" s="293" customFormat="1" x14ac:dyDescent="0.3">
      <c r="A88" s="766">
        <v>69</v>
      </c>
      <c r="B88" s="334">
        <v>7000023989</v>
      </c>
      <c r="C88" s="334">
        <v>40</v>
      </c>
      <c r="D88" s="334">
        <v>90</v>
      </c>
      <c r="E88" s="334">
        <v>1630</v>
      </c>
      <c r="F88" s="425" t="s">
        <v>366</v>
      </c>
      <c r="G88" s="334">
        <v>170001314</v>
      </c>
      <c r="H88" s="334">
        <v>998734</v>
      </c>
      <c r="I88" s="335"/>
      <c r="J88" s="336">
        <v>0.18</v>
      </c>
      <c r="K88" s="337"/>
      <c r="L88" s="338" t="s">
        <v>429</v>
      </c>
      <c r="M88" s="334" t="s">
        <v>36</v>
      </c>
      <c r="N88" s="334">
        <v>2</v>
      </c>
      <c r="O88" s="803"/>
      <c r="P88" s="771" t="str">
        <f t="shared" si="8"/>
        <v>Included</v>
      </c>
      <c r="Q88" s="772">
        <f t="shared" si="9"/>
        <v>0</v>
      </c>
      <c r="R88" s="293">
        <f t="shared" si="5"/>
        <v>0</v>
      </c>
      <c r="S88" s="293">
        <f t="shared" si="6"/>
        <v>0</v>
      </c>
      <c r="T88" s="341">
        <f t="shared" si="7"/>
        <v>0</v>
      </c>
      <c r="U88" s="341"/>
      <c r="AD88" s="342"/>
    </row>
    <row r="89" spans="1:30" s="293" customFormat="1" x14ac:dyDescent="0.3">
      <c r="A89" s="766">
        <v>70</v>
      </c>
      <c r="B89" s="334">
        <v>7000023989</v>
      </c>
      <c r="C89" s="334">
        <v>40</v>
      </c>
      <c r="D89" s="334">
        <v>90</v>
      </c>
      <c r="E89" s="334">
        <v>1640</v>
      </c>
      <c r="F89" s="425" t="s">
        <v>366</v>
      </c>
      <c r="G89" s="334">
        <v>170001315</v>
      </c>
      <c r="H89" s="334">
        <v>998734</v>
      </c>
      <c r="I89" s="335"/>
      <c r="J89" s="336">
        <v>0.18</v>
      </c>
      <c r="K89" s="337"/>
      <c r="L89" s="338" t="s">
        <v>430</v>
      </c>
      <c r="M89" s="334" t="s">
        <v>36</v>
      </c>
      <c r="N89" s="334">
        <v>2</v>
      </c>
      <c r="O89" s="803"/>
      <c r="P89" s="771" t="str">
        <f t="shared" si="8"/>
        <v>Included</v>
      </c>
      <c r="Q89" s="772">
        <f t="shared" si="9"/>
        <v>0</v>
      </c>
      <c r="R89" s="293">
        <f t="shared" si="5"/>
        <v>0</v>
      </c>
      <c r="S89" s="293">
        <f t="shared" si="6"/>
        <v>0</v>
      </c>
      <c r="T89" s="341">
        <f t="shared" si="7"/>
        <v>0</v>
      </c>
      <c r="U89" s="341"/>
      <c r="AD89" s="342"/>
    </row>
    <row r="90" spans="1:30" s="293" customFormat="1" x14ac:dyDescent="0.3">
      <c r="A90" s="334">
        <v>71</v>
      </c>
      <c r="B90" s="334">
        <v>7000023989</v>
      </c>
      <c r="C90" s="334">
        <v>40</v>
      </c>
      <c r="D90" s="334">
        <v>90</v>
      </c>
      <c r="E90" s="334">
        <v>1650</v>
      </c>
      <c r="F90" s="425" t="s">
        <v>366</v>
      </c>
      <c r="G90" s="334">
        <v>170001312</v>
      </c>
      <c r="H90" s="334">
        <v>998734</v>
      </c>
      <c r="I90" s="335"/>
      <c r="J90" s="336">
        <v>0.18</v>
      </c>
      <c r="K90" s="337"/>
      <c r="L90" s="338" t="s">
        <v>431</v>
      </c>
      <c r="M90" s="334" t="s">
        <v>36</v>
      </c>
      <c r="N90" s="334">
        <v>2</v>
      </c>
      <c r="O90" s="803"/>
      <c r="P90" s="771" t="str">
        <f t="shared" si="8"/>
        <v>Included</v>
      </c>
      <c r="Q90" s="772">
        <f t="shared" si="9"/>
        <v>0</v>
      </c>
      <c r="R90" s="293">
        <f t="shared" si="5"/>
        <v>0</v>
      </c>
      <c r="S90" s="293">
        <f t="shared" si="6"/>
        <v>0</v>
      </c>
      <c r="T90" s="341">
        <f t="shared" si="7"/>
        <v>0</v>
      </c>
      <c r="U90" s="341"/>
      <c r="AD90" s="342"/>
    </row>
    <row r="91" spans="1:30" s="293" customFormat="1" x14ac:dyDescent="0.3">
      <c r="A91" s="766">
        <v>72</v>
      </c>
      <c r="B91" s="334">
        <v>7000023989</v>
      </c>
      <c r="C91" s="334">
        <v>40</v>
      </c>
      <c r="D91" s="334">
        <v>90</v>
      </c>
      <c r="E91" s="334">
        <v>1660</v>
      </c>
      <c r="F91" s="425" t="s">
        <v>366</v>
      </c>
      <c r="G91" s="334">
        <v>170004347</v>
      </c>
      <c r="H91" s="334">
        <v>998734</v>
      </c>
      <c r="I91" s="335"/>
      <c r="J91" s="336">
        <v>0.18</v>
      </c>
      <c r="K91" s="337"/>
      <c r="L91" s="338" t="s">
        <v>432</v>
      </c>
      <c r="M91" s="334" t="s">
        <v>36</v>
      </c>
      <c r="N91" s="334">
        <v>2</v>
      </c>
      <c r="O91" s="803"/>
      <c r="P91" s="771" t="str">
        <f t="shared" si="8"/>
        <v>Included</v>
      </c>
      <c r="Q91" s="772">
        <f t="shared" si="9"/>
        <v>0</v>
      </c>
      <c r="R91" s="293">
        <f t="shared" si="5"/>
        <v>0</v>
      </c>
      <c r="S91" s="293">
        <f t="shared" si="6"/>
        <v>0</v>
      </c>
      <c r="T91" s="341">
        <f t="shared" si="7"/>
        <v>0</v>
      </c>
      <c r="U91" s="341"/>
      <c r="AD91" s="342"/>
    </row>
    <row r="92" spans="1:30" s="293" customFormat="1" x14ac:dyDescent="0.3">
      <c r="A92" s="766">
        <v>73</v>
      </c>
      <c r="B92" s="334">
        <v>7000023989</v>
      </c>
      <c r="C92" s="334">
        <v>40</v>
      </c>
      <c r="D92" s="334">
        <v>90</v>
      </c>
      <c r="E92" s="334">
        <v>1670</v>
      </c>
      <c r="F92" s="425" t="s">
        <v>366</v>
      </c>
      <c r="G92" s="334">
        <v>170004348</v>
      </c>
      <c r="H92" s="334">
        <v>998734</v>
      </c>
      <c r="I92" s="335"/>
      <c r="J92" s="336">
        <v>0.18</v>
      </c>
      <c r="K92" s="337"/>
      <c r="L92" s="338" t="s">
        <v>433</v>
      </c>
      <c r="M92" s="334" t="s">
        <v>36</v>
      </c>
      <c r="N92" s="334">
        <v>2</v>
      </c>
      <c r="O92" s="803"/>
      <c r="P92" s="771" t="str">
        <f t="shared" si="8"/>
        <v>Included</v>
      </c>
      <c r="Q92" s="772">
        <f t="shared" si="9"/>
        <v>0</v>
      </c>
      <c r="R92" s="293">
        <f t="shared" si="5"/>
        <v>0</v>
      </c>
      <c r="S92" s="293">
        <f t="shared" si="6"/>
        <v>0</v>
      </c>
      <c r="T92" s="341">
        <f t="shared" si="7"/>
        <v>0</v>
      </c>
      <c r="U92" s="341"/>
      <c r="AD92" s="342"/>
    </row>
    <row r="93" spans="1:30" s="293" customFormat="1" ht="31.5" x14ac:dyDescent="0.3">
      <c r="A93" s="334">
        <v>74</v>
      </c>
      <c r="B93" s="334">
        <v>7000023989</v>
      </c>
      <c r="C93" s="334">
        <v>40</v>
      </c>
      <c r="D93" s="334">
        <v>90</v>
      </c>
      <c r="E93" s="334">
        <v>1680</v>
      </c>
      <c r="F93" s="425" t="s">
        <v>366</v>
      </c>
      <c r="G93" s="334">
        <v>170004349</v>
      </c>
      <c r="H93" s="334">
        <v>998734</v>
      </c>
      <c r="I93" s="335"/>
      <c r="J93" s="336">
        <v>0.18</v>
      </c>
      <c r="K93" s="337"/>
      <c r="L93" s="338" t="s">
        <v>434</v>
      </c>
      <c r="M93" s="334" t="s">
        <v>36</v>
      </c>
      <c r="N93" s="334">
        <v>2</v>
      </c>
      <c r="O93" s="803"/>
      <c r="P93" s="771" t="str">
        <f t="shared" si="8"/>
        <v>Included</v>
      </c>
      <c r="Q93" s="772">
        <f t="shared" si="9"/>
        <v>0</v>
      </c>
      <c r="R93" s="293">
        <f t="shared" si="5"/>
        <v>0</v>
      </c>
      <c r="S93" s="293">
        <f t="shared" si="6"/>
        <v>0</v>
      </c>
      <c r="T93" s="341">
        <f t="shared" si="7"/>
        <v>0</v>
      </c>
      <c r="U93" s="341"/>
      <c r="AD93" s="342"/>
    </row>
    <row r="94" spans="1:30" s="293" customFormat="1" x14ac:dyDescent="0.3">
      <c r="A94" s="766">
        <v>75</v>
      </c>
      <c r="B94" s="334">
        <v>7000023989</v>
      </c>
      <c r="C94" s="334">
        <v>40</v>
      </c>
      <c r="D94" s="334">
        <v>90</v>
      </c>
      <c r="E94" s="334">
        <v>1690</v>
      </c>
      <c r="F94" s="425" t="s">
        <v>366</v>
      </c>
      <c r="G94" s="334">
        <v>170003236</v>
      </c>
      <c r="H94" s="334">
        <v>998734</v>
      </c>
      <c r="I94" s="335"/>
      <c r="J94" s="336">
        <v>0.18</v>
      </c>
      <c r="K94" s="337"/>
      <c r="L94" s="338" t="s">
        <v>325</v>
      </c>
      <c r="M94" s="334" t="s">
        <v>36</v>
      </c>
      <c r="N94" s="334">
        <v>1</v>
      </c>
      <c r="O94" s="803"/>
      <c r="P94" s="771" t="str">
        <f t="shared" si="8"/>
        <v>Included</v>
      </c>
      <c r="Q94" s="772">
        <f t="shared" si="9"/>
        <v>0</v>
      </c>
      <c r="R94" s="293">
        <f t="shared" si="5"/>
        <v>0</v>
      </c>
      <c r="S94" s="293">
        <f t="shared" si="6"/>
        <v>0</v>
      </c>
      <c r="T94" s="341">
        <f t="shared" si="7"/>
        <v>0</v>
      </c>
      <c r="U94" s="341"/>
      <c r="AD94" s="342"/>
    </row>
    <row r="95" spans="1:30" s="293" customFormat="1" ht="31.5" x14ac:dyDescent="0.3">
      <c r="A95" s="766">
        <v>76</v>
      </c>
      <c r="B95" s="334">
        <v>7000023989</v>
      </c>
      <c r="C95" s="334">
        <v>40</v>
      </c>
      <c r="D95" s="334">
        <v>90</v>
      </c>
      <c r="E95" s="334">
        <v>1700</v>
      </c>
      <c r="F95" s="425" t="s">
        <v>366</v>
      </c>
      <c r="G95" s="334">
        <v>170002994</v>
      </c>
      <c r="H95" s="334">
        <v>998734</v>
      </c>
      <c r="I95" s="335"/>
      <c r="J95" s="336">
        <v>0.18</v>
      </c>
      <c r="K95" s="337"/>
      <c r="L95" s="338" t="s">
        <v>435</v>
      </c>
      <c r="M95" s="334" t="s">
        <v>36</v>
      </c>
      <c r="N95" s="334">
        <v>3</v>
      </c>
      <c r="O95" s="803"/>
      <c r="P95" s="771" t="str">
        <f t="shared" si="8"/>
        <v>Included</v>
      </c>
      <c r="Q95" s="772">
        <f t="shared" si="9"/>
        <v>0</v>
      </c>
      <c r="R95" s="293">
        <f t="shared" si="5"/>
        <v>0</v>
      </c>
      <c r="S95" s="293">
        <f t="shared" si="6"/>
        <v>0</v>
      </c>
      <c r="T95" s="341">
        <f t="shared" si="7"/>
        <v>0</v>
      </c>
      <c r="U95" s="341"/>
      <c r="AD95" s="342"/>
    </row>
    <row r="96" spans="1:30" s="293" customFormat="1" x14ac:dyDescent="0.3">
      <c r="A96" s="334">
        <v>77</v>
      </c>
      <c r="B96" s="334">
        <v>7000023989</v>
      </c>
      <c r="C96" s="334">
        <v>40</v>
      </c>
      <c r="D96" s="334">
        <v>90</v>
      </c>
      <c r="E96" s="334">
        <v>1710</v>
      </c>
      <c r="F96" s="425" t="s">
        <v>366</v>
      </c>
      <c r="G96" s="334">
        <v>100006456</v>
      </c>
      <c r="H96" s="334">
        <v>998734</v>
      </c>
      <c r="I96" s="335"/>
      <c r="J96" s="336">
        <v>0.18</v>
      </c>
      <c r="K96" s="337"/>
      <c r="L96" s="338" t="s">
        <v>436</v>
      </c>
      <c r="M96" s="334" t="s">
        <v>36</v>
      </c>
      <c r="N96" s="334">
        <v>3</v>
      </c>
      <c r="O96" s="803"/>
      <c r="P96" s="771" t="str">
        <f t="shared" si="8"/>
        <v>Included</v>
      </c>
      <c r="Q96" s="772">
        <f t="shared" si="9"/>
        <v>0</v>
      </c>
      <c r="R96" s="293">
        <f t="shared" si="5"/>
        <v>0</v>
      </c>
      <c r="S96" s="293">
        <f t="shared" si="6"/>
        <v>0</v>
      </c>
      <c r="T96" s="341">
        <f t="shared" si="7"/>
        <v>0</v>
      </c>
      <c r="U96" s="341"/>
      <c r="AD96" s="342"/>
    </row>
    <row r="97" spans="1:30" s="293" customFormat="1" x14ac:dyDescent="0.3">
      <c r="A97" s="766">
        <v>78</v>
      </c>
      <c r="B97" s="334">
        <v>7000023989</v>
      </c>
      <c r="C97" s="334">
        <v>40</v>
      </c>
      <c r="D97" s="334">
        <v>90</v>
      </c>
      <c r="E97" s="334">
        <v>1720</v>
      </c>
      <c r="F97" s="425" t="s">
        <v>366</v>
      </c>
      <c r="G97" s="334">
        <v>170004307</v>
      </c>
      <c r="H97" s="334">
        <v>998734</v>
      </c>
      <c r="I97" s="335"/>
      <c r="J97" s="336">
        <v>0.18</v>
      </c>
      <c r="K97" s="337"/>
      <c r="L97" s="338" t="s">
        <v>437</v>
      </c>
      <c r="M97" s="334" t="s">
        <v>36</v>
      </c>
      <c r="N97" s="334">
        <v>1</v>
      </c>
      <c r="O97" s="803"/>
      <c r="P97" s="771" t="str">
        <f t="shared" si="8"/>
        <v>Included</v>
      </c>
      <c r="Q97" s="772">
        <f t="shared" si="9"/>
        <v>0</v>
      </c>
      <c r="R97" s="293">
        <f t="shared" si="5"/>
        <v>0</v>
      </c>
      <c r="S97" s="293">
        <f t="shared" si="6"/>
        <v>0</v>
      </c>
      <c r="T97" s="341">
        <f t="shared" si="7"/>
        <v>0</v>
      </c>
      <c r="U97" s="341"/>
      <c r="AD97" s="342"/>
    </row>
    <row r="98" spans="1:30" s="293" customFormat="1" x14ac:dyDescent="0.3">
      <c r="A98" s="766">
        <v>79</v>
      </c>
      <c r="B98" s="334">
        <v>7000023989</v>
      </c>
      <c r="C98" s="334">
        <v>40</v>
      </c>
      <c r="D98" s="334">
        <v>90</v>
      </c>
      <c r="E98" s="334">
        <v>1730</v>
      </c>
      <c r="F98" s="425" t="s">
        <v>366</v>
      </c>
      <c r="G98" s="334">
        <v>170004308</v>
      </c>
      <c r="H98" s="334">
        <v>998734</v>
      </c>
      <c r="I98" s="335"/>
      <c r="J98" s="336">
        <v>0.18</v>
      </c>
      <c r="K98" s="337"/>
      <c r="L98" s="338" t="s">
        <v>438</v>
      </c>
      <c r="M98" s="334" t="s">
        <v>36</v>
      </c>
      <c r="N98" s="334">
        <v>1</v>
      </c>
      <c r="O98" s="803"/>
      <c r="P98" s="771" t="str">
        <f t="shared" si="8"/>
        <v>Included</v>
      </c>
      <c r="Q98" s="772">
        <f t="shared" si="9"/>
        <v>0</v>
      </c>
      <c r="R98" s="293">
        <f t="shared" si="5"/>
        <v>0</v>
      </c>
      <c r="S98" s="293">
        <f t="shared" si="6"/>
        <v>0</v>
      </c>
      <c r="T98" s="341">
        <f t="shared" si="7"/>
        <v>0</v>
      </c>
      <c r="U98" s="341"/>
      <c r="AD98" s="342"/>
    </row>
    <row r="99" spans="1:30" s="293" customFormat="1" x14ac:dyDescent="0.3">
      <c r="A99" s="334">
        <v>80</v>
      </c>
      <c r="B99" s="760">
        <v>7000023989</v>
      </c>
      <c r="C99" s="760">
        <v>40</v>
      </c>
      <c r="D99" s="760">
        <v>90</v>
      </c>
      <c r="E99" s="760">
        <v>1740</v>
      </c>
      <c r="F99" s="761" t="s">
        <v>366</v>
      </c>
      <c r="G99" s="760">
        <v>170004299</v>
      </c>
      <c r="H99" s="760">
        <v>998734</v>
      </c>
      <c r="I99" s="762"/>
      <c r="J99" s="763">
        <v>0.18</v>
      </c>
      <c r="K99" s="764"/>
      <c r="L99" s="765" t="s">
        <v>439</v>
      </c>
      <c r="M99" s="760" t="s">
        <v>36</v>
      </c>
      <c r="N99" s="760">
        <v>1</v>
      </c>
      <c r="O99" s="805"/>
      <c r="P99" s="771" t="str">
        <f t="shared" si="8"/>
        <v>Included</v>
      </c>
      <c r="Q99" s="772">
        <f t="shared" si="9"/>
        <v>0</v>
      </c>
      <c r="R99" s="293">
        <f t="shared" si="5"/>
        <v>0</v>
      </c>
      <c r="S99" s="293">
        <f t="shared" si="6"/>
        <v>0</v>
      </c>
      <c r="T99" s="341">
        <f t="shared" si="7"/>
        <v>0</v>
      </c>
      <c r="U99" s="341"/>
      <c r="AD99" s="342"/>
    </row>
    <row r="100" spans="1:30" s="293" customFormat="1" x14ac:dyDescent="0.3">
      <c r="A100" s="766">
        <v>81</v>
      </c>
      <c r="B100" s="766">
        <v>7000023989</v>
      </c>
      <c r="C100" s="766">
        <v>40</v>
      </c>
      <c r="D100" s="766">
        <v>90</v>
      </c>
      <c r="E100" s="766">
        <v>1750</v>
      </c>
      <c r="F100" s="767" t="s">
        <v>366</v>
      </c>
      <c r="G100" s="766">
        <v>170004300</v>
      </c>
      <c r="H100" s="766">
        <v>998734</v>
      </c>
      <c r="I100" s="768"/>
      <c r="J100" s="769">
        <v>0.18</v>
      </c>
      <c r="K100" s="63"/>
      <c r="L100" s="770" t="s">
        <v>440</v>
      </c>
      <c r="M100" s="766" t="s">
        <v>36</v>
      </c>
      <c r="N100" s="766">
        <v>1</v>
      </c>
      <c r="O100" s="804"/>
      <c r="P100" s="771" t="str">
        <f t="shared" si="8"/>
        <v>Included</v>
      </c>
      <c r="Q100" s="772">
        <f t="shared" si="9"/>
        <v>0</v>
      </c>
      <c r="R100" s="293">
        <f t="shared" si="5"/>
        <v>0</v>
      </c>
      <c r="S100" s="293">
        <f t="shared" si="6"/>
        <v>0</v>
      </c>
      <c r="T100" s="341">
        <f t="shared" si="7"/>
        <v>0</v>
      </c>
      <c r="U100" s="341"/>
      <c r="AD100" s="342"/>
    </row>
    <row r="101" spans="1:30" s="293" customFormat="1" x14ac:dyDescent="0.3">
      <c r="A101" s="766">
        <v>82</v>
      </c>
      <c r="B101" s="334">
        <v>7000023989</v>
      </c>
      <c r="C101" s="334">
        <v>40</v>
      </c>
      <c r="D101" s="334">
        <v>90</v>
      </c>
      <c r="E101" s="334">
        <v>1760</v>
      </c>
      <c r="F101" s="425" t="s">
        <v>366</v>
      </c>
      <c r="G101" s="334">
        <v>170000901</v>
      </c>
      <c r="H101" s="334">
        <v>998734</v>
      </c>
      <c r="I101" s="335"/>
      <c r="J101" s="336">
        <v>0.18</v>
      </c>
      <c r="K101" s="337"/>
      <c r="L101" s="338" t="s">
        <v>441</v>
      </c>
      <c r="M101" s="334" t="s">
        <v>36</v>
      </c>
      <c r="N101" s="334">
        <v>2</v>
      </c>
      <c r="O101" s="803"/>
      <c r="P101" s="771" t="str">
        <f t="shared" si="8"/>
        <v>Included</v>
      </c>
      <c r="Q101" s="772">
        <f t="shared" si="9"/>
        <v>0</v>
      </c>
      <c r="R101" s="293">
        <f t="shared" si="5"/>
        <v>0</v>
      </c>
      <c r="S101" s="293">
        <f t="shared" si="6"/>
        <v>0</v>
      </c>
      <c r="T101" s="341">
        <f t="shared" si="7"/>
        <v>0</v>
      </c>
      <c r="U101" s="341"/>
      <c r="AD101" s="342"/>
    </row>
    <row r="102" spans="1:30" s="293" customFormat="1" ht="31.5" x14ac:dyDescent="0.3">
      <c r="A102" s="334">
        <v>83</v>
      </c>
      <c r="B102" s="334">
        <v>7000023989</v>
      </c>
      <c r="C102" s="334">
        <v>40</v>
      </c>
      <c r="D102" s="334">
        <v>90</v>
      </c>
      <c r="E102" s="334">
        <v>1770</v>
      </c>
      <c r="F102" s="425" t="s">
        <v>366</v>
      </c>
      <c r="G102" s="334">
        <v>170001319</v>
      </c>
      <c r="H102" s="334">
        <v>998734</v>
      </c>
      <c r="I102" s="335"/>
      <c r="J102" s="336">
        <v>0.18</v>
      </c>
      <c r="K102" s="337"/>
      <c r="L102" s="338" t="s">
        <v>442</v>
      </c>
      <c r="M102" s="334" t="s">
        <v>36</v>
      </c>
      <c r="N102" s="334">
        <v>1</v>
      </c>
      <c r="O102" s="803"/>
      <c r="P102" s="771" t="str">
        <f t="shared" si="8"/>
        <v>Included</v>
      </c>
      <c r="Q102" s="772">
        <f t="shared" si="9"/>
        <v>0</v>
      </c>
      <c r="R102" s="293">
        <f t="shared" si="5"/>
        <v>0</v>
      </c>
      <c r="S102" s="293">
        <f t="shared" si="6"/>
        <v>0</v>
      </c>
      <c r="T102" s="341">
        <f t="shared" si="7"/>
        <v>0</v>
      </c>
      <c r="U102" s="341"/>
      <c r="AD102" s="342"/>
    </row>
    <row r="103" spans="1:30" s="293" customFormat="1" x14ac:dyDescent="0.3">
      <c r="A103" s="766">
        <v>84</v>
      </c>
      <c r="B103" s="334">
        <v>7000023989</v>
      </c>
      <c r="C103" s="334">
        <v>40</v>
      </c>
      <c r="D103" s="334">
        <v>90</v>
      </c>
      <c r="E103" s="334">
        <v>1780</v>
      </c>
      <c r="F103" s="425" t="s">
        <v>366</v>
      </c>
      <c r="G103" s="334">
        <v>170003696</v>
      </c>
      <c r="H103" s="334">
        <v>998734</v>
      </c>
      <c r="I103" s="335"/>
      <c r="J103" s="336">
        <v>0.18</v>
      </c>
      <c r="K103" s="337"/>
      <c r="L103" s="338" t="s">
        <v>331</v>
      </c>
      <c r="M103" s="334" t="s">
        <v>34</v>
      </c>
      <c r="N103" s="334">
        <v>1</v>
      </c>
      <c r="O103" s="803"/>
      <c r="P103" s="771" t="str">
        <f t="shared" si="8"/>
        <v>Included</v>
      </c>
      <c r="Q103" s="772">
        <f t="shared" si="9"/>
        <v>0</v>
      </c>
      <c r="R103" s="293">
        <f t="shared" si="5"/>
        <v>0</v>
      </c>
      <c r="S103" s="293">
        <f t="shared" si="6"/>
        <v>0</v>
      </c>
      <c r="T103" s="341">
        <f t="shared" si="7"/>
        <v>0</v>
      </c>
      <c r="U103" s="341"/>
      <c r="AD103" s="342"/>
    </row>
    <row r="104" spans="1:30" s="293" customFormat="1" x14ac:dyDescent="0.3">
      <c r="A104" s="766">
        <v>85</v>
      </c>
      <c r="B104" s="334">
        <v>7000023989</v>
      </c>
      <c r="C104" s="334">
        <v>40</v>
      </c>
      <c r="D104" s="334">
        <v>90</v>
      </c>
      <c r="E104" s="334">
        <v>1790</v>
      </c>
      <c r="F104" s="425" t="s">
        <v>366</v>
      </c>
      <c r="G104" s="334">
        <v>170001323</v>
      </c>
      <c r="H104" s="334">
        <v>998734</v>
      </c>
      <c r="I104" s="335"/>
      <c r="J104" s="336">
        <v>0.18</v>
      </c>
      <c r="K104" s="337"/>
      <c r="L104" s="338" t="s">
        <v>324</v>
      </c>
      <c r="M104" s="334" t="s">
        <v>36</v>
      </c>
      <c r="N104" s="334">
        <v>1</v>
      </c>
      <c r="O104" s="803"/>
      <c r="P104" s="771" t="str">
        <f t="shared" si="8"/>
        <v>Included</v>
      </c>
      <c r="Q104" s="772">
        <f t="shared" si="9"/>
        <v>0</v>
      </c>
      <c r="R104" s="293">
        <f t="shared" si="5"/>
        <v>0</v>
      </c>
      <c r="S104" s="293">
        <f t="shared" si="6"/>
        <v>0</v>
      </c>
      <c r="T104" s="341">
        <f t="shared" si="7"/>
        <v>0</v>
      </c>
      <c r="U104" s="341"/>
      <c r="AD104" s="342"/>
    </row>
    <row r="105" spans="1:30" s="293" customFormat="1" x14ac:dyDescent="0.3">
      <c r="A105" s="334">
        <v>86</v>
      </c>
      <c r="B105" s="334">
        <v>7000023989</v>
      </c>
      <c r="C105" s="334">
        <v>40</v>
      </c>
      <c r="D105" s="334">
        <v>90</v>
      </c>
      <c r="E105" s="334">
        <v>1800</v>
      </c>
      <c r="F105" s="425" t="s">
        <v>366</v>
      </c>
      <c r="G105" s="334">
        <v>170001321</v>
      </c>
      <c r="H105" s="334">
        <v>998734</v>
      </c>
      <c r="I105" s="335"/>
      <c r="J105" s="336">
        <v>0.18</v>
      </c>
      <c r="K105" s="337"/>
      <c r="L105" s="338" t="s">
        <v>443</v>
      </c>
      <c r="M105" s="334" t="s">
        <v>36</v>
      </c>
      <c r="N105" s="334">
        <v>1</v>
      </c>
      <c r="O105" s="803"/>
      <c r="P105" s="771" t="str">
        <f t="shared" si="8"/>
        <v>Included</v>
      </c>
      <c r="Q105" s="772">
        <f t="shared" si="9"/>
        <v>0</v>
      </c>
      <c r="R105" s="293">
        <f t="shared" si="5"/>
        <v>0</v>
      </c>
      <c r="S105" s="293">
        <f t="shared" si="6"/>
        <v>0</v>
      </c>
      <c r="T105" s="341">
        <f t="shared" si="7"/>
        <v>0</v>
      </c>
      <c r="U105" s="341"/>
      <c r="AD105" s="342"/>
    </row>
    <row r="106" spans="1:30" s="293" customFormat="1" x14ac:dyDescent="0.3">
      <c r="A106" s="766">
        <v>87</v>
      </c>
      <c r="B106" s="334">
        <v>7000023989</v>
      </c>
      <c r="C106" s="334">
        <v>40</v>
      </c>
      <c r="D106" s="334">
        <v>90</v>
      </c>
      <c r="E106" s="334">
        <v>1810</v>
      </c>
      <c r="F106" s="425" t="s">
        <v>366</v>
      </c>
      <c r="G106" s="334">
        <v>170001322</v>
      </c>
      <c r="H106" s="334">
        <v>998734</v>
      </c>
      <c r="I106" s="335"/>
      <c r="J106" s="336">
        <v>0.18</v>
      </c>
      <c r="K106" s="337"/>
      <c r="L106" s="338" t="s">
        <v>323</v>
      </c>
      <c r="M106" s="334" t="s">
        <v>36</v>
      </c>
      <c r="N106" s="334">
        <v>1</v>
      </c>
      <c r="O106" s="803"/>
      <c r="P106" s="771" t="str">
        <f t="shared" si="8"/>
        <v>Included</v>
      </c>
      <c r="Q106" s="772">
        <f t="shared" si="9"/>
        <v>0</v>
      </c>
      <c r="R106" s="293">
        <f t="shared" si="5"/>
        <v>0</v>
      </c>
      <c r="S106" s="293">
        <f t="shared" si="6"/>
        <v>0</v>
      </c>
      <c r="T106" s="341">
        <f t="shared" si="7"/>
        <v>0</v>
      </c>
      <c r="U106" s="341"/>
      <c r="AD106" s="342"/>
    </row>
    <row r="107" spans="1:30" s="293" customFormat="1" x14ac:dyDescent="0.3">
      <c r="A107" s="766">
        <v>88</v>
      </c>
      <c r="B107" s="334">
        <v>7000023989</v>
      </c>
      <c r="C107" s="334">
        <v>40</v>
      </c>
      <c r="D107" s="334">
        <v>90</v>
      </c>
      <c r="E107" s="334">
        <v>1820</v>
      </c>
      <c r="F107" s="425" t="s">
        <v>366</v>
      </c>
      <c r="G107" s="334">
        <v>170003713</v>
      </c>
      <c r="H107" s="334">
        <v>998736</v>
      </c>
      <c r="I107" s="335"/>
      <c r="J107" s="336">
        <v>0.18</v>
      </c>
      <c r="K107" s="337"/>
      <c r="L107" s="338" t="s">
        <v>321</v>
      </c>
      <c r="M107" s="334" t="s">
        <v>322</v>
      </c>
      <c r="N107" s="334">
        <v>1</v>
      </c>
      <c r="O107" s="803"/>
      <c r="P107" s="771" t="str">
        <f t="shared" si="8"/>
        <v>Included</v>
      </c>
      <c r="Q107" s="772">
        <f t="shared" si="9"/>
        <v>0</v>
      </c>
      <c r="R107" s="293">
        <f t="shared" si="5"/>
        <v>0</v>
      </c>
      <c r="S107" s="293">
        <f t="shared" si="6"/>
        <v>0</v>
      </c>
      <c r="T107" s="341">
        <f t="shared" si="7"/>
        <v>0</v>
      </c>
      <c r="U107" s="341"/>
      <c r="AD107" s="342"/>
    </row>
    <row r="108" spans="1:30" s="293" customFormat="1" x14ac:dyDescent="0.3">
      <c r="A108" s="334">
        <v>89</v>
      </c>
      <c r="B108" s="334">
        <v>7000023989</v>
      </c>
      <c r="C108" s="334">
        <v>40</v>
      </c>
      <c r="D108" s="334">
        <v>90</v>
      </c>
      <c r="E108" s="334">
        <v>1830</v>
      </c>
      <c r="F108" s="425" t="s">
        <v>366</v>
      </c>
      <c r="G108" s="334">
        <v>170003687</v>
      </c>
      <c r="H108" s="334">
        <v>998734</v>
      </c>
      <c r="I108" s="335"/>
      <c r="J108" s="336">
        <v>0.18</v>
      </c>
      <c r="K108" s="337"/>
      <c r="L108" s="338" t="s">
        <v>444</v>
      </c>
      <c r="M108" s="334" t="s">
        <v>36</v>
      </c>
      <c r="N108" s="334">
        <v>2</v>
      </c>
      <c r="O108" s="803"/>
      <c r="P108" s="771" t="str">
        <f t="shared" si="8"/>
        <v>Included</v>
      </c>
      <c r="Q108" s="772">
        <f t="shared" si="9"/>
        <v>0</v>
      </c>
      <c r="R108" s="293">
        <f t="shared" si="5"/>
        <v>0</v>
      </c>
      <c r="S108" s="293">
        <f t="shared" si="6"/>
        <v>0</v>
      </c>
      <c r="T108" s="341">
        <f t="shared" si="7"/>
        <v>0</v>
      </c>
      <c r="U108" s="341"/>
      <c r="AD108" s="342"/>
    </row>
    <row r="109" spans="1:30" s="293" customFormat="1" ht="31.5" x14ac:dyDescent="0.3">
      <c r="A109" s="766">
        <v>90</v>
      </c>
      <c r="B109" s="334">
        <v>7000023989</v>
      </c>
      <c r="C109" s="334">
        <v>40</v>
      </c>
      <c r="D109" s="334">
        <v>90</v>
      </c>
      <c r="E109" s="334">
        <v>1840</v>
      </c>
      <c r="F109" s="425" t="s">
        <v>366</v>
      </c>
      <c r="G109" s="334">
        <v>170001331</v>
      </c>
      <c r="H109" s="334">
        <v>998734</v>
      </c>
      <c r="I109" s="335"/>
      <c r="J109" s="336">
        <v>0.18</v>
      </c>
      <c r="K109" s="337"/>
      <c r="L109" s="338" t="s">
        <v>445</v>
      </c>
      <c r="M109" s="334" t="s">
        <v>343</v>
      </c>
      <c r="N109" s="334">
        <v>1</v>
      </c>
      <c r="O109" s="803"/>
      <c r="P109" s="771" t="str">
        <f t="shared" si="8"/>
        <v>Included</v>
      </c>
      <c r="Q109" s="772">
        <f t="shared" si="9"/>
        <v>0</v>
      </c>
      <c r="R109" s="293">
        <f t="shared" si="5"/>
        <v>0</v>
      </c>
      <c r="S109" s="293">
        <f t="shared" si="6"/>
        <v>0</v>
      </c>
      <c r="T109" s="341">
        <f t="shared" si="7"/>
        <v>0</v>
      </c>
      <c r="U109" s="341"/>
      <c r="AD109" s="342"/>
    </row>
    <row r="110" spans="1:30" s="293" customFormat="1" ht="31.5" x14ac:dyDescent="0.3">
      <c r="A110" s="766">
        <v>91</v>
      </c>
      <c r="B110" s="334">
        <v>7000023989</v>
      </c>
      <c r="C110" s="334">
        <v>40</v>
      </c>
      <c r="D110" s="334">
        <v>90</v>
      </c>
      <c r="E110" s="334">
        <v>1850</v>
      </c>
      <c r="F110" s="425" t="s">
        <v>366</v>
      </c>
      <c r="G110" s="334">
        <v>170002976</v>
      </c>
      <c r="H110" s="334">
        <v>998734</v>
      </c>
      <c r="I110" s="335"/>
      <c r="J110" s="336">
        <v>0.18</v>
      </c>
      <c r="K110" s="337"/>
      <c r="L110" s="338" t="s">
        <v>446</v>
      </c>
      <c r="M110" s="334" t="s">
        <v>34</v>
      </c>
      <c r="N110" s="334">
        <v>3</v>
      </c>
      <c r="O110" s="803"/>
      <c r="P110" s="771" t="str">
        <f t="shared" si="8"/>
        <v>Included</v>
      </c>
      <c r="Q110" s="772">
        <f t="shared" si="9"/>
        <v>0</v>
      </c>
      <c r="R110" s="293">
        <f t="shared" si="5"/>
        <v>0</v>
      </c>
      <c r="S110" s="293">
        <f t="shared" si="6"/>
        <v>0</v>
      </c>
      <c r="T110" s="341">
        <f t="shared" si="7"/>
        <v>0</v>
      </c>
      <c r="U110" s="341"/>
      <c r="AD110" s="342"/>
    </row>
    <row r="111" spans="1:30" s="293" customFormat="1" x14ac:dyDescent="0.3">
      <c r="A111" s="334">
        <v>92</v>
      </c>
      <c r="B111" s="334">
        <v>7000023989</v>
      </c>
      <c r="C111" s="334">
        <v>40</v>
      </c>
      <c r="D111" s="334">
        <v>90</v>
      </c>
      <c r="E111" s="334">
        <v>1860</v>
      </c>
      <c r="F111" s="425" t="s">
        <v>366</v>
      </c>
      <c r="G111" s="334">
        <v>170003690</v>
      </c>
      <c r="H111" s="334">
        <v>998734</v>
      </c>
      <c r="I111" s="335"/>
      <c r="J111" s="336">
        <v>0.18</v>
      </c>
      <c r="K111" s="337"/>
      <c r="L111" s="338" t="s">
        <v>447</v>
      </c>
      <c r="M111" s="334" t="s">
        <v>34</v>
      </c>
      <c r="N111" s="334">
        <v>1</v>
      </c>
      <c r="O111" s="803"/>
      <c r="P111" s="771" t="str">
        <f t="shared" si="8"/>
        <v>Included</v>
      </c>
      <c r="Q111" s="772">
        <f t="shared" si="9"/>
        <v>0</v>
      </c>
      <c r="R111" s="293">
        <f t="shared" si="5"/>
        <v>0</v>
      </c>
      <c r="S111" s="293">
        <f t="shared" si="6"/>
        <v>0</v>
      </c>
      <c r="T111" s="341">
        <f t="shared" si="7"/>
        <v>0</v>
      </c>
      <c r="U111" s="341"/>
      <c r="AD111" s="342"/>
    </row>
    <row r="112" spans="1:30" s="293" customFormat="1" x14ac:dyDescent="0.3">
      <c r="A112" s="766">
        <v>93</v>
      </c>
      <c r="B112" s="334">
        <v>7000023989</v>
      </c>
      <c r="C112" s="334">
        <v>40</v>
      </c>
      <c r="D112" s="334">
        <v>90</v>
      </c>
      <c r="E112" s="334">
        <v>1870</v>
      </c>
      <c r="F112" s="425" t="s">
        <v>366</v>
      </c>
      <c r="G112" s="334">
        <v>170003689</v>
      </c>
      <c r="H112" s="334">
        <v>998734</v>
      </c>
      <c r="I112" s="335"/>
      <c r="J112" s="336">
        <v>0.18</v>
      </c>
      <c r="K112" s="337"/>
      <c r="L112" s="338" t="s">
        <v>448</v>
      </c>
      <c r="M112" s="334" t="s">
        <v>34</v>
      </c>
      <c r="N112" s="334">
        <v>1</v>
      </c>
      <c r="O112" s="803"/>
      <c r="P112" s="771" t="str">
        <f t="shared" si="8"/>
        <v>Included</v>
      </c>
      <c r="Q112" s="772">
        <f t="shared" si="9"/>
        <v>0</v>
      </c>
      <c r="R112" s="293">
        <f t="shared" si="5"/>
        <v>0</v>
      </c>
      <c r="S112" s="293">
        <f t="shared" si="6"/>
        <v>0</v>
      </c>
      <c r="T112" s="341">
        <f t="shared" si="7"/>
        <v>0</v>
      </c>
      <c r="U112" s="341"/>
      <c r="AD112" s="342"/>
    </row>
    <row r="113" spans="1:30" s="293" customFormat="1" x14ac:dyDescent="0.3">
      <c r="A113" s="766">
        <v>94</v>
      </c>
      <c r="B113" s="334">
        <v>7000023989</v>
      </c>
      <c r="C113" s="334">
        <v>40</v>
      </c>
      <c r="D113" s="334">
        <v>90</v>
      </c>
      <c r="E113" s="334">
        <v>1880</v>
      </c>
      <c r="F113" s="425" t="s">
        <v>366</v>
      </c>
      <c r="G113" s="334">
        <v>170004305</v>
      </c>
      <c r="H113" s="334">
        <v>998734</v>
      </c>
      <c r="I113" s="335"/>
      <c r="J113" s="336">
        <v>0.18</v>
      </c>
      <c r="K113" s="337"/>
      <c r="L113" s="338" t="s">
        <v>449</v>
      </c>
      <c r="M113" s="334" t="s">
        <v>36</v>
      </c>
      <c r="N113" s="334">
        <v>2</v>
      </c>
      <c r="O113" s="803"/>
      <c r="P113" s="771" t="str">
        <f t="shared" si="8"/>
        <v>Included</v>
      </c>
      <c r="Q113" s="772">
        <f t="shared" si="9"/>
        <v>0</v>
      </c>
      <c r="R113" s="293">
        <f t="shared" si="5"/>
        <v>0</v>
      </c>
      <c r="S113" s="293">
        <f t="shared" si="6"/>
        <v>0</v>
      </c>
      <c r="T113" s="341">
        <f t="shared" si="7"/>
        <v>0</v>
      </c>
      <c r="U113" s="341"/>
      <c r="AD113" s="342"/>
    </row>
    <row r="114" spans="1:30" s="293" customFormat="1" x14ac:dyDescent="0.3">
      <c r="A114" s="334">
        <v>95</v>
      </c>
      <c r="B114" s="334">
        <v>7000023989</v>
      </c>
      <c r="C114" s="334">
        <v>40</v>
      </c>
      <c r="D114" s="334">
        <v>90</v>
      </c>
      <c r="E114" s="334">
        <v>1890</v>
      </c>
      <c r="F114" s="425" t="s">
        <v>366</v>
      </c>
      <c r="G114" s="334">
        <v>170004306</v>
      </c>
      <c r="H114" s="334">
        <v>998734</v>
      </c>
      <c r="I114" s="335"/>
      <c r="J114" s="336">
        <v>0.18</v>
      </c>
      <c r="K114" s="337"/>
      <c r="L114" s="338" t="s">
        <v>450</v>
      </c>
      <c r="M114" s="334" t="s">
        <v>36</v>
      </c>
      <c r="N114" s="334">
        <v>2</v>
      </c>
      <c r="O114" s="803"/>
      <c r="P114" s="771" t="str">
        <f t="shared" si="8"/>
        <v>Included</v>
      </c>
      <c r="Q114" s="772">
        <f t="shared" si="9"/>
        <v>0</v>
      </c>
      <c r="R114" s="293">
        <f t="shared" si="5"/>
        <v>0</v>
      </c>
      <c r="S114" s="293">
        <f t="shared" si="6"/>
        <v>0</v>
      </c>
      <c r="T114" s="341">
        <f t="shared" si="7"/>
        <v>0</v>
      </c>
      <c r="U114" s="341"/>
      <c r="AD114" s="342"/>
    </row>
    <row r="115" spans="1:30" s="293" customFormat="1" x14ac:dyDescent="0.3">
      <c r="A115" s="766">
        <v>96</v>
      </c>
      <c r="B115" s="334">
        <v>7000023989</v>
      </c>
      <c r="C115" s="334">
        <v>40</v>
      </c>
      <c r="D115" s="334">
        <v>90</v>
      </c>
      <c r="E115" s="334">
        <v>1900</v>
      </c>
      <c r="F115" s="425" t="s">
        <v>366</v>
      </c>
      <c r="G115" s="334">
        <v>170003008</v>
      </c>
      <c r="H115" s="334">
        <v>998734</v>
      </c>
      <c r="I115" s="335"/>
      <c r="J115" s="336">
        <v>0.18</v>
      </c>
      <c r="K115" s="337"/>
      <c r="L115" s="338" t="s">
        <v>451</v>
      </c>
      <c r="M115" s="334" t="s">
        <v>36</v>
      </c>
      <c r="N115" s="334">
        <v>2</v>
      </c>
      <c r="O115" s="803"/>
      <c r="P115" s="771" t="str">
        <f t="shared" si="8"/>
        <v>Included</v>
      </c>
      <c r="Q115" s="772">
        <f t="shared" si="9"/>
        <v>0</v>
      </c>
      <c r="R115" s="293">
        <f t="shared" si="5"/>
        <v>0</v>
      </c>
      <c r="S115" s="293">
        <f t="shared" si="6"/>
        <v>0</v>
      </c>
      <c r="T115" s="341">
        <f t="shared" si="7"/>
        <v>0</v>
      </c>
      <c r="U115" s="341"/>
      <c r="AD115" s="342"/>
    </row>
    <row r="116" spans="1:30" s="293" customFormat="1" x14ac:dyDescent="0.3">
      <c r="A116" s="766">
        <v>97</v>
      </c>
      <c r="B116" s="334">
        <v>7000023989</v>
      </c>
      <c r="C116" s="334">
        <v>40</v>
      </c>
      <c r="D116" s="334">
        <v>90</v>
      </c>
      <c r="E116" s="334">
        <v>1910</v>
      </c>
      <c r="F116" s="425" t="s">
        <v>366</v>
      </c>
      <c r="G116" s="334">
        <v>170002981</v>
      </c>
      <c r="H116" s="334">
        <v>998734</v>
      </c>
      <c r="I116" s="335"/>
      <c r="J116" s="336">
        <v>0.18</v>
      </c>
      <c r="K116" s="337"/>
      <c r="L116" s="338" t="s">
        <v>452</v>
      </c>
      <c r="M116" s="334" t="s">
        <v>34</v>
      </c>
      <c r="N116" s="334">
        <v>2</v>
      </c>
      <c r="O116" s="803"/>
      <c r="P116" s="771" t="str">
        <f t="shared" si="8"/>
        <v>Included</v>
      </c>
      <c r="Q116" s="772">
        <f t="shared" si="9"/>
        <v>0</v>
      </c>
      <c r="R116" s="293">
        <f t="shared" si="5"/>
        <v>0</v>
      </c>
      <c r="S116" s="293">
        <f t="shared" si="6"/>
        <v>0</v>
      </c>
      <c r="T116" s="341">
        <f t="shared" si="7"/>
        <v>0</v>
      </c>
      <c r="U116" s="341"/>
      <c r="AD116" s="342"/>
    </row>
    <row r="117" spans="1:30" s="293" customFormat="1" x14ac:dyDescent="0.3">
      <c r="A117" s="334">
        <v>98</v>
      </c>
      <c r="B117" s="334">
        <v>7000023989</v>
      </c>
      <c r="C117" s="334">
        <v>40</v>
      </c>
      <c r="D117" s="334">
        <v>90</v>
      </c>
      <c r="E117" s="334">
        <v>1920</v>
      </c>
      <c r="F117" s="425" t="s">
        <v>366</v>
      </c>
      <c r="G117" s="334">
        <v>170003009</v>
      </c>
      <c r="H117" s="334">
        <v>998734</v>
      </c>
      <c r="I117" s="335"/>
      <c r="J117" s="336">
        <v>0.18</v>
      </c>
      <c r="K117" s="337"/>
      <c r="L117" s="338" t="s">
        <v>152</v>
      </c>
      <c r="M117" s="334" t="s">
        <v>36</v>
      </c>
      <c r="N117" s="334">
        <v>1</v>
      </c>
      <c r="O117" s="803"/>
      <c r="P117" s="771" t="str">
        <f t="shared" si="8"/>
        <v>Included</v>
      </c>
      <c r="Q117" s="772">
        <f t="shared" si="9"/>
        <v>0</v>
      </c>
      <c r="R117" s="293">
        <f t="shared" si="5"/>
        <v>0</v>
      </c>
      <c r="S117" s="293">
        <f t="shared" si="6"/>
        <v>0</v>
      </c>
      <c r="T117" s="341">
        <f t="shared" si="7"/>
        <v>0</v>
      </c>
      <c r="U117" s="341"/>
      <c r="AD117" s="342"/>
    </row>
    <row r="118" spans="1:30" s="293" customFormat="1" x14ac:dyDescent="0.3">
      <c r="A118" s="766">
        <v>99</v>
      </c>
      <c r="B118" s="334">
        <v>7000023989</v>
      </c>
      <c r="C118" s="334">
        <v>40</v>
      </c>
      <c r="D118" s="334">
        <v>90</v>
      </c>
      <c r="E118" s="334">
        <v>1930</v>
      </c>
      <c r="F118" s="425" t="s">
        <v>366</v>
      </c>
      <c r="G118" s="334">
        <v>170003010</v>
      </c>
      <c r="H118" s="334">
        <v>998734</v>
      </c>
      <c r="I118" s="335"/>
      <c r="J118" s="336">
        <v>0.18</v>
      </c>
      <c r="K118" s="337"/>
      <c r="L118" s="338" t="s">
        <v>153</v>
      </c>
      <c r="M118" s="334" t="s">
        <v>36</v>
      </c>
      <c r="N118" s="334">
        <v>1</v>
      </c>
      <c r="O118" s="803"/>
      <c r="P118" s="771" t="str">
        <f t="shared" si="8"/>
        <v>Included</v>
      </c>
      <c r="Q118" s="772">
        <f t="shared" si="9"/>
        <v>0</v>
      </c>
      <c r="R118" s="293">
        <f t="shared" si="5"/>
        <v>0</v>
      </c>
      <c r="S118" s="293">
        <f t="shared" si="6"/>
        <v>0</v>
      </c>
      <c r="T118" s="341">
        <f t="shared" si="7"/>
        <v>0</v>
      </c>
      <c r="U118" s="341"/>
      <c r="AD118" s="342"/>
    </row>
    <row r="119" spans="1:30" s="293" customFormat="1" x14ac:dyDescent="0.3">
      <c r="A119" s="766">
        <v>100</v>
      </c>
      <c r="B119" s="334">
        <v>7000023989</v>
      </c>
      <c r="C119" s="334">
        <v>40</v>
      </c>
      <c r="D119" s="334">
        <v>90</v>
      </c>
      <c r="E119" s="334">
        <v>1940</v>
      </c>
      <c r="F119" s="425" t="s">
        <v>366</v>
      </c>
      <c r="G119" s="334">
        <v>170002982</v>
      </c>
      <c r="H119" s="334">
        <v>998734</v>
      </c>
      <c r="I119" s="335"/>
      <c r="J119" s="336">
        <v>0.18</v>
      </c>
      <c r="K119" s="337"/>
      <c r="L119" s="338" t="s">
        <v>453</v>
      </c>
      <c r="M119" s="334" t="s">
        <v>34</v>
      </c>
      <c r="N119" s="334">
        <v>1</v>
      </c>
      <c r="O119" s="803"/>
      <c r="P119" s="771" t="str">
        <f t="shared" si="8"/>
        <v>Included</v>
      </c>
      <c r="Q119" s="772">
        <f t="shared" si="9"/>
        <v>0</v>
      </c>
      <c r="R119" s="293">
        <f t="shared" si="5"/>
        <v>0</v>
      </c>
      <c r="S119" s="293">
        <f t="shared" si="6"/>
        <v>0</v>
      </c>
      <c r="T119" s="341">
        <f t="shared" si="7"/>
        <v>0</v>
      </c>
      <c r="U119" s="341"/>
      <c r="AD119" s="342"/>
    </row>
    <row r="120" spans="1:30" s="293" customFormat="1" x14ac:dyDescent="0.3">
      <c r="A120" s="334">
        <v>101</v>
      </c>
      <c r="B120" s="334">
        <v>7000023989</v>
      </c>
      <c r="C120" s="334">
        <v>40</v>
      </c>
      <c r="D120" s="334">
        <v>90</v>
      </c>
      <c r="E120" s="334">
        <v>1950</v>
      </c>
      <c r="F120" s="425" t="s">
        <v>366</v>
      </c>
      <c r="G120" s="334">
        <v>170002984</v>
      </c>
      <c r="H120" s="334">
        <v>998734</v>
      </c>
      <c r="I120" s="335"/>
      <c r="J120" s="336">
        <v>0.18</v>
      </c>
      <c r="K120" s="337"/>
      <c r="L120" s="338" t="s">
        <v>344</v>
      </c>
      <c r="M120" s="334" t="s">
        <v>34</v>
      </c>
      <c r="N120" s="334">
        <v>1</v>
      </c>
      <c r="O120" s="803"/>
      <c r="P120" s="771" t="str">
        <f t="shared" si="8"/>
        <v>Included</v>
      </c>
      <c r="Q120" s="772">
        <f t="shared" si="9"/>
        <v>0</v>
      </c>
      <c r="R120" s="293">
        <f t="shared" si="5"/>
        <v>0</v>
      </c>
      <c r="S120" s="293">
        <f t="shared" si="6"/>
        <v>0</v>
      </c>
      <c r="T120" s="341">
        <f t="shared" si="7"/>
        <v>0</v>
      </c>
      <c r="U120" s="341"/>
      <c r="AD120" s="342"/>
    </row>
    <row r="121" spans="1:30" s="293" customFormat="1" x14ac:dyDescent="0.3">
      <c r="A121" s="766">
        <v>102</v>
      </c>
      <c r="B121" s="334">
        <v>7000023989</v>
      </c>
      <c r="C121" s="334">
        <v>40</v>
      </c>
      <c r="D121" s="334">
        <v>90</v>
      </c>
      <c r="E121" s="334">
        <v>1960</v>
      </c>
      <c r="F121" s="425" t="s">
        <v>366</v>
      </c>
      <c r="G121" s="334">
        <v>100013023</v>
      </c>
      <c r="H121" s="334">
        <v>998336</v>
      </c>
      <c r="I121" s="335"/>
      <c r="J121" s="336">
        <v>0.18</v>
      </c>
      <c r="K121" s="337"/>
      <c r="L121" s="338" t="s">
        <v>454</v>
      </c>
      <c r="M121" s="334" t="s">
        <v>34</v>
      </c>
      <c r="N121" s="334">
        <v>1</v>
      </c>
      <c r="O121" s="803"/>
      <c r="P121" s="771" t="str">
        <f t="shared" si="8"/>
        <v>Included</v>
      </c>
      <c r="Q121" s="772">
        <f t="shared" si="9"/>
        <v>0</v>
      </c>
      <c r="R121" s="293">
        <f t="shared" si="5"/>
        <v>0</v>
      </c>
      <c r="S121" s="293">
        <f t="shared" si="6"/>
        <v>0</v>
      </c>
      <c r="T121" s="341">
        <f t="shared" si="7"/>
        <v>0</v>
      </c>
      <c r="U121" s="341"/>
      <c r="AD121" s="342"/>
    </row>
    <row r="122" spans="1:30" s="293" customFormat="1" x14ac:dyDescent="0.3">
      <c r="A122" s="766">
        <v>103</v>
      </c>
      <c r="B122" s="334">
        <v>7000023989</v>
      </c>
      <c r="C122" s="334">
        <v>40</v>
      </c>
      <c r="D122" s="334">
        <v>90</v>
      </c>
      <c r="E122" s="334">
        <v>1970</v>
      </c>
      <c r="F122" s="425" t="s">
        <v>366</v>
      </c>
      <c r="G122" s="334">
        <v>170002983</v>
      </c>
      <c r="H122" s="334">
        <v>998734</v>
      </c>
      <c r="I122" s="335"/>
      <c r="J122" s="336">
        <v>0.18</v>
      </c>
      <c r="K122" s="337"/>
      <c r="L122" s="338" t="s">
        <v>455</v>
      </c>
      <c r="M122" s="334" t="s">
        <v>34</v>
      </c>
      <c r="N122" s="334">
        <v>1</v>
      </c>
      <c r="O122" s="803"/>
      <c r="P122" s="771" t="str">
        <f t="shared" si="8"/>
        <v>Included</v>
      </c>
      <c r="Q122" s="772">
        <f t="shared" si="9"/>
        <v>0</v>
      </c>
      <c r="R122" s="293">
        <f t="shared" si="5"/>
        <v>0</v>
      </c>
      <c r="S122" s="293">
        <f t="shared" si="6"/>
        <v>0</v>
      </c>
      <c r="T122" s="341">
        <f t="shared" si="7"/>
        <v>0</v>
      </c>
      <c r="U122" s="341"/>
      <c r="AD122" s="342"/>
    </row>
    <row r="123" spans="1:30" s="293" customFormat="1" x14ac:dyDescent="0.3">
      <c r="A123" s="334">
        <v>104</v>
      </c>
      <c r="B123" s="334">
        <v>7000023989</v>
      </c>
      <c r="C123" s="334">
        <v>40</v>
      </c>
      <c r="D123" s="334">
        <v>90</v>
      </c>
      <c r="E123" s="334">
        <v>1980</v>
      </c>
      <c r="F123" s="425" t="s">
        <v>366</v>
      </c>
      <c r="G123" s="334">
        <v>170003730</v>
      </c>
      <c r="H123" s="334">
        <v>998736</v>
      </c>
      <c r="I123" s="335"/>
      <c r="J123" s="336">
        <v>0.18</v>
      </c>
      <c r="K123" s="337"/>
      <c r="L123" s="338" t="s">
        <v>456</v>
      </c>
      <c r="M123" s="334" t="s">
        <v>34</v>
      </c>
      <c r="N123" s="334">
        <v>2</v>
      </c>
      <c r="O123" s="803"/>
      <c r="P123" s="771" t="str">
        <f t="shared" si="8"/>
        <v>Included</v>
      </c>
      <c r="Q123" s="772">
        <f t="shared" si="9"/>
        <v>0</v>
      </c>
      <c r="R123" s="293">
        <f t="shared" si="5"/>
        <v>0</v>
      </c>
      <c r="S123" s="293">
        <f t="shared" si="6"/>
        <v>0</v>
      </c>
      <c r="T123" s="341">
        <f t="shared" si="7"/>
        <v>0</v>
      </c>
      <c r="U123" s="341"/>
      <c r="AD123" s="342"/>
    </row>
    <row r="124" spans="1:30" s="293" customFormat="1" x14ac:dyDescent="0.3">
      <c r="A124" s="766">
        <v>105</v>
      </c>
      <c r="B124" s="334">
        <v>7000023989</v>
      </c>
      <c r="C124" s="334">
        <v>40</v>
      </c>
      <c r="D124" s="334">
        <v>90</v>
      </c>
      <c r="E124" s="334">
        <v>1990</v>
      </c>
      <c r="F124" s="425" t="s">
        <v>366</v>
      </c>
      <c r="G124" s="334">
        <v>170003237</v>
      </c>
      <c r="H124" s="334">
        <v>998734</v>
      </c>
      <c r="I124" s="335"/>
      <c r="J124" s="336">
        <v>0.18</v>
      </c>
      <c r="K124" s="337"/>
      <c r="L124" s="338" t="s">
        <v>457</v>
      </c>
      <c r="M124" s="334" t="s">
        <v>36</v>
      </c>
      <c r="N124" s="334">
        <v>1</v>
      </c>
      <c r="O124" s="803"/>
      <c r="P124" s="771" t="str">
        <f t="shared" si="8"/>
        <v>Included</v>
      </c>
      <c r="Q124" s="772">
        <f t="shared" si="9"/>
        <v>0</v>
      </c>
      <c r="R124" s="293">
        <f t="shared" si="5"/>
        <v>0</v>
      </c>
      <c r="S124" s="293">
        <f t="shared" si="6"/>
        <v>0</v>
      </c>
      <c r="T124" s="341">
        <f t="shared" si="7"/>
        <v>0</v>
      </c>
      <c r="U124" s="341"/>
      <c r="AD124" s="342"/>
    </row>
    <row r="125" spans="1:30" s="293" customFormat="1" x14ac:dyDescent="0.3">
      <c r="A125" s="766">
        <v>106</v>
      </c>
      <c r="B125" s="334">
        <v>7000023989</v>
      </c>
      <c r="C125" s="334">
        <v>40</v>
      </c>
      <c r="D125" s="334">
        <v>90</v>
      </c>
      <c r="E125" s="334">
        <v>2000</v>
      </c>
      <c r="F125" s="425" t="s">
        <v>366</v>
      </c>
      <c r="G125" s="334">
        <v>170003221</v>
      </c>
      <c r="H125" s="334">
        <v>998734</v>
      </c>
      <c r="I125" s="335"/>
      <c r="J125" s="336">
        <v>0.18</v>
      </c>
      <c r="K125" s="337"/>
      <c r="L125" s="338" t="s">
        <v>458</v>
      </c>
      <c r="M125" s="334" t="s">
        <v>34</v>
      </c>
      <c r="N125" s="334">
        <v>1</v>
      </c>
      <c r="O125" s="803"/>
      <c r="P125" s="771" t="str">
        <f t="shared" si="8"/>
        <v>Included</v>
      </c>
      <c r="Q125" s="772">
        <f t="shared" si="9"/>
        <v>0</v>
      </c>
      <c r="R125" s="293">
        <f t="shared" si="5"/>
        <v>0</v>
      </c>
      <c r="S125" s="293">
        <f t="shared" si="6"/>
        <v>0</v>
      </c>
      <c r="T125" s="341">
        <f t="shared" si="7"/>
        <v>0</v>
      </c>
      <c r="U125" s="341"/>
      <c r="AD125" s="342"/>
    </row>
    <row r="126" spans="1:30" s="293" customFormat="1" x14ac:dyDescent="0.3">
      <c r="A126" s="334">
        <v>107</v>
      </c>
      <c r="B126" s="334">
        <v>7000023989</v>
      </c>
      <c r="C126" s="334">
        <v>40</v>
      </c>
      <c r="D126" s="334">
        <v>90</v>
      </c>
      <c r="E126" s="334">
        <v>2010</v>
      </c>
      <c r="F126" s="425" t="s">
        <v>366</v>
      </c>
      <c r="G126" s="334">
        <v>170003238</v>
      </c>
      <c r="H126" s="334">
        <v>998734</v>
      </c>
      <c r="I126" s="335"/>
      <c r="J126" s="336">
        <v>0.18</v>
      </c>
      <c r="K126" s="337"/>
      <c r="L126" s="338" t="s">
        <v>459</v>
      </c>
      <c r="M126" s="334" t="s">
        <v>36</v>
      </c>
      <c r="N126" s="334">
        <v>2</v>
      </c>
      <c r="O126" s="803"/>
      <c r="P126" s="771" t="str">
        <f t="shared" si="8"/>
        <v>Included</v>
      </c>
      <c r="Q126" s="772">
        <f t="shared" si="9"/>
        <v>0</v>
      </c>
      <c r="R126" s="293">
        <f t="shared" si="5"/>
        <v>0</v>
      </c>
      <c r="S126" s="293">
        <f t="shared" si="6"/>
        <v>0</v>
      </c>
      <c r="T126" s="341">
        <f t="shared" si="7"/>
        <v>0</v>
      </c>
      <c r="U126" s="341"/>
      <c r="AD126" s="342"/>
    </row>
    <row r="127" spans="1:30" s="293" customFormat="1" x14ac:dyDescent="0.3">
      <c r="A127" s="766">
        <v>108</v>
      </c>
      <c r="B127" s="334">
        <v>7000023989</v>
      </c>
      <c r="C127" s="334">
        <v>40</v>
      </c>
      <c r="D127" s="334">
        <v>90</v>
      </c>
      <c r="E127" s="334">
        <v>2020</v>
      </c>
      <c r="F127" s="425" t="s">
        <v>366</v>
      </c>
      <c r="G127" s="334">
        <v>170003261</v>
      </c>
      <c r="H127" s="334">
        <v>998734</v>
      </c>
      <c r="I127" s="335"/>
      <c r="J127" s="336">
        <v>0.18</v>
      </c>
      <c r="K127" s="337"/>
      <c r="L127" s="338" t="s">
        <v>460</v>
      </c>
      <c r="M127" s="334" t="s">
        <v>343</v>
      </c>
      <c r="N127" s="334">
        <v>1</v>
      </c>
      <c r="O127" s="803"/>
      <c r="P127" s="771" t="str">
        <f t="shared" si="8"/>
        <v>Included</v>
      </c>
      <c r="Q127" s="772">
        <f t="shared" si="9"/>
        <v>0</v>
      </c>
      <c r="R127" s="293">
        <f t="shared" si="5"/>
        <v>0</v>
      </c>
      <c r="S127" s="293">
        <f t="shared" si="6"/>
        <v>0</v>
      </c>
      <c r="T127" s="341">
        <f t="shared" si="7"/>
        <v>0</v>
      </c>
      <c r="U127" s="341"/>
      <c r="AD127" s="342"/>
    </row>
    <row r="128" spans="1:30" s="293" customFormat="1" x14ac:dyDescent="0.3">
      <c r="A128" s="766">
        <v>109</v>
      </c>
      <c r="B128" s="334">
        <v>7000023989</v>
      </c>
      <c r="C128" s="334">
        <v>40</v>
      </c>
      <c r="D128" s="334">
        <v>90</v>
      </c>
      <c r="E128" s="334">
        <v>2030</v>
      </c>
      <c r="F128" s="425" t="s">
        <v>366</v>
      </c>
      <c r="G128" s="334">
        <v>170003239</v>
      </c>
      <c r="H128" s="334">
        <v>998734</v>
      </c>
      <c r="I128" s="335"/>
      <c r="J128" s="336">
        <v>0.18</v>
      </c>
      <c r="K128" s="337"/>
      <c r="L128" s="338" t="s">
        <v>461</v>
      </c>
      <c r="M128" s="334" t="s">
        <v>36</v>
      </c>
      <c r="N128" s="334">
        <v>2</v>
      </c>
      <c r="O128" s="803"/>
      <c r="P128" s="771" t="str">
        <f t="shared" si="8"/>
        <v>Included</v>
      </c>
      <c r="Q128" s="772">
        <f t="shared" si="9"/>
        <v>0</v>
      </c>
      <c r="R128" s="293">
        <f t="shared" si="5"/>
        <v>0</v>
      </c>
      <c r="S128" s="293">
        <f t="shared" si="6"/>
        <v>0</v>
      </c>
      <c r="T128" s="341">
        <f t="shared" si="7"/>
        <v>0</v>
      </c>
      <c r="U128" s="341"/>
      <c r="AD128" s="342"/>
    </row>
    <row r="129" spans="1:30" s="293" customFormat="1" x14ac:dyDescent="0.3">
      <c r="A129" s="334">
        <v>110</v>
      </c>
      <c r="B129" s="334">
        <v>7000023989</v>
      </c>
      <c r="C129" s="334">
        <v>40</v>
      </c>
      <c r="D129" s="334">
        <v>90</v>
      </c>
      <c r="E129" s="334">
        <v>2040</v>
      </c>
      <c r="F129" s="425" t="s">
        <v>366</v>
      </c>
      <c r="G129" s="334">
        <v>170003240</v>
      </c>
      <c r="H129" s="334">
        <v>998734</v>
      </c>
      <c r="I129" s="335"/>
      <c r="J129" s="336">
        <v>0.18</v>
      </c>
      <c r="K129" s="337"/>
      <c r="L129" s="338" t="s">
        <v>462</v>
      </c>
      <c r="M129" s="334" t="s">
        <v>36</v>
      </c>
      <c r="N129" s="334">
        <v>2</v>
      </c>
      <c r="O129" s="803"/>
      <c r="P129" s="771" t="str">
        <f t="shared" si="8"/>
        <v>Included</v>
      </c>
      <c r="Q129" s="772">
        <f t="shared" si="9"/>
        <v>0</v>
      </c>
      <c r="R129" s="293">
        <f t="shared" si="5"/>
        <v>0</v>
      </c>
      <c r="S129" s="293">
        <f t="shared" si="6"/>
        <v>0</v>
      </c>
      <c r="T129" s="341">
        <f t="shared" si="7"/>
        <v>0</v>
      </c>
      <c r="U129" s="341"/>
      <c r="AD129" s="342"/>
    </row>
    <row r="130" spans="1:30" s="293" customFormat="1" ht="31.5" x14ac:dyDescent="0.3">
      <c r="A130" s="766">
        <v>111</v>
      </c>
      <c r="B130" s="334">
        <v>7000023989</v>
      </c>
      <c r="C130" s="334">
        <v>40</v>
      </c>
      <c r="D130" s="334">
        <v>90</v>
      </c>
      <c r="E130" s="334">
        <v>2050</v>
      </c>
      <c r="F130" s="425" t="s">
        <v>366</v>
      </c>
      <c r="G130" s="334">
        <v>170003204</v>
      </c>
      <c r="H130" s="334">
        <v>998734</v>
      </c>
      <c r="I130" s="335"/>
      <c r="J130" s="336">
        <v>0.18</v>
      </c>
      <c r="K130" s="337"/>
      <c r="L130" s="338" t="s">
        <v>463</v>
      </c>
      <c r="M130" s="334" t="s">
        <v>36</v>
      </c>
      <c r="N130" s="334">
        <v>2</v>
      </c>
      <c r="O130" s="803"/>
      <c r="P130" s="771" t="str">
        <f t="shared" si="8"/>
        <v>Included</v>
      </c>
      <c r="Q130" s="772">
        <f t="shared" si="9"/>
        <v>0</v>
      </c>
      <c r="R130" s="293">
        <f t="shared" si="5"/>
        <v>0</v>
      </c>
      <c r="S130" s="293">
        <f t="shared" si="6"/>
        <v>0</v>
      </c>
      <c r="T130" s="341">
        <f t="shared" si="7"/>
        <v>0</v>
      </c>
      <c r="U130" s="341"/>
      <c r="AD130" s="342"/>
    </row>
    <row r="131" spans="1:30" s="293" customFormat="1" x14ac:dyDescent="0.3">
      <c r="A131" s="766">
        <v>112</v>
      </c>
      <c r="B131" s="334">
        <v>7000023989</v>
      </c>
      <c r="C131" s="334">
        <v>40</v>
      </c>
      <c r="D131" s="334">
        <v>90</v>
      </c>
      <c r="E131" s="334">
        <v>2060</v>
      </c>
      <c r="F131" s="425" t="s">
        <v>366</v>
      </c>
      <c r="G131" s="334">
        <v>170003241</v>
      </c>
      <c r="H131" s="334">
        <v>998734</v>
      </c>
      <c r="I131" s="335"/>
      <c r="J131" s="336">
        <v>0.18</v>
      </c>
      <c r="K131" s="337"/>
      <c r="L131" s="338" t="s">
        <v>464</v>
      </c>
      <c r="M131" s="334" t="s">
        <v>36</v>
      </c>
      <c r="N131" s="334">
        <v>1</v>
      </c>
      <c r="O131" s="803"/>
      <c r="P131" s="771" t="str">
        <f t="shared" si="8"/>
        <v>Included</v>
      </c>
      <c r="Q131" s="772">
        <f t="shared" si="9"/>
        <v>0</v>
      </c>
      <c r="R131" s="293">
        <f t="shared" si="5"/>
        <v>0</v>
      </c>
      <c r="S131" s="293">
        <f t="shared" si="6"/>
        <v>0</v>
      </c>
      <c r="T131" s="341">
        <f t="shared" si="7"/>
        <v>0</v>
      </c>
      <c r="U131" s="341"/>
      <c r="AD131" s="342"/>
    </row>
    <row r="132" spans="1:30" s="293" customFormat="1" x14ac:dyDescent="0.3">
      <c r="A132" s="334">
        <v>113</v>
      </c>
      <c r="B132" s="334">
        <v>7000023989</v>
      </c>
      <c r="C132" s="334">
        <v>40</v>
      </c>
      <c r="D132" s="334">
        <v>90</v>
      </c>
      <c r="E132" s="334">
        <v>2070</v>
      </c>
      <c r="F132" s="425" t="s">
        <v>366</v>
      </c>
      <c r="G132" s="334">
        <v>170003242</v>
      </c>
      <c r="H132" s="334">
        <v>998734</v>
      </c>
      <c r="I132" s="335"/>
      <c r="J132" s="336">
        <v>0.18</v>
      </c>
      <c r="K132" s="337"/>
      <c r="L132" s="338" t="s">
        <v>465</v>
      </c>
      <c r="M132" s="334" t="s">
        <v>36</v>
      </c>
      <c r="N132" s="334">
        <v>1</v>
      </c>
      <c r="O132" s="803"/>
      <c r="P132" s="771" t="str">
        <f t="shared" si="8"/>
        <v>Included</v>
      </c>
      <c r="Q132" s="772">
        <f t="shared" si="9"/>
        <v>0</v>
      </c>
      <c r="R132" s="293">
        <f t="shared" si="5"/>
        <v>0</v>
      </c>
      <c r="S132" s="293">
        <f t="shared" si="6"/>
        <v>0</v>
      </c>
      <c r="T132" s="341">
        <f t="shared" si="7"/>
        <v>0</v>
      </c>
      <c r="U132" s="341"/>
      <c r="AD132" s="342"/>
    </row>
    <row r="133" spans="1:30" s="293" customFormat="1" ht="31.5" x14ac:dyDescent="0.3">
      <c r="A133" s="766">
        <v>114</v>
      </c>
      <c r="B133" s="334">
        <v>7000023989</v>
      </c>
      <c r="C133" s="334">
        <v>40</v>
      </c>
      <c r="D133" s="334">
        <v>90</v>
      </c>
      <c r="E133" s="334">
        <v>2080</v>
      </c>
      <c r="F133" s="425" t="s">
        <v>366</v>
      </c>
      <c r="G133" s="334">
        <v>100005900</v>
      </c>
      <c r="H133" s="334">
        <v>998734</v>
      </c>
      <c r="I133" s="335"/>
      <c r="J133" s="336">
        <v>0.18</v>
      </c>
      <c r="K133" s="337"/>
      <c r="L133" s="338" t="s">
        <v>466</v>
      </c>
      <c r="M133" s="334" t="s">
        <v>36</v>
      </c>
      <c r="N133" s="334">
        <v>24</v>
      </c>
      <c r="O133" s="803"/>
      <c r="P133" s="771" t="str">
        <f t="shared" si="8"/>
        <v>Included</v>
      </c>
      <c r="Q133" s="772">
        <f t="shared" si="9"/>
        <v>0</v>
      </c>
      <c r="R133" s="293">
        <f t="shared" si="5"/>
        <v>0</v>
      </c>
      <c r="S133" s="293">
        <f t="shared" si="6"/>
        <v>0</v>
      </c>
      <c r="T133" s="341">
        <f t="shared" si="7"/>
        <v>0</v>
      </c>
      <c r="U133" s="341"/>
      <c r="AD133" s="342"/>
    </row>
    <row r="134" spans="1:30" s="293" customFormat="1" ht="31.5" x14ac:dyDescent="0.3">
      <c r="A134" s="766">
        <v>115</v>
      </c>
      <c r="B134" s="334">
        <v>7000023989</v>
      </c>
      <c r="C134" s="334">
        <v>40</v>
      </c>
      <c r="D134" s="334">
        <v>90</v>
      </c>
      <c r="E134" s="334">
        <v>2090</v>
      </c>
      <c r="F134" s="425" t="s">
        <v>366</v>
      </c>
      <c r="G134" s="334">
        <v>100005899</v>
      </c>
      <c r="H134" s="334">
        <v>998734</v>
      </c>
      <c r="I134" s="335"/>
      <c r="J134" s="336">
        <v>0.18</v>
      </c>
      <c r="K134" s="337"/>
      <c r="L134" s="338" t="s">
        <v>467</v>
      </c>
      <c r="M134" s="334" t="s">
        <v>36</v>
      </c>
      <c r="N134" s="334">
        <v>5</v>
      </c>
      <c r="O134" s="803"/>
      <c r="P134" s="771" t="str">
        <f t="shared" si="8"/>
        <v>Included</v>
      </c>
      <c r="Q134" s="772">
        <f t="shared" si="9"/>
        <v>0</v>
      </c>
      <c r="R134" s="293">
        <f t="shared" si="5"/>
        <v>0</v>
      </c>
      <c r="S134" s="293">
        <f t="shared" si="6"/>
        <v>0</v>
      </c>
      <c r="T134" s="341">
        <f t="shared" si="7"/>
        <v>0</v>
      </c>
      <c r="U134" s="341"/>
      <c r="AD134" s="342"/>
    </row>
    <row r="135" spans="1:30" s="293" customFormat="1" x14ac:dyDescent="0.3">
      <c r="A135" s="334">
        <v>116</v>
      </c>
      <c r="B135" s="334">
        <v>7000023989</v>
      </c>
      <c r="C135" s="334">
        <v>40</v>
      </c>
      <c r="D135" s="334">
        <v>90</v>
      </c>
      <c r="E135" s="334">
        <v>2100</v>
      </c>
      <c r="F135" s="425" t="s">
        <v>366</v>
      </c>
      <c r="G135" s="334">
        <v>100005901</v>
      </c>
      <c r="H135" s="334">
        <v>998734</v>
      </c>
      <c r="I135" s="335"/>
      <c r="J135" s="336">
        <v>0.18</v>
      </c>
      <c r="K135" s="337"/>
      <c r="L135" s="338" t="s">
        <v>468</v>
      </c>
      <c r="M135" s="334" t="s">
        <v>36</v>
      </c>
      <c r="N135" s="334">
        <v>2</v>
      </c>
      <c r="O135" s="803"/>
      <c r="P135" s="771" t="str">
        <f t="shared" si="8"/>
        <v>Included</v>
      </c>
      <c r="Q135" s="772">
        <f t="shared" si="9"/>
        <v>0</v>
      </c>
      <c r="R135" s="293">
        <f t="shared" si="5"/>
        <v>0</v>
      </c>
      <c r="S135" s="293">
        <f t="shared" si="6"/>
        <v>0</v>
      </c>
      <c r="T135" s="341">
        <f t="shared" si="7"/>
        <v>0</v>
      </c>
      <c r="U135" s="341"/>
      <c r="AD135" s="342"/>
    </row>
    <row r="136" spans="1:30" s="293" customFormat="1" x14ac:dyDescent="0.3">
      <c r="A136" s="766">
        <v>117</v>
      </c>
      <c r="B136" s="334">
        <v>7000023989</v>
      </c>
      <c r="C136" s="334">
        <v>40</v>
      </c>
      <c r="D136" s="334">
        <v>90</v>
      </c>
      <c r="E136" s="334">
        <v>1379</v>
      </c>
      <c r="F136" s="425" t="s">
        <v>366</v>
      </c>
      <c r="G136" s="334">
        <v>170003018</v>
      </c>
      <c r="H136" s="334">
        <v>998734</v>
      </c>
      <c r="I136" s="335"/>
      <c r="J136" s="336">
        <v>0.18</v>
      </c>
      <c r="K136" s="337"/>
      <c r="L136" s="338" t="s">
        <v>469</v>
      </c>
      <c r="M136" s="334" t="s">
        <v>34</v>
      </c>
      <c r="N136" s="334">
        <v>1</v>
      </c>
      <c r="O136" s="803"/>
      <c r="P136" s="771" t="str">
        <f t="shared" si="8"/>
        <v>Included</v>
      </c>
      <c r="Q136" s="772">
        <f t="shared" si="9"/>
        <v>0</v>
      </c>
      <c r="R136" s="293">
        <f t="shared" si="5"/>
        <v>0</v>
      </c>
      <c r="S136" s="293">
        <f t="shared" si="6"/>
        <v>0</v>
      </c>
      <c r="T136" s="341">
        <f t="shared" si="7"/>
        <v>0</v>
      </c>
      <c r="U136" s="341"/>
      <c r="AD136" s="342"/>
    </row>
    <row r="137" spans="1:30" s="293" customFormat="1" x14ac:dyDescent="0.3">
      <c r="A137" s="766">
        <v>118</v>
      </c>
      <c r="B137" s="334">
        <v>7000023989</v>
      </c>
      <c r="C137" s="334">
        <v>40</v>
      </c>
      <c r="D137" s="334">
        <v>90</v>
      </c>
      <c r="E137" s="334">
        <v>2109</v>
      </c>
      <c r="F137" s="425" t="s">
        <v>366</v>
      </c>
      <c r="G137" s="334">
        <v>170004160</v>
      </c>
      <c r="H137" s="334">
        <v>998734</v>
      </c>
      <c r="I137" s="335"/>
      <c r="J137" s="336">
        <v>0.18</v>
      </c>
      <c r="K137" s="337"/>
      <c r="L137" s="338" t="s">
        <v>470</v>
      </c>
      <c r="M137" s="334" t="s">
        <v>34</v>
      </c>
      <c r="N137" s="334">
        <v>6</v>
      </c>
      <c r="O137" s="803"/>
      <c r="P137" s="771" t="str">
        <f t="shared" si="8"/>
        <v>Included</v>
      </c>
      <c r="Q137" s="772">
        <f t="shared" si="9"/>
        <v>0</v>
      </c>
      <c r="R137" s="293">
        <f t="shared" si="5"/>
        <v>0</v>
      </c>
      <c r="S137" s="293">
        <f t="shared" si="6"/>
        <v>0</v>
      </c>
      <c r="T137" s="341">
        <f t="shared" si="7"/>
        <v>0</v>
      </c>
      <c r="U137" s="341"/>
      <c r="AD137" s="342"/>
    </row>
    <row r="138" spans="1:30" s="293" customFormat="1" x14ac:dyDescent="0.3">
      <c r="A138" s="334">
        <v>119</v>
      </c>
      <c r="B138" s="334">
        <v>7000023989</v>
      </c>
      <c r="C138" s="334">
        <v>40</v>
      </c>
      <c r="D138" s="334">
        <v>90</v>
      </c>
      <c r="E138" s="334">
        <v>2119</v>
      </c>
      <c r="F138" s="425" t="s">
        <v>366</v>
      </c>
      <c r="G138" s="334">
        <v>170004161</v>
      </c>
      <c r="H138" s="334">
        <v>998734</v>
      </c>
      <c r="I138" s="335"/>
      <c r="J138" s="336">
        <v>0.18</v>
      </c>
      <c r="K138" s="337"/>
      <c r="L138" s="338" t="s">
        <v>471</v>
      </c>
      <c r="M138" s="334" t="s">
        <v>34</v>
      </c>
      <c r="N138" s="334">
        <v>6</v>
      </c>
      <c r="O138" s="803"/>
      <c r="P138" s="771" t="str">
        <f t="shared" si="8"/>
        <v>Included</v>
      </c>
      <c r="Q138" s="772">
        <f t="shared" si="9"/>
        <v>0</v>
      </c>
      <c r="R138" s="293">
        <f t="shared" si="5"/>
        <v>0</v>
      </c>
      <c r="S138" s="293">
        <f t="shared" si="6"/>
        <v>0</v>
      </c>
      <c r="T138" s="341">
        <f t="shared" si="7"/>
        <v>0</v>
      </c>
      <c r="U138" s="341"/>
      <c r="AD138" s="342"/>
    </row>
    <row r="139" spans="1:30" s="293" customFormat="1" x14ac:dyDescent="0.3">
      <c r="A139" s="766">
        <v>120</v>
      </c>
      <c r="B139" s="334">
        <v>7000023989</v>
      </c>
      <c r="C139" s="334">
        <v>40</v>
      </c>
      <c r="D139" s="334">
        <v>90</v>
      </c>
      <c r="E139" s="334">
        <v>2129</v>
      </c>
      <c r="F139" s="425" t="s">
        <v>366</v>
      </c>
      <c r="G139" s="334">
        <v>170004162</v>
      </c>
      <c r="H139" s="334">
        <v>998734</v>
      </c>
      <c r="I139" s="335"/>
      <c r="J139" s="336">
        <v>0.18</v>
      </c>
      <c r="K139" s="337"/>
      <c r="L139" s="338" t="s">
        <v>472</v>
      </c>
      <c r="M139" s="334" t="s">
        <v>36</v>
      </c>
      <c r="N139" s="334">
        <v>1</v>
      </c>
      <c r="O139" s="803"/>
      <c r="P139" s="771" t="str">
        <f t="shared" si="8"/>
        <v>Included</v>
      </c>
      <c r="Q139" s="772">
        <f t="shared" si="9"/>
        <v>0</v>
      </c>
      <c r="R139" s="293">
        <f t="shared" si="5"/>
        <v>0</v>
      </c>
      <c r="S139" s="293">
        <f t="shared" si="6"/>
        <v>0</v>
      </c>
      <c r="T139" s="341">
        <f t="shared" si="7"/>
        <v>0</v>
      </c>
      <c r="U139" s="341"/>
      <c r="AD139" s="342"/>
    </row>
    <row r="140" spans="1:30" s="818" customFormat="1" ht="32.25" customHeight="1" x14ac:dyDescent="0.3">
      <c r="A140" s="900" t="s">
        <v>598</v>
      </c>
      <c r="B140" s="901"/>
      <c r="C140" s="901"/>
      <c r="D140" s="901"/>
      <c r="E140" s="901"/>
      <c r="F140" s="901"/>
      <c r="G140" s="901"/>
      <c r="H140" s="901"/>
      <c r="I140" s="901"/>
      <c r="J140" s="901"/>
      <c r="K140" s="901"/>
      <c r="L140" s="901"/>
      <c r="M140" s="901"/>
      <c r="N140" s="901"/>
      <c r="O140" s="901"/>
      <c r="P140" s="901"/>
      <c r="Q140" s="902"/>
      <c r="T140" s="819"/>
      <c r="U140" s="819"/>
      <c r="AD140" s="820"/>
    </row>
    <row r="141" spans="1:30" s="293" customFormat="1" x14ac:dyDescent="0.3">
      <c r="A141" s="334">
        <v>121</v>
      </c>
      <c r="B141" s="334">
        <v>7000023989</v>
      </c>
      <c r="C141" s="334">
        <v>60</v>
      </c>
      <c r="D141" s="334">
        <v>20</v>
      </c>
      <c r="E141" s="334">
        <v>10</v>
      </c>
      <c r="F141" s="425" t="s">
        <v>366</v>
      </c>
      <c r="G141" s="334">
        <v>170004094</v>
      </c>
      <c r="H141" s="334">
        <v>998734</v>
      </c>
      <c r="I141" s="335"/>
      <c r="J141" s="336">
        <v>0.18</v>
      </c>
      <c r="K141" s="337"/>
      <c r="L141" s="338" t="s">
        <v>332</v>
      </c>
      <c r="M141" s="334" t="s">
        <v>34</v>
      </c>
      <c r="N141" s="334">
        <v>1</v>
      </c>
      <c r="O141" s="803"/>
      <c r="P141" s="771" t="str">
        <f t="shared" ref="P141:P202" si="10">IF(O141=0, "Included", IF(ISERROR(N141*O141), O141, N141*O141))</f>
        <v>Included</v>
      </c>
      <c r="Q141" s="772">
        <f t="shared" ref="Q141:Q202" si="11">S141</f>
        <v>0</v>
      </c>
      <c r="R141" s="293">
        <f t="shared" ref="R141:R198" si="12">IF(P141="Included",0,P141)</f>
        <v>0</v>
      </c>
      <c r="S141" s="293">
        <f t="shared" ref="S141:S198" si="13">IF(K141="",(R141*J141),(R141*K141))</f>
        <v>0</v>
      </c>
      <c r="T141" s="341">
        <f t="shared" ref="T141:T198" si="14">+N141*O141</f>
        <v>0</v>
      </c>
      <c r="U141" s="341"/>
      <c r="AD141" s="342"/>
    </row>
    <row r="142" spans="1:30" s="293" customFormat="1" x14ac:dyDescent="0.3">
      <c r="A142" s="334">
        <v>122</v>
      </c>
      <c r="B142" s="334">
        <v>7000023989</v>
      </c>
      <c r="C142" s="334">
        <v>60</v>
      </c>
      <c r="D142" s="334">
        <v>20</v>
      </c>
      <c r="E142" s="334">
        <v>20</v>
      </c>
      <c r="F142" s="425" t="s">
        <v>366</v>
      </c>
      <c r="G142" s="334">
        <v>170001290</v>
      </c>
      <c r="H142" s="334">
        <v>998734</v>
      </c>
      <c r="I142" s="335"/>
      <c r="J142" s="336">
        <v>0.18</v>
      </c>
      <c r="K142" s="337"/>
      <c r="L142" s="338" t="s">
        <v>327</v>
      </c>
      <c r="M142" s="334" t="s">
        <v>34</v>
      </c>
      <c r="N142" s="334">
        <v>1</v>
      </c>
      <c r="O142" s="803"/>
      <c r="P142" s="771" t="str">
        <f t="shared" si="10"/>
        <v>Included</v>
      </c>
      <c r="Q142" s="772">
        <f t="shared" si="11"/>
        <v>0</v>
      </c>
      <c r="R142" s="293">
        <f t="shared" si="12"/>
        <v>0</v>
      </c>
      <c r="S142" s="293">
        <f t="shared" si="13"/>
        <v>0</v>
      </c>
      <c r="T142" s="341">
        <f t="shared" si="14"/>
        <v>0</v>
      </c>
      <c r="U142" s="341"/>
      <c r="AD142" s="342"/>
    </row>
    <row r="143" spans="1:30" s="293" customFormat="1" x14ac:dyDescent="0.3">
      <c r="A143" s="334">
        <v>123</v>
      </c>
      <c r="B143" s="334">
        <v>7000023989</v>
      </c>
      <c r="C143" s="334">
        <v>60</v>
      </c>
      <c r="D143" s="334">
        <v>20</v>
      </c>
      <c r="E143" s="334">
        <v>30</v>
      </c>
      <c r="F143" s="425" t="s">
        <v>366</v>
      </c>
      <c r="G143" s="334">
        <v>170001099</v>
      </c>
      <c r="H143" s="334">
        <v>998734</v>
      </c>
      <c r="I143" s="335"/>
      <c r="J143" s="336">
        <v>0.18</v>
      </c>
      <c r="K143" s="337"/>
      <c r="L143" s="338" t="s">
        <v>328</v>
      </c>
      <c r="M143" s="334" t="s">
        <v>34</v>
      </c>
      <c r="N143" s="334">
        <v>1</v>
      </c>
      <c r="O143" s="803"/>
      <c r="P143" s="771" t="str">
        <f t="shared" si="10"/>
        <v>Included</v>
      </c>
      <c r="Q143" s="772">
        <f t="shared" si="11"/>
        <v>0</v>
      </c>
      <c r="R143" s="293">
        <f t="shared" si="12"/>
        <v>0</v>
      </c>
      <c r="S143" s="293">
        <f t="shared" si="13"/>
        <v>0</v>
      </c>
      <c r="T143" s="341">
        <f t="shared" si="14"/>
        <v>0</v>
      </c>
      <c r="U143" s="341"/>
      <c r="AD143" s="342"/>
    </row>
    <row r="144" spans="1:30" s="293" customFormat="1" x14ac:dyDescent="0.3">
      <c r="A144" s="334">
        <v>124</v>
      </c>
      <c r="B144" s="334">
        <v>7000023989</v>
      </c>
      <c r="C144" s="334">
        <v>60</v>
      </c>
      <c r="D144" s="334">
        <v>20</v>
      </c>
      <c r="E144" s="334">
        <v>40</v>
      </c>
      <c r="F144" s="425" t="s">
        <v>366</v>
      </c>
      <c r="G144" s="334">
        <v>170003283</v>
      </c>
      <c r="H144" s="334">
        <v>998734</v>
      </c>
      <c r="I144" s="335"/>
      <c r="J144" s="336">
        <v>0.18</v>
      </c>
      <c r="K144" s="337"/>
      <c r="L144" s="338" t="s">
        <v>390</v>
      </c>
      <c r="M144" s="334" t="s">
        <v>34</v>
      </c>
      <c r="N144" s="334">
        <v>1</v>
      </c>
      <c r="O144" s="803"/>
      <c r="P144" s="771" t="str">
        <f t="shared" si="10"/>
        <v>Included</v>
      </c>
      <c r="Q144" s="772">
        <f t="shared" si="11"/>
        <v>0</v>
      </c>
      <c r="R144" s="293">
        <f t="shared" si="12"/>
        <v>0</v>
      </c>
      <c r="S144" s="293">
        <f t="shared" si="13"/>
        <v>0</v>
      </c>
      <c r="T144" s="341">
        <f t="shared" si="14"/>
        <v>0</v>
      </c>
      <c r="U144" s="341"/>
      <c r="AD144" s="342"/>
    </row>
    <row r="145" spans="1:30" s="293" customFormat="1" x14ac:dyDescent="0.3">
      <c r="A145" s="334">
        <v>125</v>
      </c>
      <c r="B145" s="334">
        <v>7000023989</v>
      </c>
      <c r="C145" s="334">
        <v>60</v>
      </c>
      <c r="D145" s="334">
        <v>20</v>
      </c>
      <c r="E145" s="334">
        <v>50</v>
      </c>
      <c r="F145" s="425" t="s">
        <v>366</v>
      </c>
      <c r="G145" s="334">
        <v>170003287</v>
      </c>
      <c r="H145" s="334">
        <v>998734</v>
      </c>
      <c r="I145" s="335"/>
      <c r="J145" s="336">
        <v>0.18</v>
      </c>
      <c r="K145" s="337"/>
      <c r="L145" s="338" t="s">
        <v>391</v>
      </c>
      <c r="M145" s="334" t="s">
        <v>34</v>
      </c>
      <c r="N145" s="334">
        <v>1</v>
      </c>
      <c r="O145" s="803"/>
      <c r="P145" s="771" t="str">
        <f t="shared" si="10"/>
        <v>Included</v>
      </c>
      <c r="Q145" s="772">
        <f t="shared" si="11"/>
        <v>0</v>
      </c>
      <c r="R145" s="293">
        <f t="shared" si="12"/>
        <v>0</v>
      </c>
      <c r="S145" s="293">
        <f t="shared" si="13"/>
        <v>0</v>
      </c>
      <c r="T145" s="341">
        <f t="shared" si="14"/>
        <v>0</v>
      </c>
      <c r="U145" s="341"/>
      <c r="AD145" s="342"/>
    </row>
    <row r="146" spans="1:30" s="293" customFormat="1" x14ac:dyDescent="0.3">
      <c r="A146" s="334">
        <v>126</v>
      </c>
      <c r="B146" s="334">
        <v>7000023989</v>
      </c>
      <c r="C146" s="334">
        <v>60</v>
      </c>
      <c r="D146" s="334">
        <v>20</v>
      </c>
      <c r="E146" s="334">
        <v>60</v>
      </c>
      <c r="F146" s="425" t="s">
        <v>366</v>
      </c>
      <c r="G146" s="334">
        <v>170003737</v>
      </c>
      <c r="H146" s="334">
        <v>998736</v>
      </c>
      <c r="I146" s="335"/>
      <c r="J146" s="336">
        <v>0.18</v>
      </c>
      <c r="K146" s="337"/>
      <c r="L146" s="338" t="s">
        <v>392</v>
      </c>
      <c r="M146" s="334" t="s">
        <v>34</v>
      </c>
      <c r="N146" s="334">
        <v>1</v>
      </c>
      <c r="O146" s="803"/>
      <c r="P146" s="771" t="str">
        <f t="shared" si="10"/>
        <v>Included</v>
      </c>
      <c r="Q146" s="772">
        <f t="shared" si="11"/>
        <v>0</v>
      </c>
      <c r="R146" s="293">
        <f t="shared" si="12"/>
        <v>0</v>
      </c>
      <c r="S146" s="293">
        <f t="shared" si="13"/>
        <v>0</v>
      </c>
      <c r="T146" s="341">
        <f t="shared" si="14"/>
        <v>0</v>
      </c>
      <c r="U146" s="341"/>
      <c r="AD146" s="342"/>
    </row>
    <row r="147" spans="1:30" s="293" customFormat="1" x14ac:dyDescent="0.3">
      <c r="A147" s="334">
        <v>127</v>
      </c>
      <c r="B147" s="334">
        <v>7000023989</v>
      </c>
      <c r="C147" s="334">
        <v>60</v>
      </c>
      <c r="D147" s="334">
        <v>20</v>
      </c>
      <c r="E147" s="334">
        <v>70</v>
      </c>
      <c r="F147" s="425" t="s">
        <v>366</v>
      </c>
      <c r="G147" s="334">
        <v>170003286</v>
      </c>
      <c r="H147" s="334">
        <v>998734</v>
      </c>
      <c r="I147" s="335"/>
      <c r="J147" s="336">
        <v>0.18</v>
      </c>
      <c r="K147" s="337"/>
      <c r="L147" s="338" t="s">
        <v>393</v>
      </c>
      <c r="M147" s="334" t="s">
        <v>34</v>
      </c>
      <c r="N147" s="334">
        <v>1</v>
      </c>
      <c r="O147" s="803"/>
      <c r="P147" s="771" t="str">
        <f t="shared" si="10"/>
        <v>Included</v>
      </c>
      <c r="Q147" s="772">
        <f t="shared" si="11"/>
        <v>0</v>
      </c>
      <c r="R147" s="293">
        <f t="shared" si="12"/>
        <v>0</v>
      </c>
      <c r="S147" s="293">
        <f t="shared" si="13"/>
        <v>0</v>
      </c>
      <c r="T147" s="341">
        <f t="shared" si="14"/>
        <v>0</v>
      </c>
      <c r="U147" s="341"/>
      <c r="AD147" s="342"/>
    </row>
    <row r="148" spans="1:30" s="293" customFormat="1" x14ac:dyDescent="0.3">
      <c r="A148" s="334">
        <v>128</v>
      </c>
      <c r="B148" s="334">
        <v>7000023989</v>
      </c>
      <c r="C148" s="334">
        <v>60</v>
      </c>
      <c r="D148" s="334">
        <v>20</v>
      </c>
      <c r="E148" s="334">
        <v>80</v>
      </c>
      <c r="F148" s="425" t="s">
        <v>366</v>
      </c>
      <c r="G148" s="334">
        <v>170003290</v>
      </c>
      <c r="H148" s="334">
        <v>998734</v>
      </c>
      <c r="I148" s="335"/>
      <c r="J148" s="336">
        <v>0.18</v>
      </c>
      <c r="K148" s="337"/>
      <c r="L148" s="338" t="s">
        <v>394</v>
      </c>
      <c r="M148" s="334" t="s">
        <v>34</v>
      </c>
      <c r="N148" s="334">
        <v>1</v>
      </c>
      <c r="O148" s="803"/>
      <c r="P148" s="771" t="str">
        <f t="shared" si="10"/>
        <v>Included</v>
      </c>
      <c r="Q148" s="772">
        <f t="shared" si="11"/>
        <v>0</v>
      </c>
      <c r="R148" s="293">
        <f t="shared" si="12"/>
        <v>0</v>
      </c>
      <c r="S148" s="293">
        <f t="shared" si="13"/>
        <v>0</v>
      </c>
      <c r="T148" s="341">
        <f t="shared" si="14"/>
        <v>0</v>
      </c>
      <c r="U148" s="341"/>
      <c r="AD148" s="342"/>
    </row>
    <row r="149" spans="1:30" s="293" customFormat="1" x14ac:dyDescent="0.3">
      <c r="A149" s="334">
        <v>129</v>
      </c>
      <c r="B149" s="334">
        <v>7000023989</v>
      </c>
      <c r="C149" s="334">
        <v>60</v>
      </c>
      <c r="D149" s="334">
        <v>20</v>
      </c>
      <c r="E149" s="334">
        <v>90</v>
      </c>
      <c r="F149" s="425" t="s">
        <v>366</v>
      </c>
      <c r="G149" s="334">
        <v>170003288</v>
      </c>
      <c r="H149" s="334">
        <v>998734</v>
      </c>
      <c r="I149" s="335"/>
      <c r="J149" s="336">
        <v>0.18</v>
      </c>
      <c r="K149" s="337"/>
      <c r="L149" s="338" t="s">
        <v>395</v>
      </c>
      <c r="M149" s="334" t="s">
        <v>34</v>
      </c>
      <c r="N149" s="334">
        <v>1</v>
      </c>
      <c r="O149" s="803"/>
      <c r="P149" s="771" t="str">
        <f t="shared" si="10"/>
        <v>Included</v>
      </c>
      <c r="Q149" s="772">
        <f t="shared" si="11"/>
        <v>0</v>
      </c>
      <c r="R149" s="293">
        <f t="shared" si="12"/>
        <v>0</v>
      </c>
      <c r="S149" s="293">
        <f t="shared" si="13"/>
        <v>0</v>
      </c>
      <c r="T149" s="341">
        <f t="shared" si="14"/>
        <v>0</v>
      </c>
      <c r="U149" s="341"/>
      <c r="AD149" s="342"/>
    </row>
    <row r="150" spans="1:30" s="293" customFormat="1" x14ac:dyDescent="0.3">
      <c r="A150" s="334">
        <v>130</v>
      </c>
      <c r="B150" s="334">
        <v>7000023989</v>
      </c>
      <c r="C150" s="334">
        <v>60</v>
      </c>
      <c r="D150" s="334">
        <v>20</v>
      </c>
      <c r="E150" s="334">
        <v>100</v>
      </c>
      <c r="F150" s="425" t="s">
        <v>366</v>
      </c>
      <c r="G150" s="334">
        <v>100005891</v>
      </c>
      <c r="H150" s="334">
        <v>998734</v>
      </c>
      <c r="I150" s="335"/>
      <c r="J150" s="336">
        <v>0.18</v>
      </c>
      <c r="K150" s="337"/>
      <c r="L150" s="338" t="s">
        <v>396</v>
      </c>
      <c r="M150" s="334" t="s">
        <v>34</v>
      </c>
      <c r="N150" s="334">
        <v>1</v>
      </c>
      <c r="O150" s="803"/>
      <c r="P150" s="771" t="str">
        <f t="shared" si="10"/>
        <v>Included</v>
      </c>
      <c r="Q150" s="772">
        <f t="shared" si="11"/>
        <v>0</v>
      </c>
      <c r="R150" s="293">
        <f t="shared" si="12"/>
        <v>0</v>
      </c>
      <c r="S150" s="293">
        <f t="shared" si="13"/>
        <v>0</v>
      </c>
      <c r="T150" s="341">
        <f t="shared" si="14"/>
        <v>0</v>
      </c>
      <c r="U150" s="341"/>
      <c r="AD150" s="342"/>
    </row>
    <row r="151" spans="1:30" s="293" customFormat="1" x14ac:dyDescent="0.3">
      <c r="A151" s="334">
        <v>131</v>
      </c>
      <c r="B151" s="334">
        <v>7000023989</v>
      </c>
      <c r="C151" s="334">
        <v>60</v>
      </c>
      <c r="D151" s="334">
        <v>20</v>
      </c>
      <c r="E151" s="334">
        <v>110</v>
      </c>
      <c r="F151" s="425" t="s">
        <v>366</v>
      </c>
      <c r="G151" s="334">
        <v>100005892</v>
      </c>
      <c r="H151" s="334">
        <v>998734</v>
      </c>
      <c r="I151" s="335"/>
      <c r="J151" s="336">
        <v>0.18</v>
      </c>
      <c r="K151" s="337"/>
      <c r="L151" s="338" t="s">
        <v>397</v>
      </c>
      <c r="M151" s="334" t="s">
        <v>34</v>
      </c>
      <c r="N151" s="334">
        <v>1</v>
      </c>
      <c r="O151" s="803"/>
      <c r="P151" s="771" t="str">
        <f t="shared" si="10"/>
        <v>Included</v>
      </c>
      <c r="Q151" s="772">
        <f t="shared" si="11"/>
        <v>0</v>
      </c>
      <c r="R151" s="293">
        <f t="shared" si="12"/>
        <v>0</v>
      </c>
      <c r="S151" s="293">
        <f t="shared" si="13"/>
        <v>0</v>
      </c>
      <c r="T151" s="341">
        <f t="shared" si="14"/>
        <v>0</v>
      </c>
      <c r="U151" s="341"/>
      <c r="AD151" s="342"/>
    </row>
    <row r="152" spans="1:30" s="293" customFormat="1" ht="31.5" x14ac:dyDescent="0.3">
      <c r="A152" s="334">
        <v>132</v>
      </c>
      <c r="B152" s="334">
        <v>7000023989</v>
      </c>
      <c r="C152" s="334">
        <v>60</v>
      </c>
      <c r="D152" s="334">
        <v>20</v>
      </c>
      <c r="E152" s="334">
        <v>120</v>
      </c>
      <c r="F152" s="425" t="s">
        <v>366</v>
      </c>
      <c r="G152" s="334">
        <v>170001298</v>
      </c>
      <c r="H152" s="334">
        <v>998734</v>
      </c>
      <c r="I152" s="335"/>
      <c r="J152" s="336">
        <v>0.18</v>
      </c>
      <c r="K152" s="337"/>
      <c r="L152" s="338" t="s">
        <v>398</v>
      </c>
      <c r="M152" s="334" t="s">
        <v>34</v>
      </c>
      <c r="N152" s="334">
        <v>1</v>
      </c>
      <c r="O152" s="803"/>
      <c r="P152" s="771" t="str">
        <f t="shared" si="10"/>
        <v>Included</v>
      </c>
      <c r="Q152" s="772">
        <f t="shared" si="11"/>
        <v>0</v>
      </c>
      <c r="R152" s="293">
        <f t="shared" si="12"/>
        <v>0</v>
      </c>
      <c r="S152" s="293">
        <f t="shared" si="13"/>
        <v>0</v>
      </c>
      <c r="T152" s="341">
        <f t="shared" si="14"/>
        <v>0</v>
      </c>
      <c r="U152" s="341"/>
      <c r="AD152" s="342"/>
    </row>
    <row r="153" spans="1:30" s="293" customFormat="1" x14ac:dyDescent="0.3">
      <c r="A153" s="334">
        <v>133</v>
      </c>
      <c r="B153" s="334">
        <v>7000023989</v>
      </c>
      <c r="C153" s="334">
        <v>60</v>
      </c>
      <c r="D153" s="334">
        <v>20</v>
      </c>
      <c r="E153" s="334">
        <v>130</v>
      </c>
      <c r="F153" s="425" t="s">
        <v>366</v>
      </c>
      <c r="G153" s="334">
        <v>170001297</v>
      </c>
      <c r="H153" s="334">
        <v>998734</v>
      </c>
      <c r="I153" s="335"/>
      <c r="J153" s="336">
        <v>0.18</v>
      </c>
      <c r="K153" s="337"/>
      <c r="L153" s="338" t="s">
        <v>399</v>
      </c>
      <c r="M153" s="334" t="s">
        <v>34</v>
      </c>
      <c r="N153" s="334">
        <v>1</v>
      </c>
      <c r="O153" s="803"/>
      <c r="P153" s="771" t="str">
        <f t="shared" si="10"/>
        <v>Included</v>
      </c>
      <c r="Q153" s="772">
        <f t="shared" si="11"/>
        <v>0</v>
      </c>
      <c r="R153" s="293">
        <f t="shared" si="12"/>
        <v>0</v>
      </c>
      <c r="S153" s="293">
        <f t="shared" si="13"/>
        <v>0</v>
      </c>
      <c r="T153" s="341">
        <f t="shared" si="14"/>
        <v>0</v>
      </c>
      <c r="U153" s="341"/>
      <c r="AD153" s="342"/>
    </row>
    <row r="154" spans="1:30" s="293" customFormat="1" x14ac:dyDescent="0.3">
      <c r="A154" s="334">
        <v>134</v>
      </c>
      <c r="B154" s="334">
        <v>7000023989</v>
      </c>
      <c r="C154" s="334">
        <v>60</v>
      </c>
      <c r="D154" s="334">
        <v>20</v>
      </c>
      <c r="E154" s="334">
        <v>140</v>
      </c>
      <c r="F154" s="425" t="s">
        <v>366</v>
      </c>
      <c r="G154" s="334">
        <v>170003213</v>
      </c>
      <c r="H154" s="334">
        <v>998734</v>
      </c>
      <c r="I154" s="335"/>
      <c r="J154" s="336">
        <v>0.18</v>
      </c>
      <c r="K154" s="337"/>
      <c r="L154" s="338" t="s">
        <v>400</v>
      </c>
      <c r="M154" s="334" t="s">
        <v>34</v>
      </c>
      <c r="N154" s="334">
        <v>1</v>
      </c>
      <c r="O154" s="803"/>
      <c r="P154" s="771" t="str">
        <f t="shared" si="10"/>
        <v>Included</v>
      </c>
      <c r="Q154" s="772">
        <f t="shared" si="11"/>
        <v>0</v>
      </c>
      <c r="R154" s="293">
        <f t="shared" si="12"/>
        <v>0</v>
      </c>
      <c r="S154" s="293">
        <f t="shared" si="13"/>
        <v>0</v>
      </c>
      <c r="T154" s="341">
        <f t="shared" si="14"/>
        <v>0</v>
      </c>
      <c r="U154" s="341"/>
      <c r="AD154" s="342"/>
    </row>
    <row r="155" spans="1:30" s="293" customFormat="1" x14ac:dyDescent="0.3">
      <c r="A155" s="334">
        <v>135</v>
      </c>
      <c r="B155" s="334">
        <v>7000023989</v>
      </c>
      <c r="C155" s="334">
        <v>60</v>
      </c>
      <c r="D155" s="334">
        <v>20</v>
      </c>
      <c r="E155" s="334">
        <v>150</v>
      </c>
      <c r="F155" s="425" t="s">
        <v>366</v>
      </c>
      <c r="G155" s="334">
        <v>170003207</v>
      </c>
      <c r="H155" s="334">
        <v>998734</v>
      </c>
      <c r="I155" s="335"/>
      <c r="J155" s="336">
        <v>0.18</v>
      </c>
      <c r="K155" s="337"/>
      <c r="L155" s="338" t="s">
        <v>35</v>
      </c>
      <c r="M155" s="334" t="s">
        <v>34</v>
      </c>
      <c r="N155" s="334">
        <v>1</v>
      </c>
      <c r="O155" s="803"/>
      <c r="P155" s="771" t="str">
        <f t="shared" si="10"/>
        <v>Included</v>
      </c>
      <c r="Q155" s="772">
        <f t="shared" si="11"/>
        <v>0</v>
      </c>
      <c r="R155" s="293">
        <f t="shared" si="12"/>
        <v>0</v>
      </c>
      <c r="S155" s="293">
        <f t="shared" si="13"/>
        <v>0</v>
      </c>
      <c r="T155" s="341">
        <f t="shared" si="14"/>
        <v>0</v>
      </c>
      <c r="U155" s="341"/>
      <c r="AD155" s="342"/>
    </row>
    <row r="156" spans="1:30" s="293" customFormat="1" x14ac:dyDescent="0.3">
      <c r="A156" s="334">
        <v>136</v>
      </c>
      <c r="B156" s="334">
        <v>7000023989</v>
      </c>
      <c r="C156" s="334">
        <v>60</v>
      </c>
      <c r="D156" s="334">
        <v>20</v>
      </c>
      <c r="E156" s="334">
        <v>170</v>
      </c>
      <c r="F156" s="425" t="s">
        <v>366</v>
      </c>
      <c r="G156" s="334">
        <v>170002968</v>
      </c>
      <c r="H156" s="334">
        <v>998734</v>
      </c>
      <c r="I156" s="335"/>
      <c r="J156" s="336">
        <v>0.18</v>
      </c>
      <c r="K156" s="337"/>
      <c r="L156" s="338" t="s">
        <v>402</v>
      </c>
      <c r="M156" s="334" t="s">
        <v>34</v>
      </c>
      <c r="N156" s="334">
        <v>1</v>
      </c>
      <c r="O156" s="803"/>
      <c r="P156" s="771" t="str">
        <f t="shared" si="10"/>
        <v>Included</v>
      </c>
      <c r="Q156" s="772">
        <f t="shared" si="11"/>
        <v>0</v>
      </c>
      <c r="R156" s="293">
        <f t="shared" si="12"/>
        <v>0</v>
      </c>
      <c r="S156" s="293">
        <f t="shared" si="13"/>
        <v>0</v>
      </c>
      <c r="T156" s="341">
        <f t="shared" si="14"/>
        <v>0</v>
      </c>
      <c r="U156" s="341"/>
      <c r="AD156" s="342"/>
    </row>
    <row r="157" spans="1:30" s="293" customFormat="1" ht="31.5" x14ac:dyDescent="0.3">
      <c r="A157" s="334">
        <v>137</v>
      </c>
      <c r="B157" s="334">
        <v>7000023989</v>
      </c>
      <c r="C157" s="334">
        <v>60</v>
      </c>
      <c r="D157" s="334">
        <v>20</v>
      </c>
      <c r="E157" s="334">
        <v>180</v>
      </c>
      <c r="F157" s="425" t="s">
        <v>366</v>
      </c>
      <c r="G157" s="334">
        <v>170001294</v>
      </c>
      <c r="H157" s="334">
        <v>998734</v>
      </c>
      <c r="I157" s="335"/>
      <c r="J157" s="336">
        <v>0.18</v>
      </c>
      <c r="K157" s="337"/>
      <c r="L157" s="338" t="s">
        <v>403</v>
      </c>
      <c r="M157" s="334" t="s">
        <v>34</v>
      </c>
      <c r="N157" s="334">
        <v>1</v>
      </c>
      <c r="O157" s="803"/>
      <c r="P157" s="771" t="str">
        <f t="shared" si="10"/>
        <v>Included</v>
      </c>
      <c r="Q157" s="772">
        <f t="shared" si="11"/>
        <v>0</v>
      </c>
      <c r="R157" s="293">
        <f t="shared" si="12"/>
        <v>0</v>
      </c>
      <c r="S157" s="293">
        <f t="shared" si="13"/>
        <v>0</v>
      </c>
      <c r="T157" s="341">
        <f t="shared" si="14"/>
        <v>0</v>
      </c>
      <c r="U157" s="341"/>
      <c r="AD157" s="342"/>
    </row>
    <row r="158" spans="1:30" s="293" customFormat="1" x14ac:dyDescent="0.3">
      <c r="A158" s="334">
        <v>138</v>
      </c>
      <c r="B158" s="334">
        <v>7000023989</v>
      </c>
      <c r="C158" s="334">
        <v>60</v>
      </c>
      <c r="D158" s="334">
        <v>20</v>
      </c>
      <c r="E158" s="334">
        <v>190</v>
      </c>
      <c r="F158" s="425" t="s">
        <v>366</v>
      </c>
      <c r="G158" s="334">
        <v>170004273</v>
      </c>
      <c r="H158" s="334">
        <v>998734</v>
      </c>
      <c r="I158" s="335"/>
      <c r="J158" s="336">
        <v>0.18</v>
      </c>
      <c r="K158" s="337"/>
      <c r="L158" s="338" t="s">
        <v>404</v>
      </c>
      <c r="M158" s="334" t="s">
        <v>36</v>
      </c>
      <c r="N158" s="334">
        <v>36</v>
      </c>
      <c r="O158" s="803"/>
      <c r="P158" s="771" t="str">
        <f t="shared" si="10"/>
        <v>Included</v>
      </c>
      <c r="Q158" s="772">
        <f t="shared" si="11"/>
        <v>0</v>
      </c>
      <c r="R158" s="293">
        <f t="shared" si="12"/>
        <v>0</v>
      </c>
      <c r="S158" s="293">
        <f t="shared" si="13"/>
        <v>0</v>
      </c>
      <c r="T158" s="341">
        <f t="shared" si="14"/>
        <v>0</v>
      </c>
      <c r="U158" s="341"/>
      <c r="AD158" s="342"/>
    </row>
    <row r="159" spans="1:30" s="293" customFormat="1" x14ac:dyDescent="0.3">
      <c r="A159" s="334">
        <v>139</v>
      </c>
      <c r="B159" s="334">
        <v>7000023989</v>
      </c>
      <c r="C159" s="334">
        <v>60</v>
      </c>
      <c r="D159" s="334">
        <v>20</v>
      </c>
      <c r="E159" s="334">
        <v>200</v>
      </c>
      <c r="F159" s="425" t="s">
        <v>366</v>
      </c>
      <c r="G159" s="334">
        <v>170004012</v>
      </c>
      <c r="H159" s="334">
        <v>998734</v>
      </c>
      <c r="I159" s="335"/>
      <c r="J159" s="336">
        <v>0.18</v>
      </c>
      <c r="K159" s="337"/>
      <c r="L159" s="338" t="s">
        <v>405</v>
      </c>
      <c r="M159" s="334" t="s">
        <v>34</v>
      </c>
      <c r="N159" s="334">
        <v>1</v>
      </c>
      <c r="O159" s="803"/>
      <c r="P159" s="771" t="str">
        <f t="shared" si="10"/>
        <v>Included</v>
      </c>
      <c r="Q159" s="772">
        <f t="shared" si="11"/>
        <v>0</v>
      </c>
      <c r="R159" s="293">
        <f t="shared" si="12"/>
        <v>0</v>
      </c>
      <c r="S159" s="293">
        <f t="shared" si="13"/>
        <v>0</v>
      </c>
      <c r="T159" s="341">
        <f t="shared" si="14"/>
        <v>0</v>
      </c>
      <c r="U159" s="341"/>
      <c r="AD159" s="342"/>
    </row>
    <row r="160" spans="1:30" s="293" customFormat="1" x14ac:dyDescent="0.3">
      <c r="A160" s="334">
        <v>140</v>
      </c>
      <c r="B160" s="334">
        <v>7000023989</v>
      </c>
      <c r="C160" s="334">
        <v>60</v>
      </c>
      <c r="D160" s="334">
        <v>20</v>
      </c>
      <c r="E160" s="334">
        <v>210</v>
      </c>
      <c r="F160" s="425" t="s">
        <v>366</v>
      </c>
      <c r="G160" s="334">
        <v>170001291</v>
      </c>
      <c r="H160" s="334">
        <v>998734</v>
      </c>
      <c r="I160" s="335"/>
      <c r="J160" s="336">
        <v>0.18</v>
      </c>
      <c r="K160" s="337"/>
      <c r="L160" s="338" t="s">
        <v>333</v>
      </c>
      <c r="M160" s="334" t="s">
        <v>34</v>
      </c>
      <c r="N160" s="334">
        <v>1</v>
      </c>
      <c r="O160" s="803"/>
      <c r="P160" s="771" t="str">
        <f t="shared" si="10"/>
        <v>Included</v>
      </c>
      <c r="Q160" s="772">
        <f t="shared" si="11"/>
        <v>0</v>
      </c>
      <c r="R160" s="293">
        <f t="shared" si="12"/>
        <v>0</v>
      </c>
      <c r="S160" s="293">
        <f t="shared" si="13"/>
        <v>0</v>
      </c>
      <c r="T160" s="341">
        <f t="shared" si="14"/>
        <v>0</v>
      </c>
      <c r="U160" s="341"/>
      <c r="AD160" s="342"/>
    </row>
    <row r="161" spans="1:30" s="293" customFormat="1" x14ac:dyDescent="0.3">
      <c r="A161" s="334">
        <v>141</v>
      </c>
      <c r="B161" s="334">
        <v>7000023989</v>
      </c>
      <c r="C161" s="334">
        <v>60</v>
      </c>
      <c r="D161" s="334">
        <v>20</v>
      </c>
      <c r="E161" s="334">
        <v>220</v>
      </c>
      <c r="F161" s="425" t="s">
        <v>366</v>
      </c>
      <c r="G161" s="334">
        <v>170003681</v>
      </c>
      <c r="H161" s="334">
        <v>998734</v>
      </c>
      <c r="I161" s="335"/>
      <c r="J161" s="336">
        <v>0.18</v>
      </c>
      <c r="K161" s="337"/>
      <c r="L161" s="338" t="s">
        <v>406</v>
      </c>
      <c r="M161" s="334" t="s">
        <v>34</v>
      </c>
      <c r="N161" s="334">
        <v>1</v>
      </c>
      <c r="O161" s="803"/>
      <c r="P161" s="771" t="str">
        <f t="shared" si="10"/>
        <v>Included</v>
      </c>
      <c r="Q161" s="772">
        <f t="shared" si="11"/>
        <v>0</v>
      </c>
      <c r="R161" s="293">
        <f t="shared" si="12"/>
        <v>0</v>
      </c>
      <c r="S161" s="293">
        <f t="shared" si="13"/>
        <v>0</v>
      </c>
      <c r="T161" s="341">
        <f t="shared" si="14"/>
        <v>0</v>
      </c>
      <c r="U161" s="341"/>
      <c r="AD161" s="342"/>
    </row>
    <row r="162" spans="1:30" s="293" customFormat="1" x14ac:dyDescent="0.3">
      <c r="A162" s="334">
        <v>142</v>
      </c>
      <c r="B162" s="334">
        <v>7000023989</v>
      </c>
      <c r="C162" s="334">
        <v>60</v>
      </c>
      <c r="D162" s="334">
        <v>20</v>
      </c>
      <c r="E162" s="334">
        <v>230</v>
      </c>
      <c r="F162" s="425" t="s">
        <v>366</v>
      </c>
      <c r="G162" s="334">
        <v>170003210</v>
      </c>
      <c r="H162" s="334">
        <v>998734</v>
      </c>
      <c r="I162" s="335"/>
      <c r="J162" s="336">
        <v>0.18</v>
      </c>
      <c r="K162" s="337"/>
      <c r="L162" s="338" t="s">
        <v>407</v>
      </c>
      <c r="M162" s="334" t="s">
        <v>34</v>
      </c>
      <c r="N162" s="334">
        <v>1</v>
      </c>
      <c r="O162" s="803"/>
      <c r="P162" s="771" t="str">
        <f t="shared" si="10"/>
        <v>Included</v>
      </c>
      <c r="Q162" s="772">
        <f t="shared" si="11"/>
        <v>0</v>
      </c>
      <c r="R162" s="293">
        <f t="shared" si="12"/>
        <v>0</v>
      </c>
      <c r="S162" s="293">
        <f t="shared" si="13"/>
        <v>0</v>
      </c>
      <c r="T162" s="341">
        <f t="shared" si="14"/>
        <v>0</v>
      </c>
      <c r="U162" s="341"/>
      <c r="AD162" s="342"/>
    </row>
    <row r="163" spans="1:30" s="293" customFormat="1" x14ac:dyDescent="0.3">
      <c r="A163" s="334">
        <v>143</v>
      </c>
      <c r="B163" s="334">
        <v>7000023989</v>
      </c>
      <c r="C163" s="334">
        <v>60</v>
      </c>
      <c r="D163" s="334">
        <v>20</v>
      </c>
      <c r="E163" s="334">
        <v>240</v>
      </c>
      <c r="F163" s="425" t="s">
        <v>366</v>
      </c>
      <c r="G163" s="334">
        <v>170001293</v>
      </c>
      <c r="H163" s="334">
        <v>998734</v>
      </c>
      <c r="I163" s="335"/>
      <c r="J163" s="336">
        <v>0.18</v>
      </c>
      <c r="K163" s="337"/>
      <c r="L163" s="338" t="s">
        <v>408</v>
      </c>
      <c r="M163" s="334" t="s">
        <v>34</v>
      </c>
      <c r="N163" s="334">
        <v>1</v>
      </c>
      <c r="O163" s="803"/>
      <c r="P163" s="771" t="str">
        <f t="shared" si="10"/>
        <v>Included</v>
      </c>
      <c r="Q163" s="772">
        <f t="shared" si="11"/>
        <v>0</v>
      </c>
      <c r="R163" s="293">
        <f t="shared" si="12"/>
        <v>0</v>
      </c>
      <c r="S163" s="293">
        <f t="shared" si="13"/>
        <v>0</v>
      </c>
      <c r="T163" s="341">
        <f t="shared" si="14"/>
        <v>0</v>
      </c>
      <c r="U163" s="341"/>
      <c r="AD163" s="342"/>
    </row>
    <row r="164" spans="1:30" s="293" customFormat="1" x14ac:dyDescent="0.3">
      <c r="A164" s="334">
        <v>144</v>
      </c>
      <c r="B164" s="334">
        <v>7000023989</v>
      </c>
      <c r="C164" s="334">
        <v>60</v>
      </c>
      <c r="D164" s="334">
        <v>20</v>
      </c>
      <c r="E164" s="334">
        <v>250</v>
      </c>
      <c r="F164" s="425" t="s">
        <v>366</v>
      </c>
      <c r="G164" s="334">
        <v>170002973</v>
      </c>
      <c r="H164" s="334">
        <v>998734</v>
      </c>
      <c r="I164" s="335"/>
      <c r="J164" s="336">
        <v>0.18</v>
      </c>
      <c r="K164" s="337"/>
      <c r="L164" s="338" t="s">
        <v>409</v>
      </c>
      <c r="M164" s="334" t="s">
        <v>34</v>
      </c>
      <c r="N164" s="334">
        <v>1</v>
      </c>
      <c r="O164" s="803"/>
      <c r="P164" s="771" t="str">
        <f t="shared" si="10"/>
        <v>Included</v>
      </c>
      <c r="Q164" s="772">
        <f t="shared" si="11"/>
        <v>0</v>
      </c>
      <c r="R164" s="293">
        <f t="shared" si="12"/>
        <v>0</v>
      </c>
      <c r="S164" s="293">
        <f t="shared" si="13"/>
        <v>0</v>
      </c>
      <c r="T164" s="341">
        <f t="shared" si="14"/>
        <v>0</v>
      </c>
      <c r="U164" s="341"/>
      <c r="AD164" s="342"/>
    </row>
    <row r="165" spans="1:30" s="293" customFormat="1" x14ac:dyDescent="0.3">
      <c r="A165" s="334">
        <v>145</v>
      </c>
      <c r="B165" s="334">
        <v>7000023989</v>
      </c>
      <c r="C165" s="334">
        <v>60</v>
      </c>
      <c r="D165" s="334">
        <v>20</v>
      </c>
      <c r="E165" s="334">
        <v>270</v>
      </c>
      <c r="F165" s="425" t="s">
        <v>366</v>
      </c>
      <c r="G165" s="334">
        <v>170003685</v>
      </c>
      <c r="H165" s="334">
        <v>998734</v>
      </c>
      <c r="I165" s="335"/>
      <c r="J165" s="336">
        <v>0.18</v>
      </c>
      <c r="K165" s="337"/>
      <c r="L165" s="338" t="s">
        <v>410</v>
      </c>
      <c r="M165" s="334" t="s">
        <v>34</v>
      </c>
      <c r="N165" s="334">
        <v>1</v>
      </c>
      <c r="O165" s="803"/>
      <c r="P165" s="771" t="str">
        <f t="shared" si="10"/>
        <v>Included</v>
      </c>
      <c r="Q165" s="772">
        <f t="shared" si="11"/>
        <v>0</v>
      </c>
      <c r="R165" s="293">
        <f t="shared" si="12"/>
        <v>0</v>
      </c>
      <c r="S165" s="293">
        <f t="shared" si="13"/>
        <v>0</v>
      </c>
      <c r="T165" s="341">
        <f t="shared" si="14"/>
        <v>0</v>
      </c>
      <c r="U165" s="341"/>
      <c r="AD165" s="342"/>
    </row>
    <row r="166" spans="1:30" s="293" customFormat="1" x14ac:dyDescent="0.3">
      <c r="A166" s="334">
        <v>146</v>
      </c>
      <c r="B166" s="334">
        <v>7000023989</v>
      </c>
      <c r="C166" s="334">
        <v>60</v>
      </c>
      <c r="D166" s="334">
        <v>20</v>
      </c>
      <c r="E166" s="334">
        <v>280</v>
      </c>
      <c r="F166" s="425" t="s">
        <v>366</v>
      </c>
      <c r="G166" s="334">
        <v>170003214</v>
      </c>
      <c r="H166" s="334">
        <v>998734</v>
      </c>
      <c r="I166" s="335"/>
      <c r="J166" s="336">
        <v>0.18</v>
      </c>
      <c r="K166" s="337"/>
      <c r="L166" s="338" t="s">
        <v>411</v>
      </c>
      <c r="M166" s="334" t="s">
        <v>34</v>
      </c>
      <c r="N166" s="334">
        <v>1</v>
      </c>
      <c r="O166" s="803"/>
      <c r="P166" s="771" t="str">
        <f t="shared" si="10"/>
        <v>Included</v>
      </c>
      <c r="Q166" s="772">
        <f t="shared" si="11"/>
        <v>0</v>
      </c>
      <c r="R166" s="293">
        <f t="shared" si="12"/>
        <v>0</v>
      </c>
      <c r="S166" s="293">
        <f t="shared" si="13"/>
        <v>0</v>
      </c>
      <c r="T166" s="341">
        <f t="shared" si="14"/>
        <v>0</v>
      </c>
      <c r="U166" s="341"/>
      <c r="AD166" s="342"/>
    </row>
    <row r="167" spans="1:30" s="293" customFormat="1" x14ac:dyDescent="0.3">
      <c r="A167" s="334">
        <v>147</v>
      </c>
      <c r="B167" s="334">
        <v>7000023989</v>
      </c>
      <c r="C167" s="334">
        <v>60</v>
      </c>
      <c r="D167" s="334">
        <v>20</v>
      </c>
      <c r="E167" s="334">
        <v>290</v>
      </c>
      <c r="F167" s="425" t="s">
        <v>366</v>
      </c>
      <c r="G167" s="334">
        <v>170001302</v>
      </c>
      <c r="H167" s="334">
        <v>998734</v>
      </c>
      <c r="I167" s="335"/>
      <c r="J167" s="336">
        <v>0.18</v>
      </c>
      <c r="K167" s="337"/>
      <c r="L167" s="338" t="s">
        <v>412</v>
      </c>
      <c r="M167" s="334" t="s">
        <v>36</v>
      </c>
      <c r="N167" s="334">
        <v>2</v>
      </c>
      <c r="O167" s="803"/>
      <c r="P167" s="771" t="str">
        <f t="shared" si="10"/>
        <v>Included</v>
      </c>
      <c r="Q167" s="772">
        <f t="shared" si="11"/>
        <v>0</v>
      </c>
      <c r="R167" s="293">
        <f t="shared" si="12"/>
        <v>0</v>
      </c>
      <c r="S167" s="293">
        <f t="shared" si="13"/>
        <v>0</v>
      </c>
      <c r="T167" s="341">
        <f t="shared" si="14"/>
        <v>0</v>
      </c>
      <c r="U167" s="341"/>
      <c r="AD167" s="342"/>
    </row>
    <row r="168" spans="1:30" s="293" customFormat="1" x14ac:dyDescent="0.3">
      <c r="A168" s="334">
        <v>148</v>
      </c>
      <c r="B168" s="334">
        <v>7000023989</v>
      </c>
      <c r="C168" s="334">
        <v>60</v>
      </c>
      <c r="D168" s="334">
        <v>20</v>
      </c>
      <c r="E168" s="334">
        <v>300</v>
      </c>
      <c r="F168" s="425" t="s">
        <v>366</v>
      </c>
      <c r="G168" s="334">
        <v>100005894</v>
      </c>
      <c r="H168" s="334">
        <v>998734</v>
      </c>
      <c r="I168" s="335"/>
      <c r="J168" s="336">
        <v>0.18</v>
      </c>
      <c r="K168" s="337"/>
      <c r="L168" s="338" t="s">
        <v>413</v>
      </c>
      <c r="M168" s="334" t="s">
        <v>36</v>
      </c>
      <c r="N168" s="334">
        <v>2</v>
      </c>
      <c r="O168" s="803"/>
      <c r="P168" s="771" t="str">
        <f t="shared" si="10"/>
        <v>Included</v>
      </c>
      <c r="Q168" s="772">
        <f t="shared" si="11"/>
        <v>0</v>
      </c>
      <c r="R168" s="293">
        <f t="shared" si="12"/>
        <v>0</v>
      </c>
      <c r="S168" s="293">
        <f t="shared" si="13"/>
        <v>0</v>
      </c>
      <c r="T168" s="341">
        <f t="shared" si="14"/>
        <v>0</v>
      </c>
      <c r="U168" s="341"/>
      <c r="AD168" s="342"/>
    </row>
    <row r="169" spans="1:30" s="293" customFormat="1" x14ac:dyDescent="0.3">
      <c r="A169" s="334">
        <v>149</v>
      </c>
      <c r="B169" s="334">
        <v>7000023989</v>
      </c>
      <c r="C169" s="334">
        <v>60</v>
      </c>
      <c r="D169" s="334">
        <v>20</v>
      </c>
      <c r="E169" s="334">
        <v>310</v>
      </c>
      <c r="F169" s="425" t="s">
        <v>366</v>
      </c>
      <c r="G169" s="334">
        <v>170001304</v>
      </c>
      <c r="H169" s="334">
        <v>998734</v>
      </c>
      <c r="I169" s="335"/>
      <c r="J169" s="336">
        <v>0.18</v>
      </c>
      <c r="K169" s="337"/>
      <c r="L169" s="338" t="s">
        <v>317</v>
      </c>
      <c r="M169" s="334" t="s">
        <v>36</v>
      </c>
      <c r="N169" s="334">
        <v>2</v>
      </c>
      <c r="O169" s="803"/>
      <c r="P169" s="771" t="str">
        <f t="shared" si="10"/>
        <v>Included</v>
      </c>
      <c r="Q169" s="772">
        <f t="shared" si="11"/>
        <v>0</v>
      </c>
      <c r="R169" s="293">
        <f t="shared" si="12"/>
        <v>0</v>
      </c>
      <c r="S169" s="293">
        <f t="shared" si="13"/>
        <v>0</v>
      </c>
      <c r="T169" s="341">
        <f t="shared" si="14"/>
        <v>0</v>
      </c>
      <c r="U169" s="341"/>
      <c r="AD169" s="342"/>
    </row>
    <row r="170" spans="1:30" s="293" customFormat="1" x14ac:dyDescent="0.3">
      <c r="A170" s="334">
        <v>150</v>
      </c>
      <c r="B170" s="334">
        <v>7000023989</v>
      </c>
      <c r="C170" s="334">
        <v>60</v>
      </c>
      <c r="D170" s="334">
        <v>20</v>
      </c>
      <c r="E170" s="334">
        <v>320</v>
      </c>
      <c r="F170" s="425" t="s">
        <v>366</v>
      </c>
      <c r="G170" s="334">
        <v>170001306</v>
      </c>
      <c r="H170" s="334">
        <v>998734</v>
      </c>
      <c r="I170" s="335"/>
      <c r="J170" s="336">
        <v>0.18</v>
      </c>
      <c r="K170" s="337"/>
      <c r="L170" s="338" t="s">
        <v>318</v>
      </c>
      <c r="M170" s="334" t="s">
        <v>36</v>
      </c>
      <c r="N170" s="334">
        <v>2</v>
      </c>
      <c r="O170" s="803"/>
      <c r="P170" s="771" t="str">
        <f t="shared" si="10"/>
        <v>Included</v>
      </c>
      <c r="Q170" s="772">
        <f t="shared" si="11"/>
        <v>0</v>
      </c>
      <c r="R170" s="293">
        <f t="shared" si="12"/>
        <v>0</v>
      </c>
      <c r="S170" s="293">
        <f t="shared" si="13"/>
        <v>0</v>
      </c>
      <c r="T170" s="341">
        <f t="shared" si="14"/>
        <v>0</v>
      </c>
      <c r="U170" s="341"/>
      <c r="AD170" s="342"/>
    </row>
    <row r="171" spans="1:30" s="293" customFormat="1" x14ac:dyDescent="0.3">
      <c r="A171" s="334">
        <v>151</v>
      </c>
      <c r="B171" s="334">
        <v>7000023989</v>
      </c>
      <c r="C171" s="334">
        <v>60</v>
      </c>
      <c r="D171" s="334">
        <v>20</v>
      </c>
      <c r="E171" s="334">
        <v>330</v>
      </c>
      <c r="F171" s="425" t="s">
        <v>366</v>
      </c>
      <c r="G171" s="334">
        <v>170004064</v>
      </c>
      <c r="H171" s="334">
        <v>998734</v>
      </c>
      <c r="I171" s="335"/>
      <c r="J171" s="336">
        <v>0.18</v>
      </c>
      <c r="K171" s="337"/>
      <c r="L171" s="338" t="s">
        <v>330</v>
      </c>
      <c r="M171" s="334" t="s">
        <v>36</v>
      </c>
      <c r="N171" s="334">
        <v>2</v>
      </c>
      <c r="O171" s="803"/>
      <c r="P171" s="771" t="str">
        <f t="shared" si="10"/>
        <v>Included</v>
      </c>
      <c r="Q171" s="772">
        <f t="shared" si="11"/>
        <v>0</v>
      </c>
      <c r="R171" s="293">
        <f t="shared" si="12"/>
        <v>0</v>
      </c>
      <c r="S171" s="293">
        <f t="shared" si="13"/>
        <v>0</v>
      </c>
      <c r="T171" s="341">
        <f t="shared" si="14"/>
        <v>0</v>
      </c>
      <c r="U171" s="341"/>
      <c r="AD171" s="342"/>
    </row>
    <row r="172" spans="1:30" s="293" customFormat="1" x14ac:dyDescent="0.3">
      <c r="A172" s="334">
        <v>152</v>
      </c>
      <c r="B172" s="334">
        <v>7000023989</v>
      </c>
      <c r="C172" s="334">
        <v>60</v>
      </c>
      <c r="D172" s="334">
        <v>20</v>
      </c>
      <c r="E172" s="334">
        <v>340</v>
      </c>
      <c r="F172" s="425" t="s">
        <v>366</v>
      </c>
      <c r="G172" s="334">
        <v>170004298</v>
      </c>
      <c r="H172" s="334">
        <v>998734</v>
      </c>
      <c r="I172" s="335"/>
      <c r="J172" s="336">
        <v>0.18</v>
      </c>
      <c r="K172" s="337"/>
      <c r="L172" s="338" t="s">
        <v>414</v>
      </c>
      <c r="M172" s="334" t="s">
        <v>36</v>
      </c>
      <c r="N172" s="334">
        <v>1</v>
      </c>
      <c r="O172" s="803"/>
      <c r="P172" s="771" t="str">
        <f t="shared" si="10"/>
        <v>Included</v>
      </c>
      <c r="Q172" s="772">
        <f t="shared" si="11"/>
        <v>0</v>
      </c>
      <c r="R172" s="293">
        <f t="shared" si="12"/>
        <v>0</v>
      </c>
      <c r="S172" s="293">
        <f t="shared" si="13"/>
        <v>0</v>
      </c>
      <c r="T172" s="341">
        <f t="shared" si="14"/>
        <v>0</v>
      </c>
      <c r="U172" s="341"/>
      <c r="AD172" s="342"/>
    </row>
    <row r="173" spans="1:30" s="293" customFormat="1" ht="31.5" x14ac:dyDescent="0.3">
      <c r="A173" s="334">
        <v>153</v>
      </c>
      <c r="B173" s="334">
        <v>7000023989</v>
      </c>
      <c r="C173" s="334">
        <v>60</v>
      </c>
      <c r="D173" s="334">
        <v>20</v>
      </c>
      <c r="E173" s="334">
        <v>350</v>
      </c>
      <c r="F173" s="425" t="s">
        <v>366</v>
      </c>
      <c r="G173" s="334">
        <v>170002998</v>
      </c>
      <c r="H173" s="334">
        <v>998734</v>
      </c>
      <c r="I173" s="335"/>
      <c r="J173" s="336">
        <v>0.18</v>
      </c>
      <c r="K173" s="337"/>
      <c r="L173" s="338" t="s">
        <v>415</v>
      </c>
      <c r="M173" s="334" t="s">
        <v>36</v>
      </c>
      <c r="N173" s="334">
        <v>2</v>
      </c>
      <c r="O173" s="803"/>
      <c r="P173" s="771" t="str">
        <f t="shared" si="10"/>
        <v>Included</v>
      </c>
      <c r="Q173" s="772">
        <f t="shared" si="11"/>
        <v>0</v>
      </c>
      <c r="R173" s="293">
        <f t="shared" si="12"/>
        <v>0</v>
      </c>
      <c r="S173" s="293">
        <f t="shared" si="13"/>
        <v>0</v>
      </c>
      <c r="T173" s="341">
        <f t="shared" si="14"/>
        <v>0</v>
      </c>
      <c r="U173" s="341"/>
      <c r="AD173" s="342"/>
    </row>
    <row r="174" spans="1:30" s="293" customFormat="1" x14ac:dyDescent="0.3">
      <c r="A174" s="334">
        <v>154</v>
      </c>
      <c r="B174" s="334">
        <v>7000023989</v>
      </c>
      <c r="C174" s="334">
        <v>60</v>
      </c>
      <c r="D174" s="334">
        <v>20</v>
      </c>
      <c r="E174" s="334">
        <v>360</v>
      </c>
      <c r="F174" s="425" t="s">
        <v>366</v>
      </c>
      <c r="G174" s="334">
        <v>170003002</v>
      </c>
      <c r="H174" s="334">
        <v>998734</v>
      </c>
      <c r="I174" s="335"/>
      <c r="J174" s="336">
        <v>0.18</v>
      </c>
      <c r="K174" s="337"/>
      <c r="L174" s="338" t="s">
        <v>416</v>
      </c>
      <c r="M174" s="334" t="s">
        <v>36</v>
      </c>
      <c r="N174" s="334">
        <v>2</v>
      </c>
      <c r="O174" s="803"/>
      <c r="P174" s="771" t="str">
        <f t="shared" si="10"/>
        <v>Included</v>
      </c>
      <c r="Q174" s="772">
        <f t="shared" si="11"/>
        <v>0</v>
      </c>
      <c r="R174" s="293">
        <f t="shared" si="12"/>
        <v>0</v>
      </c>
      <c r="S174" s="293">
        <f t="shared" si="13"/>
        <v>0</v>
      </c>
      <c r="T174" s="341">
        <f t="shared" si="14"/>
        <v>0</v>
      </c>
      <c r="U174" s="341"/>
      <c r="AD174" s="342"/>
    </row>
    <row r="175" spans="1:30" s="293" customFormat="1" x14ac:dyDescent="0.3">
      <c r="A175" s="334">
        <v>155</v>
      </c>
      <c r="B175" s="334">
        <v>7000023989</v>
      </c>
      <c r="C175" s="334">
        <v>60</v>
      </c>
      <c r="D175" s="334">
        <v>20</v>
      </c>
      <c r="E175" s="334">
        <v>370</v>
      </c>
      <c r="F175" s="425" t="s">
        <v>366</v>
      </c>
      <c r="G175" s="334">
        <v>170001305</v>
      </c>
      <c r="H175" s="334">
        <v>998734</v>
      </c>
      <c r="I175" s="335"/>
      <c r="J175" s="336">
        <v>0.18</v>
      </c>
      <c r="K175" s="337"/>
      <c r="L175" s="338" t="s">
        <v>319</v>
      </c>
      <c r="M175" s="334" t="s">
        <v>36</v>
      </c>
      <c r="N175" s="334">
        <v>2</v>
      </c>
      <c r="O175" s="803"/>
      <c r="P175" s="771" t="str">
        <f t="shared" si="10"/>
        <v>Included</v>
      </c>
      <c r="Q175" s="772">
        <f t="shared" si="11"/>
        <v>0</v>
      </c>
      <c r="R175" s="293">
        <f t="shared" si="12"/>
        <v>0</v>
      </c>
      <c r="S175" s="293">
        <f t="shared" si="13"/>
        <v>0</v>
      </c>
      <c r="T175" s="341">
        <f t="shared" si="14"/>
        <v>0</v>
      </c>
      <c r="U175" s="341"/>
      <c r="AD175" s="342"/>
    </row>
    <row r="176" spans="1:30" s="293" customFormat="1" x14ac:dyDescent="0.3">
      <c r="A176" s="334">
        <v>156</v>
      </c>
      <c r="B176" s="334">
        <v>7000023989</v>
      </c>
      <c r="C176" s="334">
        <v>60</v>
      </c>
      <c r="D176" s="334">
        <v>20</v>
      </c>
      <c r="E176" s="334">
        <v>380</v>
      </c>
      <c r="F176" s="425" t="s">
        <v>366</v>
      </c>
      <c r="G176" s="334">
        <v>170002995</v>
      </c>
      <c r="H176" s="334">
        <v>998734</v>
      </c>
      <c r="I176" s="335"/>
      <c r="J176" s="336">
        <v>0.18</v>
      </c>
      <c r="K176" s="337"/>
      <c r="L176" s="338" t="s">
        <v>417</v>
      </c>
      <c r="M176" s="334" t="s">
        <v>36</v>
      </c>
      <c r="N176" s="334">
        <v>2</v>
      </c>
      <c r="O176" s="803"/>
      <c r="P176" s="771" t="str">
        <f t="shared" si="10"/>
        <v>Included</v>
      </c>
      <c r="Q176" s="772">
        <f t="shared" si="11"/>
        <v>0</v>
      </c>
      <c r="R176" s="293">
        <f t="shared" si="12"/>
        <v>0</v>
      </c>
      <c r="S176" s="293">
        <f t="shared" si="13"/>
        <v>0</v>
      </c>
      <c r="T176" s="341">
        <f t="shared" si="14"/>
        <v>0</v>
      </c>
      <c r="U176" s="341"/>
      <c r="AD176" s="342"/>
    </row>
    <row r="177" spans="1:30" s="293" customFormat="1" x14ac:dyDescent="0.3">
      <c r="A177" s="334">
        <v>157</v>
      </c>
      <c r="B177" s="334">
        <v>7000023989</v>
      </c>
      <c r="C177" s="334">
        <v>60</v>
      </c>
      <c r="D177" s="334">
        <v>20</v>
      </c>
      <c r="E177" s="334">
        <v>390</v>
      </c>
      <c r="F177" s="425" t="s">
        <v>366</v>
      </c>
      <c r="G177" s="334">
        <v>170002999</v>
      </c>
      <c r="H177" s="334">
        <v>998734</v>
      </c>
      <c r="I177" s="335"/>
      <c r="J177" s="336">
        <v>0.18</v>
      </c>
      <c r="K177" s="337"/>
      <c r="L177" s="338" t="s">
        <v>342</v>
      </c>
      <c r="M177" s="334" t="s">
        <v>36</v>
      </c>
      <c r="N177" s="334">
        <v>2</v>
      </c>
      <c r="O177" s="803"/>
      <c r="P177" s="771" t="str">
        <f t="shared" si="10"/>
        <v>Included</v>
      </c>
      <c r="Q177" s="772">
        <f t="shared" si="11"/>
        <v>0</v>
      </c>
      <c r="R177" s="293">
        <f t="shared" si="12"/>
        <v>0</v>
      </c>
      <c r="S177" s="293">
        <f t="shared" si="13"/>
        <v>0</v>
      </c>
      <c r="T177" s="341">
        <f t="shared" si="14"/>
        <v>0</v>
      </c>
      <c r="U177" s="341"/>
      <c r="AD177" s="342"/>
    </row>
    <row r="178" spans="1:30" s="293" customFormat="1" x14ac:dyDescent="0.3">
      <c r="A178" s="334">
        <v>158</v>
      </c>
      <c r="B178" s="334">
        <v>7000023989</v>
      </c>
      <c r="C178" s="334">
        <v>60</v>
      </c>
      <c r="D178" s="334">
        <v>20</v>
      </c>
      <c r="E178" s="334">
        <v>400</v>
      </c>
      <c r="F178" s="425" t="s">
        <v>366</v>
      </c>
      <c r="G178" s="334">
        <v>100007210</v>
      </c>
      <c r="H178" s="334">
        <v>998734</v>
      </c>
      <c r="I178" s="335"/>
      <c r="J178" s="336">
        <v>0.18</v>
      </c>
      <c r="K178" s="337"/>
      <c r="L178" s="338" t="s">
        <v>418</v>
      </c>
      <c r="M178" s="334" t="s">
        <v>36</v>
      </c>
      <c r="N178" s="334">
        <v>1</v>
      </c>
      <c r="O178" s="803"/>
      <c r="P178" s="771" t="str">
        <f t="shared" si="10"/>
        <v>Included</v>
      </c>
      <c r="Q178" s="772">
        <f t="shared" si="11"/>
        <v>0</v>
      </c>
      <c r="R178" s="293">
        <f t="shared" si="12"/>
        <v>0</v>
      </c>
      <c r="S178" s="293">
        <f t="shared" si="13"/>
        <v>0</v>
      </c>
      <c r="T178" s="341">
        <f t="shared" si="14"/>
        <v>0</v>
      </c>
      <c r="U178" s="341"/>
      <c r="AD178" s="342"/>
    </row>
    <row r="179" spans="1:30" s="293" customFormat="1" ht="31.5" x14ac:dyDescent="0.3">
      <c r="A179" s="334">
        <v>159</v>
      </c>
      <c r="B179" s="334">
        <v>7000023989</v>
      </c>
      <c r="C179" s="334">
        <v>60</v>
      </c>
      <c r="D179" s="334">
        <v>20</v>
      </c>
      <c r="E179" s="334">
        <v>410</v>
      </c>
      <c r="F179" s="425" t="s">
        <v>366</v>
      </c>
      <c r="G179" s="334">
        <v>100005896</v>
      </c>
      <c r="H179" s="334">
        <v>998734</v>
      </c>
      <c r="I179" s="335"/>
      <c r="J179" s="336">
        <v>0.18</v>
      </c>
      <c r="K179" s="337"/>
      <c r="L179" s="338" t="s">
        <v>419</v>
      </c>
      <c r="M179" s="334" t="s">
        <v>36</v>
      </c>
      <c r="N179" s="334">
        <v>2</v>
      </c>
      <c r="O179" s="803"/>
      <c r="P179" s="771" t="str">
        <f t="shared" si="10"/>
        <v>Included</v>
      </c>
      <c r="Q179" s="772">
        <f t="shared" si="11"/>
        <v>0</v>
      </c>
      <c r="R179" s="293">
        <f t="shared" si="12"/>
        <v>0</v>
      </c>
      <c r="S179" s="293">
        <f t="shared" si="13"/>
        <v>0</v>
      </c>
      <c r="T179" s="341">
        <f t="shared" si="14"/>
        <v>0</v>
      </c>
      <c r="U179" s="341"/>
      <c r="AD179" s="342"/>
    </row>
    <row r="180" spans="1:30" s="293" customFormat="1" x14ac:dyDescent="0.3">
      <c r="A180" s="334">
        <v>160</v>
      </c>
      <c r="B180" s="334">
        <v>7000023989</v>
      </c>
      <c r="C180" s="334">
        <v>60</v>
      </c>
      <c r="D180" s="334">
        <v>20</v>
      </c>
      <c r="E180" s="334">
        <v>420</v>
      </c>
      <c r="F180" s="425" t="s">
        <v>366</v>
      </c>
      <c r="G180" s="334">
        <v>170004369</v>
      </c>
      <c r="H180" s="334">
        <v>998734</v>
      </c>
      <c r="I180" s="335"/>
      <c r="J180" s="336">
        <v>0.18</v>
      </c>
      <c r="K180" s="337"/>
      <c r="L180" s="338" t="s">
        <v>420</v>
      </c>
      <c r="M180" s="334" t="s">
        <v>36</v>
      </c>
      <c r="N180" s="334">
        <v>1</v>
      </c>
      <c r="O180" s="803"/>
      <c r="P180" s="771" t="str">
        <f t="shared" si="10"/>
        <v>Included</v>
      </c>
      <c r="Q180" s="772">
        <f t="shared" si="11"/>
        <v>0</v>
      </c>
      <c r="R180" s="293">
        <f t="shared" si="12"/>
        <v>0</v>
      </c>
      <c r="S180" s="293">
        <f t="shared" si="13"/>
        <v>0</v>
      </c>
      <c r="T180" s="341">
        <f t="shared" si="14"/>
        <v>0</v>
      </c>
      <c r="U180" s="341"/>
      <c r="AD180" s="342"/>
    </row>
    <row r="181" spans="1:30" s="293" customFormat="1" x14ac:dyDescent="0.3">
      <c r="A181" s="334">
        <v>161</v>
      </c>
      <c r="B181" s="334">
        <v>7000023989</v>
      </c>
      <c r="C181" s="334">
        <v>60</v>
      </c>
      <c r="D181" s="334">
        <v>20</v>
      </c>
      <c r="E181" s="334">
        <v>430</v>
      </c>
      <c r="F181" s="425" t="s">
        <v>366</v>
      </c>
      <c r="G181" s="334">
        <v>100005895</v>
      </c>
      <c r="H181" s="334">
        <v>998734</v>
      </c>
      <c r="I181" s="335"/>
      <c r="J181" s="336">
        <v>0.18</v>
      </c>
      <c r="K181" s="337"/>
      <c r="L181" s="338" t="s">
        <v>421</v>
      </c>
      <c r="M181" s="334" t="s">
        <v>36</v>
      </c>
      <c r="N181" s="334">
        <v>2</v>
      </c>
      <c r="O181" s="803"/>
      <c r="P181" s="771" t="str">
        <f t="shared" si="10"/>
        <v>Included</v>
      </c>
      <c r="Q181" s="772">
        <f t="shared" si="11"/>
        <v>0</v>
      </c>
      <c r="R181" s="293">
        <f t="shared" si="12"/>
        <v>0</v>
      </c>
      <c r="S181" s="293">
        <f t="shared" si="13"/>
        <v>0</v>
      </c>
      <c r="T181" s="341">
        <f t="shared" si="14"/>
        <v>0</v>
      </c>
      <c r="U181" s="341"/>
      <c r="AD181" s="342"/>
    </row>
    <row r="182" spans="1:30" s="293" customFormat="1" x14ac:dyDescent="0.3">
      <c r="A182" s="334">
        <v>162</v>
      </c>
      <c r="B182" s="334">
        <v>7000023989</v>
      </c>
      <c r="C182" s="334">
        <v>60</v>
      </c>
      <c r="D182" s="334">
        <v>20</v>
      </c>
      <c r="E182" s="334">
        <v>440</v>
      </c>
      <c r="F182" s="425" t="s">
        <v>366</v>
      </c>
      <c r="G182" s="334">
        <v>170002056</v>
      </c>
      <c r="H182" s="334">
        <v>998734</v>
      </c>
      <c r="I182" s="335"/>
      <c r="J182" s="336">
        <v>0.18</v>
      </c>
      <c r="K182" s="337"/>
      <c r="L182" s="338" t="s">
        <v>422</v>
      </c>
      <c r="M182" s="334" t="s">
        <v>34</v>
      </c>
      <c r="N182" s="334">
        <v>1</v>
      </c>
      <c r="O182" s="803"/>
      <c r="P182" s="771" t="str">
        <f t="shared" si="10"/>
        <v>Included</v>
      </c>
      <c r="Q182" s="772">
        <f t="shared" si="11"/>
        <v>0</v>
      </c>
      <c r="R182" s="293">
        <f t="shared" si="12"/>
        <v>0</v>
      </c>
      <c r="S182" s="293">
        <f t="shared" si="13"/>
        <v>0</v>
      </c>
      <c r="T182" s="341">
        <f t="shared" si="14"/>
        <v>0</v>
      </c>
      <c r="U182" s="341"/>
      <c r="AD182" s="342"/>
    </row>
    <row r="183" spans="1:30" s="293" customFormat="1" x14ac:dyDescent="0.3">
      <c r="A183" s="334">
        <v>163</v>
      </c>
      <c r="B183" s="334">
        <v>7000023989</v>
      </c>
      <c r="C183" s="334">
        <v>60</v>
      </c>
      <c r="D183" s="334">
        <v>20</v>
      </c>
      <c r="E183" s="334">
        <v>450</v>
      </c>
      <c r="F183" s="425" t="s">
        <v>366</v>
      </c>
      <c r="G183" s="334">
        <v>170001317</v>
      </c>
      <c r="H183" s="334">
        <v>998734</v>
      </c>
      <c r="I183" s="335"/>
      <c r="J183" s="336">
        <v>0.18</v>
      </c>
      <c r="K183" s="337"/>
      <c r="L183" s="338" t="s">
        <v>423</v>
      </c>
      <c r="M183" s="334" t="s">
        <v>36</v>
      </c>
      <c r="N183" s="334">
        <v>2</v>
      </c>
      <c r="O183" s="803"/>
      <c r="P183" s="771" t="str">
        <f t="shared" si="10"/>
        <v>Included</v>
      </c>
      <c r="Q183" s="772">
        <f t="shared" si="11"/>
        <v>0</v>
      </c>
      <c r="R183" s="293">
        <f t="shared" si="12"/>
        <v>0</v>
      </c>
      <c r="S183" s="293">
        <f t="shared" si="13"/>
        <v>0</v>
      </c>
      <c r="T183" s="341">
        <f t="shared" si="14"/>
        <v>0</v>
      </c>
      <c r="U183" s="341"/>
      <c r="AD183" s="342"/>
    </row>
    <row r="184" spans="1:30" s="293" customFormat="1" x14ac:dyDescent="0.3">
      <c r="A184" s="334">
        <v>164</v>
      </c>
      <c r="B184" s="334">
        <v>7000023989</v>
      </c>
      <c r="C184" s="334">
        <v>60</v>
      </c>
      <c r="D184" s="334">
        <v>20</v>
      </c>
      <c r="E184" s="334">
        <v>460</v>
      </c>
      <c r="F184" s="425" t="s">
        <v>366</v>
      </c>
      <c r="G184" s="334">
        <v>170001316</v>
      </c>
      <c r="H184" s="334">
        <v>998734</v>
      </c>
      <c r="I184" s="335"/>
      <c r="J184" s="336">
        <v>0.18</v>
      </c>
      <c r="K184" s="337"/>
      <c r="L184" s="338" t="s">
        <v>424</v>
      </c>
      <c r="M184" s="334" t="s">
        <v>36</v>
      </c>
      <c r="N184" s="334">
        <v>2</v>
      </c>
      <c r="O184" s="803"/>
      <c r="P184" s="771" t="str">
        <f t="shared" si="10"/>
        <v>Included</v>
      </c>
      <c r="Q184" s="772">
        <f t="shared" si="11"/>
        <v>0</v>
      </c>
      <c r="R184" s="293">
        <f t="shared" si="12"/>
        <v>0</v>
      </c>
      <c r="S184" s="293">
        <f t="shared" si="13"/>
        <v>0</v>
      </c>
      <c r="T184" s="341">
        <f t="shared" si="14"/>
        <v>0</v>
      </c>
      <c r="U184" s="341"/>
      <c r="AD184" s="342"/>
    </row>
    <row r="185" spans="1:30" s="293" customFormat="1" x14ac:dyDescent="0.3">
      <c r="A185" s="334">
        <v>165</v>
      </c>
      <c r="B185" s="334">
        <v>7000023989</v>
      </c>
      <c r="C185" s="334">
        <v>60</v>
      </c>
      <c r="D185" s="334">
        <v>20</v>
      </c>
      <c r="E185" s="334">
        <v>470</v>
      </c>
      <c r="F185" s="425" t="s">
        <v>366</v>
      </c>
      <c r="G185" s="334">
        <v>170004337</v>
      </c>
      <c r="H185" s="334">
        <v>998734</v>
      </c>
      <c r="I185" s="335"/>
      <c r="J185" s="336">
        <v>0.18</v>
      </c>
      <c r="K185" s="337"/>
      <c r="L185" s="338" t="s">
        <v>425</v>
      </c>
      <c r="M185" s="334" t="s">
        <v>36</v>
      </c>
      <c r="N185" s="334">
        <v>1</v>
      </c>
      <c r="O185" s="803"/>
      <c r="P185" s="771" t="str">
        <f t="shared" si="10"/>
        <v>Included</v>
      </c>
      <c r="Q185" s="772">
        <f t="shared" si="11"/>
        <v>0</v>
      </c>
      <c r="R185" s="293">
        <f t="shared" si="12"/>
        <v>0</v>
      </c>
      <c r="S185" s="293">
        <f t="shared" si="13"/>
        <v>0</v>
      </c>
      <c r="T185" s="341">
        <f t="shared" si="14"/>
        <v>0</v>
      </c>
      <c r="U185" s="341"/>
      <c r="AD185" s="342"/>
    </row>
    <row r="186" spans="1:30" s="293" customFormat="1" x14ac:dyDescent="0.3">
      <c r="A186" s="334">
        <v>166</v>
      </c>
      <c r="B186" s="334">
        <v>7000023989</v>
      </c>
      <c r="C186" s="334">
        <v>60</v>
      </c>
      <c r="D186" s="334">
        <v>20</v>
      </c>
      <c r="E186" s="334">
        <v>480</v>
      </c>
      <c r="F186" s="425" t="s">
        <v>366</v>
      </c>
      <c r="G186" s="334">
        <v>170001310</v>
      </c>
      <c r="H186" s="334">
        <v>998734</v>
      </c>
      <c r="I186" s="335"/>
      <c r="J186" s="336">
        <v>0.18</v>
      </c>
      <c r="K186" s="337"/>
      <c r="L186" s="338" t="s">
        <v>426</v>
      </c>
      <c r="M186" s="334" t="s">
        <v>36</v>
      </c>
      <c r="N186" s="334">
        <v>2</v>
      </c>
      <c r="O186" s="803"/>
      <c r="P186" s="771" t="str">
        <f t="shared" si="10"/>
        <v>Included</v>
      </c>
      <c r="Q186" s="772">
        <f t="shared" si="11"/>
        <v>0</v>
      </c>
      <c r="R186" s="293">
        <f t="shared" si="12"/>
        <v>0</v>
      </c>
      <c r="S186" s="293">
        <f t="shared" si="13"/>
        <v>0</v>
      </c>
      <c r="T186" s="341">
        <f t="shared" si="14"/>
        <v>0</v>
      </c>
      <c r="U186" s="341"/>
      <c r="AD186" s="342"/>
    </row>
    <row r="187" spans="1:30" s="293" customFormat="1" x14ac:dyDescent="0.3">
      <c r="A187" s="334">
        <v>167</v>
      </c>
      <c r="B187" s="334">
        <v>7000023989</v>
      </c>
      <c r="C187" s="334">
        <v>60</v>
      </c>
      <c r="D187" s="334">
        <v>20</v>
      </c>
      <c r="E187" s="334">
        <v>490</v>
      </c>
      <c r="F187" s="425" t="s">
        <v>366</v>
      </c>
      <c r="G187" s="334">
        <v>170001311</v>
      </c>
      <c r="H187" s="334">
        <v>998734</v>
      </c>
      <c r="I187" s="335"/>
      <c r="J187" s="336">
        <v>0.18</v>
      </c>
      <c r="K187" s="337"/>
      <c r="L187" s="338" t="s">
        <v>427</v>
      </c>
      <c r="M187" s="334" t="s">
        <v>36</v>
      </c>
      <c r="N187" s="334">
        <v>2</v>
      </c>
      <c r="O187" s="803"/>
      <c r="P187" s="771" t="str">
        <f t="shared" si="10"/>
        <v>Included</v>
      </c>
      <c r="Q187" s="772">
        <f t="shared" si="11"/>
        <v>0</v>
      </c>
      <c r="R187" s="293">
        <f t="shared" si="12"/>
        <v>0</v>
      </c>
      <c r="S187" s="293">
        <f t="shared" si="13"/>
        <v>0</v>
      </c>
      <c r="T187" s="341">
        <f t="shared" si="14"/>
        <v>0</v>
      </c>
      <c r="U187" s="341"/>
      <c r="AD187" s="342"/>
    </row>
    <row r="188" spans="1:30" s="293" customFormat="1" x14ac:dyDescent="0.3">
      <c r="A188" s="334">
        <v>168</v>
      </c>
      <c r="B188" s="334">
        <v>7000023989</v>
      </c>
      <c r="C188" s="334">
        <v>60</v>
      </c>
      <c r="D188" s="334">
        <v>20</v>
      </c>
      <c r="E188" s="334">
        <v>500</v>
      </c>
      <c r="F188" s="425" t="s">
        <v>366</v>
      </c>
      <c r="G188" s="334">
        <v>170003726</v>
      </c>
      <c r="H188" s="334">
        <v>998736</v>
      </c>
      <c r="I188" s="335"/>
      <c r="J188" s="336">
        <v>0.18</v>
      </c>
      <c r="K188" s="337"/>
      <c r="L188" s="338" t="s">
        <v>428</v>
      </c>
      <c r="M188" s="334" t="s">
        <v>36</v>
      </c>
      <c r="N188" s="334">
        <v>2</v>
      </c>
      <c r="O188" s="803"/>
      <c r="P188" s="771" t="str">
        <f t="shared" si="10"/>
        <v>Included</v>
      </c>
      <c r="Q188" s="772">
        <f t="shared" si="11"/>
        <v>0</v>
      </c>
      <c r="R188" s="293">
        <f t="shared" si="12"/>
        <v>0</v>
      </c>
      <c r="S188" s="293">
        <f t="shared" si="13"/>
        <v>0</v>
      </c>
      <c r="T188" s="341">
        <f t="shared" si="14"/>
        <v>0</v>
      </c>
      <c r="U188" s="341"/>
      <c r="AD188" s="342"/>
    </row>
    <row r="189" spans="1:30" s="293" customFormat="1" x14ac:dyDescent="0.3">
      <c r="A189" s="334">
        <v>169</v>
      </c>
      <c r="B189" s="334">
        <v>7000023989</v>
      </c>
      <c r="C189" s="334">
        <v>60</v>
      </c>
      <c r="D189" s="334">
        <v>20</v>
      </c>
      <c r="E189" s="334">
        <v>510</v>
      </c>
      <c r="F189" s="425" t="s">
        <v>366</v>
      </c>
      <c r="G189" s="334">
        <v>170001314</v>
      </c>
      <c r="H189" s="334">
        <v>998734</v>
      </c>
      <c r="I189" s="335"/>
      <c r="J189" s="336">
        <v>0.18</v>
      </c>
      <c r="K189" s="337"/>
      <c r="L189" s="338" t="s">
        <v>429</v>
      </c>
      <c r="M189" s="334" t="s">
        <v>36</v>
      </c>
      <c r="N189" s="334">
        <v>2</v>
      </c>
      <c r="O189" s="803"/>
      <c r="P189" s="771" t="str">
        <f t="shared" si="10"/>
        <v>Included</v>
      </c>
      <c r="Q189" s="772">
        <f t="shared" si="11"/>
        <v>0</v>
      </c>
      <c r="R189" s="293">
        <f t="shared" si="12"/>
        <v>0</v>
      </c>
      <c r="S189" s="293">
        <f t="shared" si="13"/>
        <v>0</v>
      </c>
      <c r="T189" s="341">
        <f t="shared" si="14"/>
        <v>0</v>
      </c>
      <c r="U189" s="341"/>
      <c r="AD189" s="342"/>
    </row>
    <row r="190" spans="1:30" s="293" customFormat="1" x14ac:dyDescent="0.3">
      <c r="A190" s="334">
        <v>170</v>
      </c>
      <c r="B190" s="334">
        <v>7000023989</v>
      </c>
      <c r="C190" s="334">
        <v>60</v>
      </c>
      <c r="D190" s="334">
        <v>20</v>
      </c>
      <c r="E190" s="334">
        <v>520</v>
      </c>
      <c r="F190" s="425" t="s">
        <v>366</v>
      </c>
      <c r="G190" s="334">
        <v>170001315</v>
      </c>
      <c r="H190" s="334">
        <v>998734</v>
      </c>
      <c r="I190" s="335"/>
      <c r="J190" s="336">
        <v>0.18</v>
      </c>
      <c r="K190" s="337"/>
      <c r="L190" s="338" t="s">
        <v>430</v>
      </c>
      <c r="M190" s="334" t="s">
        <v>36</v>
      </c>
      <c r="N190" s="334">
        <v>2</v>
      </c>
      <c r="O190" s="803"/>
      <c r="P190" s="771" t="str">
        <f t="shared" si="10"/>
        <v>Included</v>
      </c>
      <c r="Q190" s="772">
        <f t="shared" si="11"/>
        <v>0</v>
      </c>
      <c r="R190" s="293">
        <f t="shared" si="12"/>
        <v>0</v>
      </c>
      <c r="S190" s="293">
        <f t="shared" si="13"/>
        <v>0</v>
      </c>
      <c r="T190" s="341">
        <f t="shared" si="14"/>
        <v>0</v>
      </c>
      <c r="U190" s="341"/>
      <c r="AD190" s="342"/>
    </row>
    <row r="191" spans="1:30" s="293" customFormat="1" x14ac:dyDescent="0.3">
      <c r="A191" s="334">
        <v>171</v>
      </c>
      <c r="B191" s="334">
        <v>7000023989</v>
      </c>
      <c r="C191" s="334">
        <v>60</v>
      </c>
      <c r="D191" s="334">
        <v>20</v>
      </c>
      <c r="E191" s="334">
        <v>530</v>
      </c>
      <c r="F191" s="425" t="s">
        <v>366</v>
      </c>
      <c r="G191" s="334">
        <v>170001312</v>
      </c>
      <c r="H191" s="334">
        <v>998734</v>
      </c>
      <c r="I191" s="335"/>
      <c r="J191" s="336">
        <v>0.18</v>
      </c>
      <c r="K191" s="337"/>
      <c r="L191" s="338" t="s">
        <v>431</v>
      </c>
      <c r="M191" s="334" t="s">
        <v>36</v>
      </c>
      <c r="N191" s="334">
        <v>2</v>
      </c>
      <c r="O191" s="803"/>
      <c r="P191" s="771" t="str">
        <f t="shared" si="10"/>
        <v>Included</v>
      </c>
      <c r="Q191" s="772">
        <f t="shared" si="11"/>
        <v>0</v>
      </c>
      <c r="R191" s="293">
        <f t="shared" si="12"/>
        <v>0</v>
      </c>
      <c r="S191" s="293">
        <f t="shared" si="13"/>
        <v>0</v>
      </c>
      <c r="T191" s="341">
        <f t="shared" si="14"/>
        <v>0</v>
      </c>
      <c r="U191" s="341"/>
      <c r="AD191" s="342"/>
    </row>
    <row r="192" spans="1:30" s="293" customFormat="1" x14ac:dyDescent="0.3">
      <c r="A192" s="334">
        <v>172</v>
      </c>
      <c r="B192" s="334">
        <v>7000023989</v>
      </c>
      <c r="C192" s="334">
        <v>60</v>
      </c>
      <c r="D192" s="334">
        <v>20</v>
      </c>
      <c r="E192" s="334">
        <v>540</v>
      </c>
      <c r="F192" s="425" t="s">
        <v>366</v>
      </c>
      <c r="G192" s="334">
        <v>170004347</v>
      </c>
      <c r="H192" s="334">
        <v>998734</v>
      </c>
      <c r="I192" s="335"/>
      <c r="J192" s="336">
        <v>0.18</v>
      </c>
      <c r="K192" s="337"/>
      <c r="L192" s="338" t="s">
        <v>432</v>
      </c>
      <c r="M192" s="334" t="s">
        <v>36</v>
      </c>
      <c r="N192" s="334">
        <v>2</v>
      </c>
      <c r="O192" s="803"/>
      <c r="P192" s="771" t="str">
        <f t="shared" si="10"/>
        <v>Included</v>
      </c>
      <c r="Q192" s="772">
        <f t="shared" si="11"/>
        <v>0</v>
      </c>
      <c r="R192" s="293">
        <f t="shared" si="12"/>
        <v>0</v>
      </c>
      <c r="S192" s="293">
        <f t="shared" si="13"/>
        <v>0</v>
      </c>
      <c r="T192" s="341">
        <f t="shared" si="14"/>
        <v>0</v>
      </c>
      <c r="U192" s="341"/>
      <c r="AD192" s="342"/>
    </row>
    <row r="193" spans="1:30" s="293" customFormat="1" x14ac:dyDescent="0.3">
      <c r="A193" s="334">
        <v>173</v>
      </c>
      <c r="B193" s="334">
        <v>7000023989</v>
      </c>
      <c r="C193" s="334">
        <v>60</v>
      </c>
      <c r="D193" s="334">
        <v>20</v>
      </c>
      <c r="E193" s="334">
        <v>550</v>
      </c>
      <c r="F193" s="425" t="s">
        <v>366</v>
      </c>
      <c r="G193" s="334">
        <v>170004348</v>
      </c>
      <c r="H193" s="334">
        <v>998734</v>
      </c>
      <c r="I193" s="335"/>
      <c r="J193" s="336">
        <v>0.18</v>
      </c>
      <c r="K193" s="337"/>
      <c r="L193" s="338" t="s">
        <v>433</v>
      </c>
      <c r="M193" s="334" t="s">
        <v>36</v>
      </c>
      <c r="N193" s="334">
        <v>2</v>
      </c>
      <c r="O193" s="803"/>
      <c r="P193" s="771" t="str">
        <f t="shared" si="10"/>
        <v>Included</v>
      </c>
      <c r="Q193" s="772">
        <f t="shared" si="11"/>
        <v>0</v>
      </c>
      <c r="R193" s="293">
        <f t="shared" si="12"/>
        <v>0</v>
      </c>
      <c r="S193" s="293">
        <f t="shared" si="13"/>
        <v>0</v>
      </c>
      <c r="T193" s="341">
        <f t="shared" si="14"/>
        <v>0</v>
      </c>
      <c r="U193" s="341"/>
      <c r="AD193" s="342"/>
    </row>
    <row r="194" spans="1:30" s="293" customFormat="1" ht="31.5" x14ac:dyDescent="0.3">
      <c r="A194" s="334">
        <v>174</v>
      </c>
      <c r="B194" s="334">
        <v>7000023989</v>
      </c>
      <c r="C194" s="334">
        <v>60</v>
      </c>
      <c r="D194" s="334">
        <v>20</v>
      </c>
      <c r="E194" s="334">
        <v>560</v>
      </c>
      <c r="F194" s="425" t="s">
        <v>366</v>
      </c>
      <c r="G194" s="334">
        <v>170004349</v>
      </c>
      <c r="H194" s="334">
        <v>998734</v>
      </c>
      <c r="I194" s="335"/>
      <c r="J194" s="336">
        <v>0.18</v>
      </c>
      <c r="K194" s="337"/>
      <c r="L194" s="338" t="s">
        <v>434</v>
      </c>
      <c r="M194" s="334" t="s">
        <v>36</v>
      </c>
      <c r="N194" s="334">
        <v>2</v>
      </c>
      <c r="O194" s="803"/>
      <c r="P194" s="771" t="str">
        <f t="shared" si="10"/>
        <v>Included</v>
      </c>
      <c r="Q194" s="772">
        <f t="shared" si="11"/>
        <v>0</v>
      </c>
      <c r="R194" s="293">
        <f t="shared" si="12"/>
        <v>0</v>
      </c>
      <c r="S194" s="293">
        <f t="shared" si="13"/>
        <v>0</v>
      </c>
      <c r="T194" s="341">
        <f t="shared" si="14"/>
        <v>0</v>
      </c>
      <c r="U194" s="341"/>
      <c r="AD194" s="342"/>
    </row>
    <row r="195" spans="1:30" s="293" customFormat="1" x14ac:dyDescent="0.3">
      <c r="A195" s="334">
        <v>175</v>
      </c>
      <c r="B195" s="334">
        <v>7000023989</v>
      </c>
      <c r="C195" s="334">
        <v>60</v>
      </c>
      <c r="D195" s="334">
        <v>20</v>
      </c>
      <c r="E195" s="334">
        <v>570</v>
      </c>
      <c r="F195" s="425" t="s">
        <v>366</v>
      </c>
      <c r="G195" s="334">
        <v>170003236</v>
      </c>
      <c r="H195" s="334">
        <v>998734</v>
      </c>
      <c r="I195" s="335"/>
      <c r="J195" s="336">
        <v>0.18</v>
      </c>
      <c r="K195" s="337"/>
      <c r="L195" s="338" t="s">
        <v>325</v>
      </c>
      <c r="M195" s="334" t="s">
        <v>36</v>
      </c>
      <c r="N195" s="334">
        <v>1</v>
      </c>
      <c r="O195" s="803"/>
      <c r="P195" s="771" t="str">
        <f t="shared" si="10"/>
        <v>Included</v>
      </c>
      <c r="Q195" s="772">
        <f t="shared" si="11"/>
        <v>0</v>
      </c>
      <c r="R195" s="293">
        <f t="shared" si="12"/>
        <v>0</v>
      </c>
      <c r="S195" s="293">
        <f t="shared" si="13"/>
        <v>0</v>
      </c>
      <c r="T195" s="341">
        <f t="shared" si="14"/>
        <v>0</v>
      </c>
      <c r="U195" s="341"/>
      <c r="AD195" s="342"/>
    </row>
    <row r="196" spans="1:30" s="293" customFormat="1" ht="31.5" x14ac:dyDescent="0.3">
      <c r="A196" s="334">
        <v>176</v>
      </c>
      <c r="B196" s="334">
        <v>7000023989</v>
      </c>
      <c r="C196" s="334">
        <v>60</v>
      </c>
      <c r="D196" s="334">
        <v>20</v>
      </c>
      <c r="E196" s="334">
        <v>580</v>
      </c>
      <c r="F196" s="425" t="s">
        <v>366</v>
      </c>
      <c r="G196" s="334">
        <v>170002994</v>
      </c>
      <c r="H196" s="334">
        <v>998734</v>
      </c>
      <c r="I196" s="335"/>
      <c r="J196" s="336">
        <v>0.18</v>
      </c>
      <c r="K196" s="337"/>
      <c r="L196" s="338" t="s">
        <v>435</v>
      </c>
      <c r="M196" s="334" t="s">
        <v>36</v>
      </c>
      <c r="N196" s="334">
        <v>2</v>
      </c>
      <c r="O196" s="803"/>
      <c r="P196" s="771" t="str">
        <f t="shared" si="10"/>
        <v>Included</v>
      </c>
      <c r="Q196" s="772">
        <f t="shared" si="11"/>
        <v>0</v>
      </c>
      <c r="R196" s="293">
        <f t="shared" si="12"/>
        <v>0</v>
      </c>
      <c r="S196" s="293">
        <f t="shared" si="13"/>
        <v>0</v>
      </c>
      <c r="T196" s="341">
        <f t="shared" si="14"/>
        <v>0</v>
      </c>
      <c r="U196" s="341"/>
      <c r="AD196" s="342"/>
    </row>
    <row r="197" spans="1:30" s="293" customFormat="1" x14ac:dyDescent="0.3">
      <c r="A197" s="334">
        <v>177</v>
      </c>
      <c r="B197" s="334">
        <v>7000023989</v>
      </c>
      <c r="C197" s="334">
        <v>60</v>
      </c>
      <c r="D197" s="334">
        <v>20</v>
      </c>
      <c r="E197" s="334">
        <v>590</v>
      </c>
      <c r="F197" s="425" t="s">
        <v>366</v>
      </c>
      <c r="G197" s="334">
        <v>100006456</v>
      </c>
      <c r="H197" s="334">
        <v>998734</v>
      </c>
      <c r="I197" s="335"/>
      <c r="J197" s="336">
        <v>0.18</v>
      </c>
      <c r="K197" s="337"/>
      <c r="L197" s="338" t="s">
        <v>436</v>
      </c>
      <c r="M197" s="334" t="s">
        <v>36</v>
      </c>
      <c r="N197" s="334">
        <v>2</v>
      </c>
      <c r="O197" s="803"/>
      <c r="P197" s="771" t="str">
        <f t="shared" si="10"/>
        <v>Included</v>
      </c>
      <c r="Q197" s="772">
        <f t="shared" si="11"/>
        <v>0</v>
      </c>
      <c r="R197" s="293">
        <f t="shared" si="12"/>
        <v>0</v>
      </c>
      <c r="S197" s="293">
        <f t="shared" si="13"/>
        <v>0</v>
      </c>
      <c r="T197" s="341">
        <f t="shared" si="14"/>
        <v>0</v>
      </c>
      <c r="U197" s="341"/>
      <c r="AD197" s="342"/>
    </row>
    <row r="198" spans="1:30" s="293" customFormat="1" x14ac:dyDescent="0.3">
      <c r="A198" s="334">
        <v>178</v>
      </c>
      <c r="B198" s="334">
        <v>7000023989</v>
      </c>
      <c r="C198" s="334">
        <v>60</v>
      </c>
      <c r="D198" s="334">
        <v>20</v>
      </c>
      <c r="E198" s="334">
        <v>600</v>
      </c>
      <c r="F198" s="425" t="s">
        <v>366</v>
      </c>
      <c r="G198" s="334">
        <v>170004307</v>
      </c>
      <c r="H198" s="334">
        <v>998734</v>
      </c>
      <c r="I198" s="335"/>
      <c r="J198" s="336">
        <v>0.18</v>
      </c>
      <c r="K198" s="337"/>
      <c r="L198" s="338" t="s">
        <v>437</v>
      </c>
      <c r="M198" s="334" t="s">
        <v>36</v>
      </c>
      <c r="N198" s="334">
        <v>1</v>
      </c>
      <c r="O198" s="803"/>
      <c r="P198" s="771" t="str">
        <f t="shared" si="10"/>
        <v>Included</v>
      </c>
      <c r="Q198" s="772">
        <f t="shared" si="11"/>
        <v>0</v>
      </c>
      <c r="R198" s="293">
        <f t="shared" si="12"/>
        <v>0</v>
      </c>
      <c r="S198" s="293">
        <f t="shared" si="13"/>
        <v>0</v>
      </c>
      <c r="T198" s="341">
        <f t="shared" si="14"/>
        <v>0</v>
      </c>
      <c r="U198" s="341"/>
      <c r="AD198" s="342"/>
    </row>
    <row r="199" spans="1:30" s="293" customFormat="1" x14ac:dyDescent="0.3">
      <c r="A199" s="334">
        <v>179</v>
      </c>
      <c r="B199" s="334">
        <v>7000023989</v>
      </c>
      <c r="C199" s="334">
        <v>60</v>
      </c>
      <c r="D199" s="334">
        <v>20</v>
      </c>
      <c r="E199" s="334">
        <v>610</v>
      </c>
      <c r="F199" s="425" t="s">
        <v>366</v>
      </c>
      <c r="G199" s="334">
        <v>170004308</v>
      </c>
      <c r="H199" s="334">
        <v>998734</v>
      </c>
      <c r="I199" s="335"/>
      <c r="J199" s="336">
        <v>0.18</v>
      </c>
      <c r="K199" s="337"/>
      <c r="L199" s="338" t="s">
        <v>438</v>
      </c>
      <c r="M199" s="334" t="s">
        <v>36</v>
      </c>
      <c r="N199" s="334">
        <v>1</v>
      </c>
      <c r="O199" s="803"/>
      <c r="P199" s="771" t="str">
        <f t="shared" si="10"/>
        <v>Included</v>
      </c>
      <c r="Q199" s="772">
        <f t="shared" si="11"/>
        <v>0</v>
      </c>
      <c r="R199" s="293">
        <f t="shared" ref="R199:R226" si="15">IF(P199="Included",0,P199)</f>
        <v>0</v>
      </c>
      <c r="S199" s="293">
        <f t="shared" ref="S199:S226" si="16">IF(K199="",(R199*J199),(R199*K199))</f>
        <v>0</v>
      </c>
      <c r="T199" s="341">
        <f t="shared" ref="T199:T226" si="17">+N199*O199</f>
        <v>0</v>
      </c>
      <c r="U199" s="341"/>
      <c r="AD199" s="342"/>
    </row>
    <row r="200" spans="1:30" s="293" customFormat="1" x14ac:dyDescent="0.3">
      <c r="A200" s="334">
        <v>180</v>
      </c>
      <c r="B200" s="334">
        <v>7000023989</v>
      </c>
      <c r="C200" s="334">
        <v>60</v>
      </c>
      <c r="D200" s="334">
        <v>20</v>
      </c>
      <c r="E200" s="334">
        <v>620</v>
      </c>
      <c r="F200" s="425" t="s">
        <v>366</v>
      </c>
      <c r="G200" s="334">
        <v>170004299</v>
      </c>
      <c r="H200" s="334">
        <v>998734</v>
      </c>
      <c r="I200" s="335"/>
      <c r="J200" s="336">
        <v>0.18</v>
      </c>
      <c r="K200" s="337"/>
      <c r="L200" s="338" t="s">
        <v>439</v>
      </c>
      <c r="M200" s="334" t="s">
        <v>36</v>
      </c>
      <c r="N200" s="334">
        <v>1</v>
      </c>
      <c r="O200" s="803"/>
      <c r="P200" s="771" t="str">
        <f t="shared" si="10"/>
        <v>Included</v>
      </c>
      <c r="Q200" s="772">
        <f t="shared" si="11"/>
        <v>0</v>
      </c>
      <c r="R200" s="293">
        <f t="shared" si="15"/>
        <v>0</v>
      </c>
      <c r="S200" s="293">
        <f t="shared" si="16"/>
        <v>0</v>
      </c>
      <c r="T200" s="341">
        <f t="shared" si="17"/>
        <v>0</v>
      </c>
      <c r="U200" s="341"/>
      <c r="AD200" s="342"/>
    </row>
    <row r="201" spans="1:30" s="293" customFormat="1" x14ac:dyDescent="0.3">
      <c r="A201" s="334">
        <v>181</v>
      </c>
      <c r="B201" s="334">
        <v>7000023989</v>
      </c>
      <c r="C201" s="334">
        <v>60</v>
      </c>
      <c r="D201" s="334">
        <v>20</v>
      </c>
      <c r="E201" s="334">
        <v>630</v>
      </c>
      <c r="F201" s="425" t="s">
        <v>366</v>
      </c>
      <c r="G201" s="334">
        <v>170004300</v>
      </c>
      <c r="H201" s="334">
        <v>998734</v>
      </c>
      <c r="I201" s="335"/>
      <c r="J201" s="336">
        <v>0.18</v>
      </c>
      <c r="K201" s="337"/>
      <c r="L201" s="338" t="s">
        <v>440</v>
      </c>
      <c r="M201" s="334" t="s">
        <v>36</v>
      </c>
      <c r="N201" s="334">
        <v>1</v>
      </c>
      <c r="O201" s="803"/>
      <c r="P201" s="771" t="str">
        <f t="shared" si="10"/>
        <v>Included</v>
      </c>
      <c r="Q201" s="772">
        <f t="shared" si="11"/>
        <v>0</v>
      </c>
      <c r="R201" s="293">
        <f t="shared" si="15"/>
        <v>0</v>
      </c>
      <c r="S201" s="293">
        <f t="shared" si="16"/>
        <v>0</v>
      </c>
      <c r="T201" s="341">
        <f t="shared" si="17"/>
        <v>0</v>
      </c>
      <c r="U201" s="341"/>
      <c r="AD201" s="342"/>
    </row>
    <row r="202" spans="1:30" s="293" customFormat="1" x14ac:dyDescent="0.3">
      <c r="A202" s="334">
        <v>182</v>
      </c>
      <c r="B202" s="334">
        <v>7000023989</v>
      </c>
      <c r="C202" s="334">
        <v>60</v>
      </c>
      <c r="D202" s="334">
        <v>20</v>
      </c>
      <c r="E202" s="334">
        <v>640</v>
      </c>
      <c r="F202" s="425" t="s">
        <v>366</v>
      </c>
      <c r="G202" s="334">
        <v>170000901</v>
      </c>
      <c r="H202" s="334">
        <v>998734</v>
      </c>
      <c r="I202" s="335"/>
      <c r="J202" s="336">
        <v>0.18</v>
      </c>
      <c r="K202" s="337"/>
      <c r="L202" s="338" t="s">
        <v>441</v>
      </c>
      <c r="M202" s="334" t="s">
        <v>36</v>
      </c>
      <c r="N202" s="334">
        <v>2</v>
      </c>
      <c r="O202" s="803"/>
      <c r="P202" s="771" t="str">
        <f t="shared" si="10"/>
        <v>Included</v>
      </c>
      <c r="Q202" s="772">
        <f t="shared" si="11"/>
        <v>0</v>
      </c>
      <c r="R202" s="293">
        <f t="shared" si="15"/>
        <v>0</v>
      </c>
      <c r="S202" s="293">
        <f t="shared" si="16"/>
        <v>0</v>
      </c>
      <c r="T202" s="341">
        <f t="shared" si="17"/>
        <v>0</v>
      </c>
      <c r="U202" s="341"/>
      <c r="AD202" s="342"/>
    </row>
    <row r="203" spans="1:30" s="293" customFormat="1" ht="31.5" x14ac:dyDescent="0.3">
      <c r="A203" s="334">
        <v>183</v>
      </c>
      <c r="B203" s="334">
        <v>7000023989</v>
      </c>
      <c r="C203" s="334">
        <v>60</v>
      </c>
      <c r="D203" s="334">
        <v>20</v>
      </c>
      <c r="E203" s="334">
        <v>650</v>
      </c>
      <c r="F203" s="425" t="s">
        <v>366</v>
      </c>
      <c r="G203" s="334">
        <v>170001319</v>
      </c>
      <c r="H203" s="334">
        <v>998734</v>
      </c>
      <c r="I203" s="335"/>
      <c r="J203" s="336">
        <v>0.18</v>
      </c>
      <c r="K203" s="337"/>
      <c r="L203" s="338" t="s">
        <v>442</v>
      </c>
      <c r="M203" s="334" t="s">
        <v>36</v>
      </c>
      <c r="N203" s="334">
        <v>1</v>
      </c>
      <c r="O203" s="803"/>
      <c r="P203" s="771" t="str">
        <f t="shared" ref="P203:P230" si="18">IF(O203=0, "Included", IF(ISERROR(N203*O203), O203, N203*O203))</f>
        <v>Included</v>
      </c>
      <c r="Q203" s="772">
        <f t="shared" ref="Q203:Q230" si="19">S203</f>
        <v>0</v>
      </c>
      <c r="R203" s="293">
        <f t="shared" si="15"/>
        <v>0</v>
      </c>
      <c r="S203" s="293">
        <f t="shared" si="16"/>
        <v>0</v>
      </c>
      <c r="T203" s="341">
        <f t="shared" si="17"/>
        <v>0</v>
      </c>
      <c r="U203" s="341"/>
      <c r="AD203" s="342"/>
    </row>
    <row r="204" spans="1:30" s="293" customFormat="1" x14ac:dyDescent="0.3">
      <c r="A204" s="334">
        <v>184</v>
      </c>
      <c r="B204" s="334">
        <v>7000023989</v>
      </c>
      <c r="C204" s="334">
        <v>60</v>
      </c>
      <c r="D204" s="334">
        <v>20</v>
      </c>
      <c r="E204" s="334">
        <v>660</v>
      </c>
      <c r="F204" s="425" t="s">
        <v>366</v>
      </c>
      <c r="G204" s="334">
        <v>170003696</v>
      </c>
      <c r="H204" s="334">
        <v>998734</v>
      </c>
      <c r="I204" s="335"/>
      <c r="J204" s="336">
        <v>0.18</v>
      </c>
      <c r="K204" s="337"/>
      <c r="L204" s="338" t="s">
        <v>331</v>
      </c>
      <c r="M204" s="334" t="s">
        <v>34</v>
      </c>
      <c r="N204" s="334">
        <v>1</v>
      </c>
      <c r="O204" s="803"/>
      <c r="P204" s="771" t="str">
        <f t="shared" si="18"/>
        <v>Included</v>
      </c>
      <c r="Q204" s="772">
        <f t="shared" si="19"/>
        <v>0</v>
      </c>
      <c r="R204" s="293">
        <f t="shared" si="15"/>
        <v>0</v>
      </c>
      <c r="S204" s="293">
        <f t="shared" si="16"/>
        <v>0</v>
      </c>
      <c r="T204" s="341">
        <f t="shared" si="17"/>
        <v>0</v>
      </c>
      <c r="U204" s="341"/>
      <c r="AD204" s="342"/>
    </row>
    <row r="205" spans="1:30" s="293" customFormat="1" x14ac:dyDescent="0.3">
      <c r="A205" s="334">
        <v>185</v>
      </c>
      <c r="B205" s="334">
        <v>7000023989</v>
      </c>
      <c r="C205" s="334">
        <v>60</v>
      </c>
      <c r="D205" s="334">
        <v>20</v>
      </c>
      <c r="E205" s="334">
        <v>670</v>
      </c>
      <c r="F205" s="425" t="s">
        <v>366</v>
      </c>
      <c r="G205" s="334">
        <v>170001323</v>
      </c>
      <c r="H205" s="334">
        <v>998734</v>
      </c>
      <c r="I205" s="335"/>
      <c r="J205" s="336">
        <v>0.18</v>
      </c>
      <c r="K205" s="337"/>
      <c r="L205" s="338" t="s">
        <v>324</v>
      </c>
      <c r="M205" s="334" t="s">
        <v>36</v>
      </c>
      <c r="N205" s="334">
        <v>1</v>
      </c>
      <c r="O205" s="803"/>
      <c r="P205" s="771" t="str">
        <f t="shared" si="18"/>
        <v>Included</v>
      </c>
      <c r="Q205" s="772">
        <f t="shared" si="19"/>
        <v>0</v>
      </c>
      <c r="R205" s="293">
        <f t="shared" si="15"/>
        <v>0</v>
      </c>
      <c r="S205" s="293">
        <f t="shared" si="16"/>
        <v>0</v>
      </c>
      <c r="T205" s="341">
        <f t="shared" si="17"/>
        <v>0</v>
      </c>
      <c r="U205" s="341"/>
      <c r="AD205" s="342"/>
    </row>
    <row r="206" spans="1:30" s="293" customFormat="1" x14ac:dyDescent="0.3">
      <c r="A206" s="334">
        <v>186</v>
      </c>
      <c r="B206" s="334">
        <v>7000023989</v>
      </c>
      <c r="C206" s="334">
        <v>60</v>
      </c>
      <c r="D206" s="334">
        <v>20</v>
      </c>
      <c r="E206" s="334">
        <v>680</v>
      </c>
      <c r="F206" s="425" t="s">
        <v>366</v>
      </c>
      <c r="G206" s="334">
        <v>170001321</v>
      </c>
      <c r="H206" s="334">
        <v>998734</v>
      </c>
      <c r="I206" s="335"/>
      <c r="J206" s="336">
        <v>0.18</v>
      </c>
      <c r="K206" s="337"/>
      <c r="L206" s="338" t="s">
        <v>443</v>
      </c>
      <c r="M206" s="334" t="s">
        <v>36</v>
      </c>
      <c r="N206" s="334">
        <v>1</v>
      </c>
      <c r="O206" s="803"/>
      <c r="P206" s="771" t="str">
        <f t="shared" si="18"/>
        <v>Included</v>
      </c>
      <c r="Q206" s="772">
        <f t="shared" si="19"/>
        <v>0</v>
      </c>
      <c r="R206" s="293">
        <f t="shared" si="15"/>
        <v>0</v>
      </c>
      <c r="S206" s="293">
        <f t="shared" si="16"/>
        <v>0</v>
      </c>
      <c r="T206" s="341">
        <f t="shared" si="17"/>
        <v>0</v>
      </c>
      <c r="U206" s="341"/>
      <c r="AD206" s="342"/>
    </row>
    <row r="207" spans="1:30" s="293" customFormat="1" ht="16.5" x14ac:dyDescent="0.3">
      <c r="A207" s="334">
        <v>187</v>
      </c>
      <c r="B207" s="334">
        <v>7000023989</v>
      </c>
      <c r="C207" s="334">
        <v>60</v>
      </c>
      <c r="D207" s="334">
        <v>20</v>
      </c>
      <c r="E207" s="334">
        <v>690</v>
      </c>
      <c r="F207" s="425" t="s">
        <v>366</v>
      </c>
      <c r="G207" s="334">
        <v>170001322</v>
      </c>
      <c r="H207" s="334">
        <v>998734</v>
      </c>
      <c r="I207" s="335"/>
      <c r="J207" s="336">
        <v>0.18</v>
      </c>
      <c r="K207" s="337"/>
      <c r="L207" s="739" t="s">
        <v>323</v>
      </c>
      <c r="M207" s="334" t="s">
        <v>36</v>
      </c>
      <c r="N207" s="334">
        <v>1</v>
      </c>
      <c r="O207" s="803"/>
      <c r="P207" s="771" t="str">
        <f t="shared" si="18"/>
        <v>Included</v>
      </c>
      <c r="Q207" s="772">
        <f t="shared" si="19"/>
        <v>0</v>
      </c>
      <c r="R207" s="293">
        <f t="shared" si="15"/>
        <v>0</v>
      </c>
      <c r="S207" s="293">
        <f t="shared" si="16"/>
        <v>0</v>
      </c>
      <c r="T207" s="341">
        <f t="shared" si="17"/>
        <v>0</v>
      </c>
      <c r="U207" s="341"/>
      <c r="AD207" s="342"/>
    </row>
    <row r="208" spans="1:30" s="293" customFormat="1" ht="16.5" x14ac:dyDescent="0.3">
      <c r="A208" s="334">
        <v>188</v>
      </c>
      <c r="B208" s="334">
        <v>7000023989</v>
      </c>
      <c r="C208" s="334">
        <v>60</v>
      </c>
      <c r="D208" s="334">
        <v>20</v>
      </c>
      <c r="E208" s="334">
        <v>700</v>
      </c>
      <c r="F208" s="425" t="s">
        <v>366</v>
      </c>
      <c r="G208" s="334">
        <v>170003713</v>
      </c>
      <c r="H208" s="334">
        <v>998736</v>
      </c>
      <c r="I208" s="335"/>
      <c r="J208" s="336">
        <v>0.18</v>
      </c>
      <c r="K208" s="337"/>
      <c r="L208" s="739" t="s">
        <v>321</v>
      </c>
      <c r="M208" s="334" t="s">
        <v>322</v>
      </c>
      <c r="N208" s="334">
        <v>1</v>
      </c>
      <c r="O208" s="803"/>
      <c r="P208" s="771" t="str">
        <f t="shared" si="18"/>
        <v>Included</v>
      </c>
      <c r="Q208" s="772">
        <f t="shared" si="19"/>
        <v>0</v>
      </c>
      <c r="R208" s="293">
        <f t="shared" si="15"/>
        <v>0</v>
      </c>
      <c r="S208" s="293">
        <f t="shared" si="16"/>
        <v>0</v>
      </c>
      <c r="T208" s="341">
        <f t="shared" si="17"/>
        <v>0</v>
      </c>
      <c r="U208" s="341"/>
      <c r="AD208" s="342"/>
    </row>
    <row r="209" spans="1:30" s="293" customFormat="1" ht="16.5" x14ac:dyDescent="0.3">
      <c r="A209" s="334">
        <v>189</v>
      </c>
      <c r="B209" s="334">
        <v>7000023989</v>
      </c>
      <c r="C209" s="334">
        <v>60</v>
      </c>
      <c r="D209" s="334">
        <v>20</v>
      </c>
      <c r="E209" s="334">
        <v>710</v>
      </c>
      <c r="F209" s="425" t="s">
        <v>366</v>
      </c>
      <c r="G209" s="334">
        <v>170003687</v>
      </c>
      <c r="H209" s="334">
        <v>998734</v>
      </c>
      <c r="I209" s="335"/>
      <c r="J209" s="336">
        <v>0.18</v>
      </c>
      <c r="K209" s="337"/>
      <c r="L209" s="739" t="s">
        <v>444</v>
      </c>
      <c r="M209" s="334" t="s">
        <v>36</v>
      </c>
      <c r="N209" s="334">
        <v>2</v>
      </c>
      <c r="O209" s="803"/>
      <c r="P209" s="771" t="str">
        <f t="shared" si="18"/>
        <v>Included</v>
      </c>
      <c r="Q209" s="772">
        <f t="shared" si="19"/>
        <v>0</v>
      </c>
      <c r="R209" s="293">
        <f t="shared" si="15"/>
        <v>0</v>
      </c>
      <c r="S209" s="293">
        <f t="shared" si="16"/>
        <v>0</v>
      </c>
      <c r="T209" s="341">
        <f t="shared" si="17"/>
        <v>0</v>
      </c>
      <c r="U209" s="341"/>
      <c r="AD209" s="342"/>
    </row>
    <row r="210" spans="1:30" s="293" customFormat="1" ht="31.5" x14ac:dyDescent="0.3">
      <c r="A210" s="334">
        <v>190</v>
      </c>
      <c r="B210" s="334">
        <v>7000023989</v>
      </c>
      <c r="C210" s="334">
        <v>60</v>
      </c>
      <c r="D210" s="334">
        <v>20</v>
      </c>
      <c r="E210" s="334">
        <v>730</v>
      </c>
      <c r="F210" s="425" t="s">
        <v>366</v>
      </c>
      <c r="G210" s="334">
        <v>170002976</v>
      </c>
      <c r="H210" s="334">
        <v>998734</v>
      </c>
      <c r="I210" s="335"/>
      <c r="J210" s="336">
        <v>0.18</v>
      </c>
      <c r="K210" s="337"/>
      <c r="L210" s="338" t="s">
        <v>446</v>
      </c>
      <c r="M210" s="334" t="s">
        <v>34</v>
      </c>
      <c r="N210" s="334">
        <v>3</v>
      </c>
      <c r="O210" s="803"/>
      <c r="P210" s="771" t="str">
        <f t="shared" si="18"/>
        <v>Included</v>
      </c>
      <c r="Q210" s="772">
        <f t="shared" si="19"/>
        <v>0</v>
      </c>
      <c r="R210" s="293">
        <f t="shared" si="15"/>
        <v>0</v>
      </c>
      <c r="S210" s="293">
        <f t="shared" si="16"/>
        <v>0</v>
      </c>
      <c r="T210" s="341">
        <f t="shared" si="17"/>
        <v>0</v>
      </c>
      <c r="U210" s="341"/>
      <c r="AD210" s="342"/>
    </row>
    <row r="211" spans="1:30" s="293" customFormat="1" x14ac:dyDescent="0.3">
      <c r="A211" s="334">
        <v>191</v>
      </c>
      <c r="B211" s="334">
        <v>7000023989</v>
      </c>
      <c r="C211" s="334">
        <v>60</v>
      </c>
      <c r="D211" s="334">
        <v>20</v>
      </c>
      <c r="E211" s="334">
        <v>740</v>
      </c>
      <c r="F211" s="425" t="s">
        <v>366</v>
      </c>
      <c r="G211" s="334">
        <v>170003690</v>
      </c>
      <c r="H211" s="334">
        <v>998734</v>
      </c>
      <c r="I211" s="335"/>
      <c r="J211" s="336">
        <v>0.18</v>
      </c>
      <c r="K211" s="337"/>
      <c r="L211" s="338" t="s">
        <v>447</v>
      </c>
      <c r="M211" s="334" t="s">
        <v>34</v>
      </c>
      <c r="N211" s="334">
        <v>1</v>
      </c>
      <c r="O211" s="803"/>
      <c r="P211" s="771" t="str">
        <f t="shared" si="18"/>
        <v>Included</v>
      </c>
      <c r="Q211" s="772">
        <f t="shared" si="19"/>
        <v>0</v>
      </c>
      <c r="R211" s="293">
        <f t="shared" si="15"/>
        <v>0</v>
      </c>
      <c r="S211" s="293">
        <f t="shared" si="16"/>
        <v>0</v>
      </c>
      <c r="T211" s="341">
        <f t="shared" si="17"/>
        <v>0</v>
      </c>
      <c r="U211" s="341"/>
      <c r="AD211" s="342"/>
    </row>
    <row r="212" spans="1:30" s="293" customFormat="1" x14ac:dyDescent="0.3">
      <c r="A212" s="334">
        <v>192</v>
      </c>
      <c r="B212" s="334">
        <v>7000023989</v>
      </c>
      <c r="C212" s="334">
        <v>60</v>
      </c>
      <c r="D212" s="334">
        <v>20</v>
      </c>
      <c r="E212" s="334">
        <v>760</v>
      </c>
      <c r="F212" s="425" t="s">
        <v>366</v>
      </c>
      <c r="G212" s="334">
        <v>170004305</v>
      </c>
      <c r="H212" s="334">
        <v>998734</v>
      </c>
      <c r="I212" s="335"/>
      <c r="J212" s="336">
        <v>0.18</v>
      </c>
      <c r="K212" s="337"/>
      <c r="L212" s="338" t="s">
        <v>449</v>
      </c>
      <c r="M212" s="334" t="s">
        <v>36</v>
      </c>
      <c r="N212" s="334">
        <v>1</v>
      </c>
      <c r="O212" s="803"/>
      <c r="P212" s="771" t="str">
        <f t="shared" si="18"/>
        <v>Included</v>
      </c>
      <c r="Q212" s="772">
        <f t="shared" si="19"/>
        <v>0</v>
      </c>
      <c r="R212" s="293">
        <f t="shared" si="15"/>
        <v>0</v>
      </c>
      <c r="S212" s="293">
        <f t="shared" si="16"/>
        <v>0</v>
      </c>
      <c r="T212" s="341">
        <f t="shared" si="17"/>
        <v>0</v>
      </c>
      <c r="U212" s="341"/>
      <c r="AD212" s="342"/>
    </row>
    <row r="213" spans="1:30" s="293" customFormat="1" x14ac:dyDescent="0.3">
      <c r="A213" s="334">
        <v>193</v>
      </c>
      <c r="B213" s="334">
        <v>7000023989</v>
      </c>
      <c r="C213" s="334">
        <v>60</v>
      </c>
      <c r="D213" s="334">
        <v>20</v>
      </c>
      <c r="E213" s="334">
        <v>770</v>
      </c>
      <c r="F213" s="425" t="s">
        <v>366</v>
      </c>
      <c r="G213" s="334">
        <v>170004306</v>
      </c>
      <c r="H213" s="334">
        <v>998734</v>
      </c>
      <c r="I213" s="335"/>
      <c r="J213" s="336">
        <v>0.18</v>
      </c>
      <c r="K213" s="337"/>
      <c r="L213" s="338" t="s">
        <v>450</v>
      </c>
      <c r="M213" s="334" t="s">
        <v>36</v>
      </c>
      <c r="N213" s="334">
        <v>1</v>
      </c>
      <c r="O213" s="803"/>
      <c r="P213" s="771" t="str">
        <f t="shared" si="18"/>
        <v>Included</v>
      </c>
      <c r="Q213" s="772">
        <f t="shared" si="19"/>
        <v>0</v>
      </c>
      <c r="R213" s="293">
        <f t="shared" si="15"/>
        <v>0</v>
      </c>
      <c r="S213" s="293">
        <f t="shared" si="16"/>
        <v>0</v>
      </c>
      <c r="T213" s="341">
        <f t="shared" si="17"/>
        <v>0</v>
      </c>
      <c r="U213" s="341"/>
      <c r="AD213" s="342"/>
    </row>
    <row r="214" spans="1:30" s="293" customFormat="1" x14ac:dyDescent="0.3">
      <c r="A214" s="334">
        <v>194</v>
      </c>
      <c r="B214" s="334">
        <v>7000023989</v>
      </c>
      <c r="C214" s="334">
        <v>60</v>
      </c>
      <c r="D214" s="334">
        <v>20</v>
      </c>
      <c r="E214" s="334">
        <v>860</v>
      </c>
      <c r="F214" s="425" t="s">
        <v>366</v>
      </c>
      <c r="G214" s="334">
        <v>170003730</v>
      </c>
      <c r="H214" s="334">
        <v>998736</v>
      </c>
      <c r="I214" s="335"/>
      <c r="J214" s="336">
        <v>0.18</v>
      </c>
      <c r="K214" s="337"/>
      <c r="L214" s="338" t="s">
        <v>456</v>
      </c>
      <c r="M214" s="334" t="s">
        <v>34</v>
      </c>
      <c r="N214" s="334">
        <v>2</v>
      </c>
      <c r="O214" s="803"/>
      <c r="P214" s="771" t="str">
        <f t="shared" si="18"/>
        <v>Included</v>
      </c>
      <c r="Q214" s="772">
        <f t="shared" si="19"/>
        <v>0</v>
      </c>
      <c r="R214" s="293">
        <f t="shared" si="15"/>
        <v>0</v>
      </c>
      <c r="S214" s="293">
        <f t="shared" si="16"/>
        <v>0</v>
      </c>
      <c r="T214" s="341">
        <f t="shared" si="17"/>
        <v>0</v>
      </c>
      <c r="U214" s="341"/>
      <c r="AD214" s="342"/>
    </row>
    <row r="215" spans="1:30" s="293" customFormat="1" x14ac:dyDescent="0.3">
      <c r="A215" s="334">
        <v>195</v>
      </c>
      <c r="B215" s="334">
        <v>7000023989</v>
      </c>
      <c r="C215" s="334">
        <v>60</v>
      </c>
      <c r="D215" s="334">
        <v>20</v>
      </c>
      <c r="E215" s="334">
        <v>870</v>
      </c>
      <c r="F215" s="425" t="s">
        <v>366</v>
      </c>
      <c r="G215" s="334">
        <v>170003237</v>
      </c>
      <c r="H215" s="334">
        <v>998734</v>
      </c>
      <c r="I215" s="335"/>
      <c r="J215" s="336">
        <v>0.18</v>
      </c>
      <c r="K215" s="337"/>
      <c r="L215" s="338" t="s">
        <v>457</v>
      </c>
      <c r="M215" s="334" t="s">
        <v>36</v>
      </c>
      <c r="N215" s="334">
        <v>1</v>
      </c>
      <c r="O215" s="803"/>
      <c r="P215" s="771" t="str">
        <f t="shared" si="18"/>
        <v>Included</v>
      </c>
      <c r="Q215" s="772">
        <f t="shared" si="19"/>
        <v>0</v>
      </c>
      <c r="R215" s="293">
        <f t="shared" si="15"/>
        <v>0</v>
      </c>
      <c r="S215" s="293">
        <f t="shared" si="16"/>
        <v>0</v>
      </c>
      <c r="T215" s="341">
        <f t="shared" si="17"/>
        <v>0</v>
      </c>
      <c r="U215" s="341"/>
      <c r="AD215" s="342"/>
    </row>
    <row r="216" spans="1:30" s="293" customFormat="1" x14ac:dyDescent="0.3">
      <c r="A216" s="334">
        <v>196</v>
      </c>
      <c r="B216" s="334">
        <v>7000023989</v>
      </c>
      <c r="C216" s="334">
        <v>60</v>
      </c>
      <c r="D216" s="334">
        <v>20</v>
      </c>
      <c r="E216" s="334">
        <v>880</v>
      </c>
      <c r="F216" s="425" t="s">
        <v>366</v>
      </c>
      <c r="G216" s="334">
        <v>170003221</v>
      </c>
      <c r="H216" s="334">
        <v>998734</v>
      </c>
      <c r="I216" s="335"/>
      <c r="J216" s="336">
        <v>0.18</v>
      </c>
      <c r="K216" s="337"/>
      <c r="L216" s="338" t="s">
        <v>458</v>
      </c>
      <c r="M216" s="334" t="s">
        <v>34</v>
      </c>
      <c r="N216" s="334">
        <v>1</v>
      </c>
      <c r="O216" s="803"/>
      <c r="P216" s="771" t="str">
        <f t="shared" si="18"/>
        <v>Included</v>
      </c>
      <c r="Q216" s="772">
        <f t="shared" si="19"/>
        <v>0</v>
      </c>
      <c r="R216" s="293">
        <f t="shared" si="15"/>
        <v>0</v>
      </c>
      <c r="S216" s="293">
        <f t="shared" si="16"/>
        <v>0</v>
      </c>
      <c r="T216" s="341">
        <f t="shared" si="17"/>
        <v>0</v>
      </c>
      <c r="U216" s="341"/>
      <c r="AD216" s="342"/>
    </row>
    <row r="217" spans="1:30" s="293" customFormat="1" x14ac:dyDescent="0.3">
      <c r="A217" s="334">
        <v>197</v>
      </c>
      <c r="B217" s="334">
        <v>7000023989</v>
      </c>
      <c r="C217" s="334">
        <v>60</v>
      </c>
      <c r="D217" s="334">
        <v>20</v>
      </c>
      <c r="E217" s="334">
        <v>890</v>
      </c>
      <c r="F217" s="425" t="s">
        <v>366</v>
      </c>
      <c r="G217" s="334">
        <v>170003238</v>
      </c>
      <c r="H217" s="334">
        <v>998734</v>
      </c>
      <c r="I217" s="335"/>
      <c r="J217" s="336">
        <v>0.18</v>
      </c>
      <c r="K217" s="337"/>
      <c r="L217" s="338" t="s">
        <v>459</v>
      </c>
      <c r="M217" s="334" t="s">
        <v>36</v>
      </c>
      <c r="N217" s="334">
        <v>2</v>
      </c>
      <c r="O217" s="803"/>
      <c r="P217" s="771" t="str">
        <f t="shared" si="18"/>
        <v>Included</v>
      </c>
      <c r="Q217" s="772">
        <f t="shared" si="19"/>
        <v>0</v>
      </c>
      <c r="R217" s="293">
        <f t="shared" si="15"/>
        <v>0</v>
      </c>
      <c r="S217" s="293">
        <f t="shared" si="16"/>
        <v>0</v>
      </c>
      <c r="T217" s="341">
        <f t="shared" si="17"/>
        <v>0</v>
      </c>
      <c r="U217" s="341"/>
      <c r="AD217" s="342"/>
    </row>
    <row r="218" spans="1:30" s="293" customFormat="1" x14ac:dyDescent="0.3">
      <c r="A218" s="334">
        <v>198</v>
      </c>
      <c r="B218" s="334">
        <v>7000023989</v>
      </c>
      <c r="C218" s="334">
        <v>60</v>
      </c>
      <c r="D218" s="334">
        <v>20</v>
      </c>
      <c r="E218" s="334">
        <v>900</v>
      </c>
      <c r="F218" s="425" t="s">
        <v>366</v>
      </c>
      <c r="G218" s="334">
        <v>170003261</v>
      </c>
      <c r="H218" s="334">
        <v>998734</v>
      </c>
      <c r="I218" s="335"/>
      <c r="J218" s="336">
        <v>0.18</v>
      </c>
      <c r="K218" s="337"/>
      <c r="L218" s="338" t="s">
        <v>460</v>
      </c>
      <c r="M218" s="334" t="s">
        <v>343</v>
      </c>
      <c r="N218" s="334">
        <v>1</v>
      </c>
      <c r="O218" s="803"/>
      <c r="P218" s="771" t="str">
        <f t="shared" si="18"/>
        <v>Included</v>
      </c>
      <c r="Q218" s="772">
        <f t="shared" si="19"/>
        <v>0</v>
      </c>
      <c r="R218" s="293">
        <f t="shared" si="15"/>
        <v>0</v>
      </c>
      <c r="S218" s="293">
        <f t="shared" si="16"/>
        <v>0</v>
      </c>
      <c r="T218" s="341">
        <f t="shared" si="17"/>
        <v>0</v>
      </c>
      <c r="U218" s="341"/>
      <c r="AD218" s="342"/>
    </row>
    <row r="219" spans="1:30" s="293" customFormat="1" x14ac:dyDescent="0.3">
      <c r="A219" s="334">
        <v>199</v>
      </c>
      <c r="B219" s="334">
        <v>7000023989</v>
      </c>
      <c r="C219" s="334">
        <v>60</v>
      </c>
      <c r="D219" s="334">
        <v>20</v>
      </c>
      <c r="E219" s="334">
        <v>910</v>
      </c>
      <c r="F219" s="425" t="s">
        <v>366</v>
      </c>
      <c r="G219" s="334">
        <v>170003239</v>
      </c>
      <c r="H219" s="334">
        <v>998734</v>
      </c>
      <c r="I219" s="335"/>
      <c r="J219" s="336">
        <v>0.18</v>
      </c>
      <c r="K219" s="337"/>
      <c r="L219" s="338" t="s">
        <v>461</v>
      </c>
      <c r="M219" s="334" t="s">
        <v>36</v>
      </c>
      <c r="N219" s="334">
        <v>2</v>
      </c>
      <c r="O219" s="803"/>
      <c r="P219" s="771" t="str">
        <f t="shared" si="18"/>
        <v>Included</v>
      </c>
      <c r="Q219" s="772">
        <f t="shared" si="19"/>
        <v>0</v>
      </c>
      <c r="R219" s="293">
        <f t="shared" si="15"/>
        <v>0</v>
      </c>
      <c r="S219" s="293">
        <f t="shared" si="16"/>
        <v>0</v>
      </c>
      <c r="T219" s="341">
        <f t="shared" si="17"/>
        <v>0</v>
      </c>
      <c r="U219" s="341"/>
      <c r="AD219" s="342"/>
    </row>
    <row r="220" spans="1:30" s="293" customFormat="1" x14ac:dyDescent="0.3">
      <c r="A220" s="334">
        <v>200</v>
      </c>
      <c r="B220" s="334">
        <v>7000023989</v>
      </c>
      <c r="C220" s="334">
        <v>60</v>
      </c>
      <c r="D220" s="334">
        <v>20</v>
      </c>
      <c r="E220" s="334">
        <v>920</v>
      </c>
      <c r="F220" s="425" t="s">
        <v>366</v>
      </c>
      <c r="G220" s="334">
        <v>170003240</v>
      </c>
      <c r="H220" s="334">
        <v>998734</v>
      </c>
      <c r="I220" s="335"/>
      <c r="J220" s="336">
        <v>0.18</v>
      </c>
      <c r="K220" s="337"/>
      <c r="L220" s="338" t="s">
        <v>462</v>
      </c>
      <c r="M220" s="334" t="s">
        <v>36</v>
      </c>
      <c r="N220" s="334">
        <v>2</v>
      </c>
      <c r="O220" s="803"/>
      <c r="P220" s="771" t="str">
        <f t="shared" si="18"/>
        <v>Included</v>
      </c>
      <c r="Q220" s="772">
        <f t="shared" si="19"/>
        <v>0</v>
      </c>
      <c r="R220" s="293">
        <f t="shared" si="15"/>
        <v>0</v>
      </c>
      <c r="S220" s="293">
        <f t="shared" si="16"/>
        <v>0</v>
      </c>
      <c r="T220" s="341">
        <f t="shared" si="17"/>
        <v>0</v>
      </c>
      <c r="U220" s="341"/>
      <c r="AD220" s="342"/>
    </row>
    <row r="221" spans="1:30" s="293" customFormat="1" ht="31.5" x14ac:dyDescent="0.3">
      <c r="A221" s="334">
        <v>201</v>
      </c>
      <c r="B221" s="334">
        <v>7000023989</v>
      </c>
      <c r="C221" s="334">
        <v>60</v>
      </c>
      <c r="D221" s="334">
        <v>20</v>
      </c>
      <c r="E221" s="334">
        <v>930</v>
      </c>
      <c r="F221" s="425" t="s">
        <v>366</v>
      </c>
      <c r="G221" s="334">
        <v>170003204</v>
      </c>
      <c r="H221" s="334">
        <v>998734</v>
      </c>
      <c r="I221" s="335"/>
      <c r="J221" s="336">
        <v>0.18</v>
      </c>
      <c r="K221" s="337"/>
      <c r="L221" s="338" t="s">
        <v>463</v>
      </c>
      <c r="M221" s="334" t="s">
        <v>36</v>
      </c>
      <c r="N221" s="334">
        <v>2</v>
      </c>
      <c r="O221" s="803"/>
      <c r="P221" s="771" t="str">
        <f t="shared" si="18"/>
        <v>Included</v>
      </c>
      <c r="Q221" s="772">
        <f t="shared" si="19"/>
        <v>0</v>
      </c>
      <c r="R221" s="293">
        <f t="shared" si="15"/>
        <v>0</v>
      </c>
      <c r="S221" s="293">
        <f t="shared" si="16"/>
        <v>0</v>
      </c>
      <c r="T221" s="341">
        <f t="shared" si="17"/>
        <v>0</v>
      </c>
      <c r="U221" s="341"/>
      <c r="AD221" s="342"/>
    </row>
    <row r="222" spans="1:30" s="293" customFormat="1" x14ac:dyDescent="0.3">
      <c r="A222" s="334">
        <v>202</v>
      </c>
      <c r="B222" s="334">
        <v>7000023989</v>
      </c>
      <c r="C222" s="334">
        <v>60</v>
      </c>
      <c r="D222" s="334">
        <v>20</v>
      </c>
      <c r="E222" s="334">
        <v>940</v>
      </c>
      <c r="F222" s="425" t="s">
        <v>366</v>
      </c>
      <c r="G222" s="334">
        <v>170003241</v>
      </c>
      <c r="H222" s="334">
        <v>998734</v>
      </c>
      <c r="I222" s="335"/>
      <c r="J222" s="336">
        <v>0.18</v>
      </c>
      <c r="K222" s="337"/>
      <c r="L222" s="338" t="s">
        <v>464</v>
      </c>
      <c r="M222" s="334" t="s">
        <v>36</v>
      </c>
      <c r="N222" s="334">
        <v>1</v>
      </c>
      <c r="O222" s="803"/>
      <c r="P222" s="771" t="str">
        <f t="shared" si="18"/>
        <v>Included</v>
      </c>
      <c r="Q222" s="772">
        <f t="shared" si="19"/>
        <v>0</v>
      </c>
      <c r="R222" s="293">
        <f t="shared" si="15"/>
        <v>0</v>
      </c>
      <c r="S222" s="293">
        <f t="shared" si="16"/>
        <v>0</v>
      </c>
      <c r="T222" s="341">
        <f t="shared" si="17"/>
        <v>0</v>
      </c>
      <c r="U222" s="341"/>
      <c r="AD222" s="342"/>
    </row>
    <row r="223" spans="1:30" s="293" customFormat="1" x14ac:dyDescent="0.3">
      <c r="A223" s="334">
        <v>203</v>
      </c>
      <c r="B223" s="334">
        <v>7000023989</v>
      </c>
      <c r="C223" s="334">
        <v>60</v>
      </c>
      <c r="D223" s="334">
        <v>20</v>
      </c>
      <c r="E223" s="334">
        <v>950</v>
      </c>
      <c r="F223" s="425" t="s">
        <v>366</v>
      </c>
      <c r="G223" s="334">
        <v>170003242</v>
      </c>
      <c r="H223" s="334">
        <v>998734</v>
      </c>
      <c r="I223" s="335"/>
      <c r="J223" s="336">
        <v>0.18</v>
      </c>
      <c r="K223" s="337"/>
      <c r="L223" s="338" t="s">
        <v>465</v>
      </c>
      <c r="M223" s="334" t="s">
        <v>36</v>
      </c>
      <c r="N223" s="334">
        <v>1</v>
      </c>
      <c r="O223" s="803"/>
      <c r="P223" s="771" t="str">
        <f t="shared" si="18"/>
        <v>Included</v>
      </c>
      <c r="Q223" s="772">
        <f t="shared" si="19"/>
        <v>0</v>
      </c>
      <c r="R223" s="293">
        <f t="shared" si="15"/>
        <v>0</v>
      </c>
      <c r="S223" s="293">
        <f t="shared" si="16"/>
        <v>0</v>
      </c>
      <c r="T223" s="341">
        <f t="shared" si="17"/>
        <v>0</v>
      </c>
      <c r="U223" s="341"/>
      <c r="AD223" s="342"/>
    </row>
    <row r="224" spans="1:30" s="293" customFormat="1" ht="31.5" x14ac:dyDescent="0.3">
      <c r="A224" s="334">
        <v>204</v>
      </c>
      <c r="B224" s="334">
        <v>7000023989</v>
      </c>
      <c r="C224" s="334">
        <v>60</v>
      </c>
      <c r="D224" s="334">
        <v>20</v>
      </c>
      <c r="E224" s="334">
        <v>960</v>
      </c>
      <c r="F224" s="425" t="s">
        <v>366</v>
      </c>
      <c r="G224" s="334">
        <v>100005900</v>
      </c>
      <c r="H224" s="334">
        <v>998734</v>
      </c>
      <c r="I224" s="335"/>
      <c r="J224" s="336">
        <v>0.18</v>
      </c>
      <c r="K224" s="337"/>
      <c r="L224" s="338" t="s">
        <v>466</v>
      </c>
      <c r="M224" s="334" t="s">
        <v>36</v>
      </c>
      <c r="N224" s="334">
        <v>24</v>
      </c>
      <c r="O224" s="803"/>
      <c r="P224" s="771" t="str">
        <f t="shared" si="18"/>
        <v>Included</v>
      </c>
      <c r="Q224" s="772">
        <f t="shared" si="19"/>
        <v>0</v>
      </c>
      <c r="R224" s="293">
        <f t="shared" si="15"/>
        <v>0</v>
      </c>
      <c r="S224" s="293">
        <f t="shared" si="16"/>
        <v>0</v>
      </c>
      <c r="T224" s="341">
        <f t="shared" si="17"/>
        <v>0</v>
      </c>
      <c r="U224" s="341"/>
      <c r="AD224" s="342"/>
    </row>
    <row r="225" spans="1:54" s="293" customFormat="1" ht="31.5" x14ac:dyDescent="0.3">
      <c r="A225" s="334">
        <v>205</v>
      </c>
      <c r="B225" s="334">
        <v>7000023989</v>
      </c>
      <c r="C225" s="334">
        <v>60</v>
      </c>
      <c r="D225" s="334">
        <v>20</v>
      </c>
      <c r="E225" s="334">
        <v>970</v>
      </c>
      <c r="F225" s="425" t="s">
        <v>366</v>
      </c>
      <c r="G225" s="334">
        <v>100005899</v>
      </c>
      <c r="H225" s="334">
        <v>998734</v>
      </c>
      <c r="I225" s="335"/>
      <c r="J225" s="336">
        <v>0.18</v>
      </c>
      <c r="K225" s="337"/>
      <c r="L225" s="338" t="s">
        <v>467</v>
      </c>
      <c r="M225" s="334" t="s">
        <v>36</v>
      </c>
      <c r="N225" s="334">
        <v>5</v>
      </c>
      <c r="O225" s="803"/>
      <c r="P225" s="771" t="str">
        <f t="shared" si="18"/>
        <v>Included</v>
      </c>
      <c r="Q225" s="772">
        <f t="shared" si="19"/>
        <v>0</v>
      </c>
      <c r="R225" s="293">
        <f t="shared" si="15"/>
        <v>0</v>
      </c>
      <c r="S225" s="293">
        <f t="shared" si="16"/>
        <v>0</v>
      </c>
      <c r="T225" s="341">
        <f t="shared" si="17"/>
        <v>0</v>
      </c>
      <c r="U225" s="341"/>
      <c r="AD225" s="342"/>
    </row>
    <row r="226" spans="1:54" s="293" customFormat="1" ht="16.5" x14ac:dyDescent="0.3">
      <c r="A226" s="334">
        <v>206</v>
      </c>
      <c r="B226" s="334">
        <v>7000023989</v>
      </c>
      <c r="C226" s="334">
        <v>60</v>
      </c>
      <c r="D226" s="334">
        <v>20</v>
      </c>
      <c r="E226" s="334">
        <v>980</v>
      </c>
      <c r="F226" s="425" t="s">
        <v>366</v>
      </c>
      <c r="G226" s="334">
        <v>100005901</v>
      </c>
      <c r="H226" s="334">
        <v>998734</v>
      </c>
      <c r="I226" s="335"/>
      <c r="J226" s="336">
        <v>0.18</v>
      </c>
      <c r="K226" s="337"/>
      <c r="L226" s="739" t="s">
        <v>468</v>
      </c>
      <c r="M226" s="334" t="s">
        <v>36</v>
      </c>
      <c r="N226" s="334">
        <v>2</v>
      </c>
      <c r="O226" s="803"/>
      <c r="P226" s="771" t="str">
        <f t="shared" si="18"/>
        <v>Included</v>
      </c>
      <c r="Q226" s="772">
        <f t="shared" si="19"/>
        <v>0</v>
      </c>
      <c r="R226" s="293">
        <f t="shared" si="15"/>
        <v>0</v>
      </c>
      <c r="S226" s="293">
        <f t="shared" si="16"/>
        <v>0</v>
      </c>
      <c r="T226" s="341">
        <f t="shared" si="17"/>
        <v>0</v>
      </c>
      <c r="U226" s="341"/>
      <c r="AD226" s="342"/>
    </row>
    <row r="227" spans="1:54" s="293" customFormat="1" ht="16.5" x14ac:dyDescent="0.3">
      <c r="A227" s="334">
        <v>207</v>
      </c>
      <c r="B227" s="334">
        <v>7000023989</v>
      </c>
      <c r="C227" s="334">
        <v>60</v>
      </c>
      <c r="D227" s="334">
        <v>20</v>
      </c>
      <c r="E227" s="334">
        <v>259</v>
      </c>
      <c r="F227" s="425" t="s">
        <v>366</v>
      </c>
      <c r="G227" s="334">
        <v>170003018</v>
      </c>
      <c r="H227" s="334">
        <v>998734</v>
      </c>
      <c r="I227" s="335"/>
      <c r="J227" s="336">
        <v>0.18</v>
      </c>
      <c r="K227" s="337"/>
      <c r="L227" s="739" t="s">
        <v>469</v>
      </c>
      <c r="M227" s="334" t="s">
        <v>34</v>
      </c>
      <c r="N227" s="334">
        <v>1</v>
      </c>
      <c r="O227" s="803"/>
      <c r="P227" s="771" t="str">
        <f t="shared" si="18"/>
        <v>Included</v>
      </c>
      <c r="Q227" s="772">
        <f t="shared" si="19"/>
        <v>0</v>
      </c>
      <c r="R227" s="293">
        <f>IF(P227="Included",0,P227)</f>
        <v>0</v>
      </c>
      <c r="S227" s="293">
        <f>IF(K227="",(R227*J227),(R227*K227))</f>
        <v>0</v>
      </c>
      <c r="T227" s="341">
        <f>+N227*O227</f>
        <v>0</v>
      </c>
      <c r="U227" s="341"/>
      <c r="AD227" s="342"/>
    </row>
    <row r="228" spans="1:54" s="792" customFormat="1" ht="16.5" x14ac:dyDescent="0.3">
      <c r="A228" s="334">
        <v>208</v>
      </c>
      <c r="B228" s="784">
        <v>7000023989</v>
      </c>
      <c r="C228" s="784">
        <v>60</v>
      </c>
      <c r="D228" s="784">
        <v>20</v>
      </c>
      <c r="E228" s="784">
        <v>989</v>
      </c>
      <c r="F228" s="785" t="s">
        <v>366</v>
      </c>
      <c r="G228" s="784">
        <v>170004161</v>
      </c>
      <c r="H228" s="784">
        <v>998734</v>
      </c>
      <c r="I228" s="786"/>
      <c r="J228" s="787">
        <v>0.18</v>
      </c>
      <c r="K228" s="788"/>
      <c r="L228" s="789" t="s">
        <v>471</v>
      </c>
      <c r="M228" s="784" t="s">
        <v>34</v>
      </c>
      <c r="N228" s="784">
        <v>6</v>
      </c>
      <c r="O228" s="806"/>
      <c r="P228" s="790" t="str">
        <f t="shared" si="18"/>
        <v>Included</v>
      </c>
      <c r="Q228" s="791">
        <f t="shared" si="19"/>
        <v>0</v>
      </c>
      <c r="R228" s="792">
        <f>IF(P228="Included",0,P228)</f>
        <v>0</v>
      </c>
      <c r="S228" s="792">
        <f>IF(K228="",(R228*J228),(R228*K228))</f>
        <v>0</v>
      </c>
      <c r="T228" s="793">
        <f>+N228*O228</f>
        <v>0</v>
      </c>
      <c r="U228" s="793"/>
      <c r="AD228" s="794"/>
    </row>
    <row r="229" spans="1:54" s="792" customFormat="1" x14ac:dyDescent="0.3">
      <c r="A229" s="334">
        <v>209</v>
      </c>
      <c r="B229" s="784">
        <v>7000023989</v>
      </c>
      <c r="C229" s="784">
        <v>60</v>
      </c>
      <c r="D229" s="784">
        <v>20</v>
      </c>
      <c r="E229" s="784">
        <v>988</v>
      </c>
      <c r="F229" s="785" t="s">
        <v>366</v>
      </c>
      <c r="G229" s="784">
        <v>170004160</v>
      </c>
      <c r="H229" s="784">
        <v>998734</v>
      </c>
      <c r="I229" s="786"/>
      <c r="J229" s="787">
        <v>0.18</v>
      </c>
      <c r="K229" s="788"/>
      <c r="L229" s="795" t="s">
        <v>470</v>
      </c>
      <c r="M229" s="784" t="s">
        <v>34</v>
      </c>
      <c r="N229" s="784">
        <v>6</v>
      </c>
      <c r="O229" s="806"/>
      <c r="P229" s="790" t="str">
        <f t="shared" si="18"/>
        <v>Included</v>
      </c>
      <c r="Q229" s="791">
        <f t="shared" si="19"/>
        <v>0</v>
      </c>
      <c r="R229" s="792">
        <f>IF(P229="Included",0,P229)</f>
        <v>0</v>
      </c>
      <c r="S229" s="792">
        <f>IF(K229="",(R229*J229),(R229*K229))</f>
        <v>0</v>
      </c>
      <c r="T229" s="793">
        <f>+N229*O229</f>
        <v>0</v>
      </c>
      <c r="U229" s="793"/>
      <c r="AD229" s="794"/>
    </row>
    <row r="230" spans="1:54" s="792" customFormat="1" x14ac:dyDescent="0.3">
      <c r="A230" s="334">
        <v>210</v>
      </c>
      <c r="B230" s="784">
        <v>7000023989</v>
      </c>
      <c r="C230" s="784">
        <v>60</v>
      </c>
      <c r="D230" s="784">
        <v>20</v>
      </c>
      <c r="E230" s="784">
        <v>1009</v>
      </c>
      <c r="F230" s="785" t="s">
        <v>366</v>
      </c>
      <c r="G230" s="784">
        <v>170004162</v>
      </c>
      <c r="H230" s="784">
        <v>998734</v>
      </c>
      <c r="I230" s="786"/>
      <c r="J230" s="787">
        <v>0.18</v>
      </c>
      <c r="K230" s="788"/>
      <c r="L230" s="795" t="s">
        <v>472</v>
      </c>
      <c r="M230" s="784" t="s">
        <v>36</v>
      </c>
      <c r="N230" s="784">
        <v>1</v>
      </c>
      <c r="O230" s="806"/>
      <c r="P230" s="790" t="str">
        <f t="shared" si="18"/>
        <v>Included</v>
      </c>
      <c r="Q230" s="791">
        <f t="shared" si="19"/>
        <v>0</v>
      </c>
      <c r="R230" s="792">
        <f>IF(P230="Included",0,P230)</f>
        <v>0</v>
      </c>
      <c r="S230" s="792">
        <f>IF(K230="",(R230*J230),(R230*K230))</f>
        <v>0</v>
      </c>
      <c r="T230" s="793">
        <f>+N230*O230</f>
        <v>0</v>
      </c>
      <c r="U230" s="793"/>
      <c r="AD230" s="794"/>
    </row>
    <row r="231" spans="1:54" s="293" customFormat="1" ht="37.5" customHeight="1" x14ac:dyDescent="0.3">
      <c r="A231" s="932"/>
      <c r="B231" s="933"/>
      <c r="C231" s="933"/>
      <c r="D231" s="933"/>
      <c r="E231" s="933"/>
      <c r="F231" s="933"/>
      <c r="G231" s="933"/>
      <c r="H231" s="933"/>
      <c r="I231" s="933"/>
      <c r="J231" s="933"/>
      <c r="K231" s="933"/>
      <c r="L231" s="933"/>
      <c r="M231" s="933"/>
      <c r="N231" s="933"/>
      <c r="O231" s="933"/>
      <c r="P231" s="933"/>
      <c r="Q231" s="934"/>
      <c r="R231" s="341"/>
      <c r="S231" s="341"/>
      <c r="T231" s="341"/>
      <c r="U231" s="341"/>
      <c r="AD231" s="342"/>
    </row>
    <row r="232" spans="1:54" ht="25.5" customHeight="1" x14ac:dyDescent="0.3">
      <c r="A232" s="929"/>
      <c r="B232" s="930"/>
      <c r="C232" s="930"/>
      <c r="D232" s="930"/>
      <c r="E232" s="930"/>
      <c r="F232" s="930"/>
      <c r="G232" s="930"/>
      <c r="H232" s="930"/>
      <c r="I232" s="930"/>
      <c r="J232" s="930"/>
      <c r="K232" s="931"/>
      <c r="L232" s="343" t="s">
        <v>154</v>
      </c>
      <c r="M232" s="344"/>
      <c r="N232" s="345"/>
      <c r="O232" s="346"/>
      <c r="P232" s="347">
        <f>SUM(P20:P230)</f>
        <v>0</v>
      </c>
      <c r="Q232" s="348"/>
      <c r="S232" s="729">
        <f>SUM(S20:S230)</f>
        <v>0</v>
      </c>
      <c r="T232" s="729">
        <f>SUM(T20:T230)</f>
        <v>0</v>
      </c>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row>
    <row r="233" spans="1:54" ht="25.5" customHeight="1" x14ac:dyDescent="0.3">
      <c r="A233" s="349"/>
      <c r="B233" s="350"/>
      <c r="C233" s="350"/>
      <c r="D233" s="350"/>
      <c r="E233" s="350"/>
      <c r="F233" s="350"/>
      <c r="G233" s="350"/>
      <c r="H233" s="351"/>
      <c r="I233" s="352"/>
      <c r="J233" s="350"/>
      <c r="K233" s="350"/>
      <c r="L233" s="936" t="s">
        <v>149</v>
      </c>
      <c r="M233" s="937"/>
      <c r="N233" s="937"/>
      <c r="O233" s="938"/>
      <c r="P233" s="347"/>
      <c r="Q233" s="353">
        <f>SUM(Q20:Q230)</f>
        <v>0</v>
      </c>
      <c r="T233" s="10">
        <f>+T232*0.18</f>
        <v>0</v>
      </c>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row>
    <row r="234" spans="1:54" ht="37.5" customHeight="1" x14ac:dyDescent="0.3">
      <c r="A234" s="354"/>
      <c r="B234" s="85"/>
      <c r="C234" s="85"/>
      <c r="D234" s="85"/>
      <c r="E234" s="85"/>
      <c r="F234" s="85"/>
      <c r="G234" s="85"/>
      <c r="H234" s="894"/>
      <c r="I234" s="894"/>
      <c r="J234" s="894"/>
      <c r="K234" s="894"/>
      <c r="L234" s="894"/>
      <c r="M234" s="894"/>
      <c r="N234" s="11"/>
      <c r="O234" s="355"/>
      <c r="P234" s="356"/>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row>
    <row r="235" spans="1:54" ht="32.25" customHeight="1" x14ac:dyDescent="0.3">
      <c r="A235" s="354" t="s">
        <v>45</v>
      </c>
      <c r="B235" s="939" t="s">
        <v>155</v>
      </c>
      <c r="C235" s="939"/>
      <c r="D235" s="939"/>
      <c r="E235" s="939"/>
      <c r="F235" s="939"/>
      <c r="G235" s="939"/>
      <c r="H235" s="939"/>
      <c r="I235" s="939"/>
      <c r="J235" s="939"/>
      <c r="K235" s="939"/>
      <c r="L235" s="939"/>
      <c r="M235" s="357"/>
      <c r="N235" s="357"/>
      <c r="O235" s="357"/>
      <c r="P235" s="357"/>
      <c r="Q235" s="357"/>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row>
    <row r="236" spans="1:54" ht="16.5" x14ac:dyDescent="0.3">
      <c r="A236" s="778"/>
      <c r="B236" s="939"/>
      <c r="C236" s="939"/>
      <c r="D236" s="939"/>
      <c r="E236" s="939"/>
      <c r="F236" s="939"/>
      <c r="G236" s="939"/>
      <c r="H236" s="939"/>
      <c r="I236" s="939"/>
      <c r="J236" s="939"/>
      <c r="K236" s="939"/>
      <c r="L236" s="939"/>
      <c r="M236" s="939"/>
      <c r="N236" s="939"/>
      <c r="O236" s="939"/>
      <c r="P236" s="939"/>
      <c r="Q236" s="939"/>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row>
    <row r="237" spans="1:54" ht="33" customHeight="1" x14ac:dyDescent="0.3">
      <c r="A237" s="940" t="s">
        <v>47</v>
      </c>
      <c r="B237" s="940"/>
      <c r="C237" s="940"/>
      <c r="D237" s="941" t="str">
        <f>'Sch-1'!B261</f>
        <v>--</v>
      </c>
      <c r="E237" s="941"/>
      <c r="F237" s="358"/>
      <c r="G237" s="358"/>
      <c r="I237" s="84"/>
      <c r="J237" s="358"/>
      <c r="K237" s="358"/>
      <c r="M237" s="359"/>
      <c r="N237" s="359"/>
      <c r="O237" s="355"/>
      <c r="P237" s="355"/>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row>
    <row r="238" spans="1:54" ht="16.5" x14ac:dyDescent="0.3">
      <c r="A238" s="940" t="s">
        <v>48</v>
      </c>
      <c r="B238" s="940"/>
      <c r="C238" s="940"/>
      <c r="D238" s="942" t="str">
        <f>'Sch-2'!B259</f>
        <v/>
      </c>
      <c r="E238" s="942"/>
      <c r="F238" s="358"/>
      <c r="G238" s="358"/>
      <c r="I238" s="84"/>
      <c r="J238" s="358"/>
      <c r="K238" s="358"/>
      <c r="M238" s="935" t="s">
        <v>49</v>
      </c>
      <c r="N238" s="935"/>
      <c r="O238" s="47" t="str">
        <f>'Sch-2'!J259</f>
        <v/>
      </c>
      <c r="P238" s="355"/>
      <c r="AN238" s="10"/>
      <c r="AO238" s="10"/>
      <c r="AP238" s="10"/>
      <c r="AQ238" s="10"/>
      <c r="AR238" s="10"/>
      <c r="AS238" s="10"/>
      <c r="AT238" s="10"/>
      <c r="AU238" s="10"/>
      <c r="AV238" s="10"/>
      <c r="AW238" s="10"/>
      <c r="AX238" s="10"/>
      <c r="AY238" s="10"/>
      <c r="AZ238" s="10"/>
      <c r="BA238" s="10"/>
      <c r="BB238" s="10"/>
    </row>
    <row r="239" spans="1:54" ht="16.5" x14ac:dyDescent="0.3">
      <c r="A239" s="360"/>
      <c r="B239" s="361"/>
      <c r="C239" s="361"/>
      <c r="D239" s="361"/>
      <c r="E239" s="361"/>
      <c r="F239" s="361"/>
      <c r="G239" s="361"/>
      <c r="H239" s="362"/>
      <c r="I239" s="8"/>
      <c r="J239" s="361"/>
      <c r="K239" s="361"/>
      <c r="L239" s="363"/>
      <c r="M239" s="935" t="s">
        <v>50</v>
      </c>
      <c r="N239" s="935"/>
      <c r="O239" s="47" t="str">
        <f>'Sch-2'!J260</f>
        <v/>
      </c>
      <c r="P239" s="9"/>
      <c r="AN239" s="10"/>
      <c r="AO239" s="10"/>
      <c r="AP239" s="10"/>
      <c r="AQ239" s="10"/>
      <c r="AR239" s="10"/>
      <c r="AS239" s="10"/>
      <c r="AT239" s="10"/>
      <c r="AU239" s="10"/>
      <c r="AV239" s="10"/>
      <c r="AW239" s="10"/>
      <c r="AX239" s="10"/>
      <c r="AY239" s="10"/>
      <c r="AZ239" s="10"/>
      <c r="BA239" s="10"/>
      <c r="BB239" s="10"/>
    </row>
    <row r="240" spans="1:54" ht="16.5" x14ac:dyDescent="0.3">
      <c r="A240" s="364"/>
      <c r="B240" s="358"/>
      <c r="C240" s="358"/>
      <c r="D240" s="358"/>
      <c r="E240" s="358"/>
      <c r="F240" s="358"/>
      <c r="G240" s="358"/>
      <c r="H240" s="365"/>
      <c r="I240" s="84"/>
      <c r="J240" s="358"/>
      <c r="K240" s="358"/>
      <c r="L240" s="366"/>
      <c r="M240" s="91"/>
      <c r="N240" s="84"/>
      <c r="O240" s="10"/>
      <c r="P240" s="10"/>
      <c r="AN240" s="10"/>
      <c r="AO240" s="10"/>
      <c r="AP240" s="10"/>
      <c r="AQ240" s="10"/>
      <c r="AR240" s="10"/>
      <c r="AS240" s="10"/>
      <c r="AT240" s="10"/>
      <c r="AU240" s="10"/>
      <c r="AV240" s="10"/>
      <c r="AW240" s="10"/>
      <c r="AX240" s="10"/>
      <c r="AY240" s="10"/>
      <c r="AZ240" s="10"/>
      <c r="BA240" s="10"/>
      <c r="BB240" s="10"/>
    </row>
    <row r="241" spans="1:54" x14ac:dyDescent="0.3">
      <c r="AN241" s="10"/>
      <c r="AO241" s="10"/>
      <c r="AP241" s="10"/>
      <c r="AQ241" s="10"/>
      <c r="AR241" s="10"/>
      <c r="AS241" s="10"/>
      <c r="AT241" s="10"/>
      <c r="AU241" s="10"/>
      <c r="AV241" s="10"/>
      <c r="AW241" s="10"/>
      <c r="AX241" s="10"/>
      <c r="AY241" s="10"/>
      <c r="AZ241" s="10"/>
      <c r="BA241" s="10"/>
      <c r="BB241" s="10"/>
    </row>
    <row r="253" spans="1:54" s="68" customFormat="1" ht="16.5" x14ac:dyDescent="0.3">
      <c r="A253" s="367"/>
      <c r="B253" s="368"/>
      <c r="C253" s="368"/>
      <c r="D253" s="368"/>
      <c r="E253" s="368"/>
      <c r="F253" s="368"/>
      <c r="G253" s="368"/>
      <c r="H253" s="369"/>
      <c r="I253" s="370"/>
      <c r="J253" s="368"/>
      <c r="K253" s="368"/>
      <c r="L253" s="371"/>
      <c r="M253" s="372"/>
      <c r="N253" s="373"/>
      <c r="O253" s="374"/>
      <c r="P253" s="374"/>
      <c r="AL253" s="375"/>
      <c r="AM253" s="375"/>
    </row>
    <row r="254" spans="1:54" s="68" customFormat="1" ht="16.5" x14ac:dyDescent="0.3">
      <c r="A254" s="367"/>
      <c r="B254" s="368"/>
      <c r="C254" s="368"/>
      <c r="D254" s="368"/>
      <c r="E254" s="368"/>
      <c r="F254" s="368"/>
      <c r="G254" s="368"/>
      <c r="H254" s="369"/>
      <c r="I254" s="370"/>
      <c r="J254" s="368"/>
      <c r="K254" s="368"/>
      <c r="L254" s="371"/>
      <c r="M254" s="372"/>
      <c r="N254" s="373"/>
      <c r="O254" s="374"/>
      <c r="P254" s="374"/>
      <c r="AL254" s="376"/>
      <c r="AM254" s="377"/>
    </row>
    <row r="255" spans="1:54" s="68" customFormat="1" ht="16.5" x14ac:dyDescent="0.3">
      <c r="A255" s="367"/>
      <c r="B255" s="368"/>
      <c r="C255" s="368"/>
      <c r="D255" s="368"/>
      <c r="E255" s="368"/>
      <c r="F255" s="368"/>
      <c r="G255" s="368"/>
      <c r="H255" s="369"/>
      <c r="I255" s="370"/>
      <c r="J255" s="368"/>
      <c r="K255" s="368"/>
      <c r="L255" s="371"/>
      <c r="M255" s="372"/>
      <c r="N255" s="373"/>
      <c r="O255" s="374"/>
      <c r="P255" s="374"/>
      <c r="AM255" s="136"/>
    </row>
    <row r="256" spans="1:54" s="68" customFormat="1" x14ac:dyDescent="0.3">
      <c r="A256" s="378"/>
      <c r="B256" s="379"/>
      <c r="C256" s="379"/>
      <c r="D256" s="379"/>
      <c r="E256" s="379"/>
      <c r="F256" s="379"/>
      <c r="G256" s="379"/>
      <c r="H256" s="380"/>
      <c r="I256" s="381"/>
      <c r="J256" s="379"/>
      <c r="K256" s="379"/>
      <c r="L256" s="382"/>
      <c r="M256" s="381"/>
      <c r="N256" s="381"/>
      <c r="O256" s="376"/>
      <c r="P256" s="376"/>
    </row>
    <row r="257" spans="1:54" ht="16.5" x14ac:dyDescent="0.3">
      <c r="A257" s="378"/>
      <c r="B257" s="379"/>
      <c r="C257" s="379"/>
      <c r="D257" s="379"/>
      <c r="E257" s="379"/>
      <c r="F257" s="379"/>
      <c r="G257" s="379"/>
      <c r="H257" s="380"/>
      <c r="I257" s="381"/>
      <c r="J257" s="379"/>
      <c r="K257" s="379"/>
      <c r="L257" s="383"/>
      <c r="M257" s="381"/>
      <c r="N257" s="381"/>
      <c r="O257" s="376"/>
      <c r="P257" s="376"/>
      <c r="AN257" s="10"/>
      <c r="AO257" s="10"/>
      <c r="AP257" s="10"/>
      <c r="AQ257" s="10"/>
      <c r="AR257" s="10"/>
      <c r="AS257" s="10"/>
      <c r="AT257" s="10"/>
      <c r="AU257" s="10"/>
      <c r="AV257" s="10"/>
      <c r="AW257" s="10"/>
      <c r="AX257" s="10"/>
      <c r="AY257" s="10"/>
      <c r="AZ257" s="10"/>
      <c r="BA257" s="10"/>
      <c r="BB257" s="10"/>
    </row>
    <row r="258" spans="1:54" x14ac:dyDescent="0.3">
      <c r="A258" s="384"/>
      <c r="B258" s="385"/>
      <c r="C258" s="385"/>
      <c r="D258" s="385"/>
      <c r="E258" s="385"/>
      <c r="F258" s="385"/>
      <c r="G258" s="385"/>
      <c r="H258" s="386"/>
      <c r="I258" s="387"/>
      <c r="J258" s="385"/>
      <c r="K258" s="385"/>
      <c r="L258" s="388"/>
      <c r="M258" s="387"/>
      <c r="N258" s="387"/>
      <c r="O258" s="389"/>
      <c r="P258" s="389"/>
      <c r="AN258" s="10"/>
      <c r="AO258" s="10"/>
      <c r="AP258" s="10"/>
      <c r="AQ258" s="10"/>
      <c r="AR258" s="10"/>
      <c r="AS258" s="10"/>
      <c r="AT258" s="10"/>
      <c r="AU258" s="10"/>
      <c r="AV258" s="10"/>
      <c r="AW258" s="10"/>
      <c r="AX258" s="10"/>
      <c r="AY258" s="10"/>
      <c r="AZ258" s="10"/>
      <c r="BA258" s="10"/>
      <c r="BB258" s="10"/>
    </row>
    <row r="259" spans="1:54" x14ac:dyDescent="0.3">
      <c r="A259" s="384"/>
      <c r="B259" s="385"/>
      <c r="C259" s="385"/>
      <c r="D259" s="385"/>
      <c r="E259" s="385"/>
      <c r="F259" s="385"/>
      <c r="G259" s="385"/>
      <c r="H259" s="386"/>
      <c r="I259" s="387"/>
      <c r="J259" s="385"/>
      <c r="K259" s="385"/>
      <c r="L259" s="388"/>
      <c r="M259" s="387"/>
      <c r="N259" s="387"/>
      <c r="O259" s="389"/>
      <c r="P259" s="389"/>
      <c r="AN259" s="10"/>
      <c r="AO259" s="10"/>
      <c r="AP259" s="10"/>
      <c r="AQ259" s="10"/>
      <c r="AR259" s="10"/>
      <c r="AS259" s="10"/>
      <c r="AT259" s="10"/>
      <c r="AU259" s="10"/>
      <c r="AV259" s="10"/>
      <c r="AW259" s="10"/>
      <c r="AX259" s="10"/>
      <c r="AY259" s="10"/>
      <c r="AZ259" s="10"/>
      <c r="BA259" s="10"/>
      <c r="BB259" s="10"/>
    </row>
    <row r="260" spans="1:54" ht="16.5" x14ac:dyDescent="0.3">
      <c r="A260" s="390"/>
      <c r="B260" s="391"/>
      <c r="C260" s="391"/>
      <c r="D260" s="391"/>
      <c r="E260" s="391"/>
      <c r="F260" s="391"/>
      <c r="G260" s="391"/>
      <c r="H260" s="392"/>
      <c r="I260" s="57"/>
      <c r="J260" s="391"/>
      <c r="K260" s="391"/>
      <c r="L260" s="393"/>
      <c r="M260" s="57"/>
      <c r="N260" s="57"/>
      <c r="O260" s="394"/>
      <c r="P260" s="395"/>
      <c r="AN260" s="10"/>
      <c r="AO260" s="10"/>
      <c r="AP260" s="10"/>
      <c r="AQ260" s="10"/>
      <c r="AR260" s="10"/>
      <c r="AS260" s="10"/>
      <c r="AT260" s="10"/>
      <c r="AU260" s="10"/>
      <c r="AV260" s="10"/>
      <c r="AW260" s="10"/>
      <c r="AX260" s="10"/>
      <c r="AY260" s="10"/>
      <c r="AZ260" s="10"/>
      <c r="BA260" s="10"/>
      <c r="BB260" s="10"/>
    </row>
    <row r="261" spans="1:54" x14ac:dyDescent="0.3">
      <c r="A261" s="384"/>
      <c r="B261" s="385"/>
      <c r="C261" s="385"/>
      <c r="D261" s="385"/>
      <c r="E261" s="385"/>
      <c r="F261" s="385"/>
      <c r="G261" s="385"/>
      <c r="H261" s="386"/>
      <c r="I261" s="387"/>
      <c r="J261" s="385"/>
      <c r="K261" s="385"/>
      <c r="L261" s="388"/>
      <c r="M261" s="387"/>
      <c r="N261" s="387"/>
      <c r="O261" s="389"/>
      <c r="P261" s="389"/>
      <c r="AN261" s="10"/>
      <c r="AO261" s="10"/>
      <c r="AP261" s="10"/>
      <c r="AQ261" s="10"/>
      <c r="AR261" s="10"/>
      <c r="AS261" s="10"/>
      <c r="AT261" s="10"/>
      <c r="AU261" s="10"/>
      <c r="AV261" s="10"/>
      <c r="AW261" s="10"/>
      <c r="AX261" s="10"/>
      <c r="AY261" s="10"/>
      <c r="AZ261" s="10"/>
      <c r="BA261" s="10"/>
      <c r="BB261" s="10"/>
    </row>
    <row r="262" spans="1:54" x14ac:dyDescent="0.3">
      <c r="A262" s="384"/>
      <c r="B262" s="385"/>
      <c r="C262" s="385"/>
      <c r="D262" s="385"/>
      <c r="E262" s="385"/>
      <c r="F262" s="385"/>
      <c r="G262" s="385"/>
      <c r="H262" s="386"/>
      <c r="I262" s="387"/>
      <c r="J262" s="385"/>
      <c r="K262" s="385"/>
      <c r="L262" s="388"/>
      <c r="M262" s="387"/>
      <c r="N262" s="387"/>
      <c r="O262" s="389"/>
      <c r="P262" s="389"/>
      <c r="AN262" s="10"/>
      <c r="AO262" s="10"/>
      <c r="AP262" s="10"/>
      <c r="AQ262" s="10"/>
      <c r="AR262" s="10"/>
      <c r="AS262" s="10"/>
      <c r="AT262" s="10"/>
      <c r="AU262" s="10"/>
      <c r="AV262" s="10"/>
      <c r="AW262" s="10"/>
      <c r="AX262" s="10"/>
      <c r="AY262" s="10"/>
      <c r="AZ262" s="10"/>
      <c r="BA262" s="10"/>
      <c r="BB262" s="10"/>
    </row>
  </sheetData>
  <sheetProtection algorithmName="SHA-512" hashValue="EQ93P/rO8kF2rkPasSvMFdPKYKZ2k6IgP5VCCzOoMAthPOr2Ko10K5uUvcs9iHG85PmTif4wGxbUd0ktnpkeKg==" saltValue="ZO8jMhNmUeJqFgc6GSxidw==" spinCount="100000" sheet="1" formatColumns="0" formatRows="0" selectLockedCells="1"/>
  <autoFilter ref="A16:Q230" xr:uid="{00000000-0001-0000-0600-000000000000}"/>
  <customSheetViews>
    <customSheetView guid="{4452BE38-CCC8-48C7-BE23-59874684899B}" scale="85" showPageBreaks="1" fitToPage="1" printArea="1" showAutoFilter="1" hiddenColumns="1" view="pageBreakPreview" topLeftCell="E1">
      <selection activeCell="O19" sqref="O19"/>
      <pageMargins left="0.25" right="0.25" top="0.75" bottom="0.75" header="0.3" footer="0.3"/>
      <printOptions horizontalCentered="1"/>
      <pageSetup paperSize="9" scale="52" fitToHeight="0" orientation="landscape" r:id="rId1"/>
      <headerFooter alignWithMargins="0">
        <oddFooter>&amp;R&amp;"Book Antiqua,Bold"&amp;10Schedule-3/ Page &amp;P of &amp;N</oddFooter>
      </headerFooter>
      <autoFilter ref="A18:BB682" xr:uid="{5C6F1B1C-DC72-4758-90C4-B364605888D1}">
        <filterColumn colId="37" showButton="0"/>
        <filterColumn colId="40" showButton="0"/>
      </autoFilter>
    </customSheetView>
    <customSheetView guid="{C6A7FFED-91EB-41DF-A944-2BFB2D792481}" scale="85" showPageBreaks="1" fitToPage="1" printArea="1" hiddenColumns="1" view="pageBreakPreview" topLeftCell="F178">
      <selection activeCell="I19" sqref="I19"/>
      <pageMargins left="0.25" right="0.25" top="0.75" bottom="0.75" header="0.3" footer="0.3"/>
      <printOptions horizontalCentered="1"/>
      <pageSetup paperSize="9" scale="47" fitToHeight="0" orientation="landscape" r:id="rId2"/>
      <headerFooter alignWithMargins="0">
        <oddFooter>&amp;R&amp;"Book Antiqua,Bold"&amp;10Schedule-3/ Page &amp;P of &amp;N</oddFooter>
      </headerFooter>
    </customSheetView>
    <customSheetView guid="{302D9D75-0757-45DA-AFBF-614F08F1401B}" scale="85" showPageBreaks="1" fitToPage="1" printArea="1" hiddenColumns="1" view="pageBreakPreview" topLeftCell="F178">
      <selection activeCell="I19" sqref="I19"/>
      <pageMargins left="0.25" right="0.25" top="0.75" bottom="0.75" header="0.3" footer="0.3"/>
      <printOptions horizontalCentered="1"/>
      <pageSetup paperSize="9" scale="47" fitToHeight="0" orientation="landscape" r:id="rId3"/>
      <headerFooter alignWithMargins="0">
        <oddFooter>&amp;R&amp;"Book Antiqua,Bold"&amp;10Schedule-3/ Page &amp;P of &amp;N</oddFooter>
      </headerFooter>
    </customSheetView>
    <customSheetView guid="{CCDCC0D3-DF6E-48C7-BC25-59CC95F7F53D}" scale="85" showPageBreaks="1" fitToPage="1" printArea="1" showAutoFilter="1" hiddenColumns="1" view="pageBreakPreview" topLeftCell="E1">
      <selection activeCell="O19" sqref="O19"/>
      <pageMargins left="0.25" right="0.25" top="0.75" bottom="0.75" header="0.3" footer="0.3"/>
      <printOptions horizontalCentered="1"/>
      <pageSetup paperSize="9" scale="52" fitToHeight="0" orientation="landscape" r:id="rId4"/>
      <headerFooter alignWithMargins="0">
        <oddFooter>&amp;R&amp;"Book Antiqua,Bold"&amp;10Schedule-3/ Page &amp;P of &amp;N</oddFooter>
      </headerFooter>
      <autoFilter ref="A18:BB682" xr:uid="{08D76A4C-87D8-420C-AB4B-362EA17D0322}">
        <filterColumn colId="37" showButton="0"/>
        <filterColumn colId="40" showButton="0"/>
      </autoFilter>
    </customSheetView>
  </customSheetViews>
  <mergeCells count="26">
    <mergeCell ref="A19:Q19"/>
    <mergeCell ref="A232:K232"/>
    <mergeCell ref="A231:Q231"/>
    <mergeCell ref="M239:N239"/>
    <mergeCell ref="L233:O233"/>
    <mergeCell ref="H234:M234"/>
    <mergeCell ref="B235:L235"/>
    <mergeCell ref="A237:C237"/>
    <mergeCell ref="D237:E237"/>
    <mergeCell ref="A238:C238"/>
    <mergeCell ref="D238:E238"/>
    <mergeCell ref="M238:N238"/>
    <mergeCell ref="B236:Q236"/>
    <mergeCell ref="A140:Q140"/>
    <mergeCell ref="M11:P11"/>
    <mergeCell ref="AL13:AM13"/>
    <mergeCell ref="AO13:AP13"/>
    <mergeCell ref="N15:P15"/>
    <mergeCell ref="AL18:AM18"/>
    <mergeCell ref="AO18:AP18"/>
    <mergeCell ref="M9:P9"/>
    <mergeCell ref="A3:Q3"/>
    <mergeCell ref="A4:Q4"/>
    <mergeCell ref="A7:F7"/>
    <mergeCell ref="M7:P7"/>
    <mergeCell ref="M8:P8"/>
  </mergeCells>
  <conditionalFormatting sqref="O141:O230 I141:I230 I20:I139 O20:O139">
    <cfRule type="expression" dxfId="27" priority="3" stopIfTrue="1">
      <formula>H20&gt;0</formula>
    </cfRule>
  </conditionalFormatting>
  <conditionalFormatting sqref="K141:K230 K20:K139">
    <cfRule type="cellIs" dxfId="26" priority="18" stopIfTrue="1" operator="equal">
      <formula>"a"</formula>
    </cfRule>
    <cfRule type="expression" dxfId="25" priority="34" stopIfTrue="1">
      <formula>H20&gt;0</formula>
    </cfRule>
  </conditionalFormatting>
  <conditionalFormatting sqref="K23">
    <cfRule type="expression" dxfId="24" priority="38" stopIfTrue="1">
      <formula>J23&gt;0</formula>
    </cfRule>
  </conditionalFormatting>
  <conditionalFormatting sqref="K33">
    <cfRule type="expression" dxfId="23" priority="35" stopIfTrue="1">
      <formula>J33&gt;0</formula>
    </cfRule>
  </conditionalFormatting>
  <conditionalFormatting sqref="K45">
    <cfRule type="expression" dxfId="22" priority="32" stopIfTrue="1">
      <formula>J45&gt;0</formula>
    </cfRule>
  </conditionalFormatting>
  <conditionalFormatting sqref="K56">
    <cfRule type="expression" dxfId="21" priority="23" stopIfTrue="1">
      <formula>J56&gt;0</formula>
    </cfRule>
  </conditionalFormatting>
  <conditionalFormatting sqref="K220">
    <cfRule type="expression" dxfId="20" priority="47" stopIfTrue="1">
      <formula>J220&gt;0</formula>
    </cfRule>
  </conditionalFormatting>
  <conditionalFormatting sqref="O232">
    <cfRule type="expression" dxfId="19" priority="189" stopIfTrue="1">
      <formula>N232&gt;0</formula>
    </cfRule>
  </conditionalFormatting>
  <conditionalFormatting sqref="O234:O235 O237">
    <cfRule type="expression" dxfId="18" priority="188" stopIfTrue="1">
      <formula>N234&gt;0</formula>
    </cfRule>
  </conditionalFormatting>
  <dataValidations count="4">
    <dataValidation operator="greaterThan" allowBlank="1" showInputMessage="1" showErrorMessage="1" error="Enter only Numeric Value greater than zero or leave the cell blank !" sqref="K237:K65584 K231 K233:K234 K1:K2 K5:K18 K141:K219 K20:K139" xr:uid="{00000000-0002-0000-0600-000003000000}"/>
    <dataValidation type="whole" operator="greaterThan" allowBlank="1" showInputMessage="1" showErrorMessage="1" sqref="I141:I230 I20:I139" xr:uid="{00000000-0002-0000-0600-000000000000}">
      <formula1>1</formula1>
    </dataValidation>
    <dataValidation type="list" operator="greaterThan" allowBlank="1" showInputMessage="1" showErrorMessage="1" sqref="K141:K230 K20:K139" xr:uid="{00000000-0002-0000-0600-000001000000}">
      <formula1>"0%,5%,12%,18%,28%"</formula1>
    </dataValidation>
    <dataValidation type="decimal" operator="greaterThan" allowBlank="1" showInputMessage="1" showErrorMessage="1" error="Enter only Numeric Value greater than zero or leave the cell blank !" sqref="O141:O231 O20:O139" xr:uid="{00000000-0002-0000-0600-000004000000}">
      <formula1>0</formula1>
    </dataValidation>
  </dataValidations>
  <printOptions horizontalCentered="1"/>
  <pageMargins left="0.25" right="0.25" top="0.75" bottom="0.75" header="0.3" footer="0.3"/>
  <pageSetup paperSize="9" scale="40" fitToHeight="0" orientation="landscape" r:id="rId5"/>
  <headerFooter alignWithMargins="0">
    <oddFooter>&amp;R&amp;"Book Antiqua,Bold"&amp;10Schedule-3/ Page &amp;P of &amp;N</oddFooter>
  </headerFooter>
  <drawing r:id="rId6"/>
  <legacy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8">
    <tabColor indexed="11"/>
    <pageSetUpPr fitToPage="1"/>
  </sheetPr>
  <dimension ref="A1:AD33"/>
  <sheetViews>
    <sheetView view="pageBreakPreview" topLeftCell="A4" zoomScale="64" zoomScaleNormal="100" zoomScaleSheetLayoutView="64" workbookViewId="0">
      <selection activeCell="I21" sqref="I21"/>
    </sheetView>
  </sheetViews>
  <sheetFormatPr defaultColWidth="9" defaultRowHeight="15.75" x14ac:dyDescent="0.3"/>
  <cols>
    <col min="1" max="1" width="10.25" style="401" customWidth="1"/>
    <col min="2" max="2" width="19" style="401" customWidth="1"/>
    <col min="3" max="3" width="9.875" style="401" customWidth="1"/>
    <col min="4" max="4" width="10.375" style="401" customWidth="1"/>
    <col min="5" max="5" width="10.125" style="401" customWidth="1"/>
    <col min="6" max="6" width="21.625" style="401" customWidth="1"/>
    <col min="7" max="7" width="12.125" style="401" customWidth="1"/>
    <col min="8" max="8" width="10.625" style="401" customWidth="1"/>
    <col min="9" max="9" width="14.375" style="401" customWidth="1"/>
    <col min="10" max="10" width="11.25" style="401" customWidth="1"/>
    <col min="11" max="11" width="16.25" style="401" customWidth="1"/>
    <col min="12" max="12" width="52.25" style="401" customWidth="1"/>
    <col min="13" max="13" width="7.875" style="401" customWidth="1"/>
    <col min="14" max="14" width="10.875" style="401" customWidth="1"/>
    <col min="15" max="15" width="22" style="401" customWidth="1"/>
    <col min="16" max="16" width="25.75" style="401" customWidth="1"/>
    <col min="17" max="17" width="23.5" style="401" customWidth="1"/>
    <col min="18" max="18" width="15.125" style="401" hidden="1" customWidth="1"/>
    <col min="19" max="19" width="17.625" style="401" hidden="1" customWidth="1"/>
    <col min="20" max="21" width="9" style="402" hidden="1" customWidth="1"/>
    <col min="22" max="23" width="9" style="402" customWidth="1"/>
    <col min="24" max="16384" width="9" style="402"/>
  </cols>
  <sheetData>
    <row r="1" spans="1:19" ht="18" customHeight="1" x14ac:dyDescent="0.3">
      <c r="A1" s="396" t="str">
        <f>Cover!B3</f>
        <v xml:space="preserve">Specification No: CC/NT/W-SCADA/DOM/A00/23/08709 </v>
      </c>
      <c r="B1" s="397"/>
      <c r="C1" s="398"/>
      <c r="D1" s="398"/>
      <c r="E1" s="398"/>
      <c r="F1" s="398"/>
      <c r="G1" s="398"/>
      <c r="H1" s="398"/>
      <c r="I1" s="398"/>
      <c r="J1" s="398"/>
      <c r="K1" s="398"/>
      <c r="L1" s="398"/>
      <c r="M1" s="398"/>
      <c r="N1" s="398"/>
      <c r="O1" s="398"/>
      <c r="P1" s="399"/>
      <c r="Q1" s="400" t="s">
        <v>156</v>
      </c>
    </row>
    <row r="2" spans="1:19" ht="18" customHeight="1" x14ac:dyDescent="0.3">
      <c r="A2" s="403"/>
      <c r="B2" s="175"/>
      <c r="C2" s="404"/>
      <c r="D2" s="404"/>
      <c r="E2" s="404"/>
      <c r="F2" s="404"/>
      <c r="G2" s="404"/>
      <c r="H2" s="404"/>
      <c r="I2" s="404"/>
      <c r="J2" s="404"/>
      <c r="K2" s="404"/>
      <c r="L2" s="404"/>
      <c r="M2" s="404"/>
      <c r="N2" s="404"/>
      <c r="O2" s="404"/>
      <c r="P2" s="173"/>
      <c r="Q2" s="173"/>
    </row>
    <row r="3" spans="1:19" ht="35.25" customHeight="1" x14ac:dyDescent="0.3">
      <c r="A3" s="944" t="str">
        <f>Cover!$B$2</f>
        <v>Package-I: Establishment of SLDC cum REMC for UT of Ladakh under consultancy assignment for Establishment of SLDC cum REMC for UT of Ladakh.</v>
      </c>
      <c r="B3" s="944"/>
      <c r="C3" s="944"/>
      <c r="D3" s="944"/>
      <c r="E3" s="944"/>
      <c r="F3" s="944"/>
      <c r="G3" s="944"/>
      <c r="H3" s="944"/>
      <c r="I3" s="944"/>
      <c r="J3" s="944"/>
      <c r="K3" s="944"/>
      <c r="L3" s="944"/>
      <c r="M3" s="944"/>
      <c r="N3" s="944"/>
      <c r="O3" s="944"/>
      <c r="P3" s="944"/>
      <c r="Q3" s="944"/>
    </row>
    <row r="4" spans="1:19" ht="21.95" customHeight="1" x14ac:dyDescent="0.3">
      <c r="A4" s="945" t="s">
        <v>132</v>
      </c>
      <c r="B4" s="945"/>
      <c r="C4" s="945"/>
      <c r="D4" s="945"/>
      <c r="E4" s="945"/>
      <c r="F4" s="945"/>
      <c r="G4" s="945"/>
      <c r="H4" s="945"/>
      <c r="I4" s="945"/>
      <c r="J4" s="945"/>
      <c r="K4" s="945"/>
      <c r="L4" s="945"/>
      <c r="M4" s="945"/>
      <c r="N4" s="945"/>
      <c r="O4" s="945"/>
      <c r="P4" s="945"/>
      <c r="Q4" s="945"/>
    </row>
    <row r="5" spans="1:19" ht="18" customHeight="1" x14ac:dyDescent="0.3">
      <c r="A5" s="405"/>
      <c r="B5" s="406"/>
      <c r="C5" s="405"/>
      <c r="D5" s="405"/>
      <c r="E5" s="405"/>
      <c r="F5" s="405"/>
      <c r="G5" s="405"/>
      <c r="H5" s="405"/>
      <c r="I5" s="405"/>
      <c r="J5" s="405"/>
      <c r="K5" s="405"/>
      <c r="L5" s="405"/>
      <c r="M5" s="405"/>
      <c r="N5" s="405"/>
      <c r="O5" s="405"/>
      <c r="P5" s="405"/>
      <c r="Q5" s="405"/>
    </row>
    <row r="6" spans="1:19" ht="18" customHeight="1" x14ac:dyDescent="0.3">
      <c r="A6" s="407" t="str">
        <f>'[1]Sch-1'!A6</f>
        <v>Bidder’s Name and Address (Sole Bidder) :</v>
      </c>
      <c r="B6" s="408"/>
      <c r="C6" s="408"/>
      <c r="D6" s="408"/>
      <c r="E6" s="408"/>
      <c r="F6" s="408"/>
      <c r="G6" s="408"/>
      <c r="H6" s="408"/>
      <c r="I6" s="408"/>
      <c r="J6" s="408"/>
      <c r="K6" s="408"/>
      <c r="L6" s="408"/>
      <c r="M6" s="408"/>
      <c r="N6" s="408"/>
      <c r="O6" s="408"/>
      <c r="P6" s="409" t="s">
        <v>5</v>
      </c>
      <c r="Q6" s="173"/>
    </row>
    <row r="7" spans="1:19" ht="36" customHeight="1" x14ac:dyDescent="0.3">
      <c r="A7" s="946" t="str">
        <f>'[1]Sch-1'!A7</f>
        <v/>
      </c>
      <c r="B7" s="946"/>
      <c r="C7" s="946"/>
      <c r="D7" s="946"/>
      <c r="E7" s="946"/>
      <c r="F7" s="946"/>
      <c r="G7" s="946"/>
      <c r="H7" s="946"/>
      <c r="I7" s="946"/>
      <c r="J7" s="946"/>
      <c r="K7" s="946"/>
      <c r="L7" s="946"/>
      <c r="M7" s="946"/>
      <c r="N7" s="946"/>
      <c r="O7" s="946"/>
      <c r="P7" s="410" t="str">
        <f>'[1]Sch-1'!M7</f>
        <v>Contracts Services, 3rd Floor</v>
      </c>
      <c r="Q7" s="173"/>
    </row>
    <row r="8" spans="1:19" ht="18" customHeight="1" x14ac:dyDescent="0.3">
      <c r="A8" s="407" t="s">
        <v>7</v>
      </c>
      <c r="B8" s="943" t="str">
        <f>'Sch-3 '!C8</f>
        <v/>
      </c>
      <c r="C8" s="943"/>
      <c r="D8" s="943"/>
      <c r="E8" s="943"/>
      <c r="F8" s="943"/>
      <c r="G8" s="943"/>
      <c r="H8" s="943"/>
      <c r="I8" s="943"/>
      <c r="J8" s="943"/>
      <c r="K8" s="943"/>
      <c r="L8" s="943"/>
      <c r="M8" s="943"/>
      <c r="N8" s="943"/>
      <c r="O8" s="943"/>
      <c r="P8" s="410" t="str">
        <f>'[1]Sch-1'!M8</f>
        <v>Power Grid Corporation of India Ltd.,</v>
      </c>
      <c r="Q8" s="173"/>
    </row>
    <row r="9" spans="1:19" ht="18" customHeight="1" x14ac:dyDescent="0.3">
      <c r="A9" s="407" t="s">
        <v>9</v>
      </c>
      <c r="B9" s="943" t="str">
        <f>'Sch-3 '!C9</f>
        <v/>
      </c>
      <c r="C9" s="943"/>
      <c r="D9" s="943"/>
      <c r="E9" s="943"/>
      <c r="F9" s="943"/>
      <c r="G9" s="943"/>
      <c r="H9" s="943"/>
      <c r="I9" s="943"/>
      <c r="J9" s="943"/>
      <c r="K9" s="943"/>
      <c r="L9" s="943"/>
      <c r="M9" s="943"/>
      <c r="N9" s="943"/>
      <c r="O9" s="943"/>
      <c r="P9" s="410" t="str">
        <f>'[1]Sch-1'!M9</f>
        <v>"Saudamini", Plot No.-2</v>
      </c>
      <c r="Q9" s="173"/>
    </row>
    <row r="10" spans="1:19" ht="18" customHeight="1" x14ac:dyDescent="0.3">
      <c r="A10" s="408"/>
      <c r="B10" s="943" t="str">
        <f>'Sch-3 '!C10</f>
        <v/>
      </c>
      <c r="C10" s="943"/>
      <c r="D10" s="943"/>
      <c r="E10" s="943"/>
      <c r="F10" s="943"/>
      <c r="G10" s="943"/>
      <c r="H10" s="943"/>
      <c r="I10" s="943"/>
      <c r="J10" s="943"/>
      <c r="K10" s="943"/>
      <c r="L10" s="943"/>
      <c r="M10" s="943"/>
      <c r="N10" s="943"/>
      <c r="O10" s="943"/>
      <c r="P10" s="410" t="str">
        <f>'[1]Sch-1'!M10</f>
        <v xml:space="preserve">Sector-29, </v>
      </c>
      <c r="Q10" s="173"/>
    </row>
    <row r="11" spans="1:19" ht="18" customHeight="1" x14ac:dyDescent="0.3">
      <c r="A11" s="408"/>
      <c r="B11" s="943" t="str">
        <f>'Sch-3 '!C11</f>
        <v/>
      </c>
      <c r="C11" s="943"/>
      <c r="D11" s="943"/>
      <c r="E11" s="943"/>
      <c r="F11" s="943"/>
      <c r="G11" s="943"/>
      <c r="H11" s="943"/>
      <c r="I11" s="943"/>
      <c r="J11" s="943"/>
      <c r="K11" s="943"/>
      <c r="L11" s="943"/>
      <c r="M11" s="943"/>
      <c r="N11" s="943"/>
      <c r="O11" s="943"/>
      <c r="P11" s="410" t="str">
        <f>'[1]Sch-1'!M11</f>
        <v>Gurugram (Haryana) - 122001</v>
      </c>
      <c r="Q11" s="173"/>
    </row>
    <row r="12" spans="1:19" ht="18" customHeight="1" x14ac:dyDescent="0.3">
      <c r="A12" s="23"/>
      <c r="B12" s="21"/>
      <c r="C12" s="21"/>
      <c r="D12" s="21"/>
      <c r="E12" s="21"/>
      <c r="F12" s="21"/>
      <c r="G12" s="21"/>
      <c r="H12" s="21"/>
      <c r="I12" s="21"/>
      <c r="J12" s="21"/>
      <c r="K12" s="21"/>
      <c r="L12" s="21"/>
      <c r="M12" s="21"/>
      <c r="N12" s="21"/>
      <c r="O12" s="21"/>
      <c r="P12" s="408"/>
      <c r="Q12" s="173"/>
    </row>
    <row r="13" spans="1:19" ht="26.25" customHeight="1" x14ac:dyDescent="0.3">
      <c r="A13" s="411"/>
      <c r="B13" s="412"/>
      <c r="C13" s="411"/>
      <c r="D13" s="411"/>
      <c r="E13" s="411"/>
      <c r="F13" s="411"/>
      <c r="G13" s="411"/>
      <c r="H13" s="411"/>
      <c r="I13" s="411"/>
      <c r="J13" s="411"/>
      <c r="K13" s="411"/>
      <c r="L13" s="411"/>
      <c r="M13" s="411"/>
      <c r="N13" s="411"/>
      <c r="O13" s="411"/>
      <c r="P13" s="411"/>
      <c r="Q13" s="411"/>
    </row>
    <row r="14" spans="1:19" s="417" customFormat="1" ht="27.75" customHeight="1" x14ac:dyDescent="0.3">
      <c r="A14" s="413" t="s">
        <v>157</v>
      </c>
      <c r="B14" s="414"/>
      <c r="C14" s="415"/>
      <c r="D14" s="415"/>
      <c r="E14" s="415"/>
      <c r="F14" s="415"/>
      <c r="G14" s="415"/>
      <c r="H14" s="415"/>
      <c r="I14" s="415"/>
      <c r="J14" s="415"/>
      <c r="K14" s="415"/>
      <c r="L14" s="415"/>
      <c r="M14" s="415"/>
      <c r="N14" s="415"/>
      <c r="O14" s="415"/>
      <c r="P14" s="415"/>
      <c r="Q14" s="415"/>
      <c r="R14" s="416"/>
      <c r="S14" s="416"/>
    </row>
    <row r="15" spans="1:19" ht="16.5" x14ac:dyDescent="0.3">
      <c r="A15" s="418"/>
      <c r="B15" s="412"/>
      <c r="C15" s="411"/>
      <c r="D15" s="411"/>
      <c r="E15" s="411"/>
      <c r="F15" s="411"/>
      <c r="G15" s="411"/>
      <c r="H15" s="411"/>
      <c r="I15" s="411"/>
      <c r="J15" s="411"/>
      <c r="K15" s="411"/>
      <c r="L15" s="411"/>
      <c r="M15" s="411"/>
      <c r="N15" s="411"/>
      <c r="O15" s="411"/>
      <c r="P15" s="925" t="s">
        <v>15</v>
      </c>
      <c r="Q15" s="925"/>
      <c r="R15" s="925"/>
    </row>
    <row r="16" spans="1:19" ht="115.5" x14ac:dyDescent="0.3">
      <c r="A16" s="316" t="s">
        <v>17</v>
      </c>
      <c r="B16" s="317" t="s">
        <v>18</v>
      </c>
      <c r="C16" s="317" t="s">
        <v>19</v>
      </c>
      <c r="D16" s="317" t="s">
        <v>142</v>
      </c>
      <c r="E16" s="317" t="s">
        <v>143</v>
      </c>
      <c r="F16" s="317" t="s">
        <v>20</v>
      </c>
      <c r="G16" s="318" t="s">
        <v>144</v>
      </c>
      <c r="H16" s="419" t="s">
        <v>145</v>
      </c>
      <c r="I16" s="49" t="s">
        <v>146</v>
      </c>
      <c r="J16" s="49" t="s">
        <v>24</v>
      </c>
      <c r="K16" s="49" t="s">
        <v>25</v>
      </c>
      <c r="L16" s="317" t="s">
        <v>120</v>
      </c>
      <c r="M16" s="321" t="s">
        <v>27</v>
      </c>
      <c r="N16" s="321" t="s">
        <v>121</v>
      </c>
      <c r="O16" s="317" t="s">
        <v>158</v>
      </c>
      <c r="P16" s="317" t="s">
        <v>159</v>
      </c>
      <c r="Q16" s="51" t="s">
        <v>149</v>
      </c>
    </row>
    <row r="17" spans="1:30" ht="16.5" x14ac:dyDescent="0.3">
      <c r="A17" s="323">
        <v>1</v>
      </c>
      <c r="B17" s="324">
        <v>2</v>
      </c>
      <c r="C17" s="324">
        <v>3</v>
      </c>
      <c r="D17" s="324">
        <v>4</v>
      </c>
      <c r="E17" s="324">
        <v>5</v>
      </c>
      <c r="F17" s="325">
        <v>6</v>
      </c>
      <c r="G17" s="324">
        <v>7</v>
      </c>
      <c r="H17" s="420">
        <v>8</v>
      </c>
      <c r="I17" s="421">
        <v>9</v>
      </c>
      <c r="J17" s="421">
        <v>10</v>
      </c>
      <c r="K17" s="421">
        <v>11</v>
      </c>
      <c r="L17" s="328">
        <v>12</v>
      </c>
      <c r="M17" s="328">
        <v>13</v>
      </c>
      <c r="N17" s="328">
        <v>14</v>
      </c>
      <c r="O17" s="328">
        <v>15</v>
      </c>
      <c r="P17" s="328" t="s">
        <v>150</v>
      </c>
      <c r="Q17" s="328">
        <v>17</v>
      </c>
    </row>
    <row r="18" spans="1:30" ht="19.5" customHeight="1" x14ac:dyDescent="0.3">
      <c r="A18" s="783" t="s">
        <v>483</v>
      </c>
      <c r="B18" s="422"/>
      <c r="C18" s="423"/>
      <c r="D18" s="423"/>
      <c r="E18" s="423"/>
      <c r="F18" s="423"/>
      <c r="G18" s="423"/>
      <c r="H18" s="423"/>
      <c r="I18" s="423"/>
      <c r="J18" s="423"/>
      <c r="K18" s="423"/>
      <c r="L18" s="423"/>
      <c r="M18" s="423"/>
      <c r="N18" s="423"/>
      <c r="O18" s="423"/>
      <c r="P18" s="423"/>
      <c r="Q18" s="423"/>
    </row>
    <row r="19" spans="1:30" ht="19.5" customHeight="1" x14ac:dyDescent="0.3">
      <c r="A19" s="783"/>
      <c r="B19" s="422"/>
      <c r="C19" s="423"/>
      <c r="D19" s="423"/>
      <c r="E19" s="423"/>
      <c r="F19" s="423"/>
      <c r="G19" s="423"/>
      <c r="H19" s="423"/>
      <c r="I19" s="423"/>
      <c r="J19" s="423"/>
      <c r="K19" s="423"/>
      <c r="L19" s="423"/>
      <c r="M19" s="423"/>
      <c r="N19" s="423"/>
      <c r="O19" s="423"/>
      <c r="P19" s="423"/>
      <c r="Q19" s="423"/>
    </row>
    <row r="20" spans="1:30" ht="19.5" customHeight="1" x14ac:dyDescent="0.3">
      <c r="A20" s="953" t="s">
        <v>602</v>
      </c>
      <c r="B20" s="953"/>
      <c r="C20" s="953"/>
      <c r="D20" s="953"/>
      <c r="E20" s="953"/>
      <c r="F20" s="953"/>
      <c r="G20" s="953"/>
      <c r="H20" s="953"/>
      <c r="I20" s="953"/>
      <c r="J20" s="953"/>
      <c r="K20" s="953"/>
      <c r="L20" s="953"/>
      <c r="M20" s="953"/>
      <c r="N20" s="953"/>
      <c r="O20" s="953"/>
      <c r="P20" s="953"/>
      <c r="Q20" s="953"/>
    </row>
    <row r="21" spans="1:30" s="293" customFormat="1" ht="39.75" customHeight="1" x14ac:dyDescent="0.3">
      <c r="A21" s="334">
        <v>1</v>
      </c>
      <c r="B21" s="334">
        <v>7000023989</v>
      </c>
      <c r="C21" s="334">
        <v>40</v>
      </c>
      <c r="D21" s="334">
        <v>90</v>
      </c>
      <c r="E21" s="334">
        <v>2140</v>
      </c>
      <c r="F21" s="334" t="s">
        <v>366</v>
      </c>
      <c r="G21" s="334">
        <v>100033810</v>
      </c>
      <c r="H21" s="334">
        <v>999293</v>
      </c>
      <c r="I21" s="424"/>
      <c r="J21" s="336">
        <v>0.18</v>
      </c>
      <c r="K21" s="337"/>
      <c r="L21" s="425" t="s">
        <v>484</v>
      </c>
      <c r="M21" s="334" t="s">
        <v>34</v>
      </c>
      <c r="N21" s="334">
        <v>1</v>
      </c>
      <c r="O21" s="424"/>
      <c r="P21" s="339" t="str">
        <f>IF(O21=0, "Included", IF(ISERROR(N21*O21), O21, N21*O21))</f>
        <v>Included</v>
      </c>
      <c r="Q21" s="340">
        <f>S21</f>
        <v>0</v>
      </c>
      <c r="R21" s="293">
        <f>IF(P21="Included",0,P21)</f>
        <v>0</v>
      </c>
      <c r="S21" s="293">
        <f>IF(K21="",(R21*J21),(R21*K21))</f>
        <v>0</v>
      </c>
      <c r="T21" s="341">
        <f>+N21*O21</f>
        <v>0</v>
      </c>
      <c r="U21" s="341"/>
      <c r="AD21" s="342"/>
    </row>
    <row r="22" spans="1:30" s="293" customFormat="1" ht="39.75" customHeight="1" x14ac:dyDescent="0.3">
      <c r="A22" s="953" t="s">
        <v>603</v>
      </c>
      <c r="B22" s="953"/>
      <c r="C22" s="953"/>
      <c r="D22" s="953"/>
      <c r="E22" s="953"/>
      <c r="F22" s="953"/>
      <c r="G22" s="953"/>
      <c r="H22" s="953"/>
      <c r="I22" s="953"/>
      <c r="J22" s="953"/>
      <c r="K22" s="953"/>
      <c r="L22" s="953"/>
      <c r="M22" s="953"/>
      <c r="N22" s="953"/>
      <c r="O22" s="953"/>
      <c r="P22" s="953"/>
      <c r="Q22" s="953"/>
      <c r="T22" s="341"/>
      <c r="U22" s="341"/>
      <c r="AD22" s="342"/>
    </row>
    <row r="23" spans="1:30" s="798" customFormat="1" ht="39.75" customHeight="1" x14ac:dyDescent="0.3">
      <c r="A23" s="334">
        <v>2</v>
      </c>
      <c r="B23" s="334">
        <v>7000023989</v>
      </c>
      <c r="C23" s="334">
        <v>60</v>
      </c>
      <c r="D23" s="334">
        <v>20</v>
      </c>
      <c r="E23" s="334">
        <v>1020</v>
      </c>
      <c r="F23" s="334" t="s">
        <v>366</v>
      </c>
      <c r="G23" s="334">
        <v>100033810</v>
      </c>
      <c r="H23" s="334">
        <v>999293</v>
      </c>
      <c r="I23" s="796"/>
      <c r="J23" s="336">
        <v>0.18</v>
      </c>
      <c r="K23" s="797"/>
      <c r="L23" s="425" t="s">
        <v>484</v>
      </c>
      <c r="M23" s="334" t="s">
        <v>34</v>
      </c>
      <c r="N23" s="334">
        <v>1</v>
      </c>
      <c r="O23" s="796"/>
      <c r="P23" s="339" t="str">
        <f>IF(O23=0, "Included", IF(ISERROR(N23*O23), O23, N23*O23))</f>
        <v>Included</v>
      </c>
      <c r="Q23" s="340">
        <f>S23</f>
        <v>0</v>
      </c>
      <c r="R23" s="798">
        <f>IF(P23="Included",0,P23)</f>
        <v>0</v>
      </c>
      <c r="S23" s="798">
        <f>IF(K23="",(R23*J23),(R23*K23))</f>
        <v>0</v>
      </c>
      <c r="T23" s="799">
        <f>+N23*O23</f>
        <v>0</v>
      </c>
      <c r="U23" s="799"/>
      <c r="AD23" s="800"/>
    </row>
    <row r="24" spans="1:30" s="401" customFormat="1" ht="19.5" customHeight="1" x14ac:dyDescent="0.3">
      <c r="A24" s="426"/>
      <c r="B24" s="427"/>
      <c r="C24" s="427"/>
      <c r="D24" s="427"/>
      <c r="E24" s="427"/>
      <c r="F24" s="427"/>
      <c r="G24" s="427"/>
      <c r="H24" s="427"/>
      <c r="I24" s="427"/>
      <c r="J24" s="427"/>
      <c r="K24" s="427"/>
      <c r="L24" s="427"/>
      <c r="M24" s="427"/>
      <c r="N24" s="427"/>
      <c r="O24" s="427"/>
      <c r="P24" s="427"/>
      <c r="Q24" s="428"/>
    </row>
    <row r="25" spans="1:30" s="10" customFormat="1" ht="40.5" customHeight="1" x14ac:dyDescent="0.3">
      <c r="A25" s="929"/>
      <c r="B25" s="930"/>
      <c r="C25" s="930"/>
      <c r="D25" s="930"/>
      <c r="E25" s="930"/>
      <c r="F25" s="930"/>
      <c r="G25" s="930"/>
      <c r="H25" s="930"/>
      <c r="I25" s="931"/>
      <c r="J25" s="948" t="s">
        <v>160</v>
      </c>
      <c r="K25" s="949"/>
      <c r="L25" s="949"/>
      <c r="M25" s="949"/>
      <c r="N25" s="949"/>
      <c r="O25" s="950"/>
      <c r="P25" s="347">
        <f>SUM(P21:P23)</f>
        <v>0</v>
      </c>
      <c r="Q25" s="348"/>
      <c r="R25" s="9"/>
      <c r="S25" s="429">
        <f>SUM(S21:S23)</f>
        <v>0</v>
      </c>
      <c r="T25" s="10">
        <f>SUM(T24:T24)</f>
        <v>0</v>
      </c>
    </row>
    <row r="26" spans="1:30" s="10" customFormat="1" ht="25.5" customHeight="1" x14ac:dyDescent="0.3">
      <c r="A26" s="349"/>
      <c r="B26" s="350"/>
      <c r="C26" s="350"/>
      <c r="D26" s="350"/>
      <c r="E26" s="350"/>
      <c r="F26" s="350"/>
      <c r="G26" s="350"/>
      <c r="H26" s="351"/>
      <c r="I26" s="352"/>
      <c r="J26" s="951" t="s">
        <v>149</v>
      </c>
      <c r="K26" s="951"/>
      <c r="L26" s="951"/>
      <c r="M26" s="951"/>
      <c r="N26" s="951"/>
      <c r="O26" s="952"/>
      <c r="P26" s="347"/>
      <c r="Q26" s="353">
        <f>SUM(Q21:Q23)</f>
        <v>0</v>
      </c>
      <c r="R26" s="9"/>
      <c r="S26" s="9"/>
      <c r="T26" s="10">
        <f>+T25*0.18</f>
        <v>0</v>
      </c>
    </row>
    <row r="27" spans="1:30" s="401" customFormat="1" ht="16.5" x14ac:dyDescent="0.3">
      <c r="A27" s="418"/>
      <c r="B27" s="412"/>
      <c r="C27" s="411"/>
      <c r="D27" s="411"/>
      <c r="E27" s="411"/>
      <c r="F27" s="411"/>
      <c r="G27" s="411"/>
      <c r="H27" s="411"/>
      <c r="I27" s="411"/>
      <c r="J27" s="411"/>
      <c r="K27" s="411"/>
      <c r="L27" s="411"/>
      <c r="M27" s="411"/>
      <c r="N27" s="411"/>
      <c r="O27" s="411"/>
      <c r="P27" s="411"/>
      <c r="Q27" s="411"/>
    </row>
    <row r="28" spans="1:30" s="401" customFormat="1" ht="41.45" customHeight="1" x14ac:dyDescent="0.3">
      <c r="A28" s="354" t="s">
        <v>45</v>
      </c>
      <c r="B28" s="939" t="s">
        <v>155</v>
      </c>
      <c r="C28" s="939"/>
      <c r="D28" s="939"/>
      <c r="E28" s="939"/>
      <c r="F28" s="939"/>
      <c r="G28" s="939"/>
      <c r="H28" s="939"/>
      <c r="I28" s="939"/>
      <c r="J28" s="939"/>
      <c r="K28" s="939"/>
      <c r="L28" s="939"/>
      <c r="M28" s="411"/>
      <c r="N28" s="411"/>
      <c r="O28" s="411"/>
      <c r="P28" s="411"/>
      <c r="Q28" s="411"/>
    </row>
    <row r="29" spans="1:30" s="401" customFormat="1" ht="21" customHeight="1" x14ac:dyDescent="0.3">
      <c r="A29" s="430"/>
      <c r="B29" s="431"/>
      <c r="C29" s="431"/>
      <c r="D29" s="431"/>
      <c r="E29" s="431"/>
      <c r="F29" s="431"/>
      <c r="G29" s="431"/>
      <c r="H29" s="431"/>
      <c r="I29" s="431"/>
      <c r="J29" s="431"/>
      <c r="K29" s="431"/>
      <c r="L29" s="431"/>
      <c r="M29" s="431"/>
      <c r="N29" s="431"/>
      <c r="O29" s="947"/>
      <c r="P29" s="947"/>
      <c r="Q29" s="947"/>
    </row>
    <row r="30" spans="1:30" s="401" customFormat="1" ht="33.6" customHeight="1" x14ac:dyDescent="0.3">
      <c r="A30" s="432" t="s">
        <v>47</v>
      </c>
      <c r="B30" s="433" t="str">
        <f>'Sch-1'!B261</f>
        <v>--</v>
      </c>
      <c r="C30" s="434"/>
      <c r="D30" s="434"/>
      <c r="E30" s="434"/>
      <c r="F30" s="434"/>
      <c r="G30" s="434"/>
      <c r="H30" s="434"/>
      <c r="I30" s="434"/>
      <c r="J30" s="433"/>
      <c r="K30" s="434"/>
      <c r="L30" s="434"/>
      <c r="M30" s="433"/>
      <c r="N30" s="434" t="s">
        <v>316</v>
      </c>
      <c r="O30" s="947" t="str">
        <f>'Sch-3 '!O238</f>
        <v/>
      </c>
      <c r="P30" s="947"/>
      <c r="Q30" s="947"/>
    </row>
    <row r="31" spans="1:30" s="401" customFormat="1" ht="33.6" customHeight="1" x14ac:dyDescent="0.3">
      <c r="A31" s="432" t="s">
        <v>48</v>
      </c>
      <c r="B31" s="433" t="str">
        <f>'Sch-1'!B262</f>
        <v/>
      </c>
      <c r="C31" s="173"/>
      <c r="D31" s="173"/>
      <c r="E31" s="173"/>
      <c r="F31" s="173"/>
      <c r="G31" s="173"/>
      <c r="H31" s="173"/>
      <c r="I31" s="173"/>
      <c r="J31" s="433"/>
      <c r="K31" s="173"/>
      <c r="L31" s="173"/>
      <c r="M31" s="433"/>
      <c r="N31" s="173" t="s">
        <v>111</v>
      </c>
      <c r="O31" s="947" t="str">
        <f>'Sch-3 '!O239</f>
        <v/>
      </c>
      <c r="P31" s="947"/>
      <c r="Q31" s="947"/>
    </row>
    <row r="32" spans="1:30" s="401" customFormat="1" ht="33.6" customHeight="1" x14ac:dyDescent="0.3">
      <c r="A32" s="404"/>
      <c r="B32" s="175"/>
      <c r="C32" s="173"/>
      <c r="D32" s="173"/>
      <c r="E32" s="173"/>
      <c r="F32" s="173"/>
      <c r="G32" s="173"/>
      <c r="H32" s="173"/>
      <c r="I32" s="173"/>
      <c r="J32" s="175"/>
      <c r="K32" s="173"/>
      <c r="L32" s="173"/>
      <c r="M32" s="175"/>
      <c r="N32" s="173"/>
      <c r="O32" s="947"/>
      <c r="P32" s="947"/>
      <c r="Q32" s="947"/>
    </row>
    <row r="33" spans="1:17" s="401" customFormat="1" ht="33.6" customHeight="1" x14ac:dyDescent="0.3">
      <c r="A33" s="404"/>
      <c r="B33" s="175"/>
      <c r="C33" s="173"/>
      <c r="D33" s="173"/>
      <c r="E33" s="173"/>
      <c r="F33" s="173"/>
      <c r="G33" s="173"/>
      <c r="H33" s="173"/>
      <c r="I33" s="173"/>
      <c r="J33" s="404"/>
      <c r="K33" s="173"/>
      <c r="L33" s="404"/>
      <c r="M33" s="404"/>
      <c r="N33" s="173"/>
      <c r="O33" s="404"/>
      <c r="P33" s="435"/>
      <c r="Q33" s="436"/>
    </row>
  </sheetData>
  <sheetProtection algorithmName="SHA-512" hashValue="ot5wUFETkaACvAFibCgZauNzkz8Ajeo0mBeCEDZfCuNEVPwA2dTBugYSba3IKsfiwR1n0oD8rb61PER1ZGuZ2w==" saltValue="88iUz7+6jNd2a00FTWW+pQ==" spinCount="100000" sheet="1" formatColumns="0" formatRows="0" selectLockedCells="1"/>
  <customSheetViews>
    <customSheetView guid="{4452BE38-CCC8-48C7-BE23-59874684899B}" scale="85" showPageBreaks="1" fitToPage="1" printArea="1" hiddenColumns="1" view="pageBreakPreview">
      <selection activeCell="O19" sqref="O19"/>
      <pageMargins left="0.25" right="0.25" top="0.75" bottom="0.75" header="0.3" footer="0.3"/>
      <pageSetup scale="50" fitToHeight="0" orientation="landscape" r:id="rId1"/>
      <headerFooter alignWithMargins="0">
        <oddFooter>&amp;R&amp;"Book Antiqua,Bold"&amp;10Schedule-4/ Page &amp;P of &amp;N</oddFooter>
      </headerFooter>
    </customSheetView>
    <customSheetView guid="{C6A7FFED-91EB-41DF-A944-2BFB2D792481}" scale="85" showPageBreaks="1" fitToPage="1" printArea="1" hiddenColumns="1" view="pageBreakPreview" topLeftCell="A19">
      <selection activeCell="I19" sqref="I19"/>
      <pageMargins left="0.25" right="0.25" top="0.75" bottom="0.75" header="0.3" footer="0.3"/>
      <pageSetup scale="50" fitToHeight="0" orientation="landscape" r:id="rId2"/>
      <headerFooter alignWithMargins="0">
        <oddFooter>&amp;R&amp;"Book Antiqua,Bold"&amp;10Schedule-4/ Page &amp;P of &amp;N</oddFooter>
      </headerFooter>
    </customSheetView>
    <customSheetView guid="{302D9D75-0757-45DA-AFBF-614F08F1401B}" scale="85" showPageBreaks="1" fitToPage="1" printArea="1" hiddenColumns="1" view="pageBreakPreview" topLeftCell="A19">
      <selection activeCell="I19" sqref="I19"/>
      <pageMargins left="0.25" right="0.25" top="0.75" bottom="0.75" header="0.3" footer="0.3"/>
      <pageSetup scale="50" fitToHeight="0" orientation="landscape" r:id="rId3"/>
      <headerFooter alignWithMargins="0">
        <oddFooter>&amp;R&amp;"Book Antiqua,Bold"&amp;10Schedule-4/ Page &amp;P of &amp;N</oddFooter>
      </headerFooter>
    </customSheetView>
    <customSheetView guid="{CCDCC0D3-DF6E-48C7-BC25-59CC95F7F53D}" scale="85" showPageBreaks="1" fitToPage="1" printArea="1" hiddenColumns="1" view="pageBreakPreview">
      <selection activeCell="O19" sqref="O19"/>
      <pageMargins left="0.25" right="0.25" top="0.75" bottom="0.75" header="0.3" footer="0.3"/>
      <pageSetup scale="50" fitToHeight="0" orientation="landscape" r:id="rId4"/>
      <headerFooter alignWithMargins="0">
        <oddFooter>&amp;R&amp;"Book Antiqua,Bold"&amp;10Schedule-4/ Page &amp;P of &amp;N</oddFooter>
      </headerFooter>
    </customSheetView>
  </customSheetViews>
  <mergeCells count="18">
    <mergeCell ref="O29:Q29"/>
    <mergeCell ref="O30:Q30"/>
    <mergeCell ref="O31:Q31"/>
    <mergeCell ref="O32:Q32"/>
    <mergeCell ref="B11:O11"/>
    <mergeCell ref="P15:R15"/>
    <mergeCell ref="A25:I25"/>
    <mergeCell ref="J25:O25"/>
    <mergeCell ref="J26:O26"/>
    <mergeCell ref="B28:L28"/>
    <mergeCell ref="A20:Q20"/>
    <mergeCell ref="A22:Q22"/>
    <mergeCell ref="B10:O10"/>
    <mergeCell ref="A3:Q3"/>
    <mergeCell ref="A4:Q4"/>
    <mergeCell ref="A7:O7"/>
    <mergeCell ref="B8:O8"/>
    <mergeCell ref="B9:O9"/>
  </mergeCells>
  <conditionalFormatting sqref="I21 O21 O23 I23">
    <cfRule type="expression" dxfId="17" priority="5" stopIfTrue="1">
      <formula>H21&gt;0</formula>
    </cfRule>
  </conditionalFormatting>
  <conditionalFormatting sqref="K21 K23">
    <cfRule type="cellIs" dxfId="16" priority="2" stopIfTrue="1" operator="equal">
      <formula>"a"</formula>
    </cfRule>
    <cfRule type="expression" dxfId="15" priority="3" stopIfTrue="1">
      <formula>H21&gt;0</formula>
    </cfRule>
    <cfRule type="expression" dxfId="14" priority="4" stopIfTrue="1">
      <formula>J21&gt;0</formula>
    </cfRule>
  </conditionalFormatting>
  <dataValidations count="4">
    <dataValidation type="whole" operator="greaterThanOrEqual" allowBlank="1" showInputMessage="1" showErrorMessage="1" sqref="O21 O23" xr:uid="{00000000-0002-0000-0700-000000000000}">
      <formula1>1</formula1>
    </dataValidation>
    <dataValidation operator="greaterThan" allowBlank="1" showInputMessage="1" showErrorMessage="1" error="Enter only Numeric Value greater than zero or leave the cell blank !" sqref="K16:K17" xr:uid="{00000000-0002-0000-0700-000001000000}"/>
    <dataValidation type="list" operator="greaterThan" allowBlank="1" showInputMessage="1" showErrorMessage="1" sqref="K21 K23" xr:uid="{00000000-0002-0000-0700-000002000000}">
      <formula1>"0%,5%,12%,18%,28%"</formula1>
    </dataValidation>
    <dataValidation type="whole" operator="greaterThan" allowBlank="1" showInputMessage="1" showErrorMessage="1" sqref="I21 I23" xr:uid="{00000000-0002-0000-0700-000003000000}">
      <formula1>1</formula1>
    </dataValidation>
  </dataValidations>
  <pageMargins left="0.25" right="0.25" top="0.75" bottom="0.75" header="0.3" footer="0.3"/>
  <pageSetup scale="47" fitToHeight="0" orientation="landscape" r:id="rId5"/>
  <headerFooter alignWithMargins="0">
    <oddFooter>&amp;R&amp;"Book Antiqua,Bold"&amp;10Schedule-4/ Page &amp;P of &amp;N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11"/>
    <pageSetUpPr fitToPage="1"/>
  </sheetPr>
  <dimension ref="A1:AC48"/>
  <sheetViews>
    <sheetView view="pageBreakPreview" topLeftCell="A16" zoomScale="55" zoomScaleNormal="60" zoomScaleSheetLayoutView="55" workbookViewId="0">
      <selection activeCell="O23" sqref="O23"/>
    </sheetView>
  </sheetViews>
  <sheetFormatPr defaultColWidth="9" defaultRowHeight="13.5" x14ac:dyDescent="0.3"/>
  <cols>
    <col min="1" max="1" width="10.75" style="442" customWidth="1"/>
    <col min="2" max="2" width="16.875" style="442" customWidth="1"/>
    <col min="3" max="3" width="8" style="442" customWidth="1"/>
    <col min="4" max="4" width="8.625" style="442" customWidth="1"/>
    <col min="5" max="5" width="8.375" style="442" customWidth="1"/>
    <col min="6" max="6" width="30" style="442" customWidth="1"/>
    <col min="7" max="7" width="12.375" style="442" customWidth="1"/>
    <col min="8" max="8" width="9.375" style="442" customWidth="1"/>
    <col min="9" max="9" width="15.375" style="442" customWidth="1"/>
    <col min="10" max="10" width="8.5" style="442" customWidth="1"/>
    <col min="11" max="11" width="18" style="442" customWidth="1"/>
    <col min="12" max="12" width="103.125" style="442" customWidth="1"/>
    <col min="13" max="13" width="9.5" style="442" customWidth="1"/>
    <col min="14" max="14" width="10.5" style="442" customWidth="1"/>
    <col min="15" max="15" width="19.375" style="442" customWidth="1"/>
    <col min="16" max="16" width="27" style="442" customWidth="1"/>
    <col min="17" max="17" width="17" style="442" customWidth="1"/>
    <col min="18" max="18" width="19.625" style="442" customWidth="1"/>
    <col min="19" max="19" width="12.25" style="442" customWidth="1"/>
    <col min="20" max="21" width="9" style="443" customWidth="1"/>
    <col min="22" max="16384" width="9" style="443"/>
  </cols>
  <sheetData>
    <row r="1" spans="1:19" ht="18" customHeight="1" x14ac:dyDescent="0.3">
      <c r="A1" s="437" t="str">
        <f>Cover!B3</f>
        <v xml:space="preserve">Specification No: CC/NT/W-SCADA/DOM/A00/23/08709 </v>
      </c>
      <c r="B1" s="438"/>
      <c r="C1" s="439"/>
      <c r="D1" s="439"/>
      <c r="E1" s="439"/>
      <c r="F1" s="439"/>
      <c r="G1" s="439"/>
      <c r="H1" s="439"/>
      <c r="I1" s="439"/>
      <c r="J1" s="439"/>
      <c r="K1" s="439"/>
      <c r="L1" s="439"/>
      <c r="M1" s="439"/>
      <c r="N1" s="439"/>
      <c r="O1" s="439"/>
      <c r="P1" s="440"/>
      <c r="Q1" s="441" t="s">
        <v>161</v>
      </c>
    </row>
    <row r="2" spans="1:19" ht="18" customHeight="1" x14ac:dyDescent="0.3">
      <c r="A2" s="444"/>
      <c r="B2" s="445"/>
      <c r="C2" s="446"/>
      <c r="D2" s="446"/>
      <c r="E2" s="446"/>
      <c r="F2" s="446"/>
      <c r="G2" s="446"/>
      <c r="H2" s="446"/>
      <c r="I2" s="446"/>
      <c r="J2" s="446"/>
      <c r="K2" s="446"/>
      <c r="L2" s="446"/>
      <c r="M2" s="446"/>
      <c r="N2" s="446"/>
      <c r="O2" s="446"/>
      <c r="P2" s="447"/>
      <c r="Q2" s="447"/>
    </row>
    <row r="3" spans="1:19" ht="39.6" customHeight="1" x14ac:dyDescent="0.3">
      <c r="A3" s="955" t="str">
        <f>Cover!$B$2</f>
        <v>Package-I: Establishment of SLDC cum REMC for UT of Ladakh under consultancy assignment for Establishment of SLDC cum REMC for UT of Ladakh.</v>
      </c>
      <c r="B3" s="955"/>
      <c r="C3" s="955"/>
      <c r="D3" s="955"/>
      <c r="E3" s="955"/>
      <c r="F3" s="955"/>
      <c r="G3" s="955"/>
      <c r="H3" s="955"/>
      <c r="I3" s="955"/>
      <c r="J3" s="955"/>
      <c r="K3" s="955"/>
      <c r="L3" s="955"/>
      <c r="M3" s="955"/>
      <c r="N3" s="955"/>
      <c r="O3" s="955"/>
      <c r="P3" s="955"/>
      <c r="Q3" s="955"/>
    </row>
    <row r="4" spans="1:19" ht="21.95" customHeight="1" x14ac:dyDescent="0.3">
      <c r="A4" s="956" t="s">
        <v>132</v>
      </c>
      <c r="B4" s="956"/>
      <c r="C4" s="956"/>
      <c r="D4" s="956"/>
      <c r="E4" s="956"/>
      <c r="F4" s="956"/>
      <c r="G4" s="956"/>
      <c r="H4" s="956"/>
      <c r="I4" s="956"/>
      <c r="J4" s="956"/>
      <c r="K4" s="956"/>
      <c r="L4" s="956"/>
      <c r="M4" s="956"/>
      <c r="N4" s="956"/>
      <c r="O4" s="956"/>
      <c r="P4" s="956"/>
      <c r="Q4" s="956"/>
    </row>
    <row r="5" spans="1:19" ht="18" customHeight="1" x14ac:dyDescent="0.3">
      <c r="A5" s="448"/>
      <c r="B5" s="449"/>
      <c r="C5" s="448"/>
      <c r="D5" s="448"/>
      <c r="E5" s="448"/>
      <c r="F5" s="448"/>
      <c r="G5" s="448"/>
      <c r="H5" s="448"/>
      <c r="I5" s="448"/>
      <c r="J5" s="448"/>
      <c r="K5" s="448"/>
      <c r="L5" s="448"/>
      <c r="M5" s="448"/>
      <c r="N5" s="448"/>
      <c r="O5" s="448"/>
      <c r="P5" s="448"/>
      <c r="Q5" s="448"/>
    </row>
    <row r="6" spans="1:19" ht="18" customHeight="1" x14ac:dyDescent="0.3">
      <c r="A6" s="450" t="str">
        <f>'[1]Sch-1'!A6</f>
        <v>Bidder’s Name and Address (Sole Bidder) :</v>
      </c>
      <c r="B6" s="451"/>
      <c r="C6" s="451"/>
      <c r="D6" s="451"/>
      <c r="E6" s="451"/>
      <c r="F6" s="451"/>
      <c r="G6" s="451"/>
      <c r="H6" s="451"/>
      <c r="I6" s="451"/>
      <c r="J6" s="451"/>
      <c r="K6" s="451"/>
      <c r="L6" s="451"/>
      <c r="M6" s="451"/>
      <c r="N6" s="451"/>
      <c r="O6" s="451"/>
      <c r="P6" s="452" t="s">
        <v>5</v>
      </c>
      <c r="Q6" s="447"/>
    </row>
    <row r="7" spans="1:19" ht="36" customHeight="1" x14ac:dyDescent="0.3">
      <c r="A7" s="957" t="str">
        <f>'[1]Sch-1'!A7</f>
        <v/>
      </c>
      <c r="B7" s="957"/>
      <c r="C7" s="957"/>
      <c r="D7" s="957"/>
      <c r="E7" s="957"/>
      <c r="F7" s="957"/>
      <c r="G7" s="957"/>
      <c r="H7" s="957"/>
      <c r="I7" s="957"/>
      <c r="J7" s="957"/>
      <c r="K7" s="957"/>
      <c r="L7" s="957"/>
      <c r="M7" s="957"/>
      <c r="N7" s="957"/>
      <c r="O7" s="957"/>
      <c r="P7" s="453" t="str">
        <f>'[1]Sch-1'!M7</f>
        <v>Contracts Services, 3rd Floor</v>
      </c>
      <c r="Q7" s="447"/>
    </row>
    <row r="8" spans="1:19" ht="18" customHeight="1" x14ac:dyDescent="0.3">
      <c r="A8" s="450" t="s">
        <v>7</v>
      </c>
      <c r="B8" s="954" t="str">
        <f>'Sch-4a'!B8:O8</f>
        <v/>
      </c>
      <c r="C8" s="954"/>
      <c r="D8" s="954"/>
      <c r="E8" s="954"/>
      <c r="F8" s="954"/>
      <c r="G8" s="954"/>
      <c r="H8" s="954"/>
      <c r="I8" s="954"/>
      <c r="J8" s="954"/>
      <c r="K8" s="954"/>
      <c r="L8" s="954"/>
      <c r="M8" s="954"/>
      <c r="N8" s="954"/>
      <c r="O8" s="954"/>
      <c r="P8" s="453" t="str">
        <f>'[1]Sch-1'!M8</f>
        <v>Power Grid Corporation of India Ltd.,</v>
      </c>
      <c r="Q8" s="447"/>
    </row>
    <row r="9" spans="1:19" ht="18" customHeight="1" x14ac:dyDescent="0.3">
      <c r="A9" s="450" t="s">
        <v>9</v>
      </c>
      <c r="B9" s="954" t="str">
        <f>'Sch-4a'!B9:O9</f>
        <v/>
      </c>
      <c r="C9" s="954"/>
      <c r="D9" s="954"/>
      <c r="E9" s="954"/>
      <c r="F9" s="954"/>
      <c r="G9" s="954"/>
      <c r="H9" s="954"/>
      <c r="I9" s="954"/>
      <c r="J9" s="954"/>
      <c r="K9" s="954"/>
      <c r="L9" s="954"/>
      <c r="M9" s="954"/>
      <c r="N9" s="954"/>
      <c r="O9" s="954"/>
      <c r="P9" s="453" t="str">
        <f>'[1]Sch-1'!M9</f>
        <v>"Saudamini", Plot No.-2</v>
      </c>
      <c r="Q9" s="447"/>
    </row>
    <row r="10" spans="1:19" ht="18" customHeight="1" x14ac:dyDescent="0.3">
      <c r="A10" s="451"/>
      <c r="B10" s="954" t="str">
        <f>'Sch-4a'!B10:O10</f>
        <v/>
      </c>
      <c r="C10" s="954"/>
      <c r="D10" s="954"/>
      <c r="E10" s="954"/>
      <c r="F10" s="954"/>
      <c r="G10" s="954"/>
      <c r="H10" s="954"/>
      <c r="I10" s="954"/>
      <c r="J10" s="954"/>
      <c r="K10" s="954"/>
      <c r="L10" s="954"/>
      <c r="M10" s="954"/>
      <c r="N10" s="954"/>
      <c r="O10" s="954"/>
      <c r="P10" s="453" t="str">
        <f>'[1]Sch-1'!M10</f>
        <v xml:space="preserve">Sector-29, </v>
      </c>
      <c r="Q10" s="447"/>
    </row>
    <row r="11" spans="1:19" ht="18" customHeight="1" x14ac:dyDescent="0.3">
      <c r="A11" s="451"/>
      <c r="B11" s="954" t="str">
        <f>'Sch-4a'!B11:O11</f>
        <v/>
      </c>
      <c r="C11" s="954"/>
      <c r="D11" s="954"/>
      <c r="E11" s="954"/>
      <c r="F11" s="954"/>
      <c r="G11" s="954"/>
      <c r="H11" s="954"/>
      <c r="I11" s="954"/>
      <c r="J11" s="954"/>
      <c r="K11" s="954"/>
      <c r="L11" s="954"/>
      <c r="M11" s="954"/>
      <c r="N11" s="954"/>
      <c r="O11" s="954"/>
      <c r="P11" s="453" t="str">
        <f>'[1]Sch-1'!M11</f>
        <v>Gurugram (Haryana) - 122001</v>
      </c>
      <c r="Q11" s="447"/>
    </row>
    <row r="12" spans="1:19" ht="18" customHeight="1" x14ac:dyDescent="0.3">
      <c r="A12" s="454"/>
      <c r="B12" s="232"/>
      <c r="C12" s="232"/>
      <c r="D12" s="232"/>
      <c r="E12" s="232"/>
      <c r="F12" s="232"/>
      <c r="G12" s="232"/>
      <c r="H12" s="232"/>
      <c r="I12" s="232"/>
      <c r="J12" s="232"/>
      <c r="K12" s="232"/>
      <c r="L12" s="232"/>
      <c r="M12" s="232"/>
      <c r="N12" s="232"/>
      <c r="O12" s="232"/>
      <c r="P12" s="451"/>
      <c r="Q12" s="447"/>
    </row>
    <row r="13" spans="1:19" ht="26.25" customHeight="1" x14ac:dyDescent="0.3">
      <c r="A13" s="411"/>
      <c r="B13" s="412"/>
      <c r="C13" s="411"/>
      <c r="D13" s="411"/>
      <c r="E13" s="411"/>
      <c r="F13" s="411"/>
      <c r="G13" s="411"/>
      <c r="H13" s="411"/>
      <c r="I13" s="411"/>
      <c r="J13" s="411"/>
      <c r="K13" s="411"/>
      <c r="L13" s="411"/>
      <c r="M13" s="411"/>
      <c r="N13" s="411"/>
      <c r="O13" s="411"/>
      <c r="P13" s="411"/>
      <c r="Q13" s="411"/>
    </row>
    <row r="14" spans="1:19" s="458" customFormat="1" ht="27.75" customHeight="1" x14ac:dyDescent="0.3">
      <c r="A14" s="413" t="s">
        <v>351</v>
      </c>
      <c r="B14" s="455"/>
      <c r="C14" s="456"/>
      <c r="D14" s="456"/>
      <c r="E14" s="456"/>
      <c r="F14" s="456"/>
      <c r="G14" s="456"/>
      <c r="H14" s="456"/>
      <c r="I14" s="456"/>
      <c r="J14" s="456"/>
      <c r="K14" s="456"/>
      <c r="L14" s="456"/>
      <c r="M14" s="456"/>
      <c r="N14" s="456"/>
      <c r="O14" s="456"/>
      <c r="P14" s="456"/>
      <c r="Q14" s="456"/>
      <c r="R14" s="457"/>
      <c r="S14" s="457"/>
    </row>
    <row r="15" spans="1:19" ht="16.5" x14ac:dyDescent="0.3">
      <c r="A15" s="418"/>
      <c r="B15" s="412"/>
      <c r="C15" s="411"/>
      <c r="D15" s="411"/>
      <c r="E15" s="411"/>
      <c r="F15" s="411"/>
      <c r="G15" s="411"/>
      <c r="H15" s="411"/>
      <c r="I15" s="411"/>
      <c r="J15" s="411"/>
      <c r="K15" s="411"/>
      <c r="L15" s="411"/>
      <c r="M15" s="411"/>
      <c r="N15" s="411"/>
      <c r="O15" s="411"/>
      <c r="P15" s="411" t="s">
        <v>337</v>
      </c>
      <c r="Q15" s="411"/>
    </row>
    <row r="16" spans="1:19" ht="90" x14ac:dyDescent="0.3">
      <c r="A16" s="316" t="s">
        <v>17</v>
      </c>
      <c r="B16" s="317" t="s">
        <v>18</v>
      </c>
      <c r="C16" s="317" t="s">
        <v>19</v>
      </c>
      <c r="D16" s="317" t="s">
        <v>142</v>
      </c>
      <c r="E16" s="317" t="s">
        <v>143</v>
      </c>
      <c r="F16" s="317" t="s">
        <v>20</v>
      </c>
      <c r="G16" s="318" t="s">
        <v>144</v>
      </c>
      <c r="H16" s="319" t="s">
        <v>145</v>
      </c>
      <c r="I16" s="320" t="s">
        <v>146</v>
      </c>
      <c r="J16" s="320" t="s">
        <v>24</v>
      </c>
      <c r="K16" s="320" t="s">
        <v>25</v>
      </c>
      <c r="L16" s="317" t="s">
        <v>120</v>
      </c>
      <c r="M16" s="321" t="s">
        <v>27</v>
      </c>
      <c r="N16" s="321" t="s">
        <v>121</v>
      </c>
      <c r="O16" s="317" t="s">
        <v>162</v>
      </c>
      <c r="P16" s="317" t="s">
        <v>163</v>
      </c>
      <c r="Q16" s="51" t="s">
        <v>149</v>
      </c>
    </row>
    <row r="17" spans="1:29" ht="16.5" x14ac:dyDescent="0.3">
      <c r="A17" s="323">
        <v>1</v>
      </c>
      <c r="B17" s="323">
        <v>2</v>
      </c>
      <c r="C17" s="323">
        <v>3</v>
      </c>
      <c r="D17" s="323">
        <v>4</v>
      </c>
      <c r="E17" s="323">
        <v>5</v>
      </c>
      <c r="F17" s="420">
        <v>6</v>
      </c>
      <c r="G17" s="323">
        <v>7</v>
      </c>
      <c r="H17" s="326">
        <v>8</v>
      </c>
      <c r="I17" s="327">
        <v>9</v>
      </c>
      <c r="J17" s="327">
        <v>10</v>
      </c>
      <c r="K17" s="327">
        <v>11</v>
      </c>
      <c r="L17" s="328">
        <v>12</v>
      </c>
      <c r="M17" s="328">
        <v>13</v>
      </c>
      <c r="N17" s="328">
        <v>14</v>
      </c>
      <c r="O17" s="328">
        <v>15</v>
      </c>
      <c r="P17" s="328" t="s">
        <v>150</v>
      </c>
      <c r="Q17" s="328">
        <v>17</v>
      </c>
    </row>
    <row r="18" spans="1:29" ht="24" customHeight="1" x14ac:dyDescent="0.3">
      <c r="A18" s="802" t="s">
        <v>362</v>
      </c>
      <c r="B18" s="759"/>
      <c r="C18" s="776"/>
      <c r="D18" s="776"/>
      <c r="E18" s="776"/>
      <c r="F18" s="776"/>
      <c r="G18" s="776"/>
      <c r="H18" s="776"/>
      <c r="I18" s="776"/>
      <c r="J18" s="776"/>
      <c r="K18" s="776"/>
      <c r="L18" s="776"/>
      <c r="M18" s="776"/>
      <c r="N18" s="776"/>
      <c r="O18" s="776"/>
      <c r="P18" s="776"/>
      <c r="Q18" s="777"/>
      <c r="R18" s="459"/>
      <c r="S18" s="459"/>
      <c r="T18" s="460"/>
      <c r="U18" s="460"/>
    </row>
    <row r="19" spans="1:29" ht="24" customHeight="1" x14ac:dyDescent="0.3">
      <c r="A19" s="965" t="s">
        <v>602</v>
      </c>
      <c r="B19" s="966"/>
      <c r="C19" s="966"/>
      <c r="D19" s="966"/>
      <c r="E19" s="966"/>
      <c r="F19" s="966"/>
      <c r="G19" s="966"/>
      <c r="H19" s="966"/>
      <c r="I19" s="966"/>
      <c r="J19" s="966"/>
      <c r="K19" s="966"/>
      <c r="L19" s="966"/>
      <c r="M19" s="966"/>
      <c r="N19" s="966"/>
      <c r="O19" s="966"/>
      <c r="P19" s="966"/>
      <c r="Q19" s="967"/>
      <c r="R19" s="459"/>
      <c r="S19" s="459"/>
      <c r="T19" s="460"/>
      <c r="U19" s="460"/>
    </row>
    <row r="20" spans="1:29" s="293" customFormat="1" ht="45" customHeight="1" x14ac:dyDescent="0.3">
      <c r="A20" s="784">
        <v>1</v>
      </c>
      <c r="B20" s="784">
        <v>7000023989</v>
      </c>
      <c r="C20" s="784">
        <v>20</v>
      </c>
      <c r="D20" s="784">
        <v>40</v>
      </c>
      <c r="E20" s="784">
        <v>30</v>
      </c>
      <c r="F20" s="784" t="s">
        <v>364</v>
      </c>
      <c r="G20" s="784">
        <v>170003030</v>
      </c>
      <c r="H20" s="784">
        <v>998732</v>
      </c>
      <c r="I20" s="824"/>
      <c r="J20" s="828">
        <v>0.18</v>
      </c>
      <c r="K20" s="788"/>
      <c r="L20" s="795" t="s">
        <v>385</v>
      </c>
      <c r="M20" s="784" t="s">
        <v>36</v>
      </c>
      <c r="N20" s="784">
        <v>50</v>
      </c>
      <c r="O20" s="806"/>
      <c r="P20" s="825" t="str">
        <f t="shared" ref="P20:P30" si="0">IF(O20=0, "Included", IF(ISERROR(N20*O20), O20,N20* O20))</f>
        <v>Included</v>
      </c>
      <c r="Q20" s="826">
        <f t="shared" ref="Q20:Q30" si="1">S20</f>
        <v>0</v>
      </c>
      <c r="R20" s="293">
        <f t="shared" ref="R20:R30" si="2">IF(P20="Included",0,P20)</f>
        <v>0</v>
      </c>
      <c r="S20" s="293">
        <f t="shared" ref="S20:S30" si="3">IF(K20="",(R20*J20),(R20*K20))</f>
        <v>0</v>
      </c>
      <c r="T20" s="341"/>
      <c r="AC20" s="342"/>
    </row>
    <row r="21" spans="1:29" s="293" customFormat="1" ht="45" customHeight="1" x14ac:dyDescent="0.3">
      <c r="A21" s="784">
        <v>2</v>
      </c>
      <c r="B21" s="784">
        <v>7000023989</v>
      </c>
      <c r="C21" s="784">
        <v>20</v>
      </c>
      <c r="D21" s="784">
        <v>40</v>
      </c>
      <c r="E21" s="784">
        <v>40</v>
      </c>
      <c r="F21" s="784" t="s">
        <v>364</v>
      </c>
      <c r="G21" s="784">
        <v>140000126</v>
      </c>
      <c r="H21" s="784">
        <v>998713</v>
      </c>
      <c r="I21" s="824"/>
      <c r="J21" s="828">
        <v>0.18</v>
      </c>
      <c r="K21" s="788"/>
      <c r="L21" s="795" t="s">
        <v>386</v>
      </c>
      <c r="M21" s="784" t="s">
        <v>34</v>
      </c>
      <c r="N21" s="784">
        <v>24</v>
      </c>
      <c r="O21" s="806"/>
      <c r="P21" s="825" t="str">
        <f t="shared" si="0"/>
        <v>Included</v>
      </c>
      <c r="Q21" s="826">
        <f t="shared" si="1"/>
        <v>0</v>
      </c>
      <c r="R21" s="293">
        <f t="shared" si="2"/>
        <v>0</v>
      </c>
      <c r="S21" s="293">
        <f t="shared" si="3"/>
        <v>0</v>
      </c>
      <c r="T21" s="341"/>
      <c r="AC21" s="342"/>
    </row>
    <row r="22" spans="1:29" s="293" customFormat="1" ht="45" customHeight="1" x14ac:dyDescent="0.3">
      <c r="A22" s="784">
        <v>3</v>
      </c>
      <c r="B22" s="784">
        <v>7000023989</v>
      </c>
      <c r="C22" s="784">
        <v>20</v>
      </c>
      <c r="D22" s="784">
        <v>40</v>
      </c>
      <c r="E22" s="784">
        <v>50</v>
      </c>
      <c r="F22" s="784" t="s">
        <v>364</v>
      </c>
      <c r="G22" s="784">
        <v>140000127</v>
      </c>
      <c r="H22" s="784">
        <v>998713</v>
      </c>
      <c r="I22" s="824"/>
      <c r="J22" s="828">
        <v>0.18</v>
      </c>
      <c r="K22" s="788"/>
      <c r="L22" s="795" t="s">
        <v>387</v>
      </c>
      <c r="M22" s="784" t="s">
        <v>34</v>
      </c>
      <c r="N22" s="784">
        <v>24</v>
      </c>
      <c r="O22" s="806"/>
      <c r="P22" s="825" t="str">
        <f t="shared" si="0"/>
        <v>Included</v>
      </c>
      <c r="Q22" s="826">
        <f t="shared" si="1"/>
        <v>0</v>
      </c>
      <c r="R22" s="293">
        <f t="shared" si="2"/>
        <v>0</v>
      </c>
      <c r="S22" s="293">
        <f t="shared" si="3"/>
        <v>0</v>
      </c>
      <c r="T22" s="341"/>
      <c r="AC22" s="342"/>
    </row>
    <row r="23" spans="1:29" s="293" customFormat="1" ht="34.15" customHeight="1" x14ac:dyDescent="0.3">
      <c r="A23" s="784">
        <v>4</v>
      </c>
      <c r="B23" s="784">
        <v>7000023989</v>
      </c>
      <c r="C23" s="784">
        <v>50</v>
      </c>
      <c r="D23" s="784">
        <v>100</v>
      </c>
      <c r="E23" s="784">
        <v>110</v>
      </c>
      <c r="F23" s="784" t="s">
        <v>367</v>
      </c>
      <c r="G23" s="784">
        <v>170004294</v>
      </c>
      <c r="H23" s="784">
        <v>998734</v>
      </c>
      <c r="I23" s="824"/>
      <c r="J23" s="828">
        <v>0.18</v>
      </c>
      <c r="K23" s="788"/>
      <c r="L23" s="795" t="s">
        <v>481</v>
      </c>
      <c r="M23" s="784" t="s">
        <v>334</v>
      </c>
      <c r="N23" s="784">
        <v>7</v>
      </c>
      <c r="O23" s="806"/>
      <c r="P23" s="825" t="str">
        <f t="shared" si="0"/>
        <v>Included</v>
      </c>
      <c r="Q23" s="826">
        <f t="shared" si="1"/>
        <v>0</v>
      </c>
      <c r="R23" s="293">
        <f t="shared" si="2"/>
        <v>0</v>
      </c>
      <c r="S23" s="293">
        <f t="shared" si="3"/>
        <v>0</v>
      </c>
      <c r="T23" s="341"/>
      <c r="AC23" s="342"/>
    </row>
    <row r="24" spans="1:29" s="293" customFormat="1" ht="34.15" customHeight="1" x14ac:dyDescent="0.3">
      <c r="A24" s="784">
        <v>5</v>
      </c>
      <c r="B24" s="784">
        <v>7000023989</v>
      </c>
      <c r="C24" s="784">
        <v>50</v>
      </c>
      <c r="D24" s="784">
        <v>100</v>
      </c>
      <c r="E24" s="784">
        <v>120</v>
      </c>
      <c r="F24" s="784" t="s">
        <v>367</v>
      </c>
      <c r="G24" s="784">
        <v>170003747</v>
      </c>
      <c r="H24" s="784">
        <v>998736</v>
      </c>
      <c r="I24" s="824"/>
      <c r="J24" s="828">
        <v>0.18</v>
      </c>
      <c r="K24" s="788"/>
      <c r="L24" s="795" t="s">
        <v>482</v>
      </c>
      <c r="M24" s="784" t="s">
        <v>334</v>
      </c>
      <c r="N24" s="784">
        <v>7</v>
      </c>
      <c r="O24" s="806"/>
      <c r="P24" s="825" t="str">
        <f t="shared" si="0"/>
        <v>Included</v>
      </c>
      <c r="Q24" s="826">
        <f t="shared" si="1"/>
        <v>0</v>
      </c>
      <c r="R24" s="293">
        <f t="shared" si="2"/>
        <v>0</v>
      </c>
      <c r="S24" s="293">
        <f t="shared" si="3"/>
        <v>0</v>
      </c>
      <c r="T24" s="341"/>
      <c r="AC24" s="342"/>
    </row>
    <row r="25" spans="1:29" s="293" customFormat="1" ht="48.6" customHeight="1" x14ac:dyDescent="0.3">
      <c r="A25" s="784">
        <v>6</v>
      </c>
      <c r="B25" s="784">
        <v>7000023989</v>
      </c>
      <c r="C25" s="784">
        <v>70</v>
      </c>
      <c r="D25" s="784">
        <v>30</v>
      </c>
      <c r="E25" s="784">
        <v>10</v>
      </c>
      <c r="F25" s="784" t="s">
        <v>367</v>
      </c>
      <c r="G25" s="784">
        <v>170004328</v>
      </c>
      <c r="H25" s="784">
        <v>998734</v>
      </c>
      <c r="I25" s="824"/>
      <c r="J25" s="828">
        <v>0.18</v>
      </c>
      <c r="K25" s="788"/>
      <c r="L25" s="795" t="s">
        <v>473</v>
      </c>
      <c r="M25" s="784" t="s">
        <v>334</v>
      </c>
      <c r="N25" s="784">
        <v>1</v>
      </c>
      <c r="O25" s="806"/>
      <c r="P25" s="825" t="str">
        <f t="shared" si="0"/>
        <v>Included</v>
      </c>
      <c r="Q25" s="826">
        <f t="shared" si="1"/>
        <v>0</v>
      </c>
      <c r="R25" s="293">
        <f t="shared" si="2"/>
        <v>0</v>
      </c>
      <c r="S25" s="293">
        <f t="shared" si="3"/>
        <v>0</v>
      </c>
      <c r="T25" s="341"/>
      <c r="AC25" s="342"/>
    </row>
    <row r="26" spans="1:29" s="293" customFormat="1" ht="48.6" customHeight="1" x14ac:dyDescent="0.3">
      <c r="A26" s="784">
        <v>7</v>
      </c>
      <c r="B26" s="784">
        <v>7000023989</v>
      </c>
      <c r="C26" s="784">
        <v>70</v>
      </c>
      <c r="D26" s="784">
        <v>30</v>
      </c>
      <c r="E26" s="784">
        <v>20</v>
      </c>
      <c r="F26" s="784" t="s">
        <v>367</v>
      </c>
      <c r="G26" s="784">
        <v>170004329</v>
      </c>
      <c r="H26" s="784">
        <v>998734</v>
      </c>
      <c r="I26" s="824"/>
      <c r="J26" s="828">
        <v>0.18</v>
      </c>
      <c r="K26" s="788"/>
      <c r="L26" s="795" t="s">
        <v>474</v>
      </c>
      <c r="M26" s="784" t="s">
        <v>334</v>
      </c>
      <c r="N26" s="784">
        <v>6</v>
      </c>
      <c r="O26" s="806"/>
      <c r="P26" s="825" t="str">
        <f t="shared" si="0"/>
        <v>Included</v>
      </c>
      <c r="Q26" s="826">
        <f t="shared" si="1"/>
        <v>0</v>
      </c>
      <c r="R26" s="293">
        <f t="shared" si="2"/>
        <v>0</v>
      </c>
      <c r="S26" s="293">
        <f t="shared" si="3"/>
        <v>0</v>
      </c>
      <c r="T26" s="341"/>
      <c r="AC26" s="342"/>
    </row>
    <row r="27" spans="1:29" s="293" customFormat="1" ht="34.15" customHeight="1" x14ac:dyDescent="0.3">
      <c r="A27" s="784">
        <v>8</v>
      </c>
      <c r="B27" s="784">
        <v>7000023989</v>
      </c>
      <c r="C27" s="784">
        <v>70</v>
      </c>
      <c r="D27" s="784">
        <v>30</v>
      </c>
      <c r="E27" s="784">
        <v>30</v>
      </c>
      <c r="F27" s="784" t="s">
        <v>367</v>
      </c>
      <c r="G27" s="784">
        <v>170000029</v>
      </c>
      <c r="H27" s="784">
        <v>998734</v>
      </c>
      <c r="I27" s="824"/>
      <c r="J27" s="828">
        <v>0.18</v>
      </c>
      <c r="K27" s="788"/>
      <c r="L27" s="795" t="s">
        <v>475</v>
      </c>
      <c r="M27" s="784" t="s">
        <v>36</v>
      </c>
      <c r="N27" s="784">
        <v>5</v>
      </c>
      <c r="O27" s="806"/>
      <c r="P27" s="825" t="str">
        <f t="shared" si="0"/>
        <v>Included</v>
      </c>
      <c r="Q27" s="826">
        <f t="shared" si="1"/>
        <v>0</v>
      </c>
      <c r="R27" s="293">
        <f t="shared" si="2"/>
        <v>0</v>
      </c>
      <c r="S27" s="293">
        <f t="shared" si="3"/>
        <v>0</v>
      </c>
      <c r="T27" s="341"/>
      <c r="AC27" s="342"/>
    </row>
    <row r="28" spans="1:29" s="293" customFormat="1" ht="34.15" customHeight="1" x14ac:dyDescent="0.3">
      <c r="A28" s="784">
        <v>9</v>
      </c>
      <c r="B28" s="784">
        <v>7000023989</v>
      </c>
      <c r="C28" s="784">
        <v>70</v>
      </c>
      <c r="D28" s="784">
        <v>30</v>
      </c>
      <c r="E28" s="784">
        <v>40</v>
      </c>
      <c r="F28" s="784" t="s">
        <v>367</v>
      </c>
      <c r="G28" s="784">
        <v>170003695</v>
      </c>
      <c r="H28" s="784">
        <v>998734</v>
      </c>
      <c r="I28" s="824"/>
      <c r="J28" s="828">
        <v>0.18</v>
      </c>
      <c r="K28" s="788"/>
      <c r="L28" s="795" t="s">
        <v>476</v>
      </c>
      <c r="M28" s="784" t="s">
        <v>36</v>
      </c>
      <c r="N28" s="784">
        <v>5</v>
      </c>
      <c r="O28" s="806"/>
      <c r="P28" s="825" t="str">
        <f t="shared" si="0"/>
        <v>Included</v>
      </c>
      <c r="Q28" s="826">
        <f t="shared" si="1"/>
        <v>0</v>
      </c>
      <c r="R28" s="293">
        <f t="shared" si="2"/>
        <v>0</v>
      </c>
      <c r="S28" s="293">
        <f t="shared" si="3"/>
        <v>0</v>
      </c>
      <c r="T28" s="341"/>
      <c r="AC28" s="342"/>
    </row>
    <row r="29" spans="1:29" s="293" customFormat="1" ht="34.15" customHeight="1" x14ac:dyDescent="0.3">
      <c r="A29" s="784">
        <v>10</v>
      </c>
      <c r="B29" s="784">
        <v>7000023989</v>
      </c>
      <c r="C29" s="784">
        <v>70</v>
      </c>
      <c r="D29" s="784">
        <v>30</v>
      </c>
      <c r="E29" s="784">
        <v>50</v>
      </c>
      <c r="F29" s="784" t="s">
        <v>367</v>
      </c>
      <c r="G29" s="784">
        <v>100005901</v>
      </c>
      <c r="H29" s="784">
        <v>998734</v>
      </c>
      <c r="I29" s="824"/>
      <c r="J29" s="828">
        <v>0.18</v>
      </c>
      <c r="K29" s="788"/>
      <c r="L29" s="795" t="s">
        <v>468</v>
      </c>
      <c r="M29" s="784" t="s">
        <v>36</v>
      </c>
      <c r="N29" s="784">
        <v>3</v>
      </c>
      <c r="O29" s="806"/>
      <c r="P29" s="825" t="str">
        <f t="shared" si="0"/>
        <v>Included</v>
      </c>
      <c r="Q29" s="826">
        <f t="shared" si="1"/>
        <v>0</v>
      </c>
      <c r="R29" s="293">
        <f t="shared" si="2"/>
        <v>0</v>
      </c>
      <c r="S29" s="293">
        <f t="shared" si="3"/>
        <v>0</v>
      </c>
      <c r="T29" s="341"/>
      <c r="AC29" s="342"/>
    </row>
    <row r="30" spans="1:29" s="293" customFormat="1" ht="34.15" customHeight="1" x14ac:dyDescent="0.3">
      <c r="A30" s="784">
        <v>11</v>
      </c>
      <c r="B30" s="784">
        <v>7000023989</v>
      </c>
      <c r="C30" s="784">
        <v>70</v>
      </c>
      <c r="D30" s="784">
        <v>30</v>
      </c>
      <c r="E30" s="784">
        <v>90</v>
      </c>
      <c r="F30" s="784" t="s">
        <v>367</v>
      </c>
      <c r="G30" s="784">
        <v>100005902</v>
      </c>
      <c r="H30" s="784">
        <v>998422</v>
      </c>
      <c r="I30" s="824"/>
      <c r="J30" s="828">
        <v>0.18</v>
      </c>
      <c r="K30" s="788"/>
      <c r="L30" s="795" t="s">
        <v>480</v>
      </c>
      <c r="M30" s="784" t="s">
        <v>36</v>
      </c>
      <c r="N30" s="784">
        <v>7</v>
      </c>
      <c r="O30" s="806"/>
      <c r="P30" s="825" t="str">
        <f t="shared" si="0"/>
        <v>Included</v>
      </c>
      <c r="Q30" s="826">
        <f t="shared" si="1"/>
        <v>0</v>
      </c>
      <c r="R30" s="293">
        <f t="shared" si="2"/>
        <v>0</v>
      </c>
      <c r="S30" s="293">
        <f t="shared" si="3"/>
        <v>0</v>
      </c>
      <c r="T30" s="341"/>
      <c r="AC30" s="342"/>
    </row>
    <row r="31" spans="1:29" s="293" customFormat="1" ht="34.15" customHeight="1" x14ac:dyDescent="0.3">
      <c r="A31" s="784">
        <v>12</v>
      </c>
      <c r="B31" s="784">
        <v>7000023989</v>
      </c>
      <c r="C31" s="784">
        <v>70</v>
      </c>
      <c r="D31" s="784">
        <v>30</v>
      </c>
      <c r="E31" s="784">
        <v>100</v>
      </c>
      <c r="F31" s="784" t="s">
        <v>367</v>
      </c>
      <c r="G31" s="784">
        <v>170003691</v>
      </c>
      <c r="H31" s="784">
        <v>998734</v>
      </c>
      <c r="I31" s="824"/>
      <c r="J31" s="828">
        <v>0.18</v>
      </c>
      <c r="K31" s="788"/>
      <c r="L31" s="795" t="s">
        <v>345</v>
      </c>
      <c r="M31" s="784" t="s">
        <v>36</v>
      </c>
      <c r="N31" s="784">
        <v>14</v>
      </c>
      <c r="O31" s="806"/>
      <c r="P31" s="825" t="str">
        <f>IF(O31=0, "Included", IF(ISERROR(N31*O31), O31,N31* O31))</f>
        <v>Included</v>
      </c>
      <c r="Q31" s="826">
        <f>S31</f>
        <v>0</v>
      </c>
      <c r="R31" s="293">
        <f>IF(P31="Included",0,P31)</f>
        <v>0</v>
      </c>
      <c r="S31" s="293">
        <f>IF(K31="",(R31*J31),(R31*K31))</f>
        <v>0</v>
      </c>
      <c r="T31" s="341"/>
      <c r="AC31" s="342"/>
    </row>
    <row r="32" spans="1:29" s="293" customFormat="1" ht="34.15" customHeight="1" x14ac:dyDescent="0.3">
      <c r="A32" s="968" t="s">
        <v>604</v>
      </c>
      <c r="B32" s="969"/>
      <c r="C32" s="969"/>
      <c r="D32" s="969"/>
      <c r="E32" s="969"/>
      <c r="F32" s="969"/>
      <c r="G32" s="969"/>
      <c r="H32" s="969"/>
      <c r="I32" s="969"/>
      <c r="J32" s="969"/>
      <c r="K32" s="969"/>
      <c r="L32" s="969"/>
      <c r="M32" s="969"/>
      <c r="N32" s="969"/>
      <c r="O32" s="969"/>
      <c r="P32" s="969"/>
      <c r="Q32" s="970"/>
      <c r="T32" s="341"/>
      <c r="AC32" s="342"/>
    </row>
    <row r="33" spans="1:29" s="293" customFormat="1" ht="34.15" customHeight="1" x14ac:dyDescent="0.3">
      <c r="A33" s="784">
        <v>13</v>
      </c>
      <c r="B33" s="784">
        <v>7000023989</v>
      </c>
      <c r="C33" s="784">
        <v>50</v>
      </c>
      <c r="D33" s="784">
        <v>100</v>
      </c>
      <c r="E33" s="784">
        <v>10</v>
      </c>
      <c r="F33" s="785" t="s">
        <v>367</v>
      </c>
      <c r="G33" s="784">
        <v>170004328</v>
      </c>
      <c r="H33" s="784">
        <v>998734</v>
      </c>
      <c r="I33" s="824"/>
      <c r="J33" s="787">
        <v>0.18</v>
      </c>
      <c r="K33" s="788"/>
      <c r="L33" s="795" t="s">
        <v>473</v>
      </c>
      <c r="M33" s="784" t="s">
        <v>334</v>
      </c>
      <c r="N33" s="784">
        <v>1</v>
      </c>
      <c r="O33" s="806"/>
      <c r="P33" s="825" t="str">
        <f t="shared" ref="P33:P39" si="4">IF(O33=0, "Included", IF(ISERROR(N33*O33), O33, N33*O33))</f>
        <v>Included</v>
      </c>
      <c r="Q33" s="826">
        <f t="shared" ref="Q33:Q39" si="5">S33</f>
        <v>0</v>
      </c>
      <c r="T33" s="341"/>
      <c r="AC33" s="342"/>
    </row>
    <row r="34" spans="1:29" s="293" customFormat="1" ht="34.15" customHeight="1" x14ac:dyDescent="0.3">
      <c r="A34" s="784">
        <v>14</v>
      </c>
      <c r="B34" s="784">
        <v>7000023989</v>
      </c>
      <c r="C34" s="784">
        <v>50</v>
      </c>
      <c r="D34" s="784">
        <v>100</v>
      </c>
      <c r="E34" s="784">
        <v>20</v>
      </c>
      <c r="F34" s="785" t="s">
        <v>367</v>
      </c>
      <c r="G34" s="784">
        <v>170004329</v>
      </c>
      <c r="H34" s="784">
        <v>998734</v>
      </c>
      <c r="I34" s="824"/>
      <c r="J34" s="787">
        <v>0.18</v>
      </c>
      <c r="K34" s="788"/>
      <c r="L34" s="795" t="s">
        <v>474</v>
      </c>
      <c r="M34" s="784" t="s">
        <v>334</v>
      </c>
      <c r="N34" s="784">
        <v>6</v>
      </c>
      <c r="O34" s="806"/>
      <c r="P34" s="825" t="str">
        <f t="shared" si="4"/>
        <v>Included</v>
      </c>
      <c r="Q34" s="826">
        <f t="shared" si="5"/>
        <v>0</v>
      </c>
      <c r="T34" s="341"/>
      <c r="AC34" s="342"/>
    </row>
    <row r="35" spans="1:29" s="293" customFormat="1" ht="34.15" customHeight="1" x14ac:dyDescent="0.3">
      <c r="A35" s="784">
        <v>15</v>
      </c>
      <c r="B35" s="784">
        <v>7000023989</v>
      </c>
      <c r="C35" s="784">
        <v>50</v>
      </c>
      <c r="D35" s="784">
        <v>100</v>
      </c>
      <c r="E35" s="784">
        <v>30</v>
      </c>
      <c r="F35" s="785" t="s">
        <v>367</v>
      </c>
      <c r="G35" s="784">
        <v>170000029</v>
      </c>
      <c r="H35" s="784">
        <v>998734</v>
      </c>
      <c r="I35" s="824"/>
      <c r="J35" s="787">
        <v>0.18</v>
      </c>
      <c r="K35" s="788"/>
      <c r="L35" s="795" t="s">
        <v>475</v>
      </c>
      <c r="M35" s="784" t="s">
        <v>36</v>
      </c>
      <c r="N35" s="784">
        <v>5</v>
      </c>
      <c r="O35" s="806"/>
      <c r="P35" s="825" t="str">
        <f t="shared" si="4"/>
        <v>Included</v>
      </c>
      <c r="Q35" s="826">
        <f t="shared" si="5"/>
        <v>0</v>
      </c>
      <c r="T35" s="341"/>
      <c r="AC35" s="342"/>
    </row>
    <row r="36" spans="1:29" s="293" customFormat="1" ht="34.15" customHeight="1" x14ac:dyDescent="0.3">
      <c r="A36" s="784">
        <v>16</v>
      </c>
      <c r="B36" s="784">
        <v>7000023989</v>
      </c>
      <c r="C36" s="784">
        <v>50</v>
      </c>
      <c r="D36" s="784">
        <v>100</v>
      </c>
      <c r="E36" s="784">
        <v>40</v>
      </c>
      <c r="F36" s="785" t="s">
        <v>367</v>
      </c>
      <c r="G36" s="784">
        <v>170003695</v>
      </c>
      <c r="H36" s="784">
        <v>998734</v>
      </c>
      <c r="I36" s="824"/>
      <c r="J36" s="787">
        <v>0.18</v>
      </c>
      <c r="K36" s="788"/>
      <c r="L36" s="795" t="s">
        <v>476</v>
      </c>
      <c r="M36" s="784" t="s">
        <v>36</v>
      </c>
      <c r="N36" s="784">
        <v>5</v>
      </c>
      <c r="O36" s="806"/>
      <c r="P36" s="825" t="str">
        <f t="shared" si="4"/>
        <v>Included</v>
      </c>
      <c r="Q36" s="826">
        <f t="shared" si="5"/>
        <v>0</v>
      </c>
      <c r="T36" s="341"/>
      <c r="AC36" s="342"/>
    </row>
    <row r="37" spans="1:29" s="293" customFormat="1" ht="34.15" customHeight="1" x14ac:dyDescent="0.3">
      <c r="A37" s="784">
        <v>17</v>
      </c>
      <c r="B37" s="784">
        <v>7000023989</v>
      </c>
      <c r="C37" s="784">
        <v>50</v>
      </c>
      <c r="D37" s="784">
        <v>100</v>
      </c>
      <c r="E37" s="784">
        <v>50</v>
      </c>
      <c r="F37" s="785" t="s">
        <v>367</v>
      </c>
      <c r="G37" s="784">
        <v>100005901</v>
      </c>
      <c r="H37" s="784">
        <v>998734</v>
      </c>
      <c r="I37" s="824"/>
      <c r="J37" s="787">
        <v>0.18</v>
      </c>
      <c r="K37" s="788"/>
      <c r="L37" s="795" t="s">
        <v>468</v>
      </c>
      <c r="M37" s="784" t="s">
        <v>36</v>
      </c>
      <c r="N37" s="784">
        <v>3</v>
      </c>
      <c r="O37" s="806"/>
      <c r="P37" s="825" t="str">
        <f t="shared" si="4"/>
        <v>Included</v>
      </c>
      <c r="Q37" s="826">
        <f t="shared" si="5"/>
        <v>0</v>
      </c>
      <c r="T37" s="341"/>
      <c r="AC37" s="342"/>
    </row>
    <row r="38" spans="1:29" s="293" customFormat="1" ht="34.15" customHeight="1" x14ac:dyDescent="0.3">
      <c r="A38" s="784">
        <v>21</v>
      </c>
      <c r="B38" s="784">
        <v>7000023989</v>
      </c>
      <c r="C38" s="784">
        <v>50</v>
      </c>
      <c r="D38" s="784">
        <v>100</v>
      </c>
      <c r="E38" s="784">
        <v>90</v>
      </c>
      <c r="F38" s="785" t="s">
        <v>367</v>
      </c>
      <c r="G38" s="784">
        <v>100005902</v>
      </c>
      <c r="H38" s="784">
        <v>998422</v>
      </c>
      <c r="I38" s="824"/>
      <c r="J38" s="787">
        <v>0.18</v>
      </c>
      <c r="K38" s="788"/>
      <c r="L38" s="795" t="s">
        <v>480</v>
      </c>
      <c r="M38" s="784" t="s">
        <v>36</v>
      </c>
      <c r="N38" s="784">
        <v>7</v>
      </c>
      <c r="O38" s="806"/>
      <c r="P38" s="825" t="str">
        <f t="shared" si="4"/>
        <v>Included</v>
      </c>
      <c r="Q38" s="826">
        <f t="shared" si="5"/>
        <v>0</v>
      </c>
      <c r="T38" s="341"/>
      <c r="AC38" s="342"/>
    </row>
    <row r="39" spans="1:29" s="821" customFormat="1" ht="34.15" customHeight="1" x14ac:dyDescent="0.3">
      <c r="A39" s="784">
        <v>22</v>
      </c>
      <c r="B39" s="784">
        <v>7000023989</v>
      </c>
      <c r="C39" s="784">
        <v>50</v>
      </c>
      <c r="D39" s="784">
        <v>100</v>
      </c>
      <c r="E39" s="784">
        <v>100</v>
      </c>
      <c r="F39" s="785" t="s">
        <v>367</v>
      </c>
      <c r="G39" s="784">
        <v>170003691</v>
      </c>
      <c r="H39" s="784">
        <v>998734</v>
      </c>
      <c r="I39" s="824"/>
      <c r="J39" s="787">
        <v>0.18</v>
      </c>
      <c r="K39" s="788"/>
      <c r="L39" s="795" t="s">
        <v>345</v>
      </c>
      <c r="M39" s="784" t="s">
        <v>36</v>
      </c>
      <c r="N39" s="784">
        <v>14</v>
      </c>
      <c r="O39" s="806"/>
      <c r="P39" s="825" t="str">
        <f t="shared" si="4"/>
        <v>Included</v>
      </c>
      <c r="Q39" s="826">
        <f t="shared" si="5"/>
        <v>0</v>
      </c>
      <c r="T39" s="822"/>
      <c r="AC39" s="823"/>
    </row>
    <row r="40" spans="1:29" s="10" customFormat="1" ht="22.5" customHeight="1" x14ac:dyDescent="0.3">
      <c r="A40" s="929"/>
      <c r="B40" s="930"/>
      <c r="C40" s="930"/>
      <c r="D40" s="930"/>
      <c r="E40" s="930"/>
      <c r="F40" s="930"/>
      <c r="G40" s="930"/>
      <c r="H40" s="930"/>
      <c r="I40" s="931"/>
      <c r="J40" s="959" t="s">
        <v>164</v>
      </c>
      <c r="K40" s="960"/>
      <c r="L40" s="960"/>
      <c r="M40" s="960"/>
      <c r="N40" s="960"/>
      <c r="O40" s="961"/>
      <c r="P40" s="347">
        <f>SUM(P20:P31)</f>
        <v>0</v>
      </c>
      <c r="Q40" s="462"/>
      <c r="R40" s="9"/>
      <c r="S40" s="429" t="e">
        <f>SUM(#REF!)</f>
        <v>#REF!</v>
      </c>
    </row>
    <row r="41" spans="1:29" s="10" customFormat="1" ht="19.5" customHeight="1" x14ac:dyDescent="0.3">
      <c r="A41" s="349"/>
      <c r="B41" s="350"/>
      <c r="C41" s="350"/>
      <c r="D41" s="350"/>
      <c r="E41" s="350"/>
      <c r="F41" s="350"/>
      <c r="G41" s="350"/>
      <c r="H41" s="351"/>
      <c r="I41" s="352"/>
      <c r="J41" s="962" t="s">
        <v>149</v>
      </c>
      <c r="K41" s="962"/>
      <c r="L41" s="962"/>
      <c r="M41" s="962"/>
      <c r="N41" s="962"/>
      <c r="O41" s="963"/>
      <c r="P41" s="347"/>
      <c r="Q41" s="353">
        <f>SUM(Q20:Q31)</f>
        <v>0</v>
      </c>
      <c r="R41" s="9"/>
      <c r="S41" s="9"/>
    </row>
    <row r="42" spans="1:29" ht="16.5" x14ac:dyDescent="0.3">
      <c r="A42" s="418"/>
      <c r="B42" s="412"/>
      <c r="C42" s="411"/>
      <c r="D42" s="411"/>
      <c r="E42" s="411"/>
      <c r="F42" s="411"/>
      <c r="G42" s="411"/>
      <c r="H42" s="411"/>
      <c r="I42" s="411"/>
      <c r="J42" s="411"/>
      <c r="K42" s="411"/>
      <c r="L42" s="411"/>
      <c r="M42" s="411"/>
      <c r="N42" s="411"/>
      <c r="O42" s="411"/>
      <c r="P42" s="411"/>
      <c r="Q42" s="411"/>
    </row>
    <row r="43" spans="1:29" ht="37.9" customHeight="1" x14ac:dyDescent="0.3">
      <c r="A43" s="354" t="s">
        <v>45</v>
      </c>
      <c r="B43" s="939" t="s">
        <v>155</v>
      </c>
      <c r="C43" s="939"/>
      <c r="D43" s="939"/>
      <c r="E43" s="939"/>
      <c r="F43" s="939"/>
      <c r="G43" s="939"/>
      <c r="H43" s="939"/>
      <c r="I43" s="939"/>
      <c r="J43" s="939"/>
      <c r="K43" s="939"/>
      <c r="L43" s="939"/>
      <c r="M43" s="411"/>
      <c r="N43" s="411"/>
      <c r="O43" s="411"/>
      <c r="P43" s="411"/>
      <c r="Q43" s="411"/>
    </row>
    <row r="44" spans="1:29" ht="45" customHeight="1" x14ac:dyDescent="0.3">
      <c r="A44" s="430" t="s">
        <v>354</v>
      </c>
      <c r="B44" s="964" t="s">
        <v>355</v>
      </c>
      <c r="C44" s="964"/>
      <c r="D44" s="964"/>
      <c r="E44" s="964"/>
      <c r="F44" s="964"/>
      <c r="G44" s="964"/>
      <c r="H44" s="964"/>
      <c r="I44" s="964"/>
      <c r="J44" s="964"/>
      <c r="K44" s="964"/>
      <c r="L44" s="964"/>
      <c r="M44" s="964"/>
      <c r="N44" s="964"/>
      <c r="O44" s="964"/>
      <c r="P44" s="964"/>
      <c r="Q44" s="964"/>
    </row>
    <row r="45" spans="1:29" ht="33.6" customHeight="1" x14ac:dyDescent="0.3">
      <c r="A45" s="463" t="s">
        <v>47</v>
      </c>
      <c r="B45" s="464" t="str">
        <f>'Sch-1'!B261</f>
        <v>--</v>
      </c>
      <c r="C45" s="465"/>
      <c r="D45" s="465"/>
      <c r="E45" s="465"/>
      <c r="F45" s="465"/>
      <c r="G45" s="465"/>
      <c r="H45" s="465"/>
      <c r="I45" s="465"/>
      <c r="J45" s="465"/>
      <c r="K45" s="465"/>
      <c r="L45" s="465"/>
      <c r="M45" s="465"/>
      <c r="N45" s="730" t="s">
        <v>316</v>
      </c>
      <c r="O45" s="947" t="str">
        <f>'Sch-3 '!O238</f>
        <v/>
      </c>
      <c r="P45" s="947"/>
      <c r="Q45" s="947"/>
    </row>
    <row r="46" spans="1:29" ht="33.6" customHeight="1" x14ac:dyDescent="0.3">
      <c r="A46" s="463" t="s">
        <v>48</v>
      </c>
      <c r="B46" s="464" t="str">
        <f>'Sch-1'!B262</f>
        <v/>
      </c>
      <c r="C46" s="447"/>
      <c r="D46" s="447"/>
      <c r="E46" s="447"/>
      <c r="F46" s="447"/>
      <c r="G46" s="447"/>
      <c r="H46" s="447"/>
      <c r="I46" s="447"/>
      <c r="J46" s="447"/>
      <c r="K46" s="447"/>
      <c r="L46" s="447"/>
      <c r="M46" s="447"/>
      <c r="N46" s="731" t="s">
        <v>111</v>
      </c>
      <c r="O46" s="947" t="str">
        <f>'Sch-3 '!O239</f>
        <v/>
      </c>
      <c r="P46" s="947"/>
      <c r="Q46" s="947"/>
    </row>
    <row r="47" spans="1:29" ht="33.6" customHeight="1" x14ac:dyDescent="0.3">
      <c r="A47" s="446"/>
      <c r="B47" s="445"/>
      <c r="C47" s="447"/>
      <c r="D47" s="447"/>
      <c r="E47" s="447"/>
      <c r="F47" s="447"/>
      <c r="G47" s="447"/>
      <c r="H47" s="447"/>
      <c r="I47" s="447"/>
      <c r="J47" s="447"/>
      <c r="K47" s="447"/>
      <c r="L47" s="447"/>
      <c r="M47" s="447"/>
      <c r="N47" s="447"/>
      <c r="O47" s="958"/>
      <c r="P47" s="958"/>
      <c r="Q47" s="958"/>
    </row>
    <row r="48" spans="1:29" ht="33.6" customHeight="1" x14ac:dyDescent="0.3">
      <c r="A48" s="446"/>
      <c r="B48" s="445"/>
      <c r="C48" s="447"/>
      <c r="D48" s="447"/>
      <c r="E48" s="447"/>
      <c r="F48" s="447"/>
      <c r="G48" s="447"/>
      <c r="H48" s="447"/>
      <c r="I48" s="447"/>
      <c r="J48" s="447"/>
      <c r="K48" s="447"/>
      <c r="L48" s="447"/>
      <c r="M48" s="447"/>
      <c r="N48" s="447"/>
      <c r="O48" s="446"/>
      <c r="P48" s="466"/>
      <c r="Q48" s="467"/>
    </row>
  </sheetData>
  <sheetProtection algorithmName="SHA-512" hashValue="sfSltm9HzFWVlBQGnWt/BOkWUQrFM3YXe9ttMVdZIh1D6T/uouHM7BvIjRgC+NY1m+yQFcLG78hItkIgsccE4w==" saltValue="Ov7KY0u3DARPVlegaoaLZA==" spinCount="100000" sheet="1" formatColumns="0" formatRows="0" selectLockedCells="1"/>
  <customSheetViews>
    <customSheetView guid="{4452BE38-CCC8-48C7-BE23-59874684899B}" scale="90" showPageBreaks="1" fitToPage="1" printArea="1" hiddenColumns="1" view="pageBreakPreview" topLeftCell="G1">
      <selection activeCell="O19" sqref="O19"/>
      <pageMargins left="0.25" right="0.25" top="0.75" bottom="0.75" header="0.3" footer="0.3"/>
      <pageSetup scale="46" fitToHeight="0" orientation="landscape" r:id="rId1"/>
      <headerFooter alignWithMargins="0">
        <oddFooter>&amp;R&amp;"Book Antiqua,Bold"&amp;10Schedule-4/ Page &amp;P of &amp;N</oddFooter>
      </headerFooter>
    </customSheetView>
    <customSheetView guid="{C6A7FFED-91EB-41DF-A944-2BFB2D792481}" scale="70" showPageBreaks="1" fitToPage="1" printArea="1" hiddenColumns="1" view="pageBreakPreview">
      <selection activeCell="O32" sqref="O32"/>
      <pageMargins left="0.25" right="0.25" top="0.75" bottom="0.75" header="0.3" footer="0.3"/>
      <pageSetup scale="43" fitToHeight="0" orientation="landscape" r:id="rId2"/>
      <headerFooter alignWithMargins="0">
        <oddFooter>&amp;R&amp;"Book Antiqua,Bold"&amp;10Schedule-4/ Page &amp;P of &amp;N</oddFooter>
      </headerFooter>
    </customSheetView>
    <customSheetView guid="{302D9D75-0757-45DA-AFBF-614F08F1401B}" scale="70" showPageBreaks="1" fitToPage="1" printArea="1" hiddenColumns="1" view="pageBreakPreview">
      <selection activeCell="O32" sqref="O32"/>
      <pageMargins left="0.25" right="0.25" top="0.75" bottom="0.75" header="0.3" footer="0.3"/>
      <pageSetup scale="43" fitToHeight="0" orientation="landscape" r:id="rId3"/>
      <headerFooter alignWithMargins="0">
        <oddFooter>&amp;R&amp;"Book Antiqua,Bold"&amp;10Schedule-4/ Page &amp;P of &amp;N</oddFooter>
      </headerFooter>
    </customSheetView>
    <customSheetView guid="{CCDCC0D3-DF6E-48C7-BC25-59CC95F7F53D}" scale="90" showPageBreaks="1" fitToPage="1" printArea="1" hiddenColumns="1" view="pageBreakPreview" topLeftCell="G1">
      <selection activeCell="O19" sqref="O19"/>
      <pageMargins left="0.25" right="0.25" top="0.75" bottom="0.75" header="0.3" footer="0.3"/>
      <pageSetup scale="46" fitToHeight="0" orientation="landscape" r:id="rId4"/>
      <headerFooter alignWithMargins="0">
        <oddFooter>&amp;R&amp;"Book Antiqua,Bold"&amp;10Schedule-4/ Page &amp;P of &amp;N</oddFooter>
      </headerFooter>
    </customSheetView>
  </customSheetViews>
  <mergeCells count="17">
    <mergeCell ref="O45:Q45"/>
    <mergeCell ref="O46:Q46"/>
    <mergeCell ref="O47:Q47"/>
    <mergeCell ref="B11:O11"/>
    <mergeCell ref="A40:I40"/>
    <mergeCell ref="J40:O40"/>
    <mergeCell ref="J41:O41"/>
    <mergeCell ref="B43:L43"/>
    <mergeCell ref="B44:Q44"/>
    <mergeCell ref="A19:Q19"/>
    <mergeCell ref="A32:Q32"/>
    <mergeCell ref="B10:O10"/>
    <mergeCell ref="A3:Q3"/>
    <mergeCell ref="A4:Q4"/>
    <mergeCell ref="A7:O7"/>
    <mergeCell ref="B8:O8"/>
    <mergeCell ref="B9:O9"/>
  </mergeCells>
  <conditionalFormatting sqref="I20:I31 O20:O31 I33:I39 O33:O39">
    <cfRule type="expression" dxfId="13" priority="6" stopIfTrue="1">
      <formula>H20&gt;0</formula>
    </cfRule>
  </conditionalFormatting>
  <conditionalFormatting sqref="K20:K31">
    <cfRule type="expression" dxfId="12" priority="5" stopIfTrue="1">
      <formula>J20&gt;0</formula>
    </cfRule>
    <cfRule type="cellIs" dxfId="11" priority="7" stopIfTrue="1" operator="equal">
      <formula>"a"</formula>
    </cfRule>
  </conditionalFormatting>
  <conditionalFormatting sqref="K33:K39">
    <cfRule type="cellIs" dxfId="10" priority="2" stopIfTrue="1" operator="equal">
      <formula>"a"</formula>
    </cfRule>
    <cfRule type="expression" dxfId="9" priority="3" stopIfTrue="1">
      <formula>H33&gt;0</formula>
    </cfRule>
  </conditionalFormatting>
  <dataValidations count="4">
    <dataValidation operator="greaterThan" allowBlank="1" showInputMessage="1" showErrorMessage="1" error="Enter only Numeric Value greater than zero or leave the cell blank !" sqref="K16:K17 K33:K39" xr:uid="{00000000-0002-0000-0800-000000000000}"/>
    <dataValidation type="whole" operator="greaterThan" allowBlank="1" showInputMessage="1" showErrorMessage="1" sqref="I20:I39" xr:uid="{00000000-0002-0000-0800-000001000000}">
      <formula1>1</formula1>
    </dataValidation>
    <dataValidation type="list" operator="greaterThan" allowBlank="1" showInputMessage="1" showErrorMessage="1" sqref="K20:K39" xr:uid="{00000000-0002-0000-0800-000002000000}">
      <formula1>"0%,5%,12%,18%,28%"</formula1>
    </dataValidation>
    <dataValidation type="decimal" operator="greaterThan" allowBlank="1" showInputMessage="1" showErrorMessage="1" error="Enter only Numeric Value greater than zero or leave the cell blank !" sqref="O20:O39" xr:uid="{00000000-0002-0000-0800-000003000000}">
      <formula1>0</formula1>
    </dataValidation>
  </dataValidations>
  <pageMargins left="0.25" right="0.25" top="0.75" bottom="0.75" header="0.3" footer="0.3"/>
  <pageSetup scale="41" fitToHeight="0" orientation="landscape" r:id="rId5"/>
  <headerFooter alignWithMargins="0">
    <oddFooter>&amp;R&amp;"Book Antiqua,Bold"&amp;10Schedule-4/ Page &amp;P of &amp;N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24</vt:i4>
      </vt:variant>
    </vt:vector>
  </HeadingPairs>
  <TitlesOfParts>
    <vt:vector size="41" baseType="lpstr">
      <vt:lpstr>Basic</vt:lpstr>
      <vt:lpstr>Cover</vt:lpstr>
      <vt:lpstr>Instructions</vt:lpstr>
      <vt:lpstr>Names of Bidder</vt:lpstr>
      <vt:lpstr>Sch-1</vt:lpstr>
      <vt:lpstr>Sch-2</vt:lpstr>
      <vt:lpstr>Sch-3 </vt:lpstr>
      <vt:lpstr>Sch-4a</vt:lpstr>
      <vt:lpstr>Sch-4b</vt:lpstr>
      <vt:lpstr>Sch-5 Dis</vt:lpstr>
      <vt:lpstr>Sch-4c</vt:lpstr>
      <vt:lpstr>Sch-5</vt:lpstr>
      <vt:lpstr>Sch-6</vt:lpstr>
      <vt:lpstr>Sch-6 After Discount</vt:lpstr>
      <vt:lpstr>Sch-7</vt:lpstr>
      <vt:lpstr>Discount</vt:lpstr>
      <vt:lpstr>Bid Form 2nd Envelope</vt:lpstr>
      <vt:lpstr>'Bid Form 2nd Envelope'!Print_Area</vt:lpstr>
      <vt:lpstr>Cover!Print_Area</vt:lpstr>
      <vt:lpstr>Discount!Print_Area</vt:lpstr>
      <vt:lpstr>Instructions!Print_Area</vt:lpstr>
      <vt:lpstr>'Names of Bidder'!Print_Area</vt:lpstr>
      <vt:lpstr>'Sch-1'!Print_Area</vt:lpstr>
      <vt:lpstr>'Sch-2'!Print_Area</vt:lpstr>
      <vt:lpstr>'Sch-3 '!Print_Area</vt:lpstr>
      <vt:lpstr>'Sch-4a'!Print_Area</vt:lpstr>
      <vt:lpstr>'Sch-4b'!Print_Area</vt:lpstr>
      <vt:lpstr>'Sch-4c'!Print_Area</vt:lpstr>
      <vt:lpstr>'Sch-5'!Print_Area</vt:lpstr>
      <vt:lpstr>'Sch-5 Dis'!Print_Area</vt:lpstr>
      <vt:lpstr>'Sch-6'!Print_Area</vt:lpstr>
      <vt:lpstr>'Sch-6 After Discount'!Print_Area</vt:lpstr>
      <vt:lpstr>'Sch-7'!Print_Area</vt:lpstr>
      <vt:lpstr>'Sch-1'!Print_Titles</vt:lpstr>
      <vt:lpstr>'Sch-2'!Print_Titles</vt:lpstr>
      <vt:lpstr>'Sch-3 '!Print_Titles</vt:lpstr>
      <vt:lpstr>'Sch-5'!Print_Titles</vt:lpstr>
      <vt:lpstr>'Sch-5 Dis'!Print_Titles</vt:lpstr>
      <vt:lpstr>'Sch-6'!Print_Titles</vt:lpstr>
      <vt:lpstr>'Sch-6 After Discount'!Print_Titles</vt:lpstr>
      <vt:lpstr>'Sch-7'!Print_Titles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Umesh Kumar Yadav {उमेश कुमार यादव}</dc:creator>
  <cp:lastModifiedBy>Sandeep Panwar {संदीप पंवार}</cp:lastModifiedBy>
  <cp:lastPrinted>2023-09-12T12:05:18Z</cp:lastPrinted>
  <dcterms:created xsi:type="dcterms:W3CDTF">2021-08-24T06:52:23Z</dcterms:created>
  <dcterms:modified xsi:type="dcterms:W3CDTF">2023-09-12T12:05:32Z</dcterms:modified>
</cp:coreProperties>
</file>