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hidePivotFieldList="1" defaultThemeVersion="124226"/>
  <mc:AlternateContent xmlns:mc="http://schemas.openxmlformats.org/markup-compatibility/2006">
    <mc:Choice Requires="x15">
      <x15ac:absPath xmlns:x15ac="http://schemas.microsoft.com/office/spreadsheetml/2010/11/ac" url="D:\JAIPUR CNM 60016885\Bay extension works\1004346 - AIS Bay extension under RTM Route\Substation Package SS-05\FINAL BIDDING DOCUMENTS - Substation Package SS-05\"/>
    </mc:Choice>
  </mc:AlternateContent>
  <xr:revisionPtr revIDLastSave="0" documentId="13_ncr:1_{F7B634A8-5927-490A-8692-4E35B43FA1B9}"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8"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'Sch-1'!$A$17:$AW$17</definedName>
    <definedName name="_xlnm._FilterDatabase" localSheetId="5" hidden="1">'Sch-1 dis'!$A$16:$B$21</definedName>
    <definedName name="_xlnm._FilterDatabase" localSheetId="6" hidden="1">'Sch-2'!$D$18:$G$125</definedName>
    <definedName name="_xlnm._FilterDatabase" localSheetId="7" hidden="1">'Sch-2 Dis'!$A$15:$F$56</definedName>
    <definedName name="_xlnm._FilterDatabase" localSheetId="8" hidden="1">'Sch-3 '!$A$19:$AW$84</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'Sch-1'!$A$1:$L$50</definedName>
    <definedName name="_xlnm.Print_Area" localSheetId="5">'Sch-1 dis'!$A$1:$G$84</definedName>
    <definedName name="_xlnm.Print_Area" localSheetId="6">'Sch-2'!$A$1:$G$134</definedName>
    <definedName name="_xlnm.Print_Area" localSheetId="7">'Sch-2 Dis'!$A$1:$F$62</definedName>
    <definedName name="_xlnm.Print_Area" localSheetId="8">'Sch-3 '!$A$1:$L$92</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'Sch-1'!$A$1:$L$51</definedName>
    <definedName name="Z_01ACF2E1_8E61_4459_ABC1_B6C183DEED61_.wvu.PrintArea" localSheetId="5" hidden="1">'Sch-1 dis'!$A$1:$G$84</definedName>
    <definedName name="Z_01ACF2E1_8E61_4459_ABC1_B6C183DEED61_.wvu.PrintArea" localSheetId="6" hidden="1">'Sch-2'!$A$1:$G$124</definedName>
    <definedName name="Z_01ACF2E1_8E61_4459_ABC1_B6C183DEED61_.wvu.PrintArea" localSheetId="7" hidden="1">'Sch-2 Dis'!$A$1:$F$55</definedName>
    <definedName name="Z_01ACF2E1_8E61_4459_ABC1_B6C183DEED61_.wvu.PrintArea" localSheetId="8" hidden="1">'Sch-3 '!$A$1:$K$85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'Sch-1'!$L:$O,'Sch-1'!$AA:$AJ</definedName>
    <definedName name="Z_023E95C7_CD0A_46A1_945E_64751E02EBFE_.wvu.Cols" localSheetId="7" hidden="1">'Sch-2 Dis'!$K:$Q</definedName>
    <definedName name="Z_023E95C7_CD0A_46A1_945E_64751E02EBFE_.wvu.Cols" localSheetId="8" hidden="1">'Sch-3 '!$L:$O,'Sch-3 '!$AF:$AK</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'Sch-1'!$A$18:$AW$18</definedName>
    <definedName name="Z_023E95C7_CD0A_46A1_945E_64751E02EBFE_.wvu.FilterData" localSheetId="5" hidden="1">'Sch-1 dis'!$A$16:$B$21</definedName>
    <definedName name="Z_023E95C7_CD0A_46A1_945E_64751E02EBFE_.wvu.FilterData" localSheetId="6" hidden="1">'Sch-2'!$D$18:$G$125</definedName>
    <definedName name="Z_023E95C7_CD0A_46A1_945E_64751E02EBFE_.wvu.FilterData" localSheetId="7" hidden="1">'Sch-2 Dis'!$A$15:$F$56</definedName>
    <definedName name="Z_023E95C7_CD0A_46A1_945E_64751E02EBFE_.wvu.FilterData" localSheetId="8" hidden="1">'Sch-3 '!$A$19:$AW$84</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'Sch-1'!$A$1:$L$50</definedName>
    <definedName name="Z_023E95C7_CD0A_46A1_945E_64751E02EBFE_.wvu.PrintArea" localSheetId="5" hidden="1">'Sch-1 dis'!$A$1:$G$84</definedName>
    <definedName name="Z_023E95C7_CD0A_46A1_945E_64751E02EBFE_.wvu.PrintArea" localSheetId="6" hidden="1">'Sch-2'!$A$1:$G$134</definedName>
    <definedName name="Z_023E95C7_CD0A_46A1_945E_64751E02EBFE_.wvu.PrintArea" localSheetId="7" hidden="1">'Sch-2 Dis'!$A$1:$F$62</definedName>
    <definedName name="Z_023E95C7_CD0A_46A1_945E_64751E02EBFE_.wvu.PrintArea" localSheetId="8" hidden="1">'Sch-3 '!$A$1:$L$92</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'Sch-1'!#REF!,'Sch-1'!$43:$43</definedName>
    <definedName name="Z_023E95C7_CD0A_46A1_945E_64751E02EBFE_.wvu.Rows" localSheetId="6" hidden="1">'Sch-2'!#REF!</definedName>
    <definedName name="Z_023E95C7_CD0A_46A1_945E_64751E02EBFE_.wvu.Rows" localSheetId="8" hidden="1">'Sch-3 '!#REF!,'Sch-3 '!$87:$87</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'!$AF:$AK</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'Sch-1'!$A$18:$L$45</definedName>
    <definedName name="Z_14D7F02E_BCCA_4517_ABC7_537FF4AEB67A_.wvu.FilterData" localSheetId="5" hidden="1">'Sch-1 dis'!$A$17:$G$79</definedName>
    <definedName name="Z_14D7F02E_BCCA_4517_ABC7_537FF4AEB67A_.wvu.FilterData" localSheetId="8" hidden="1">'Sch-3 '!$A$16:$K$86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'Sch-1'!$A$1:$L$51</definedName>
    <definedName name="Z_14D7F02E_BCCA_4517_ABC7_537FF4AEB67A_.wvu.PrintArea" localSheetId="5" hidden="1">'Sch-1 dis'!$A$1:$G$84</definedName>
    <definedName name="Z_14D7F02E_BCCA_4517_ABC7_537FF4AEB67A_.wvu.PrintArea" localSheetId="6" hidden="1">'Sch-2'!$A$1:$G$133</definedName>
    <definedName name="Z_14D7F02E_BCCA_4517_ABC7_537FF4AEB67A_.wvu.PrintArea" localSheetId="7" hidden="1">'Sch-2 Dis'!$A$1:$F$62</definedName>
    <definedName name="Z_14D7F02E_BCCA_4517_ABC7_537FF4AEB67A_.wvu.PrintArea" localSheetId="8" hidden="1">'Sch-3 '!$A$1:$K$93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'Sch-1'!$N:$O,'Sch-1'!$AA:$AJ</definedName>
    <definedName name="Z_1E0C44A1_9358_4FBD_8C2C_4DB661DA1476_.wvu.Cols" localSheetId="7" hidden="1">'Sch-2 Dis'!$K:$Q</definedName>
    <definedName name="Z_1E0C44A1_9358_4FBD_8C2C_4DB661DA1476_.wvu.Cols" localSheetId="8" hidden="1">'Sch-3 '!$M:$N,'Sch-3 '!$AF:$AK</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'Sch-1'!$A$18:$AV$39</definedName>
    <definedName name="Z_1E0C44A1_9358_4FBD_8C2C_4DB661DA1476_.wvu.FilterData" localSheetId="5" hidden="1">'Sch-1 dis'!$A$16:$B$21</definedName>
    <definedName name="Z_1E0C44A1_9358_4FBD_8C2C_4DB661DA1476_.wvu.FilterData" localSheetId="6" hidden="1">'Sch-2'!$D$18:$G$125</definedName>
    <definedName name="Z_1E0C44A1_9358_4FBD_8C2C_4DB661DA1476_.wvu.FilterData" localSheetId="7" hidden="1">'Sch-2 Dis'!$A$15:$F$56</definedName>
    <definedName name="Z_1E0C44A1_9358_4FBD_8C2C_4DB661DA1476_.wvu.FilterData" localSheetId="8" hidden="1">'Sch-3 '!$A$19:$AW$84</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'Sch-1'!$A$1:$L$50</definedName>
    <definedName name="Z_1E0C44A1_9358_4FBD_8C2C_4DB661DA1476_.wvu.PrintArea" localSheetId="5" hidden="1">'Sch-1 dis'!$A$1:$G$84</definedName>
    <definedName name="Z_1E0C44A1_9358_4FBD_8C2C_4DB661DA1476_.wvu.PrintArea" localSheetId="6" hidden="1">'Sch-2'!$A$1:$G$134</definedName>
    <definedName name="Z_1E0C44A1_9358_4FBD_8C2C_4DB661DA1476_.wvu.PrintArea" localSheetId="7" hidden="1">'Sch-2 Dis'!$A$1:$F$62</definedName>
    <definedName name="Z_1E0C44A1_9358_4FBD_8C2C_4DB661DA1476_.wvu.PrintArea" localSheetId="8" hidden="1">'Sch-3 '!$A$1:$L$92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'Sch-2'!$H:$Q</definedName>
    <definedName name="Z_223BC0FC_814D_40F0_9795_CE82A16FF3A5_.wvu.Cols" localSheetId="7" hidden="1">'Sch-2 Dis'!$K:$Q</definedName>
    <definedName name="Z_223BC0FC_814D_40F0_9795_CE82A16FF3A5_.wvu.Cols" localSheetId="8" hidden="1">'Sch-3 '!$N:$Z,'Sch-3 '!$AF:$AK</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'Sch-1'!$A$18:$L$39</definedName>
    <definedName name="Z_223BC0FC_814D_40F0_9795_CE82A16FF3A5_.wvu.FilterData" localSheetId="5" hidden="1">'Sch-1 dis'!$A$16:$B$21</definedName>
    <definedName name="Z_223BC0FC_814D_40F0_9795_CE82A16FF3A5_.wvu.FilterData" localSheetId="6" hidden="1">'Sch-2'!$D$18:$G$125</definedName>
    <definedName name="Z_223BC0FC_814D_40F0_9795_CE82A16FF3A5_.wvu.FilterData" localSheetId="7" hidden="1">'Sch-2 Dis'!$A$15:$F$56</definedName>
    <definedName name="Z_223BC0FC_814D_40F0_9795_CE82A16FF3A5_.wvu.FilterData" localSheetId="8" hidden="1">'Sch-3 '!$A$18:$K$86</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'Sch-1'!$A$1:$L$50</definedName>
    <definedName name="Z_223BC0FC_814D_40F0_9795_CE82A16FF3A5_.wvu.PrintArea" localSheetId="5" hidden="1">'Sch-1 dis'!$A$1:$G$84</definedName>
    <definedName name="Z_223BC0FC_814D_40F0_9795_CE82A16FF3A5_.wvu.PrintArea" localSheetId="6" hidden="1">'Sch-2'!$A$1:$G$132</definedName>
    <definedName name="Z_223BC0FC_814D_40F0_9795_CE82A16FF3A5_.wvu.PrintArea" localSheetId="7" hidden="1">'Sch-2 Dis'!$A$1:$F$62</definedName>
    <definedName name="Z_223BC0FC_814D_40F0_9795_CE82A16FF3A5_.wvu.PrintArea" localSheetId="8" hidden="1">'Sch-3 '!$A$1:$K$92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'Sch-1'!$Q:$T</definedName>
    <definedName name="Z_27A45B7A_04F2_4516_B80B_5ED0825D4ED3_.wvu.Cols" localSheetId="6" hidden="1">'Sch-2'!$J:$J</definedName>
    <definedName name="Z_27A45B7A_04F2_4516_B80B_5ED0825D4ED3_.wvu.Cols" localSheetId="7" hidden="1">'Sch-2 Dis'!$K:$Q</definedName>
    <definedName name="Z_27A45B7A_04F2_4516_B80B_5ED0825D4ED3_.wvu.Cols" localSheetId="8" hidden="1">'Sch-3 '!$N:$N,'Sch-3 '!$AF:$AK</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'Sch-1'!$A$18:$L$39</definedName>
    <definedName name="Z_27A45B7A_04F2_4516_B80B_5ED0825D4ED3_.wvu.FilterData" localSheetId="5" hidden="1">'Sch-1 dis'!$A$16:$B$21</definedName>
    <definedName name="Z_27A45B7A_04F2_4516_B80B_5ED0825D4ED3_.wvu.FilterData" localSheetId="6" hidden="1">'Sch-2'!$D$18:$G$125</definedName>
    <definedName name="Z_27A45B7A_04F2_4516_B80B_5ED0825D4ED3_.wvu.FilterData" localSheetId="7" hidden="1">'Sch-2 Dis'!$A$15:$F$56</definedName>
    <definedName name="Z_27A45B7A_04F2_4516_B80B_5ED0825D4ED3_.wvu.FilterData" localSheetId="8" hidden="1">'Sch-3 '!$A$18:$K$86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'Sch-1'!$A$1:$L$51</definedName>
    <definedName name="Z_27A45B7A_04F2_4516_B80B_5ED0825D4ED3_.wvu.PrintArea" localSheetId="5" hidden="1">'Sch-1 dis'!$A$1:$G$84</definedName>
    <definedName name="Z_27A45B7A_04F2_4516_B80B_5ED0825D4ED3_.wvu.PrintArea" localSheetId="6" hidden="1">'Sch-2'!$A$1:$G$133</definedName>
    <definedName name="Z_27A45B7A_04F2_4516_B80B_5ED0825D4ED3_.wvu.PrintArea" localSheetId="7" hidden="1">'Sch-2 Dis'!$A$1:$F$62</definedName>
    <definedName name="Z_27A45B7A_04F2_4516_B80B_5ED0825D4ED3_.wvu.PrintArea" localSheetId="8" hidden="1">'Sch-3 '!$A$1:$K$93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'Sch-1'!$N:$O,'Sch-1'!$AA:$AJ</definedName>
    <definedName name="Z_498493C3_769C_4143_9114_C68CD1D40B11_.wvu.Cols" localSheetId="7" hidden="1">'Sch-2 Dis'!$K:$Q</definedName>
    <definedName name="Z_498493C3_769C_4143_9114_C68CD1D40B11_.wvu.Cols" localSheetId="8" hidden="1">'Sch-3 '!$M:$N,'Sch-3 '!$AF:$AK</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'Sch-1'!$A$18:$AV$39</definedName>
    <definedName name="Z_498493C3_769C_4143_9114_C68CD1D40B11_.wvu.FilterData" localSheetId="5" hidden="1">'Sch-1 dis'!$A$16:$B$21</definedName>
    <definedName name="Z_498493C3_769C_4143_9114_C68CD1D40B11_.wvu.FilterData" localSheetId="6" hidden="1">'Sch-2'!$D$18:$G$125</definedName>
    <definedName name="Z_498493C3_769C_4143_9114_C68CD1D40B11_.wvu.FilterData" localSheetId="7" hidden="1">'Sch-2 Dis'!$A$15:$F$56</definedName>
    <definedName name="Z_498493C3_769C_4143_9114_C68CD1D40B11_.wvu.FilterData" localSheetId="8" hidden="1">'Sch-3 '!$A$19:$AW$84</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'Sch-1'!$A$1:$L$50</definedName>
    <definedName name="Z_498493C3_769C_4143_9114_C68CD1D40B11_.wvu.PrintArea" localSheetId="5" hidden="1">'Sch-1 dis'!$A$1:$G$84</definedName>
    <definedName name="Z_498493C3_769C_4143_9114_C68CD1D40B11_.wvu.PrintArea" localSheetId="6" hidden="1">'Sch-2'!$A$1:$G$134</definedName>
    <definedName name="Z_498493C3_769C_4143_9114_C68CD1D40B11_.wvu.PrintArea" localSheetId="7" hidden="1">'Sch-2 Dis'!$A$1:$F$62</definedName>
    <definedName name="Z_498493C3_769C_4143_9114_C68CD1D40B11_.wvu.PrintArea" localSheetId="8" hidden="1">'Sch-3 '!$A$1:$L$92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'Sch-2'!$J:$O</definedName>
    <definedName name="Z_4AA1107B_A795_4744_B566_827168772C7A_.wvu.Cols" localSheetId="7" hidden="1">'Sch-2 Dis'!$K:$Q</definedName>
    <definedName name="Z_4AA1107B_A795_4744_B566_827168772C7A_.wvu.Cols" localSheetId="8" hidden="1">'Sch-3 '!$N:$Z,'Sch-3 '!$AF:$AK</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'Sch-1'!$A$18:$L$39</definedName>
    <definedName name="Z_4AA1107B_A795_4744_B566_827168772C7A_.wvu.FilterData" localSheetId="5" hidden="1">'Sch-1 dis'!$A$16:$B$21</definedName>
    <definedName name="Z_4AA1107B_A795_4744_B566_827168772C7A_.wvu.FilterData" localSheetId="6" hidden="1">'Sch-2'!$D$18:$G$125</definedName>
    <definedName name="Z_4AA1107B_A795_4744_B566_827168772C7A_.wvu.FilterData" localSheetId="7" hidden="1">'Sch-2 Dis'!$A$15:$F$56</definedName>
    <definedName name="Z_4AA1107B_A795_4744_B566_827168772C7A_.wvu.FilterData" localSheetId="8" hidden="1">'Sch-3 '!$A$18:$K$86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'Sch-1'!$A$1:$L$50</definedName>
    <definedName name="Z_4AA1107B_A795_4744_B566_827168772C7A_.wvu.PrintArea" localSheetId="5" hidden="1">'Sch-1 dis'!$A$1:$G$84</definedName>
    <definedName name="Z_4AA1107B_A795_4744_B566_827168772C7A_.wvu.PrintArea" localSheetId="6" hidden="1">'Sch-2'!$A$1:$G$132</definedName>
    <definedName name="Z_4AA1107B_A795_4744_B566_827168772C7A_.wvu.PrintArea" localSheetId="7" hidden="1">'Sch-2 Dis'!$A$1:$F$62</definedName>
    <definedName name="Z_4AA1107B_A795_4744_B566_827168772C7A_.wvu.PrintArea" localSheetId="8" hidden="1">'Sch-3 '!$A$1:$K$92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'Sch-1'!$V:$AI</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'!$AF:$AK</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'Sch-1'!$A$1:$L$51</definedName>
    <definedName name="Z_4F65FF32_EC61_4022_A399_2986D7B6B8B3_.wvu.PrintArea" localSheetId="5" hidden="1">'Sch-1 dis'!$A$1:$G$84</definedName>
    <definedName name="Z_4F65FF32_EC61_4022_A399_2986D7B6B8B3_.wvu.PrintArea" localSheetId="6" hidden="1">'Sch-2'!$A$1:$G$124</definedName>
    <definedName name="Z_4F65FF32_EC61_4022_A399_2986D7B6B8B3_.wvu.PrintArea" localSheetId="7" hidden="1">'Sch-2 Dis'!$A$1:$F$55</definedName>
    <definedName name="Z_4F65FF32_EC61_4022_A399_2986D7B6B8B3_.wvu.PrintArea" localSheetId="8" hidden="1">'Sch-3 '!$A$1:$K$85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'Sch-1'!$76:$142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'Sch-2'!$J:$O</definedName>
    <definedName name="Z_7487ED9F_BBED_4B2A_9631_22F1A430946B_.wvu.Cols" localSheetId="7" hidden="1">'Sch-2 Dis'!$K:$Q</definedName>
    <definedName name="Z_7487ED9F_BBED_4B2A_9631_22F1A430946B_.wvu.Cols" localSheetId="8" hidden="1">'Sch-3 '!$N:$Z,'Sch-3 '!$AF:$AK</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'Sch-1'!$A$18:$L$39</definedName>
    <definedName name="Z_7487ED9F_BBED_4B2A_9631_22F1A430946B_.wvu.FilterData" localSheetId="5" hidden="1">'Sch-1 dis'!$A$16:$B$21</definedName>
    <definedName name="Z_7487ED9F_BBED_4B2A_9631_22F1A430946B_.wvu.FilterData" localSheetId="6" hidden="1">'Sch-2'!$D$18:$G$125</definedName>
    <definedName name="Z_7487ED9F_BBED_4B2A_9631_22F1A430946B_.wvu.FilterData" localSheetId="7" hidden="1">'Sch-2 Dis'!$A$15:$F$56</definedName>
    <definedName name="Z_7487ED9F_BBED_4B2A_9631_22F1A430946B_.wvu.FilterData" localSheetId="8" hidden="1">'Sch-3 '!$A$18:$K$86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'Sch-1'!$A$1:$L$50</definedName>
    <definedName name="Z_7487ED9F_BBED_4B2A_9631_22F1A430946B_.wvu.PrintArea" localSheetId="5" hidden="1">'Sch-1 dis'!$A$1:$G$84</definedName>
    <definedName name="Z_7487ED9F_BBED_4B2A_9631_22F1A430946B_.wvu.PrintArea" localSheetId="6" hidden="1">'Sch-2'!$A$1:$G$132</definedName>
    <definedName name="Z_7487ED9F_BBED_4B2A_9631_22F1A430946B_.wvu.PrintArea" localSheetId="7" hidden="1">'Sch-2 Dis'!$A$1:$F$62</definedName>
    <definedName name="Z_7487ED9F_BBED_4B2A_9631_22F1A430946B_.wvu.PrintArea" localSheetId="8" hidden="1">'Sch-3 '!$A$1:$K$92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'Sch-1'!$N:$O,'Sch-1'!$AA:$AJ</definedName>
    <definedName name="Z_8909CFDD_4F29_4C72_886E_908773EE94A2_.wvu.Cols" localSheetId="7" hidden="1">'Sch-2 Dis'!$K:$Q</definedName>
    <definedName name="Z_8909CFDD_4F29_4C72_886E_908773EE94A2_.wvu.Cols" localSheetId="8" hidden="1">'Sch-3 '!$M:$N,'Sch-3 '!$AF:$AK</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'Sch-1'!$A$18:$AW$18</definedName>
    <definedName name="Z_8909CFDD_4F29_4C72_886E_908773EE94A2_.wvu.FilterData" localSheetId="5" hidden="1">'Sch-1 dis'!$A$16:$B$21</definedName>
    <definedName name="Z_8909CFDD_4F29_4C72_886E_908773EE94A2_.wvu.FilterData" localSheetId="6" hidden="1">'Sch-2'!$D$18:$G$125</definedName>
    <definedName name="Z_8909CFDD_4F29_4C72_886E_908773EE94A2_.wvu.FilterData" localSheetId="7" hidden="1">'Sch-2 Dis'!$A$15:$F$56</definedName>
    <definedName name="Z_8909CFDD_4F29_4C72_886E_908773EE94A2_.wvu.FilterData" localSheetId="8" hidden="1">'Sch-3 '!$A$19:$AW$84</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'Sch-1'!$A$1:$L$50</definedName>
    <definedName name="Z_8909CFDD_4F29_4C72_886E_908773EE94A2_.wvu.PrintArea" localSheetId="5" hidden="1">'Sch-1 dis'!$A$1:$G$84</definedName>
    <definedName name="Z_8909CFDD_4F29_4C72_886E_908773EE94A2_.wvu.PrintArea" localSheetId="6" hidden="1">'Sch-2'!$A$1:$G$134</definedName>
    <definedName name="Z_8909CFDD_4F29_4C72_886E_908773EE94A2_.wvu.PrintArea" localSheetId="7" hidden="1">'Sch-2 Dis'!$A$1:$F$62</definedName>
    <definedName name="Z_8909CFDD_4F29_4C72_886E_908773EE94A2_.wvu.PrintArea" localSheetId="8" hidden="1">'Sch-3 '!$A$1:$L$92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'Sch-1'!$L:$O,'Sch-1'!$AA:$AJ</definedName>
    <definedName name="Z_987A3FAC_920D_4C0C_8129_D8F4AFD7E477_.wvu.Cols" localSheetId="7" hidden="1">'Sch-2 Dis'!$K:$Q</definedName>
    <definedName name="Z_987A3FAC_920D_4C0C_8129_D8F4AFD7E477_.wvu.Cols" localSheetId="8" hidden="1">'Sch-3 '!$M:$N,'Sch-3 '!$AF:$AK</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'Sch-1'!$A$17:$AW$17</definedName>
    <definedName name="Z_987A3FAC_920D_4C0C_8129_D8F4AFD7E477_.wvu.FilterData" localSheetId="5" hidden="1">'Sch-1 dis'!$A$16:$B$21</definedName>
    <definedName name="Z_987A3FAC_920D_4C0C_8129_D8F4AFD7E477_.wvu.FilterData" localSheetId="6" hidden="1">'Sch-2'!$D$18:$G$125</definedName>
    <definedName name="Z_987A3FAC_920D_4C0C_8129_D8F4AFD7E477_.wvu.FilterData" localSheetId="7" hidden="1">'Sch-2 Dis'!$A$15:$F$56</definedName>
    <definedName name="Z_987A3FAC_920D_4C0C_8129_D8F4AFD7E477_.wvu.FilterData" localSheetId="8" hidden="1">'Sch-3 '!$A$19:$AW$84</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'Sch-1'!$A$1:$K$50</definedName>
    <definedName name="Z_987A3FAC_920D_4C0C_8129_D8F4AFD7E477_.wvu.PrintArea" localSheetId="5" hidden="1">'Sch-1 dis'!$A$1:$G$84</definedName>
    <definedName name="Z_987A3FAC_920D_4C0C_8129_D8F4AFD7E477_.wvu.PrintArea" localSheetId="6" hidden="1">'Sch-2'!$A$1:$G$134</definedName>
    <definedName name="Z_987A3FAC_920D_4C0C_8129_D8F4AFD7E477_.wvu.PrintArea" localSheetId="7" hidden="1">'Sch-2 Dis'!$A$1:$F$62</definedName>
    <definedName name="Z_987A3FAC_920D_4C0C_8129_D8F4AFD7E477_.wvu.PrintArea" localSheetId="8" hidden="1">'Sch-3 '!$A$1:$L$92</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'!$87:$87</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'Sch-1'!$N:$P</definedName>
    <definedName name="Z_A34CC49F_E309_4C23_B4F6_1E3B307C10D1_.wvu.Cols" localSheetId="7" hidden="1">'Sch-2 Dis'!$K:$Q</definedName>
    <definedName name="Z_A34CC49F_E309_4C23_B4F6_1E3B307C10D1_.wvu.Cols" localSheetId="8" hidden="1">'Sch-3 '!$M:$N,'Sch-3 '!$AF:$AK</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'Sch-1'!$A$18:$AV$39</definedName>
    <definedName name="Z_A34CC49F_E309_4C23_B4F6_1E3B307C10D1_.wvu.FilterData" localSheetId="5" hidden="1">'Sch-1 dis'!$A$16:$B$21</definedName>
    <definedName name="Z_A34CC49F_E309_4C23_B4F6_1E3B307C10D1_.wvu.FilterData" localSheetId="6" hidden="1">'Sch-2'!$D$18:$G$125</definedName>
    <definedName name="Z_A34CC49F_E309_4C23_B4F6_1E3B307C10D1_.wvu.FilterData" localSheetId="7" hidden="1">'Sch-2 Dis'!$A$15:$F$56</definedName>
    <definedName name="Z_A34CC49F_E309_4C23_B4F6_1E3B307C10D1_.wvu.FilterData" localSheetId="8" hidden="1">'Sch-3 '!$A$19:$AW$84</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'Sch-1'!$A$1:$L$50</definedName>
    <definedName name="Z_A34CC49F_E309_4C23_B4F6_1E3B307C10D1_.wvu.PrintArea" localSheetId="5" hidden="1">'Sch-1 dis'!$A$1:$G$84</definedName>
    <definedName name="Z_A34CC49F_E309_4C23_B4F6_1E3B307C10D1_.wvu.PrintArea" localSheetId="6" hidden="1">'Sch-2'!$A$1:$G$134</definedName>
    <definedName name="Z_A34CC49F_E309_4C23_B4F6_1E3B307C10D1_.wvu.PrintArea" localSheetId="7" hidden="1">'Sch-2 Dis'!$A$1:$F$62</definedName>
    <definedName name="Z_A34CC49F_E309_4C23_B4F6_1E3B307C10D1_.wvu.PrintArea" localSheetId="8" hidden="1">'Sch-3 '!$A$1:$L$92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'Sch-1'!$N:$O,'Sch-1'!$AA:$AJ</definedName>
    <definedName name="Z_A41EE4DE_0D82_4A56_8210_F78316511D11_.wvu.Cols" localSheetId="7" hidden="1">'Sch-2 Dis'!$K:$Q</definedName>
    <definedName name="Z_A41EE4DE_0D82_4A56_8210_F78316511D11_.wvu.Cols" localSheetId="8" hidden="1">'Sch-3 '!$M:$N,'Sch-3 '!$AF:$AK</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'Sch-1'!$A$18:$AV$39</definedName>
    <definedName name="Z_A41EE4DE_0D82_4A56_8210_F78316511D11_.wvu.FilterData" localSheetId="5" hidden="1">'Sch-1 dis'!$A$16:$B$21</definedName>
    <definedName name="Z_A41EE4DE_0D82_4A56_8210_F78316511D11_.wvu.FilterData" localSheetId="6" hidden="1">'Sch-2'!$D$18:$G$125</definedName>
    <definedName name="Z_A41EE4DE_0D82_4A56_8210_F78316511D11_.wvu.FilterData" localSheetId="7" hidden="1">'Sch-2 Dis'!$A$15:$F$56</definedName>
    <definedName name="Z_A41EE4DE_0D82_4A56_8210_F78316511D11_.wvu.FilterData" localSheetId="8" hidden="1">'Sch-3 '!$A$19:$AW$84</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'Sch-1'!$A$1:$L$50</definedName>
    <definedName name="Z_A41EE4DE_0D82_4A56_8210_F78316511D11_.wvu.PrintArea" localSheetId="5" hidden="1">'Sch-1 dis'!$A$1:$G$84</definedName>
    <definedName name="Z_A41EE4DE_0D82_4A56_8210_F78316511D11_.wvu.PrintArea" localSheetId="6" hidden="1">'Sch-2'!$A$1:$G$134</definedName>
    <definedName name="Z_A41EE4DE_0D82_4A56_8210_F78316511D11_.wvu.PrintArea" localSheetId="7" hidden="1">'Sch-2 Dis'!$A$1:$F$62</definedName>
    <definedName name="Z_A41EE4DE_0D82_4A56_8210_F78316511D11_.wvu.PrintArea" localSheetId="8" hidden="1">'Sch-3 '!$A$1:$L$92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'Sch-1'!$M:$M,'Sch-1'!$Q:$S</definedName>
    <definedName name="Z_A7DBDDEF_9245_44C6_9EBF_032DB6E1C0A2_.wvu.Cols" localSheetId="6" hidden="1">'Sch-2'!$J:$O</definedName>
    <definedName name="Z_A7DBDDEF_9245_44C6_9EBF_032DB6E1C0A2_.wvu.Cols" localSheetId="7" hidden="1">'Sch-2 Dis'!$K:$Q</definedName>
    <definedName name="Z_A7DBDDEF_9245_44C6_9EBF_032DB6E1C0A2_.wvu.Cols" localSheetId="8" hidden="1">'Sch-3 '!$N:$Z,'Sch-3 '!$AF:$AK</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'Sch-1'!$A$18:$L$39</definedName>
    <definedName name="Z_A7DBDDEF_9245_44C6_9EBF_032DB6E1C0A2_.wvu.FilterData" localSheetId="5" hidden="1">'Sch-1 dis'!$A$16:$B$21</definedName>
    <definedName name="Z_A7DBDDEF_9245_44C6_9EBF_032DB6E1C0A2_.wvu.FilterData" localSheetId="6" hidden="1">'Sch-2'!$D$18:$G$125</definedName>
    <definedName name="Z_A7DBDDEF_9245_44C6_9EBF_032DB6E1C0A2_.wvu.FilterData" localSheetId="7" hidden="1">'Sch-2 Dis'!$A$15:$F$56</definedName>
    <definedName name="Z_A7DBDDEF_9245_44C6_9EBF_032DB6E1C0A2_.wvu.FilterData" localSheetId="8" hidden="1">'Sch-3 '!$A$18:$K$86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'Sch-1'!$A$1:$L$50</definedName>
    <definedName name="Z_A7DBDDEF_9245_44C6_9EBF_032DB6E1C0A2_.wvu.PrintArea" localSheetId="5" hidden="1">'Sch-1 dis'!$A$1:$G$84</definedName>
    <definedName name="Z_A7DBDDEF_9245_44C6_9EBF_032DB6E1C0A2_.wvu.PrintArea" localSheetId="6" hidden="1">'Sch-2'!$A$1:$G$132</definedName>
    <definedName name="Z_A7DBDDEF_9245_44C6_9EBF_032DB6E1C0A2_.wvu.PrintArea" localSheetId="7" hidden="1">'Sch-2 Dis'!$A$1:$F$62</definedName>
    <definedName name="Z_A7DBDDEF_9245_44C6_9EBF_032DB6E1C0A2_.wvu.PrintArea" localSheetId="8" hidden="1">'Sch-3 '!$A$1:$K$92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'Sch-1'!$P:$AS</definedName>
    <definedName name="Z_B23AD343_29DA_4CE0_BD10_47BF44F3782F_.wvu.Cols" localSheetId="6" hidden="1">'Sch-2'!$J:$O</definedName>
    <definedName name="Z_B23AD343_29DA_4CE0_BD10_47BF44F3782F_.wvu.Cols" localSheetId="7" hidden="1">'Sch-2 Dis'!$K:$Q</definedName>
    <definedName name="Z_B23AD343_29DA_4CE0_BD10_47BF44F3782F_.wvu.Cols" localSheetId="8" hidden="1">'Sch-3 '!$N:$Z,'Sch-3 '!$AF:$AK</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'Sch-1'!$A$18:$L$39</definedName>
    <definedName name="Z_B23AD343_29DA_4CE0_BD10_47BF44F3782F_.wvu.FilterData" localSheetId="5" hidden="1">'Sch-1 dis'!$A$16:$B$21</definedName>
    <definedName name="Z_B23AD343_29DA_4CE0_BD10_47BF44F3782F_.wvu.FilterData" localSheetId="6" hidden="1">'Sch-2'!$D$18:$G$125</definedName>
    <definedName name="Z_B23AD343_29DA_4CE0_BD10_47BF44F3782F_.wvu.FilterData" localSheetId="7" hidden="1">'Sch-2 Dis'!$A$15:$F$56</definedName>
    <definedName name="Z_B23AD343_29DA_4CE0_BD10_47BF44F3782F_.wvu.FilterData" localSheetId="8" hidden="1">'Sch-3 '!$A$18:$K$86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'Sch-1'!$A$1:$L$50</definedName>
    <definedName name="Z_B23AD343_29DA_4CE0_BD10_47BF44F3782F_.wvu.PrintArea" localSheetId="5" hidden="1">'Sch-1 dis'!$A$1:$G$84</definedName>
    <definedName name="Z_B23AD343_29DA_4CE0_BD10_47BF44F3782F_.wvu.PrintArea" localSheetId="6" hidden="1">'Sch-2'!$A$1:$G$132</definedName>
    <definedName name="Z_B23AD343_29DA_4CE0_BD10_47BF44F3782F_.wvu.PrintArea" localSheetId="7" hidden="1">'Sch-2 Dis'!$A$1:$F$62</definedName>
    <definedName name="Z_B23AD343_29DA_4CE0_BD10_47BF44F3782F_.wvu.PrintArea" localSheetId="8" hidden="1">'Sch-3 '!$A$1:$K$92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'Sch-1'!$M:$AB</definedName>
    <definedName name="Z_B3CE7B10_A914_4559_A6DA_AED8C22AFD6D_.wvu.Cols" localSheetId="6" hidden="1">'Sch-2'!$J:$O</definedName>
    <definedName name="Z_B3CE7B10_A914_4559_A6DA_AED8C22AFD6D_.wvu.Cols" localSheetId="7" hidden="1">'Sch-2 Dis'!$K:$Q</definedName>
    <definedName name="Z_B3CE7B10_A914_4559_A6DA_AED8C22AFD6D_.wvu.Cols" localSheetId="8" hidden="1">'Sch-3 '!$N:$Z,'Sch-3 '!$AF:$AK</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'Sch-1'!$A$18:$L$39</definedName>
    <definedName name="Z_B3CE7B10_A914_4559_A6DA_AED8C22AFD6D_.wvu.FilterData" localSheetId="5" hidden="1">'Sch-1 dis'!$A$16:$B$21</definedName>
    <definedName name="Z_B3CE7B10_A914_4559_A6DA_AED8C22AFD6D_.wvu.FilterData" localSheetId="6" hidden="1">'Sch-2'!$D$18:$G$125</definedName>
    <definedName name="Z_B3CE7B10_A914_4559_A6DA_AED8C22AFD6D_.wvu.FilterData" localSheetId="7" hidden="1">'Sch-2 Dis'!$A$15:$F$56</definedName>
    <definedName name="Z_B3CE7B10_A914_4559_A6DA_AED8C22AFD6D_.wvu.FilterData" localSheetId="8" hidden="1">'Sch-3 '!$A$18:$K$86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'Sch-1'!$A$1:$L$50</definedName>
    <definedName name="Z_B3CE7B10_A914_4559_A6DA_AED8C22AFD6D_.wvu.PrintArea" localSheetId="5" hidden="1">'Sch-1 dis'!$A$1:$G$84</definedName>
    <definedName name="Z_B3CE7B10_A914_4559_A6DA_AED8C22AFD6D_.wvu.PrintArea" localSheetId="6" hidden="1">'Sch-2'!$A$1:$G$132</definedName>
    <definedName name="Z_B3CE7B10_A914_4559_A6DA_AED8C22AFD6D_.wvu.PrintArea" localSheetId="7" hidden="1">'Sch-2 Dis'!$A$1:$F$62</definedName>
    <definedName name="Z_B3CE7B10_A914_4559_A6DA_AED8C22AFD6D_.wvu.PrintArea" localSheetId="8" hidden="1">'Sch-3 '!$A$1:$K$92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'Sch-1'!$P:$S</definedName>
    <definedName name="Z_B835C05C_B615_4DCB_982D_4519616B3CD8_.wvu.Cols" localSheetId="6" hidden="1">'Sch-2'!$H:$Q</definedName>
    <definedName name="Z_B835C05C_B615_4DCB_982D_4519616B3CD8_.wvu.Cols" localSheetId="7" hidden="1">'Sch-2 Dis'!$K:$Q</definedName>
    <definedName name="Z_B835C05C_B615_4DCB_982D_4519616B3CD8_.wvu.Cols" localSheetId="8" hidden="1">'Sch-3 '!$N:$Z,'Sch-3 '!$AF:$AK</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'Sch-1'!$A$18:$AW$42</definedName>
    <definedName name="Z_B835C05C_B615_4DCB_982D_4519616B3CD8_.wvu.FilterData" localSheetId="5" hidden="1">'Sch-1 dis'!$A$16:$B$21</definedName>
    <definedName name="Z_B835C05C_B615_4DCB_982D_4519616B3CD8_.wvu.FilterData" localSheetId="6" hidden="1">'Sch-2'!$D$18:$G$125</definedName>
    <definedName name="Z_B835C05C_B615_4DCB_982D_4519616B3CD8_.wvu.FilterData" localSheetId="7" hidden="1">'Sch-2 Dis'!$A$15:$F$56</definedName>
    <definedName name="Z_B835C05C_B615_4DCB_982D_4519616B3CD8_.wvu.FilterData" localSheetId="8" hidden="1">'Sch-3 '!$A$19:$AW$86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'Sch-1'!$A$1:$L$50</definedName>
    <definedName name="Z_B835C05C_B615_4DCB_982D_4519616B3CD8_.wvu.PrintArea" localSheetId="5" hidden="1">'Sch-1 dis'!$A$1:$G$84</definedName>
    <definedName name="Z_B835C05C_B615_4DCB_982D_4519616B3CD8_.wvu.PrintArea" localSheetId="6" hidden="1">'Sch-2'!$A$1:$G$132</definedName>
    <definedName name="Z_B835C05C_B615_4DCB_982D_4519616B3CD8_.wvu.PrintArea" localSheetId="7" hidden="1">'Sch-2 Dis'!$A$1:$F$62</definedName>
    <definedName name="Z_B835C05C_B615_4DCB_982D_4519616B3CD8_.wvu.PrintArea" localSheetId="8" hidden="1">'Sch-3 '!$A$1:$K$92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'Sch-1'!$AA:$AJ</definedName>
    <definedName name="Z_BB6473B7_092C_417E_97E7_ED0705AE17A0_.wvu.Cols" localSheetId="7" hidden="1">'Sch-2 Dis'!$K:$Q</definedName>
    <definedName name="Z_BB6473B7_092C_417E_97E7_ED0705AE17A0_.wvu.Cols" localSheetId="8" hidden="1">'Sch-3 '!$M:$O,'Sch-3 '!$AF:$AK</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'Sch-1'!$A$18:$AW$18</definedName>
    <definedName name="Z_BB6473B7_092C_417E_97E7_ED0705AE17A0_.wvu.FilterData" localSheetId="5" hidden="1">'Sch-1 dis'!$A$16:$B$21</definedName>
    <definedName name="Z_BB6473B7_092C_417E_97E7_ED0705AE17A0_.wvu.FilterData" localSheetId="6" hidden="1">'Sch-2'!$D$18:$G$125</definedName>
    <definedName name="Z_BB6473B7_092C_417E_97E7_ED0705AE17A0_.wvu.FilterData" localSheetId="7" hidden="1">'Sch-2 Dis'!$A$15:$F$56</definedName>
    <definedName name="Z_BB6473B7_092C_417E_97E7_ED0705AE17A0_.wvu.FilterData" localSheetId="8" hidden="1">'Sch-3 '!$A$19:$AW$84</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'Sch-1'!$A$1:$L$50</definedName>
    <definedName name="Z_BB6473B7_092C_417E_97E7_ED0705AE17A0_.wvu.PrintArea" localSheetId="5" hidden="1">'Sch-1 dis'!$A$1:$G$84</definedName>
    <definedName name="Z_BB6473B7_092C_417E_97E7_ED0705AE17A0_.wvu.PrintArea" localSheetId="6" hidden="1">'Sch-2'!$A$1:$G$134</definedName>
    <definedName name="Z_BB6473B7_092C_417E_97E7_ED0705AE17A0_.wvu.PrintArea" localSheetId="7" hidden="1">'Sch-2 Dis'!$A$1:$F$62</definedName>
    <definedName name="Z_BB6473B7_092C_417E_97E7_ED0705AE17A0_.wvu.PrintArea" localSheetId="8" hidden="1">'Sch-3 '!$A$1:$L$92</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'Sch-1'!#REF!,'Sch-1'!$43:$43</definedName>
    <definedName name="Z_BB6473B7_092C_417E_97E7_ED0705AE17A0_.wvu.Rows" localSheetId="6" hidden="1">'Sch-2'!#REF!</definedName>
    <definedName name="Z_BB6473B7_092C_417E_97E7_ED0705AE17A0_.wvu.Rows" localSheetId="8" hidden="1">'Sch-3 '!#REF!,'Sch-3 '!$87:$87</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'Sch-1'!$Q:$T</definedName>
    <definedName name="Z_C431BC99_7569_44AB_83F6_AB73BDED3783_.wvu.Cols" localSheetId="6" hidden="1">'Sch-2'!$H:$Q</definedName>
    <definedName name="Z_C431BC99_7569_44AB_83F6_AB73BDED3783_.wvu.Cols" localSheetId="7" hidden="1">'Sch-2 Dis'!$K:$Q</definedName>
    <definedName name="Z_C431BC99_7569_44AB_83F6_AB73BDED3783_.wvu.Cols" localSheetId="8" hidden="1">'Sch-3 '!$N:$Z,'Sch-3 '!$AF:$AK</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'Sch-1'!$A$18:$AW$42</definedName>
    <definedName name="Z_C431BC99_7569_44AB_83F6_AB73BDED3783_.wvu.FilterData" localSheetId="5" hidden="1">'Sch-1 dis'!$A$16:$B$21</definedName>
    <definedName name="Z_C431BC99_7569_44AB_83F6_AB73BDED3783_.wvu.FilterData" localSheetId="6" hidden="1">'Sch-2'!$D$18:$G$125</definedName>
    <definedName name="Z_C431BC99_7569_44AB_83F6_AB73BDED3783_.wvu.FilterData" localSheetId="7" hidden="1">'Sch-2 Dis'!$A$15:$F$56</definedName>
    <definedName name="Z_C431BC99_7569_44AB_83F6_AB73BDED3783_.wvu.FilterData" localSheetId="8" hidden="1">'Sch-3 '!$A$19:$AW$86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'Sch-1'!$A$1:$L$50</definedName>
    <definedName name="Z_C431BC99_7569_44AB_83F6_AB73BDED3783_.wvu.PrintArea" localSheetId="5" hidden="1">'Sch-1 dis'!$A$1:$G$84</definedName>
    <definedName name="Z_C431BC99_7569_44AB_83F6_AB73BDED3783_.wvu.PrintArea" localSheetId="6" hidden="1">'Sch-2'!$A$1:$G$132</definedName>
    <definedName name="Z_C431BC99_7569_44AB_83F6_AB73BDED3783_.wvu.PrintArea" localSheetId="7" hidden="1">'Sch-2 Dis'!$A$1:$F$62</definedName>
    <definedName name="Z_C431BC99_7569_44AB_83F6_AB73BDED3783_.wvu.PrintArea" localSheetId="8" hidden="1">'Sch-3 '!$A$1:$K$92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'Sch-1'!$L:$O,'Sch-1'!$AA:$AJ</definedName>
    <definedName name="Z_CB55CDDD_15EC_4265_9148_3411BBB26D54_.wvu.Cols" localSheetId="7" hidden="1">'Sch-2 Dis'!$K:$Q</definedName>
    <definedName name="Z_CB55CDDD_15EC_4265_9148_3411BBB26D54_.wvu.Cols" localSheetId="8" hidden="1">'Sch-3 '!$L:$P,'Sch-3 '!$AF:$AK</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'Sch-1'!$A$18:$AV$43</definedName>
    <definedName name="Z_CB55CDDD_15EC_4265_9148_3411BBB26D54_.wvu.FilterData" localSheetId="5" hidden="1">'Sch-1 dis'!$A$16:$B$21</definedName>
    <definedName name="Z_CB55CDDD_15EC_4265_9148_3411BBB26D54_.wvu.FilterData" localSheetId="6" hidden="1">'Sch-2'!$D$18:$G$125</definedName>
    <definedName name="Z_CB55CDDD_15EC_4265_9148_3411BBB26D54_.wvu.FilterData" localSheetId="7" hidden="1">'Sch-2 Dis'!$A$15:$F$56</definedName>
    <definedName name="Z_CB55CDDD_15EC_4265_9148_3411BBB26D54_.wvu.FilterData" localSheetId="8" hidden="1">'Sch-3 '!$A$19:$AW$84</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'Sch-1'!$A$1:$K$50</definedName>
    <definedName name="Z_CB55CDDD_15EC_4265_9148_3411BBB26D54_.wvu.PrintArea" localSheetId="5" hidden="1">'Sch-1 dis'!$A$1:$G$84</definedName>
    <definedName name="Z_CB55CDDD_15EC_4265_9148_3411BBB26D54_.wvu.PrintArea" localSheetId="6" hidden="1">'Sch-2'!$A$1:$G$134</definedName>
    <definedName name="Z_CB55CDDD_15EC_4265_9148_3411BBB26D54_.wvu.PrintArea" localSheetId="7" hidden="1">'Sch-2 Dis'!$A$1:$F$62</definedName>
    <definedName name="Z_CB55CDDD_15EC_4265_9148_3411BBB26D54_.wvu.PrintArea" localSheetId="8" hidden="1">'Sch-3 '!$A$1:$L$92</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'!$87:$87</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'Sch-2'!$J:$O</definedName>
    <definedName name="Z_D0757F9E_DF41_4B40_A5E5_F4F8FDD8D61D_.wvu.Cols" localSheetId="7" hidden="1">'Sch-2 Dis'!$K:$Q</definedName>
    <definedName name="Z_D0757F9E_DF41_4B40_A5E5_F4F8FDD8D61D_.wvu.Cols" localSheetId="8" hidden="1">'Sch-3 '!$N:$Z,'Sch-3 '!$AF:$AK</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'Sch-1'!$A$18:$L$39</definedName>
    <definedName name="Z_D0757F9E_DF41_4B40_A5E5_F4F8FDD8D61D_.wvu.FilterData" localSheetId="5" hidden="1">'Sch-1 dis'!$A$16:$B$21</definedName>
    <definedName name="Z_D0757F9E_DF41_4B40_A5E5_F4F8FDD8D61D_.wvu.FilterData" localSheetId="6" hidden="1">'Sch-2'!$D$18:$G$125</definedName>
    <definedName name="Z_D0757F9E_DF41_4B40_A5E5_F4F8FDD8D61D_.wvu.FilterData" localSheetId="7" hidden="1">'Sch-2 Dis'!$A$15:$F$56</definedName>
    <definedName name="Z_D0757F9E_DF41_4B40_A5E5_F4F8FDD8D61D_.wvu.FilterData" localSheetId="8" hidden="1">'Sch-3 '!$A$18:$K$86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'Sch-1'!$A$1:$L$50</definedName>
    <definedName name="Z_D0757F9E_DF41_4B40_A5E5_F4F8FDD8D61D_.wvu.PrintArea" localSheetId="5" hidden="1">'Sch-1 dis'!$A$1:$G$84</definedName>
    <definedName name="Z_D0757F9E_DF41_4B40_A5E5_F4F8FDD8D61D_.wvu.PrintArea" localSheetId="6" hidden="1">'Sch-2'!$A$1:$G$132</definedName>
    <definedName name="Z_D0757F9E_DF41_4B40_A5E5_F4F8FDD8D61D_.wvu.PrintArea" localSheetId="7" hidden="1">'Sch-2 Dis'!$A$1:$F$62</definedName>
    <definedName name="Z_D0757F9E_DF41_4B40_A5E5_F4F8FDD8D61D_.wvu.PrintArea" localSheetId="8" hidden="1">'Sch-3 '!$A$1:$K$92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'Sch-1'!$M:$AW</definedName>
    <definedName name="Z_D53177B2_31EC_4222_B97A_A37DCFD9E45B_.wvu.Cols" localSheetId="6" hidden="1">'Sch-2'!$J:$O</definedName>
    <definedName name="Z_D53177B2_31EC_4222_B97A_A37DCFD9E45B_.wvu.Cols" localSheetId="7" hidden="1">'Sch-2 Dis'!$K:$Q</definedName>
    <definedName name="Z_D53177B2_31EC_4222_B97A_A37DCFD9E45B_.wvu.Cols" localSheetId="8" hidden="1">'Sch-3 '!$N:$Z,'Sch-3 '!$AF:$AK</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'Sch-1'!$A$18:$L$39</definedName>
    <definedName name="Z_D53177B2_31EC_4222_B97A_A37DCFD9E45B_.wvu.FilterData" localSheetId="5" hidden="1">'Sch-1 dis'!$A$16:$B$21</definedName>
    <definedName name="Z_D53177B2_31EC_4222_B97A_A37DCFD9E45B_.wvu.FilterData" localSheetId="6" hidden="1">'Sch-2'!$D$18:$G$125</definedName>
    <definedName name="Z_D53177B2_31EC_4222_B97A_A37DCFD9E45B_.wvu.FilterData" localSheetId="7" hidden="1">'Sch-2 Dis'!$A$15:$F$56</definedName>
    <definedName name="Z_D53177B2_31EC_4222_B97A_A37DCFD9E45B_.wvu.FilterData" localSheetId="8" hidden="1">'Sch-3 '!$A$18:$K$86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'Sch-1'!$A$1:$L$50</definedName>
    <definedName name="Z_D53177B2_31EC_4222_B97A_A37DCFD9E45B_.wvu.PrintArea" localSheetId="5" hidden="1">'Sch-1 dis'!$A$1:$G$84</definedName>
    <definedName name="Z_D53177B2_31EC_4222_B97A_A37DCFD9E45B_.wvu.PrintArea" localSheetId="6" hidden="1">'Sch-2'!$A$1:$G$132</definedName>
    <definedName name="Z_D53177B2_31EC_4222_B97A_A37DCFD9E45B_.wvu.PrintArea" localSheetId="7" hidden="1">'Sch-2 Dis'!$A$1:$F$62</definedName>
    <definedName name="Z_D53177B2_31EC_4222_B97A_A37DCFD9E45B_.wvu.PrintArea" localSheetId="8" hidden="1">'Sch-3 '!$A$1:$K$92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'Sch-1'!$L:$O,'Sch-1'!$AA:$AJ</definedName>
    <definedName name="Z_D5F8AD2D_F014_4A7B_9CE7_589273BD9F11_.wvu.Cols" localSheetId="7" hidden="1">'Sch-2 Dis'!$K:$Q</definedName>
    <definedName name="Z_D5F8AD2D_F014_4A7B_9CE7_589273BD9F11_.wvu.Cols" localSheetId="8" hidden="1">'Sch-3 '!$M:$N,'Sch-3 '!$AF:$AK</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'Sch-1'!$A$17:$AW$17</definedName>
    <definedName name="Z_D5F8AD2D_F014_4A7B_9CE7_589273BD9F11_.wvu.FilterData" localSheetId="5" hidden="1">'Sch-1 dis'!$A$16:$B$21</definedName>
    <definedName name="Z_D5F8AD2D_F014_4A7B_9CE7_589273BD9F11_.wvu.FilterData" localSheetId="6" hidden="1">'Sch-2'!$D$18:$G$125</definedName>
    <definedName name="Z_D5F8AD2D_F014_4A7B_9CE7_589273BD9F11_.wvu.FilterData" localSheetId="7" hidden="1">'Sch-2 Dis'!$A$15:$F$56</definedName>
    <definedName name="Z_D5F8AD2D_F014_4A7B_9CE7_589273BD9F11_.wvu.FilterData" localSheetId="8" hidden="1">'Sch-3 '!$A$19:$AW$84</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'Sch-1'!$A$1:$K$50</definedName>
    <definedName name="Z_D5F8AD2D_F014_4A7B_9CE7_589273BD9F11_.wvu.PrintArea" localSheetId="5" hidden="1">'Sch-1 dis'!$A$1:$G$84</definedName>
    <definedName name="Z_D5F8AD2D_F014_4A7B_9CE7_589273BD9F11_.wvu.PrintArea" localSheetId="6" hidden="1">'Sch-2'!$A$1:$G$134</definedName>
    <definedName name="Z_D5F8AD2D_F014_4A7B_9CE7_589273BD9F11_.wvu.PrintArea" localSheetId="7" hidden="1">'Sch-2 Dis'!$A$1:$F$62</definedName>
    <definedName name="Z_D5F8AD2D_F014_4A7B_9CE7_589273BD9F11_.wvu.PrintArea" localSheetId="8" hidden="1">'Sch-3 '!$A$1:$L$92</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'!$87:$87</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'Sch-1'!$M:$AW</definedName>
    <definedName name="Z_E97134B6_5E8D_4951_8DA0_73D065532361_.wvu.Cols" localSheetId="6" hidden="1">'Sch-2'!$J:$O</definedName>
    <definedName name="Z_E97134B6_5E8D_4951_8DA0_73D065532361_.wvu.Cols" localSheetId="7" hidden="1">'Sch-2 Dis'!$K:$Q</definedName>
    <definedName name="Z_E97134B6_5E8D_4951_8DA0_73D065532361_.wvu.Cols" localSheetId="8" hidden="1">'Sch-3 '!$N:$Z,'Sch-3 '!$AF:$AK</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'Sch-1'!$A$18:$L$39</definedName>
    <definedName name="Z_E97134B6_5E8D_4951_8DA0_73D065532361_.wvu.FilterData" localSheetId="5" hidden="1">'Sch-1 dis'!$A$16:$B$21</definedName>
    <definedName name="Z_E97134B6_5E8D_4951_8DA0_73D065532361_.wvu.FilterData" localSheetId="6" hidden="1">'Sch-2'!$D$18:$G$125</definedName>
    <definedName name="Z_E97134B6_5E8D_4951_8DA0_73D065532361_.wvu.FilterData" localSheetId="7" hidden="1">'Sch-2 Dis'!$A$15:$F$56</definedName>
    <definedName name="Z_E97134B6_5E8D_4951_8DA0_73D065532361_.wvu.FilterData" localSheetId="8" hidden="1">'Sch-3 '!$A$18:$K$86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'Sch-1'!$A$1:$L$50</definedName>
    <definedName name="Z_E97134B6_5E8D_4951_8DA0_73D065532361_.wvu.PrintArea" localSheetId="5" hidden="1">'Sch-1 dis'!$A$1:$G$84</definedName>
    <definedName name="Z_E97134B6_5E8D_4951_8DA0_73D065532361_.wvu.PrintArea" localSheetId="6" hidden="1">'Sch-2'!$A$1:$G$132</definedName>
    <definedName name="Z_E97134B6_5E8D_4951_8DA0_73D065532361_.wvu.PrintArea" localSheetId="7" hidden="1">'Sch-2 Dis'!$A$1:$F$62</definedName>
    <definedName name="Z_E97134B6_5E8D_4951_8DA0_73D065532361_.wvu.PrintArea" localSheetId="8" hidden="1">'Sch-3 '!$A$1:$K$92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'Sch-1'!$P:$AS</definedName>
    <definedName name="Z_E9F4E142_7D26_464D_BECA_4F3806DB1FE1_.wvu.Cols" localSheetId="6" hidden="1">'Sch-2'!$J:$O</definedName>
    <definedName name="Z_E9F4E142_7D26_464D_BECA_4F3806DB1FE1_.wvu.Cols" localSheetId="7" hidden="1">'Sch-2 Dis'!$K:$Q</definedName>
    <definedName name="Z_E9F4E142_7D26_464D_BECA_4F3806DB1FE1_.wvu.Cols" localSheetId="8" hidden="1">'Sch-3 '!$N:$Z,'Sch-3 '!$AF:$AK</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'Sch-1'!$A$18:$L$39</definedName>
    <definedName name="Z_E9F4E142_7D26_464D_BECA_4F3806DB1FE1_.wvu.FilterData" localSheetId="5" hidden="1">'Sch-1 dis'!$A$16:$B$21</definedName>
    <definedName name="Z_E9F4E142_7D26_464D_BECA_4F3806DB1FE1_.wvu.FilterData" localSheetId="6" hidden="1">'Sch-2'!$D$18:$G$125</definedName>
    <definedName name="Z_E9F4E142_7D26_464D_BECA_4F3806DB1FE1_.wvu.FilterData" localSheetId="7" hidden="1">'Sch-2 Dis'!$A$15:$F$56</definedName>
    <definedName name="Z_E9F4E142_7D26_464D_BECA_4F3806DB1FE1_.wvu.FilterData" localSheetId="8" hidden="1">'Sch-3 '!$A$18:$K$86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'Sch-1'!$A$1:$L$50</definedName>
    <definedName name="Z_E9F4E142_7D26_464D_BECA_4F3806DB1FE1_.wvu.PrintArea" localSheetId="5" hidden="1">'Sch-1 dis'!$A$1:$G$84</definedName>
    <definedName name="Z_E9F4E142_7D26_464D_BECA_4F3806DB1FE1_.wvu.PrintArea" localSheetId="6" hidden="1">'Sch-2'!$A$1:$G$132</definedName>
    <definedName name="Z_E9F4E142_7D26_464D_BECA_4F3806DB1FE1_.wvu.PrintArea" localSheetId="7" hidden="1">'Sch-2 Dis'!$A$1:$F$62</definedName>
    <definedName name="Z_E9F4E142_7D26_464D_BECA_4F3806DB1FE1_.wvu.PrintArea" localSheetId="8" hidden="1">'Sch-3 '!$A$1:$K$92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'Sch-1'!$P:$AS</definedName>
    <definedName name="Z_ECE9294F_C910_4036_88BC_B1F2176FB06B_.wvu.Cols" localSheetId="6" hidden="1">'Sch-2'!$J:$O</definedName>
    <definedName name="Z_ECE9294F_C910_4036_88BC_B1F2176FB06B_.wvu.Cols" localSheetId="7" hidden="1">'Sch-2 Dis'!$K:$Q</definedName>
    <definedName name="Z_ECE9294F_C910_4036_88BC_B1F2176FB06B_.wvu.Cols" localSheetId="8" hidden="1">'Sch-3 '!$N:$Z,'Sch-3 '!$AF:$AK</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'Sch-1'!$A$18:$L$39</definedName>
    <definedName name="Z_ECE9294F_C910_4036_88BC_B1F2176FB06B_.wvu.FilterData" localSheetId="5" hidden="1">'Sch-1 dis'!$A$16:$B$21</definedName>
    <definedName name="Z_ECE9294F_C910_4036_88BC_B1F2176FB06B_.wvu.FilterData" localSheetId="6" hidden="1">'Sch-2'!$D$18:$G$125</definedName>
    <definedName name="Z_ECE9294F_C910_4036_88BC_B1F2176FB06B_.wvu.FilterData" localSheetId="7" hidden="1">'Sch-2 Dis'!$A$15:$F$56</definedName>
    <definedName name="Z_ECE9294F_C910_4036_88BC_B1F2176FB06B_.wvu.FilterData" localSheetId="8" hidden="1">'Sch-3 '!$A$18:$K$86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'Sch-1'!$A$1:$L$50</definedName>
    <definedName name="Z_ECE9294F_C910_4036_88BC_B1F2176FB06B_.wvu.PrintArea" localSheetId="5" hidden="1">'Sch-1 dis'!$A$1:$G$84</definedName>
    <definedName name="Z_ECE9294F_C910_4036_88BC_B1F2176FB06B_.wvu.PrintArea" localSheetId="6" hidden="1">'Sch-2'!$A$1:$G$132</definedName>
    <definedName name="Z_ECE9294F_C910_4036_88BC_B1F2176FB06B_.wvu.PrintArea" localSheetId="7" hidden="1">'Sch-2 Dis'!$A$1:$F$62</definedName>
    <definedName name="Z_ECE9294F_C910_4036_88BC_B1F2176FB06B_.wvu.PrintArea" localSheetId="8" hidden="1">'Sch-3 '!$A$1:$K$92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'Sch-2'!$J:$O</definedName>
    <definedName name="Z_EE46BCD1_F715_4FA9_A5FC_1B125AD601E0_.wvu.Cols" localSheetId="7" hidden="1">'Sch-2 Dis'!$K:$Q</definedName>
    <definedName name="Z_EE46BCD1_F715_4FA9_A5FC_1B125AD601E0_.wvu.Cols" localSheetId="8" hidden="1">'Sch-3 '!$N:$Z,'Sch-3 '!$AF:$AK</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'Sch-1'!$A$18:$L$39</definedName>
    <definedName name="Z_EE46BCD1_F715_4FA9_A5FC_1B125AD601E0_.wvu.FilterData" localSheetId="5" hidden="1">'Sch-1 dis'!$A$16:$B$21</definedName>
    <definedName name="Z_EE46BCD1_F715_4FA9_A5FC_1B125AD601E0_.wvu.FilterData" localSheetId="6" hidden="1">'Sch-2'!$D$18:$G$125</definedName>
    <definedName name="Z_EE46BCD1_F715_4FA9_A5FC_1B125AD601E0_.wvu.FilterData" localSheetId="7" hidden="1">'Sch-2 Dis'!$A$15:$F$56</definedName>
    <definedName name="Z_EE46BCD1_F715_4FA9_A5FC_1B125AD601E0_.wvu.FilterData" localSheetId="8" hidden="1">'Sch-3 '!$A$18:$K$86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'Sch-1'!$A$1:$L$50</definedName>
    <definedName name="Z_EE46BCD1_F715_4FA9_A5FC_1B125AD601E0_.wvu.PrintArea" localSheetId="5" hidden="1">'Sch-1 dis'!$A$1:$G$84</definedName>
    <definedName name="Z_EE46BCD1_F715_4FA9_A5FC_1B125AD601E0_.wvu.PrintArea" localSheetId="6" hidden="1">'Sch-2'!$A$1:$G$132</definedName>
    <definedName name="Z_EE46BCD1_F715_4FA9_A5FC_1B125AD601E0_.wvu.PrintArea" localSheetId="7" hidden="1">'Sch-2 Dis'!$A$1:$F$62</definedName>
    <definedName name="Z_EE46BCD1_F715_4FA9_A5FC_1B125AD601E0_.wvu.PrintArea" localSheetId="8" hidden="1">'Sch-3 '!$A$1:$K$92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7" l="1"/>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K57" i="9" l="1"/>
  <c r="M57" i="9" s="1"/>
  <c r="N57" i="9" s="1"/>
  <c r="L57" i="9" s="1"/>
  <c r="K20" i="9"/>
  <c r="M20" i="9" s="1"/>
  <c r="N20" i="9" s="1"/>
  <c r="L20" i="9" s="1"/>
  <c r="K21" i="9"/>
  <c r="M21" i="9" s="1"/>
  <c r="N21" i="9" s="1"/>
  <c r="L21" i="9" s="1"/>
  <c r="K22" i="9"/>
  <c r="M22" i="9" s="1"/>
  <c r="N22" i="9" s="1"/>
  <c r="L22" i="9" s="1"/>
  <c r="K23" i="9"/>
  <c r="M23" i="9" s="1"/>
  <c r="N23" i="9" s="1"/>
  <c r="L23" i="9" s="1"/>
  <c r="K24" i="9"/>
  <c r="M24" i="9" s="1"/>
  <c r="N24" i="9" s="1"/>
  <c r="L24" i="9" s="1"/>
  <c r="K25" i="9"/>
  <c r="M25" i="9" s="1"/>
  <c r="N25" i="9" s="1"/>
  <c r="L25" i="9" s="1"/>
  <c r="K26" i="9"/>
  <c r="M26" i="9" s="1"/>
  <c r="N26" i="9" s="1"/>
  <c r="L26" i="9" s="1"/>
  <c r="K27" i="9"/>
  <c r="M27" i="9" s="1"/>
  <c r="N27" i="9" s="1"/>
  <c r="L27" i="9" s="1"/>
  <c r="K28" i="9"/>
  <c r="M28" i="9" s="1"/>
  <c r="N28" i="9" s="1"/>
  <c r="L28" i="9" s="1"/>
  <c r="K29" i="9"/>
  <c r="M29" i="9" s="1"/>
  <c r="N29" i="9" s="1"/>
  <c r="L29" i="9" s="1"/>
  <c r="K30" i="9"/>
  <c r="M30" i="9" s="1"/>
  <c r="N30" i="9" s="1"/>
  <c r="L30" i="9" s="1"/>
  <c r="K31" i="9"/>
  <c r="M31" i="9" s="1"/>
  <c r="N31" i="9" s="1"/>
  <c r="L31" i="9" s="1"/>
  <c r="K32" i="9"/>
  <c r="M32" i="9" s="1"/>
  <c r="N32" i="9" s="1"/>
  <c r="L32" i="9" s="1"/>
  <c r="K33" i="9"/>
  <c r="M33" i="9" s="1"/>
  <c r="N33" i="9" s="1"/>
  <c r="L33" i="9" s="1"/>
  <c r="K34" i="9"/>
  <c r="M34" i="9" s="1"/>
  <c r="N34" i="9" s="1"/>
  <c r="L34" i="9" s="1"/>
  <c r="K35" i="9"/>
  <c r="M35" i="9" s="1"/>
  <c r="N35" i="9" s="1"/>
  <c r="L35" i="9" s="1"/>
  <c r="K36" i="9"/>
  <c r="M36" i="9" s="1"/>
  <c r="N36" i="9" s="1"/>
  <c r="K37" i="9"/>
  <c r="M37" i="9" s="1"/>
  <c r="N37" i="9" s="1"/>
  <c r="L37" i="9" s="1"/>
  <c r="K38" i="9"/>
  <c r="M38" i="9" s="1"/>
  <c r="N38" i="9" s="1"/>
  <c r="L38" i="9" s="1"/>
  <c r="K39" i="9"/>
  <c r="M39" i="9" s="1"/>
  <c r="N39" i="9" s="1"/>
  <c r="L39" i="9" s="1"/>
  <c r="K40" i="9"/>
  <c r="M40" i="9" s="1"/>
  <c r="N40" i="9" s="1"/>
  <c r="L40" i="9" s="1"/>
  <c r="K41" i="9"/>
  <c r="M41" i="9" s="1"/>
  <c r="N41" i="9" s="1"/>
  <c r="L41" i="9" s="1"/>
  <c r="K42" i="9"/>
  <c r="M42" i="9" s="1"/>
  <c r="N42" i="9" s="1"/>
  <c r="L42" i="9" s="1"/>
  <c r="K43" i="9"/>
  <c r="M43" i="9" s="1"/>
  <c r="N43" i="9" s="1"/>
  <c r="L43" i="9" s="1"/>
  <c r="K44" i="9"/>
  <c r="M44" i="9" s="1"/>
  <c r="N44" i="9" s="1"/>
  <c r="L44" i="9" s="1"/>
  <c r="K45" i="9"/>
  <c r="M45" i="9" s="1"/>
  <c r="N45" i="9" s="1"/>
  <c r="L45" i="9" s="1"/>
  <c r="K46" i="9"/>
  <c r="M46" i="9" s="1"/>
  <c r="N46" i="9" s="1"/>
  <c r="L46" i="9" s="1"/>
  <c r="K47" i="9"/>
  <c r="M47" i="9" s="1"/>
  <c r="N47" i="9" s="1"/>
  <c r="L47" i="9" s="1"/>
  <c r="K48" i="9"/>
  <c r="M48" i="9" s="1"/>
  <c r="N48" i="9" s="1"/>
  <c r="L48" i="9" s="1"/>
  <c r="K49" i="9"/>
  <c r="M49" i="9" s="1"/>
  <c r="N49" i="9" s="1"/>
  <c r="L49" i="9" s="1"/>
  <c r="K50" i="9"/>
  <c r="M50" i="9" s="1"/>
  <c r="N50" i="9" s="1"/>
  <c r="L50" i="9" s="1"/>
  <c r="K51" i="9"/>
  <c r="M51" i="9" s="1"/>
  <c r="N51" i="9" s="1"/>
  <c r="L51" i="9" s="1"/>
  <c r="K52" i="9"/>
  <c r="M52" i="9" s="1"/>
  <c r="N52" i="9" s="1"/>
  <c r="L52" i="9" s="1"/>
  <c r="K53" i="9"/>
  <c r="M53" i="9" s="1"/>
  <c r="N53" i="9" s="1"/>
  <c r="L53" i="9" s="1"/>
  <c r="K54" i="9"/>
  <c r="M54" i="9" s="1"/>
  <c r="N54" i="9" s="1"/>
  <c r="L54" i="9" s="1"/>
  <c r="K55" i="9"/>
  <c r="M55" i="9" s="1"/>
  <c r="N55" i="9" s="1"/>
  <c r="L55" i="9" s="1"/>
  <c r="K56" i="9"/>
  <c r="M56" i="9" s="1"/>
  <c r="N56" i="9" s="1"/>
  <c r="L56" i="9" s="1"/>
  <c r="K58" i="9"/>
  <c r="M58" i="9" s="1"/>
  <c r="N58" i="9" s="1"/>
  <c r="L58" i="9" s="1"/>
  <c r="K59" i="9"/>
  <c r="M59" i="9" s="1"/>
  <c r="N59" i="9" s="1"/>
  <c r="L59" i="9" s="1"/>
  <c r="K60" i="9"/>
  <c r="M60" i="9" s="1"/>
  <c r="N60" i="9" s="1"/>
  <c r="L60" i="9" s="1"/>
  <c r="K61" i="9"/>
  <c r="M61" i="9" s="1"/>
  <c r="N61" i="9" s="1"/>
  <c r="L61" i="9" s="1"/>
  <c r="K62" i="9"/>
  <c r="M62" i="9" s="1"/>
  <c r="N62" i="9" s="1"/>
  <c r="L62" i="9" s="1"/>
  <c r="K63" i="9"/>
  <c r="M63" i="9" s="1"/>
  <c r="N63" i="9" s="1"/>
  <c r="L63" i="9" s="1"/>
  <c r="K64" i="9"/>
  <c r="M64" i="9" s="1"/>
  <c r="N64" i="9" s="1"/>
  <c r="L64" i="9" s="1"/>
  <c r="K65" i="9"/>
  <c r="M65" i="9" s="1"/>
  <c r="N65" i="9" s="1"/>
  <c r="L65" i="9" s="1"/>
  <c r="K66" i="9"/>
  <c r="M66" i="9" s="1"/>
  <c r="N66" i="9" s="1"/>
  <c r="L66" i="9" s="1"/>
  <c r="K67" i="9"/>
  <c r="M67" i="9" s="1"/>
  <c r="N67" i="9" s="1"/>
  <c r="L67" i="9" s="1"/>
  <c r="K68" i="9"/>
  <c r="M68" i="9" s="1"/>
  <c r="N68" i="9" s="1"/>
  <c r="L68" i="9" s="1"/>
  <c r="K69" i="9"/>
  <c r="M69" i="9" s="1"/>
  <c r="N69" i="9" s="1"/>
  <c r="L69" i="9" s="1"/>
  <c r="K70" i="9"/>
  <c r="M70" i="9" s="1"/>
  <c r="N70" i="9" s="1"/>
  <c r="L70" i="9" s="1"/>
  <c r="K71" i="9"/>
  <c r="M71" i="9" s="1"/>
  <c r="N71" i="9" s="1"/>
  <c r="L71" i="9" s="1"/>
  <c r="K72" i="9"/>
  <c r="M72" i="9" s="1"/>
  <c r="N72" i="9" s="1"/>
  <c r="L72" i="9" s="1"/>
  <c r="K73" i="9"/>
  <c r="M73" i="9" s="1"/>
  <c r="N73" i="9" s="1"/>
  <c r="L73" i="9" s="1"/>
  <c r="K74" i="9"/>
  <c r="M74" i="9" s="1"/>
  <c r="N74" i="9" s="1"/>
  <c r="L74" i="9" s="1"/>
  <c r="K75" i="9"/>
  <c r="M75" i="9" s="1"/>
  <c r="N75" i="9" s="1"/>
  <c r="L75" i="9" s="1"/>
  <c r="K76" i="9"/>
  <c r="M76" i="9" s="1"/>
  <c r="N76" i="9" s="1"/>
  <c r="L76" i="9" s="1"/>
  <c r="K77" i="9"/>
  <c r="M77" i="9" s="1"/>
  <c r="N77" i="9" s="1"/>
  <c r="L77" i="9" s="1"/>
  <c r="K78" i="9"/>
  <c r="M78" i="9" s="1"/>
  <c r="N78" i="9" s="1"/>
  <c r="L78" i="9" s="1"/>
  <c r="K79" i="9"/>
  <c r="M79" i="9" s="1"/>
  <c r="N79" i="9" s="1"/>
  <c r="L79" i="9" s="1"/>
  <c r="K80" i="9"/>
  <c r="M80" i="9" s="1"/>
  <c r="N80" i="9" s="1"/>
  <c r="L80" i="9" s="1"/>
  <c r="K81" i="9"/>
  <c r="M81" i="9" s="1"/>
  <c r="N81" i="9" s="1"/>
  <c r="L81" i="9" s="1"/>
  <c r="K82" i="9"/>
  <c r="M82" i="9" s="1"/>
  <c r="N82" i="9" s="1"/>
  <c r="L82" i="9" s="1"/>
  <c r="K83" i="9"/>
  <c r="M83" i="9" s="1"/>
  <c r="N83" i="9" s="1"/>
  <c r="L83" i="9" s="1"/>
  <c r="K84" i="9"/>
  <c r="M84" i="9" s="1"/>
  <c r="N84" i="9" s="1"/>
  <c r="L84" i="9" s="1"/>
  <c r="K34" i="5"/>
  <c r="N34" i="5" s="1"/>
  <c r="O34" i="5" s="1"/>
  <c r="K35" i="5"/>
  <c r="N35" i="5" s="1"/>
  <c r="O35" i="5" s="1"/>
  <c r="K36" i="5"/>
  <c r="N36" i="5" s="1"/>
  <c r="O36" i="5" s="1"/>
  <c r="K37" i="5"/>
  <c r="N37" i="5" s="1"/>
  <c r="O37" i="5" s="1"/>
  <c r="K38" i="5"/>
  <c r="N38" i="5" s="1"/>
  <c r="O38" i="5" s="1"/>
  <c r="K39" i="5"/>
  <c r="N39" i="5" s="1"/>
  <c r="O39" i="5" s="1"/>
  <c r="H10" i="9"/>
  <c r="K19" i="5"/>
  <c r="N19" i="5" s="1"/>
  <c r="O19" i="5" s="1"/>
  <c r="K20" i="5"/>
  <c r="N20" i="5" s="1"/>
  <c r="O20" i="5" s="1"/>
  <c r="K21" i="5"/>
  <c r="N21" i="5" s="1"/>
  <c r="O21" i="5" s="1"/>
  <c r="K22" i="5"/>
  <c r="N22" i="5" s="1"/>
  <c r="O22" i="5" s="1"/>
  <c r="K23" i="5"/>
  <c r="N23" i="5" s="1"/>
  <c r="O23" i="5" s="1"/>
  <c r="K24" i="5"/>
  <c r="N24" i="5" s="1"/>
  <c r="O24" i="5" s="1"/>
  <c r="L24" i="5" s="1"/>
  <c r="K25" i="5"/>
  <c r="N25" i="5" s="1"/>
  <c r="O25" i="5" s="1"/>
  <c r="L25" i="5" s="1"/>
  <c r="K26" i="5"/>
  <c r="N26" i="5" s="1"/>
  <c r="O26" i="5" s="1"/>
  <c r="L26" i="5" s="1"/>
  <c r="K27" i="5"/>
  <c r="N27" i="5" s="1"/>
  <c r="O27" i="5" s="1"/>
  <c r="K28" i="5"/>
  <c r="N28" i="5" s="1"/>
  <c r="O28" i="5" s="1"/>
  <c r="K29" i="5"/>
  <c r="N29" i="5" s="1"/>
  <c r="O29" i="5" s="1"/>
  <c r="K30" i="5"/>
  <c r="N30" i="5" s="1"/>
  <c r="O30" i="5" s="1"/>
  <c r="K31" i="5"/>
  <c r="N31" i="5" s="1"/>
  <c r="O31" i="5" s="1"/>
  <c r="K32" i="5"/>
  <c r="N32" i="5" s="1"/>
  <c r="O32" i="5" s="1"/>
  <c r="K33" i="5"/>
  <c r="N33" i="5" s="1"/>
  <c r="O33" i="5" s="1"/>
  <c r="L36" i="9" l="1"/>
  <c r="L39" i="5"/>
  <c r="L38" i="5"/>
  <c r="L37" i="5"/>
  <c r="L36" i="5"/>
  <c r="L35" i="5"/>
  <c r="L34" i="5"/>
  <c r="K19" i="9"/>
  <c r="G18" i="7"/>
  <c r="G125" i="7" s="1"/>
  <c r="K18" i="5"/>
  <c r="N18" i="5" s="1"/>
  <c r="K86" i="9" l="1"/>
  <c r="M19" i="9"/>
  <c r="N19" i="9" s="1"/>
  <c r="F2" i="2"/>
  <c r="B2" i="4"/>
  <c r="B1" i="4"/>
  <c r="L19" i="9" l="1"/>
  <c r="N86" i="9"/>
  <c r="L86" i="9" s="1"/>
  <c r="K41" i="5"/>
  <c r="L33" i="5" l="1"/>
  <c r="L32" i="5" l="1"/>
  <c r="L31" i="5"/>
  <c r="L27" i="5"/>
  <c r="L29" i="5"/>
  <c r="L30" i="5"/>
  <c r="L28" i="5"/>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H4" i="9"/>
  <c r="AH5" i="9"/>
  <c r="AH6" i="9"/>
  <c r="H7" i="9"/>
  <c r="H8" i="9"/>
  <c r="H9" i="9"/>
  <c r="AH10"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F7" i="7"/>
  <c r="F8" i="7"/>
  <c r="F9" i="7"/>
  <c r="F1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G1" i="5"/>
  <c r="AG8" i="5"/>
  <c r="A7" i="5" s="1"/>
  <c r="A7" i="13" s="1"/>
  <c r="B10" i="14"/>
  <c r="J49" i="5"/>
  <c r="J50" i="5"/>
  <c r="I6" i="4"/>
  <c r="K6" i="4" s="1"/>
  <c r="H39" i="23" s="1"/>
  <c r="L6" i="4"/>
  <c r="AG2" i="5" s="1"/>
  <c r="M6" i="4"/>
  <c r="N6" i="4" s="1"/>
  <c r="AA6" i="4"/>
  <c r="B7" i="4"/>
  <c r="L8" i="4"/>
  <c r="B9" i="4"/>
  <c r="A6" i="6" s="1"/>
  <c r="B14" i="4"/>
  <c r="B15" i="4"/>
  <c r="H31" i="4"/>
  <c r="G31" i="4" s="1"/>
  <c r="K40" i="5" l="1"/>
  <c r="K42" i="5" s="1"/>
  <c r="H19" i="19"/>
  <c r="I19" i="19" s="1"/>
  <c r="L20" i="5"/>
  <c r="L21" i="5"/>
  <c r="L23" i="5"/>
  <c r="L22" i="5"/>
  <c r="L19" i="5"/>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B60" i="8"/>
  <c r="B25" i="18"/>
  <c r="B25" i="14"/>
  <c r="B35" i="12"/>
  <c r="B85" i="10"/>
  <c r="D33" i="16"/>
  <c r="D33" i="15"/>
  <c r="F42" i="19"/>
  <c r="O27" i="11"/>
  <c r="E86" i="10"/>
  <c r="C25" i="18"/>
  <c r="D25" i="14"/>
  <c r="D25" i="13"/>
  <c r="E61" i="8"/>
  <c r="F47" i="23"/>
  <c r="J24" i="17"/>
  <c r="O35" i="12"/>
  <c r="J92" i="9"/>
  <c r="G132" i="7"/>
  <c r="D18" i="25"/>
  <c r="F22" i="25"/>
  <c r="B34" i="12"/>
  <c r="B84" i="10"/>
  <c r="B24" i="18"/>
  <c r="B24" i="14"/>
  <c r="B59" i="8"/>
  <c r="B9" i="18"/>
  <c r="B112" i="18" s="1"/>
  <c r="B9" i="12"/>
  <c r="B9" i="10"/>
  <c r="B9" i="14"/>
  <c r="B9" i="8"/>
  <c r="I106" i="17"/>
  <c r="C24" i="18"/>
  <c r="D24" i="14"/>
  <c r="D24" i="13"/>
  <c r="E85" i="10"/>
  <c r="F46" i="23"/>
  <c r="J23" i="17"/>
  <c r="O34" i="12"/>
  <c r="E60" i="8"/>
  <c r="D32" i="16"/>
  <c r="D32" i="15"/>
  <c r="J91" i="9"/>
  <c r="G131" i="7"/>
  <c r="F41" i="19"/>
  <c r="O26" i="11"/>
  <c r="I108" i="17"/>
  <c r="B11" i="12"/>
  <c r="B11" i="18"/>
  <c r="B114" i="18" s="1"/>
  <c r="B11" i="10"/>
  <c r="B11" i="14"/>
  <c r="B11" i="8"/>
  <c r="B8" i="14"/>
  <c r="B8" i="8"/>
  <c r="I105" i="17"/>
  <c r="B8" i="18"/>
  <c r="B111" i="18" s="1"/>
  <c r="B8" i="12"/>
  <c r="B8" i="10"/>
  <c r="D4" i="25"/>
  <c r="A7" i="10"/>
  <c r="A7" i="15"/>
  <c r="A7" i="16"/>
  <c r="A7" i="18"/>
  <c r="A110" i="18" s="1"/>
  <c r="F72" i="6"/>
  <c r="B10" i="10"/>
  <c r="B10" i="12"/>
  <c r="A7" i="14"/>
  <c r="A7" i="17"/>
  <c r="A104" i="17" s="1"/>
  <c r="B10" i="18"/>
  <c r="B113" i="18" s="1"/>
  <c r="A7" i="7"/>
  <c r="A7" i="8"/>
  <c r="A7" i="11"/>
  <c r="I107" i="17"/>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O18" i="5"/>
  <c r="L87"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L18" i="5" l="1"/>
  <c r="L40" i="5" s="1"/>
  <c r="K43" i="5" s="1"/>
  <c r="D15" i="13" s="1"/>
  <c r="D17" i="13"/>
  <c r="D7" i="24"/>
  <c r="F7" i="24" s="1"/>
  <c r="D20" i="25"/>
  <c r="F20" i="25" s="1"/>
  <c r="D8" i="24"/>
  <c r="F8" i="24" s="1"/>
  <c r="D8" i="25"/>
  <c r="F8" i="25" s="1"/>
  <c r="B41" i="23"/>
  <c r="K19" i="19"/>
  <c r="D16" i="16" s="1"/>
  <c r="K23" i="19"/>
  <c r="D26" i="16" s="1"/>
  <c r="K18" i="19"/>
  <c r="K22" i="19"/>
  <c r="D22" i="16" s="1"/>
  <c r="K21" i="19"/>
  <c r="D20" i="16" s="1"/>
  <c r="K20" i="19"/>
  <c r="AB1" i="5" l="1"/>
  <c r="AB2" i="5" s="1"/>
  <c r="D18" i="13"/>
  <c r="D24" i="15" s="1"/>
  <c r="H11" i="24"/>
  <c r="D11" i="24" s="1"/>
  <c r="F11" i="24" s="1"/>
  <c r="D14" i="15"/>
  <c r="D14" i="14"/>
  <c r="D14" i="24" s="1"/>
  <c r="D14" i="16"/>
  <c r="D16" i="14"/>
  <c r="D18" i="16"/>
  <c r="I17" i="13" l="1"/>
  <c r="M17" i="13" s="1"/>
  <c r="D6" i="25"/>
  <c r="AF3" i="18"/>
  <c r="AF7" i="18" s="1"/>
  <c r="D28" i="15"/>
  <c r="AC3" i="10"/>
  <c r="AC7" i="10" s="1"/>
  <c r="M3" i="8"/>
  <c r="M7" i="8" s="1"/>
  <c r="D6" i="24"/>
  <c r="AI3" i="17"/>
  <c r="AI7" i="17" s="1"/>
  <c r="AH3" i="9"/>
  <c r="AH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<sst xmlns="http://schemas.openxmlformats.org/spreadsheetml/2006/main" count="1632" uniqueCount="746">
  <si>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</si>
  <si>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</si>
  <si>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</si>
  <si>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</si>
  <si>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</si>
  <si>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</si>
  <si>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</si>
  <si>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</si>
  <si>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</si>
  <si>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</si>
  <si>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</si>
  <si>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</si>
  <si>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</si>
  <si>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</si>
  <si>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</si>
  <si>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</si>
  <si>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</si>
  <si>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</si>
  <si>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</si>
  <si>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</si>
  <si>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</si>
  <si>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</si>
  <si>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</si>
  <si>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</si>
  <si>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</si>
  <si>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</si>
  <si>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</si>
  <si>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</si>
  <si>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</si>
  <si>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</si>
  <si>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</si>
  <si>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</si>
  <si>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</si>
  <si>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</si>
  <si>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</si>
  <si>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</si>
  <si>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</si>
  <si>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</si>
  <si>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</si>
  <si>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</si>
  <si>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</si>
  <si>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</si>
  <si>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</si>
  <si>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</si>
  <si>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</si>
  <si>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</si>
  <si>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</si>
  <si>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</si>
  <si>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</si>
  <si>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</si>
  <si>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</si>
  <si>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</si>
  <si>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</si>
  <si>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</si>
  <si>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</si>
  <si>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</si>
  <si>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</si>
  <si>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</si>
  <si>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</si>
  <si>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</si>
  <si>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</si>
  <si>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</si>
  <si>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</si>
  <si>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</si>
  <si>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</si>
  <si>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</si>
  <si>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</si>
  <si>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</si>
  <si>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</si>
  <si>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</si>
  <si>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</si>
  <si>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</si>
  <si>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</si>
  <si>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</si>
  <si>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</si>
  <si>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</si>
  <si>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</si>
  <si>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</si>
  <si>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</si>
  <si>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</si>
  <si>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</si>
  <si>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</si>
  <si>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</si>
  <si>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</si>
  <si>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</si>
  <si>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</si>
  <si>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</si>
  <si>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</si>
  <si>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</si>
  <si>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</si>
  <si>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</si>
  <si>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</si>
  <si>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</si>
  <si>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</si>
  <si>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</si>
  <si>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</si>
  <si>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</si>
  <si>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</si>
  <si>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</si>
  <si>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</si>
  <si>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</si>
  <si>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</si>
  <si>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</si>
  <si>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</si>
  <si>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</si>
  <si>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</si>
  <si>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</si>
  <si>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</si>
  <si>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</si>
  <si>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</si>
  <si>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</si>
  <si>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</si>
  <si>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</si>
  <si>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</si>
  <si>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</si>
  <si>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</si>
  <si>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</si>
  <si>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</si>
  <si>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</si>
  <si>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</si>
  <si>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</si>
  <si>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</si>
  <si>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</si>
  <si>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</si>
  <si>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</si>
  <si>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</si>
  <si>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</si>
  <si>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</si>
  <si>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</si>
  <si>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</si>
  <si>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</si>
  <si>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</si>
  <si>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</si>
  <si>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</si>
  <si>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</si>
  <si>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</si>
  <si>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</si>
  <si>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</si>
  <si>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</si>
  <si>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</si>
  <si>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</si>
  <si>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</si>
  <si>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</si>
  <si>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</si>
  <si>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</si>
  <si>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</si>
  <si>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</si>
  <si>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</si>
  <si>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</si>
  <si>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</si>
  <si>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</si>
  <si>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</si>
  <si>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</si>
  <si>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</si>
  <si>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</si>
  <si>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</si>
  <si>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</si>
  <si>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</si>
  <si>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</si>
  <si>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</si>
  <si>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</si>
  <si>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</si>
  <si>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</si>
  <si>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</si>
  <si>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</si>
  <si>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</si>
  <si>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</si>
  <si>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</si>
  <si>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</si>
  <si>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</si>
  <si>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</si>
  <si>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</si>
  <si>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</si>
  <si>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</si>
  <si>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</si>
  <si>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</si>
  <si>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</si>
  <si>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</si>
  <si>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</si>
  <si>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</si>
  <si>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</si>
  <si>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</si>
  <si>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</si>
  <si>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</si>
  <si>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</si>
  <si>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</si>
  <si>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</si>
  <si>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</si>
  <si>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</si>
  <si>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</si>
  <si>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</si>
  <si>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</si>
  <si>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</si>
  <si>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</si>
  <si>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</si>
  <si>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</si>
  <si>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</si>
  <si>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</si>
  <si>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</si>
  <si>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</si>
  <si>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</si>
  <si>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</si>
  <si>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</si>
  <si>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</si>
  <si>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</si>
  <si>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</si>
  <si>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</si>
  <si>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</si>
  <si>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</si>
  <si>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</si>
  <si>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</si>
  <si>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</si>
  <si>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</si>
  <si>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</si>
  <si>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</si>
  <si>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</si>
  <si>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</si>
  <si>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</si>
  <si>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</si>
  <si>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</si>
  <si>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</si>
  <si>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</si>
  <si>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</si>
  <si>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</si>
  <si>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</si>
  <si>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</si>
  <si>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</si>
  <si>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</si>
  <si>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</si>
  <si>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</si>
  <si>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</si>
  <si>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</si>
  <si>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</si>
  <si>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</si>
  <si>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</si>
  <si>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</si>
  <si>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</si>
  <si>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</si>
  <si>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</si>
  <si>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</si>
  <si>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</si>
  <si>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</si>
  <si>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</si>
  <si>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</si>
  <si>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</si>
  <si>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</si>
  <si>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</si>
  <si>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</si>
  <si>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</si>
  <si>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</si>
  <si>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</si>
  <si>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</si>
  <si>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</si>
  <si>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</si>
  <si>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</si>
  <si>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</si>
  <si>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</si>
  <si>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</si>
  <si>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</si>
  <si>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</si>
  <si>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</si>
  <si>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</si>
  <si>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</si>
  <si>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</si>
  <si>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</si>
  <si>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</si>
  <si>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</si>
  <si>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</si>
  <si>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</si>
  <si>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</si>
  <si>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</si>
  <si>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</si>
  <si>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</si>
  <si>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</si>
  <si>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</si>
  <si>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</si>
  <si>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</si>
  <si>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</si>
  <si>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</si>
  <si>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</si>
  <si>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</si>
  <si>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</si>
  <si>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</si>
  <si>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</si>
  <si>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</si>
  <si>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</si>
  <si>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</si>
  <si>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</si>
  <si>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</si>
  <si>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</si>
  <si>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</si>
  <si>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</si>
  <si>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</si>
  <si>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</si>
  <si>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</si>
  <si>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</si>
  <si>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</si>
  <si>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</si>
  <si>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</si>
  <si>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</si>
  <si>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</si>
  <si>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</si>
  <si>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</si>
  <si>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</si>
  <si>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</si>
  <si>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</si>
  <si>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</si>
  <si>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</si>
  <si>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</si>
  <si>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</si>
  <si>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</si>
  <si>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</si>
  <si>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</si>
  <si>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</si>
  <si>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</si>
  <si>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</si>
  <si>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</si>
  <si>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</si>
  <si>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</si>
  <si>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</si>
  <si>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</si>
  <si>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</si>
  <si>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</si>
  <si>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</si>
  <si>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</si>
  <si>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</si>
  <si>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</si>
  <si>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</si>
  <si>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</si>
  <si>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</si>
  <si>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</si>
  <si>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</si>
  <si>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</si>
  <si>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</si>
  <si>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</si>
  <si>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</si>
  <si>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</si>
  <si>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</si>
  <si>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</si>
  <si>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</si>
  <si>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</si>
  <si>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</si>
  <si>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</si>
  <si>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</si>
  <si>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</si>
  <si>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</si>
  <si>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</si>
  <si>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</si>
  <si>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</si>
  <si>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</si>
  <si>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</si>
  <si>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</si>
  <si>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</si>
  <si>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</si>
  <si>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</si>
  <si>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</si>
  <si>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</si>
  <si>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</si>
  <si>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</si>
  <si>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</si>
  <si>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</si>
  <si>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</si>
  <si>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</si>
  <si>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</si>
  <si>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</si>
  <si>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</si>
  <si>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</si>
  <si>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</si>
  <si>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</si>
  <si>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</si>
  <si>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</si>
  <si>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</si>
  <si>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</si>
  <si>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</si>
  <si>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</si>
  <si>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</si>
  <si>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</si>
  <si>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</si>
  <si>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</si>
  <si>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</si>
  <si>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</si>
  <si>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</si>
  <si>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</si>
  <si>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</si>
  <si>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</si>
  <si>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</si>
  <si>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</si>
  <si>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</si>
  <si>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</si>
  <si>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</si>
  <si>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</si>
  <si>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</si>
  <si>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</si>
  <si>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</si>
  <si>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</si>
  <si>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</si>
  <si>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</si>
  <si>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</si>
  <si>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</si>
  <si>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</si>
  <si>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</si>
  <si>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</si>
  <si>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</si>
  <si>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</si>
  <si>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</si>
  <si>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</si>
  <si>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</si>
  <si>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</si>
  <si>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</si>
  <si>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</si>
  <si>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</si>
  <si>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</si>
  <si>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</si>
  <si>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</si>
  <si>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</si>
  <si>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</si>
  <si>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</si>
  <si>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</si>
  <si>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</si>
  <si>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</si>
  <si>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</si>
  <si>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</si>
  <si>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</si>
  <si>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</si>
  <si>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</si>
  <si>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</si>
  <si>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</si>
  <si>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</si>
  <si>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</si>
  <si>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</si>
  <si>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</si>
  <si>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</si>
  <si>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</si>
  <si>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</si>
  <si>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</si>
  <si>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</si>
  <si>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</si>
  <si>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</si>
  <si>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</si>
  <si>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</si>
  <si>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</si>
  <si>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</si>
  <si>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</si>
  <si>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</si>
  <si>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</si>
  <si>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</si>
  <si>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</si>
  <si>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</si>
  <si>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</si>
  <si>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</si>
  <si>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</si>
  <si>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</si>
  <si>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</si>
  <si>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</si>
  <si>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</si>
  <si>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</si>
  <si>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</si>
  <si>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</si>
  <si>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</si>
  <si>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</si>
  <si>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</si>
  <si>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</si>
  <si>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</si>
  <si>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</si>
  <si>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</si>
  <si>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</si>
  <si>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</si>
  <si>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</si>
  <si>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</si>
  <si>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</si>
  <si>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</si>
  <si>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</si>
  <si>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</si>
  <si>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</si>
  <si>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</si>
  <si>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</si>
  <si>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</si>
  <si>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</si>
  <si>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</si>
  <si>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</si>
  <si>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</si>
  <si>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 xml:space="preserve">HSN Code </t>
  </si>
  <si>
    <t>Rate of GST applicable ( in %)</t>
  </si>
  <si>
    <t>*</t>
  </si>
  <si>
    <t>SAC (Service Accounting Codes)</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</si>
  <si>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</si>
  <si>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</si>
  <si>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</si>
  <si>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</si>
  <si>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</si>
  <si>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</si>
  <si>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</si>
  <si>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</si>
  <si>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</si>
  <si>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</si>
  <si>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</si>
  <si>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</si>
  <si>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</si>
  <si>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</si>
  <si>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</si>
  <si>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</si>
  <si>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</si>
  <si>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</si>
  <si>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</si>
  <si>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</si>
  <si>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</si>
  <si>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</si>
  <si>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</si>
  <si>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</si>
  <si>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</si>
  <si>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</si>
  <si>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</si>
  <si>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</si>
  <si>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</si>
  <si>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</si>
  <si>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</si>
  <si>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</si>
  <si>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</si>
  <si>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</si>
  <si>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</si>
  <si>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</si>
  <si>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</si>
  <si>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</si>
  <si>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</si>
  <si>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</si>
  <si>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</si>
  <si>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</si>
  <si>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</si>
  <si>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</si>
  <si>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</si>
  <si>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</si>
  <si>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</si>
  <si>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</si>
  <si>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</si>
  <si>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</si>
  <si>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</si>
  <si>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</si>
  <si>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</si>
  <si>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</si>
  <si>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</si>
  <si>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</si>
  <si>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</si>
  <si>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</si>
  <si>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</si>
  <si>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</si>
  <si>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</si>
  <si>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</si>
  <si>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</si>
  <si>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</si>
  <si>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</si>
  <si>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</si>
  <si>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</si>
  <si>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</si>
  <si>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</si>
  <si>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</si>
  <si>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</si>
  <si>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</si>
  <si>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</si>
  <si>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</si>
  <si>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</si>
  <si>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</si>
  <si>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</si>
  <si>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</si>
  <si>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</si>
  <si>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</si>
  <si>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</si>
  <si>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</si>
  <si>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</si>
  <si>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</si>
  <si>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EA</t>
  </si>
  <si>
    <t>LS</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</si>
  <si>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</si>
  <si>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</si>
  <si>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</si>
  <si>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</si>
  <si>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</si>
  <si>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</si>
  <si>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</si>
  <si>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</si>
  <si>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</si>
  <si>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</si>
  <si>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MT</t>
  </si>
  <si>
    <t>Mandatory Spare BREAK-UP</t>
  </si>
  <si>
    <t>420KV, 3150A, 50KA SF6 CB POLE</t>
  </si>
  <si>
    <t>GASKET, O RING, SEAL FOR SF6-420KV CB</t>
  </si>
  <si>
    <t>TRIP COIL ASSY-420KV SF6 CB</t>
  </si>
  <si>
    <t>CLOSING COIL ASSY-420KV SF6 CB</t>
  </si>
  <si>
    <t>TERMINAL PAD-420KV SF6 CB</t>
  </si>
  <si>
    <t>MOLECULAR FILTER-420KV CIRCUIT BREAKER</t>
  </si>
  <si>
    <t>CORONA RING-420KV CB</t>
  </si>
  <si>
    <t>RELAY,CONTACTOR,SWITCH,PB,MCB-420KV CB</t>
  </si>
  <si>
    <t>PRESSURE SWITCHES-420KV SF6 CB</t>
  </si>
  <si>
    <t>AUX SWITCH/CONTACT ASSY-420KV SF6 CB</t>
  </si>
  <si>
    <t>OPERATING MECHANISM-420KV SF6 CB (SO)</t>
  </si>
  <si>
    <t>SF6 GAS (40% ORDERED QUANTITY)</t>
  </si>
  <si>
    <t>1 POLE-420KV, 3150A, 63KA DB ISOLATOR+1E</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</si>
  <si>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</si>
  <si>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</si>
  <si>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</si>
  <si>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</si>
  <si>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</si>
  <si>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</si>
  <si>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</si>
  <si>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</si>
  <si>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245KV, 1600A, 50KA SF6 CB POLE</t>
  </si>
  <si>
    <t>GASKET, O RING, SEAL FOR SF6-245KV CB</t>
  </si>
  <si>
    <t>TRIP COIL ASSY FOR 245KV SF6 CB</t>
  </si>
  <si>
    <t>CLOSING COIL ASSY FOR 245KV SF6 CB</t>
  </si>
  <si>
    <t>TERMINAL PAD-245KV SF6 CB</t>
  </si>
  <si>
    <t>MOLECULAR FILTER-245KV CIRCUIT BREAKER</t>
  </si>
  <si>
    <t>RELAY,CONTACTOR,SWITCH,PUSH BUT-245KV CB</t>
  </si>
  <si>
    <t>CORONA RING-245KV CB</t>
  </si>
  <si>
    <t>SF6 PRESSURE/DENSITY MON/SWITCH</t>
  </si>
  <si>
    <t>AUX SWITCH/CONTACT ASSY-245KV SF6 CB</t>
  </si>
  <si>
    <t>OPERATING MECHANISM-245KV SF6 CB (SO)</t>
  </si>
  <si>
    <t>245KV,1600A ISOLATOR POLE</t>
  </si>
  <si>
    <t>COPPER CONTACT FINGER-245KV DB ISOLATOR</t>
  </si>
  <si>
    <t>CONTACTOR, TIMER, SWITCH-245KV ISOLATOR</t>
  </si>
  <si>
    <t>LIMIT SWITCH-245KV ISOLATOR</t>
  </si>
  <si>
    <t>TERM PAD+CONNECTOR-245KV 1600A DB ISOL</t>
  </si>
  <si>
    <t>CORONA RING-245KV DB ISOLATOR</t>
  </si>
  <si>
    <t>245KV, 1600A, 50KA CT-120% RATING</t>
  </si>
  <si>
    <t>SURGE ARRESTER,1-PH,216KV</t>
  </si>
  <si>
    <t>Steel Reinforcement</t>
  </si>
  <si>
    <t>Erection Hardware for 220kV DMT Type S/Y</t>
  </si>
  <si>
    <t>Whether HSN in column ‘ 3 ’ is confirmed. If not  indicate applicable the HSN code *</t>
  </si>
  <si>
    <t>Whether  rate of GST in column ‘5’ is confirmed. If not  indicate applicable rate of GST *</t>
  </si>
  <si>
    <t>11 = 9 X 10</t>
  </si>
  <si>
    <t>DELUGE VALVE</t>
  </si>
  <si>
    <t>PRESSURE GAUGE (0-17.5KG)-HVW SYSTEM</t>
  </si>
  <si>
    <t>PRESSURE SWITCH &amp; ISO. VALVE  - HVWS SYS</t>
  </si>
  <si>
    <t>IONISATION TYPE SMOKE DETECTOR</t>
  </si>
  <si>
    <t>400KV ICT (WITH OLTC)</t>
  </si>
  <si>
    <t>OPERATION COUNTER-CB</t>
  </si>
  <si>
    <t>OPERATION COUNTER-245KV SF6 CB</t>
  </si>
  <si>
    <t>TRIP CIRCUIT SUPERVISION RELAY</t>
  </si>
  <si>
    <t>HAND RESET TRIP RELAY</t>
  </si>
  <si>
    <t>DC SUPERVISION RELAY</t>
  </si>
  <si>
    <t>AUXILIARY RELAY</t>
  </si>
  <si>
    <t>SELF RESET TRIP RELAY</t>
  </si>
  <si>
    <t>420KV, 1PH BUS POST INSULATOR (BPI)</t>
  </si>
  <si>
    <t>245KV, 1PH BUST POST INSULATOR (BPI)</t>
  </si>
  <si>
    <t>FLAG RELAY</t>
  </si>
  <si>
    <t>500MVA,400/220/33KV, 3PH AUTOTRANSFORMER</t>
  </si>
  <si>
    <t>INSULATING OIL-500MVA, 400KV, 3PH T/F</t>
  </si>
  <si>
    <t>DIGITAL RTCC PANEL</t>
  </si>
  <si>
    <t>420KV, 1250A RIP BUSHING (STD)</t>
  </si>
  <si>
    <t>245KV, 2000A RIP BUSHING (STD)</t>
  </si>
  <si>
    <t>52KV, 3150A BUSHING (STD)</t>
  </si>
  <si>
    <t>BUCHHOLZ RELAY-TRANSFORMER</t>
  </si>
  <si>
    <t>STARTERS/CONTACTORS-TRANSFORMER</t>
  </si>
  <si>
    <t>LOCAL OTI &amp; WTI WITH SENSING DEVICE(400K</t>
  </si>
  <si>
    <t>COOLER FAN WITH MOTOR (400KV T/F)</t>
  </si>
  <si>
    <t>OIL COOLER PUMP WITH MOTOR (400KV T/F)</t>
  </si>
  <si>
    <t>PRD-TRANSFORMER</t>
  </si>
  <si>
    <t>SPARE INSULATING OIL(KL)</t>
  </si>
  <si>
    <t>MAGNETIC OIL LEVEL GAUGE</t>
  </si>
  <si>
    <t>36KV, 2000A BUSHING (STD)</t>
  </si>
  <si>
    <t>OIL FLOW INDICATOR-400KV T/F</t>
  </si>
  <si>
    <t>FDN BOLTS (NON STD STRS) - ERECTION</t>
  </si>
  <si>
    <t>KL</t>
  </si>
  <si>
    <t>7 = 5 X 6</t>
  </si>
  <si>
    <t>Whether SAC in column '3’ is confirmed. If not  indicate applicable the SAC *</t>
  </si>
  <si>
    <t>Tender Enquiry No.: NR1/T/W-AIS/DOM/I00/25/08956 – SRM RFX – 5002004606</t>
  </si>
  <si>
    <t>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t>
  </si>
  <si>
    <t>Erection Hardware for 420kV I Type S/Y</t>
  </si>
  <si>
    <t>Earthmat</t>
  </si>
  <si>
    <t>VMS</t>
  </si>
  <si>
    <t>POWER &amp; CONTROL CABLE</t>
  </si>
  <si>
    <t>AIR CONDITIONING &amp; VENTILATION SYSTEM</t>
  </si>
  <si>
    <t>FIRE FIGHTING SYSTEM</t>
  </si>
  <si>
    <t>ILLUMINATION SYSTEM</t>
  </si>
  <si>
    <t>Steel Structures</t>
  </si>
  <si>
    <t>ERECTION H/W-400KV I TYPE T/F BAY</t>
  </si>
  <si>
    <t>ERECTION H/W-220KV DMT T/F BAY</t>
  </si>
  <si>
    <t>ERECTION H/W-220KV DMT BUS WORK-3 BAYS</t>
  </si>
  <si>
    <t>ERECTION H/W-220KV DMT BUS WORK-2 BAYS</t>
  </si>
  <si>
    <t>40MM MS ROD(KM)</t>
  </si>
  <si>
    <t>PTZ CAMERA+ACC+ H/S INTEGRATION-VMS AUG</t>
  </si>
  <si>
    <t>4 PAIR, 0.5SQMM SCREENED CABLE(KM)</t>
  </si>
  <si>
    <t>AC UNIT-SWITCHYARD PANEL ROOM 6M</t>
  </si>
  <si>
    <t>FIRE PROTECTION-400KV, 500MVA, 3PH T/F</t>
  </si>
  <si>
    <t>FIRE DETECTION&amp; ALARMSYS-PANEL ROOM(6M)</t>
  </si>
  <si>
    <t>FIRE EXTINGUISHER-CO2 TYPE 4.5KG</t>
  </si>
  <si>
    <t>ILLUMINATION SYSTEM- PANEL ROOM-6M</t>
  </si>
  <si>
    <t>FIRE WALL MOUNTED LED LUMINAIRE TYPE FL2</t>
  </si>
  <si>
    <t>LIGHTING FIXTURE LED TYPE FL2</t>
  </si>
  <si>
    <t>LIGHTING FIXTURE LED LUMINAIRE TYPE FL-1</t>
  </si>
  <si>
    <t>250A O/D RECEPTACLE FOR OIL FILTERATION</t>
  </si>
  <si>
    <t>63A, 415V O/D RECEPTACLE (RP)</t>
  </si>
  <si>
    <t>LIGHTING PANEL TYPE ACP-2</t>
  </si>
  <si>
    <t>KM</t>
  </si>
  <si>
    <t>420kV, 63kA AIS EQUIPMENT</t>
  </si>
  <si>
    <t>245kV, 50kA AIS EQUIPMENT</t>
  </si>
  <si>
    <t>420KV, 3150A, 63KA, 3PH CB W/O CR</t>
  </si>
  <si>
    <t>420KV, 3150A, 63KA 3PH DB ISOLATOR+1E/S</t>
  </si>
  <si>
    <t>245KV, 1600A, 50KA 3PH CIRCUIT BREAKER</t>
  </si>
  <si>
    <t>245KV, 1600A, 50KA, 3PH DB ISOLATOR+1E/S</t>
  </si>
  <si>
    <t>245KV, 1600A, 50KA, 3PH DB ISOLATOR+2E/S</t>
  </si>
  <si>
    <t>245KV,1600A,50KA 3PH DB ISOLATOR(TANDEM)</t>
  </si>
  <si>
    <t>POWER &amp; CONTROL CABLE(Break-up)</t>
  </si>
  <si>
    <t>Civil Works</t>
  </si>
  <si>
    <t>ERECTION H/W-420KV I-TYPE T/F BAY</t>
  </si>
  <si>
    <t>ERECTION H/W-220KV DMT BUS WORK-2 BAY</t>
  </si>
  <si>
    <t>ERECTION H/W-220KV DMT BUS WORK-3 BAY</t>
  </si>
  <si>
    <t>40MM MS ROD (KM)</t>
  </si>
  <si>
    <t>4 PAIR, 0.5 SQMM SCREENED CABLE (KM)</t>
  </si>
  <si>
    <t>External finishing / painting of fire wall (water proofing cement paint) (DSR 13.44.1)</t>
  </si>
  <si>
    <t>P/L NONWOVEN GEOSYNTHETICS FABRIC 200GSM</t>
  </si>
  <si>
    <t>RCC CULVERT-NP-3 PIPE 450MM DIA</t>
  </si>
  <si>
    <t>RCC CULVERT-NP-3 PIPE 300MM DIA</t>
  </si>
  <si>
    <t>CABLE TRENCH-SECTION 2A-2A ALL INC</t>
  </si>
  <si>
    <t>DRAIN SECTION-D-D-COMPL.IN ALL RESPECTS</t>
  </si>
  <si>
    <t>DRAIN SECTION-C-C-COMPL.IN ALL RESPECTS</t>
  </si>
  <si>
    <t>DRAIN SECTION-B-B-COMPL.IN ALL RESPECTS</t>
  </si>
  <si>
    <t>DRAIN SECTION-A-A-COMPL.IN ALL RESPECTS</t>
  </si>
  <si>
    <t>EXCAVATION FOR FOUNDATION-GENERAL WORK</t>
  </si>
  <si>
    <t>STONE BOULDERS MIXED WITH SAND</t>
  </si>
  <si>
    <t>STONE SPREADING EXCLUDING PCC</t>
  </si>
  <si>
    <t>ANTIWEED TREATMENT</t>
  </si>
  <si>
    <t>CABLE TRENCH-SECTION 4-4</t>
  </si>
  <si>
    <t>CABLE TRENCH-SECTION 3-3</t>
  </si>
  <si>
    <t>CABLE TRENCH-SECTION 2-2</t>
  </si>
  <si>
    <t>RAIL CUM ROAD EXCL RCC- 4 RAILS</t>
  </si>
  <si>
    <t>DEWATERING PUMP-5 HP</t>
  </si>
  <si>
    <t>MISC STRUCTURAL STEEL</t>
  </si>
  <si>
    <t>REINFORCEMENT CEMENT CONCRETE (RCC-M25)</t>
  </si>
  <si>
    <t>PLAIN CEMENT CONCRETE (PCC-1:2:4)</t>
  </si>
  <si>
    <t>PLAIN CEMENT CONCRETE (PCC-1:4:8)</t>
  </si>
  <si>
    <t>NON STD LATTICE STR MS STEEL - ERECTION</t>
  </si>
  <si>
    <t>FASTNERS (NON STD STRS) - ERECTION</t>
  </si>
  <si>
    <t>Digital RTCC Panel</t>
  </si>
  <si>
    <t>M2</t>
  </si>
  <si>
    <t>M</t>
  </si>
  <si>
    <t>M3</t>
  </si>
  <si>
    <t>420KV, 3000A, 63KA,,1-PH,CT-120% RATING</t>
  </si>
  <si>
    <t>420KV, 1PH BUS POST INSULATORS</t>
  </si>
  <si>
    <t>245KV,1600A,50KA, 3PH DB ISOLATOR-TANDEM</t>
  </si>
  <si>
    <t>LIGHTING FIXTURE LUMINAIRE TYPE FL-1</t>
  </si>
  <si>
    <t>RCC CULVERT-NP-3 PIPE 250MM DIA</t>
  </si>
  <si>
    <t>RCC DISMANTLING ,DEBRIS DISPOSAL</t>
  </si>
  <si>
    <t>STONE FILLING 40MM-XMER/ REACTOR FOUND</t>
  </si>
  <si>
    <t>1.1kV grade Power Cables (XLPEinsulated) along withlugs,glands,straight joints &amp;accessories,etc.</t>
  </si>
  <si>
    <t>1.1kV grade Power Cables (PVCinsulated)along withlugs,glands,straight joints &amp;accessories,etc.</t>
  </si>
  <si>
    <t>1.1kV grade Control Cables (PVCinsulated) along withlugs,glands,straight joints &amp;accessories,etc.</t>
  </si>
  <si>
    <t>SWITCHYARD PANEL ROOM-CIVIL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</si>
</sst>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2"/>
      <color rgb="FF000000"/>
      <name val="Book Antiqua"/>
      <family val="1"/>
    </font>
    <font>
      <sz val="12"/>
      <color theme="1"/>
      <name val="Times New Roman"/>
      <family val="1"/>
    </font>
  </fonts>
  <fills count="2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17">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6" fillId="0" borderId="0" xfId="0" applyFont="1" applyAlignment="1">
      <alignment vertical="center"/>
    </xf>
    <xf numFmtId="0" fontId="58"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79" fillId="12" borderId="4" xfId="0" applyFont="1" applyFill="1" applyBorder="1" applyAlignment="1">
      <alignment vertical="top" wrapText="1"/>
    </xf>
    <xf numFmtId="0" fontId="79" fillId="12" borderId="15" xfId="0" applyFont="1" applyFill="1" applyBorder="1" applyAlignment="1">
      <alignment vertical="top" wrapText="1"/>
    </xf>
    <xf numFmtId="2" fontId="4" fillId="0" borderId="4" xfId="200" applyNumberFormat="1" applyFont="1" applyFill="1" applyBorder="1" applyProtection="1">
      <alignment vertical="top"/>
    </xf>
    <xf numFmtId="2" fontId="5" fillId="13" borderId="4" xfId="200" applyNumberFormat="1" applyFont="1" applyFill="1" applyBorder="1" applyAlignment="1" applyProtection="1">
      <alignment horizontal="right" vertical="top"/>
    </xf>
    <xf numFmtId="0" fontId="36"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4" borderId="0" xfId="203" applyFont="1" applyFill="1" applyAlignment="1" applyProtection="1">
      <alignment vertical="center"/>
      <protection hidden="1"/>
    </xf>
    <xf numFmtId="0" fontId="29" fillId="14" borderId="0" xfId="203" applyFont="1" applyFill="1" applyAlignment="1" applyProtection="1">
      <alignment vertical="center" wrapText="1"/>
      <protection hidden="1"/>
    </xf>
    <xf numFmtId="0" fontId="29"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75" fillId="15" borderId="4" xfId="0" applyNumberFormat="1" applyFont="1" applyFill="1" applyBorder="1" applyAlignment="1">
      <alignment horizontal="center" vertical="top" wrapText="1"/>
    </xf>
    <xf numFmtId="0" fontId="75"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wrapText="1"/>
    </xf>
    <xf numFmtId="1" fontId="75" fillId="15" borderId="4" xfId="0" applyNumberFormat="1" applyFont="1" applyFill="1" applyBorder="1" applyAlignment="1">
      <alignment horizontal="center" vertical="center" wrapText="1"/>
    </xf>
    <xf numFmtId="0" fontId="75"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80" fillId="0" borderId="0" xfId="0" applyFont="1" applyAlignment="1">
      <alignment vertical="top"/>
    </xf>
    <xf numFmtId="165" fontId="4" fillId="0" borderId="4" xfId="0" applyNumberFormat="1" applyFont="1" applyBorder="1" applyAlignment="1">
      <alignment horizontal="left" vertical="top" wrapText="1"/>
    </xf>
    <xf numFmtId="0" fontId="70" fillId="17" borderId="15" xfId="0" applyFont="1" applyFill="1" applyBorder="1" applyAlignment="1">
      <alignment horizontal="center" vertical="top" wrapText="1"/>
    </xf>
    <xf numFmtId="0" fontId="70" fillId="17" borderId="3" xfId="214" applyFont="1" applyFill="1" applyBorder="1" applyAlignment="1">
      <alignment vertical="top" wrapText="1"/>
    </xf>
    <xf numFmtId="0" fontId="70" fillId="17" borderId="15" xfId="214" applyFont="1" applyFill="1" applyBorder="1" applyAlignment="1">
      <alignment vertical="top" wrapText="1"/>
    </xf>
    <xf numFmtId="0" fontId="18" fillId="0" borderId="0" xfId="197" applyFont="1" applyAlignment="1" applyProtection="1">
      <alignment horizontal="center"/>
      <protection hidden="1"/>
    </xf>
    <xf numFmtId="0" fontId="81" fillId="0" borderId="0" xfId="197" applyFont="1" applyAlignment="1" applyProtection="1">
      <alignment horizontal="center" vertical="center"/>
      <protection hidden="1"/>
    </xf>
    <xf numFmtId="0" fontId="82" fillId="0" borderId="0" xfId="0" applyFont="1"/>
    <xf numFmtId="0" fontId="83" fillId="0" borderId="0" xfId="205" applyFont="1" applyAlignment="1" applyProtection="1">
      <alignment vertical="center"/>
      <protection hidden="1"/>
    </xf>
    <xf numFmtId="0" fontId="18" fillId="0" borderId="0" xfId="0" applyFont="1" applyAlignment="1">
      <alignment horizontal="justify" vertical="top" wrapText="1"/>
    </xf>
    <xf numFmtId="0" fontId="36" fillId="14" borderId="0" xfId="0" applyFont="1" applyFill="1" applyAlignment="1">
      <alignment horizontal="center" vertical="center"/>
    </xf>
    <xf numFmtId="0" fontId="79" fillId="12" borderId="15" xfId="0" applyFont="1" applyFill="1" applyBorder="1" applyAlignment="1">
      <alignment vertical="center" wrapText="1"/>
    </xf>
    <xf numFmtId="0" fontId="79" fillId="12" borderId="4" xfId="0" applyFont="1" applyFill="1" applyBorder="1" applyAlignment="1">
      <alignment vertical="center" wrapText="1"/>
    </xf>
    <xf numFmtId="0" fontId="58"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41" fillId="0" borderId="0" xfId="0" applyFont="1" applyAlignment="1">
      <alignment horizontal="center" vertical="center"/>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7"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5"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5" borderId="4" xfId="0" applyFont="1" applyFill="1" applyBorder="1" applyAlignment="1" applyProtection="1">
      <alignment horizontal="left" vertical="center" wrapText="1"/>
      <protection hidden="1"/>
    </xf>
    <xf numFmtId="0" fontId="5" fillId="15" borderId="4" xfId="0" applyFont="1" applyFill="1" applyBorder="1" applyAlignment="1" applyProtection="1">
      <alignment horizontal="center" vertical="center" wrapText="1"/>
      <protection hidden="1"/>
    </xf>
    <xf numFmtId="168" fontId="5" fillId="15"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5" borderId="15" xfId="0" applyFont="1" applyFill="1" applyBorder="1" applyAlignment="1" applyProtection="1">
      <alignment horizontal="center" vertical="center" wrapText="1"/>
      <protection hidden="1"/>
    </xf>
    <xf numFmtId="0" fontId="5" fillId="11"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3"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5"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5"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5" borderId="33" xfId="0" applyFont="1" applyFill="1" applyBorder="1" applyAlignment="1">
      <alignment horizontal="center" vertical="center" wrapText="1"/>
    </xf>
    <xf numFmtId="0" fontId="5" fillId="15" borderId="34" xfId="0" applyFont="1" applyFill="1" applyBorder="1" applyAlignment="1">
      <alignment horizontal="left" vertical="center" wrapText="1"/>
    </xf>
    <xf numFmtId="0" fontId="70" fillId="15" borderId="4" xfId="0" applyFont="1" applyFill="1" applyBorder="1" applyAlignment="1">
      <alignment horizontal="center" vertical="center" wrapText="1"/>
    </xf>
    <xf numFmtId="0" fontId="5" fillId="15" borderId="4" xfId="0" applyFont="1" applyFill="1" applyBorder="1" applyAlignment="1">
      <alignment vertical="center" wrapText="1"/>
    </xf>
    <xf numFmtId="0" fontId="70" fillId="15"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3" borderId="4" xfId="0" applyFont="1" applyFill="1" applyBorder="1" applyAlignment="1">
      <alignment horizontal="left" vertical="center" wrapText="1"/>
    </xf>
    <xf numFmtId="4" fontId="5" fillId="13" borderId="4" xfId="11" applyNumberFormat="1" applyFont="1" applyFill="1" applyBorder="1" applyAlignment="1" applyProtection="1">
      <alignment vertical="center" wrapText="1"/>
    </xf>
    <xf numFmtId="0" fontId="61" fillId="13"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6"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8" fillId="0" borderId="0" xfId="204" applyNumberFormat="1" applyFont="1" applyFill="1" applyBorder="1" applyAlignment="1" applyProtection="1">
      <alignment vertical="center"/>
      <protection hidden="1"/>
    </xf>
    <xf numFmtId="0" fontId="89"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1" fontId="36" fillId="0" borderId="0" xfId="0" applyNumberFormat="1" applyFont="1" applyAlignment="1" applyProtection="1">
      <alignment vertical="center"/>
      <protection hidden="1"/>
    </xf>
    <xf numFmtId="0" fontId="36" fillId="19" borderId="0" xfId="0" applyFont="1" applyFill="1" applyAlignment="1" applyProtection="1">
      <alignment vertical="center"/>
      <protection hidden="1"/>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0" fontId="5" fillId="0" borderId="5" xfId="0" applyFont="1" applyBorder="1" applyAlignment="1">
      <alignment horizontal="lef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5" fillId="0" borderId="5" xfId="0" applyFont="1" applyBorder="1" applyAlignment="1">
      <alignment vertical="center"/>
    </xf>
    <xf numFmtId="165"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justify"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0" fontId="4" fillId="0" borderId="0" xfId="206" applyFont="1" applyAlignment="1" applyProtection="1">
      <alignment horizontal="justify" vertical="center"/>
      <protection hidden="1"/>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4" fillId="0" borderId="0" xfId="206" applyFont="1" applyAlignment="1">
      <alignment horizontal="center" vertical="center"/>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0" fontId="4" fillId="0" borderId="0" xfId="206" applyFont="1" applyAlignment="1" applyProtection="1">
      <alignment horizontal="center" vertical="center"/>
      <protection hidden="1"/>
    </xf>
    <xf numFmtId="0" fontId="4" fillId="0" borderId="0" xfId="206" applyFont="1" applyAlignment="1">
      <alignment horizontal="justify" vertical="center"/>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 fontId="4" fillId="0" borderId="4" xfId="0" applyNumberFormat="1" applyFont="1" applyBorder="1" applyAlignment="1">
      <alignment horizontal="center" vertical="center" wrapText="1"/>
    </xf>
    <xf numFmtId="171" fontId="74" fillId="13" borderId="4" xfId="0" applyNumberFormat="1" applyFont="1" applyFill="1" applyBorder="1" applyAlignment="1">
      <alignment horizontal="justify" vertical="center" wrapText="1"/>
    </xf>
    <xf numFmtId="0" fontId="4" fillId="13" borderId="4" xfId="0" applyFont="1" applyFill="1" applyBorder="1" applyAlignment="1">
      <alignment horizontal="center" vertical="center" wrapText="1"/>
    </xf>
    <xf numFmtId="0" fontId="4" fillId="13" borderId="4" xfId="0" applyFont="1" applyFill="1" applyBorder="1" applyAlignment="1">
      <alignment horizontal="center" vertical="center"/>
    </xf>
    <xf numFmtId="2" fontId="4" fillId="13" borderId="4" xfId="200" applyNumberFormat="1" applyFont="1" applyFill="1" applyBorder="1" applyAlignment="1" applyProtection="1">
      <alignment horizontal="right" vertical="center"/>
    </xf>
    <xf numFmtId="2" fontId="5" fillId="13" borderId="4" xfId="200" applyNumberFormat="1" applyFont="1" applyFill="1" applyBorder="1" applyAlignment="1" applyProtection="1">
      <alignment horizontal="center" vertical="center"/>
    </xf>
    <xf numFmtId="165" fontId="4" fillId="13" borderId="0" xfId="0" applyNumberFormat="1" applyFont="1" applyFill="1" applyAlignment="1">
      <alignment horizontal="center" vertical="center" wrapText="1"/>
    </xf>
    <xf numFmtId="0" fontId="4" fillId="13"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1" fontId="4" fillId="0" borderId="0" xfId="0" applyNumberFormat="1" applyFont="1" applyAlignment="1">
      <alignment horizontal="right" vertical="center"/>
    </xf>
    <xf numFmtId="0" fontId="4" fillId="0" borderId="0" xfId="0" applyFont="1" applyAlignment="1">
      <alignment horizontal="center" vertical="center" wrapText="1"/>
    </xf>
    <xf numFmtId="0" fontId="4" fillId="0" borderId="0" xfId="0" applyFont="1" applyAlignment="1">
      <alignment vertical="center" wrapText="1"/>
    </xf>
    <xf numFmtId="165"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65" fontId="36" fillId="0" borderId="0" xfId="0" applyNumberFormat="1" applyFont="1" applyAlignment="1">
      <alignment horizontal="center" vertical="center"/>
    </xf>
    <xf numFmtId="0" fontId="36" fillId="0" borderId="0" xfId="0" applyFont="1" applyAlignment="1">
      <alignment horizontal="justify"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165" fontId="5" fillId="0" borderId="0" xfId="0" applyNumberFormat="1" applyFont="1" applyAlignment="1" applyProtection="1">
      <alignment horizontal="center" vertical="center"/>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5" borderId="4" xfId="0" applyNumberFormat="1" applyFont="1" applyFill="1" applyBorder="1" applyAlignment="1">
      <alignment horizontal="center" vertical="center" wrapText="1"/>
    </xf>
    <xf numFmtId="0" fontId="5" fillId="15" borderId="4" xfId="0" applyFont="1" applyFill="1" applyBorder="1" applyAlignment="1">
      <alignment horizontal="center" vertical="center" wrapText="1"/>
    </xf>
    <xf numFmtId="0" fontId="4" fillId="11"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wrapText="1"/>
    </xf>
    <xf numFmtId="165"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xf>
    <xf numFmtId="0" fontId="70" fillId="11"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4" fillId="0" borderId="4" xfId="200" applyNumberFormat="1" applyFont="1" applyFill="1" applyBorder="1" applyAlignment="1" applyProtection="1">
      <alignment horizontal="center" vertical="center"/>
      <protection locked="0"/>
    </xf>
    <xf numFmtId="9" fontId="84" fillId="0" borderId="4" xfId="0" applyNumberFormat="1" applyFont="1" applyBorder="1" applyAlignment="1">
      <alignment horizontal="center" vertical="center"/>
    </xf>
    <xf numFmtId="10" fontId="84" fillId="0" borderId="4" xfId="200" applyNumberFormat="1" applyFont="1" applyFill="1" applyBorder="1" applyAlignment="1" applyProtection="1">
      <alignment horizontal="center" vertical="center"/>
      <protection locked="0" hidden="1"/>
    </xf>
    <xf numFmtId="0" fontId="84" fillId="0" borderId="4" xfId="201" applyNumberFormat="1" applyFont="1" applyFill="1" applyBorder="1" applyAlignment="1" applyProtection="1">
      <alignment horizontal="justify" vertical="center" wrapText="1"/>
    </xf>
    <xf numFmtId="179" fontId="84" fillId="0" borderId="4" xfId="70" applyNumberFormat="1" applyFont="1" applyBorder="1" applyAlignment="1">
      <alignment horizontal="center" vertical="center" wrapText="1"/>
    </xf>
    <xf numFmtId="0" fontId="84" fillId="0" borderId="4" xfId="201" applyNumberFormat="1" applyFont="1" applyFill="1" applyBorder="1" applyAlignment="1" applyProtection="1">
      <alignment horizontal="center" vertical="center"/>
    </xf>
    <xf numFmtId="1" fontId="84" fillId="0" borderId="4" xfId="200" applyNumberFormat="1" applyFont="1" applyFill="1" applyBorder="1" applyAlignment="1" applyProtection="1">
      <alignment horizontal="right" vertical="center"/>
      <protection locked="0"/>
    </xf>
    <xf numFmtId="2" fontId="84" fillId="0" borderId="4" xfId="200" applyNumberFormat="1" applyFont="1" applyFill="1" applyBorder="1" applyAlignment="1" applyProtection="1">
      <alignment horizontal="right" vertical="center"/>
    </xf>
    <xf numFmtId="2" fontId="84" fillId="0" borderId="4" xfId="200" applyNumberFormat="1" applyFont="1" applyFill="1" applyBorder="1" applyAlignment="1" applyProtection="1">
      <alignment vertical="center"/>
    </xf>
    <xf numFmtId="2" fontId="5" fillId="13" borderId="4" xfId="200" applyNumberFormat="1" applyFont="1" applyFill="1" applyBorder="1" applyAlignment="1" applyProtection="1">
      <alignment horizontal="right" vertical="center"/>
    </xf>
    <xf numFmtId="0" fontId="36" fillId="13" borderId="4" xfId="0" applyFont="1" applyFill="1" applyBorder="1" applyAlignment="1">
      <alignment vertical="center"/>
    </xf>
    <xf numFmtId="0" fontId="80" fillId="0" borderId="0" xfId="0" applyFont="1" applyAlignment="1">
      <alignment vertical="center"/>
    </xf>
    <xf numFmtId="2" fontId="5" fillId="13" borderId="4" xfId="200" applyNumberFormat="1" applyFont="1" applyFill="1" applyBorder="1" applyAlignment="1" applyProtection="1">
      <alignment vertical="center"/>
    </xf>
    <xf numFmtId="0" fontId="5" fillId="19" borderId="0" xfId="203" applyFont="1" applyFill="1" applyAlignment="1" applyProtection="1">
      <alignment vertical="center"/>
      <protection hidden="1"/>
    </xf>
    <xf numFmtId="0" fontId="4" fillId="19" borderId="0" xfId="203" applyFont="1" applyFill="1" applyAlignment="1" applyProtection="1">
      <alignment vertical="center" wrapText="1"/>
      <protection hidden="1"/>
    </xf>
    <xf numFmtId="0" fontId="4" fillId="19" borderId="0" xfId="203" applyFont="1" applyFill="1" applyAlignment="1" applyProtection="1">
      <alignment vertical="center"/>
      <protection hidden="1"/>
    </xf>
    <xf numFmtId="0" fontId="19" fillId="19" borderId="0" xfId="203" applyNumberFormat="1" applyFont="1" applyFill="1" applyBorder="1" applyAlignment="1" applyProtection="1">
      <alignment vertical="center"/>
      <protection hidden="1"/>
    </xf>
    <xf numFmtId="0" fontId="41" fillId="19" borderId="0" xfId="0" applyFont="1" applyFill="1" applyAlignment="1" applyProtection="1">
      <alignment vertical="center"/>
      <protection hidden="1"/>
    </xf>
    <xf numFmtId="0" fontId="4" fillId="19" borderId="0" xfId="0" applyFont="1" applyFill="1" applyAlignment="1" applyProtection="1">
      <alignment vertical="center"/>
      <protection hidden="1"/>
    </xf>
    <xf numFmtId="0" fontId="4" fillId="19" borderId="0" xfId="205" applyFont="1" applyFill="1" applyAlignment="1" applyProtection="1">
      <alignment vertical="center"/>
      <protection hidden="1"/>
    </xf>
    <xf numFmtId="0" fontId="4" fillId="19" borderId="0" xfId="205" applyFont="1" applyFill="1" applyAlignment="1" applyProtection="1">
      <alignment horizontal="left" vertical="center"/>
      <protection hidden="1"/>
    </xf>
    <xf numFmtId="0" fontId="36" fillId="19" borderId="0" xfId="0" applyFont="1" applyFill="1" applyAlignment="1" applyProtection="1">
      <alignment horizontal="left" vertical="center"/>
      <protection hidden="1"/>
    </xf>
    <xf numFmtId="10" fontId="36" fillId="19" borderId="0" xfId="0" applyNumberFormat="1" applyFont="1" applyFill="1" applyAlignment="1" applyProtection="1">
      <alignment horizontal="center" vertical="center"/>
      <protection hidden="1"/>
    </xf>
    <xf numFmtId="0" fontId="4" fillId="0" borderId="0" xfId="206" applyFont="1" applyAlignment="1">
      <alignment horizontal="left" vertical="center"/>
    </xf>
    <xf numFmtId="0" fontId="4" fillId="18" borderId="44" xfId="0" applyFont="1" applyFill="1" applyBorder="1" applyAlignment="1">
      <alignment horizontal="center" vertical="center"/>
    </xf>
    <xf numFmtId="0" fontId="4" fillId="18" borderId="44" xfId="0" applyFont="1" applyFill="1" applyBorder="1" applyAlignment="1">
      <alignment horizontal="center" vertical="center" wrapText="1"/>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5" borderId="4" xfId="0" applyNumberFormat="1" applyFont="1" applyFill="1" applyBorder="1" applyAlignment="1">
      <alignment horizontal="center" vertical="center" wrapText="1"/>
    </xf>
    <xf numFmtId="0" fontId="5" fillId="15" borderId="23" xfId="0" applyFont="1" applyFill="1" applyBorder="1" applyAlignment="1">
      <alignment horizontal="center" vertical="center"/>
    </xf>
    <xf numFmtId="0" fontId="5" fillId="15" borderId="15" xfId="0" applyFont="1" applyFill="1" applyBorder="1" applyAlignment="1">
      <alignment horizontal="center" vertical="center"/>
    </xf>
    <xf numFmtId="0" fontId="4" fillId="0" borderId="4" xfId="0" applyFont="1" applyBorder="1" applyAlignment="1" applyProtection="1">
      <alignment vertical="center" wrapText="1"/>
      <protection hidden="1"/>
    </xf>
    <xf numFmtId="1" fontId="4" fillId="0" borderId="4" xfId="200" applyNumberFormat="1" applyFont="1" applyFill="1" applyBorder="1" applyAlignment="1" applyProtection="1">
      <alignment horizontal="center" vertical="center" wrapText="1"/>
      <protection locked="0" hidden="1"/>
    </xf>
    <xf numFmtId="0" fontId="4" fillId="0" borderId="4" xfId="222" applyNumberFormat="1" applyFont="1" applyBorder="1" applyAlignment="1">
      <alignment horizontal="center" vertical="center" wrapText="1"/>
    </xf>
    <xf numFmtId="9" fontId="4" fillId="0" borderId="4" xfId="200" applyNumberFormat="1" applyFont="1" applyFill="1" applyBorder="1" applyAlignment="1" applyProtection="1">
      <alignment horizontal="center" vertical="center" wrapText="1"/>
      <protection locked="0" hidden="1"/>
    </xf>
    <xf numFmtId="0" fontId="4" fillId="0" borderId="4" xfId="0" applyFont="1" applyBorder="1" applyAlignment="1" applyProtection="1">
      <alignment horizontal="center" vertical="center"/>
      <protection hidden="1"/>
    </xf>
    <xf numFmtId="2" fontId="4" fillId="0" borderId="4" xfId="200" applyNumberFormat="1" applyFont="1" applyFill="1" applyBorder="1" applyAlignment="1" applyProtection="1">
      <alignment horizontal="center" vertical="center" wrapText="1"/>
      <protection locked="0" hidden="1"/>
    </xf>
    <xf numFmtId="2" fontId="4" fillId="0" borderId="4" xfId="0" applyNumberFormat="1" applyFont="1" applyBorder="1" applyAlignment="1">
      <alignment horizontal="center" vertical="center" wrapText="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5" fillId="0" borderId="0" xfId="0" applyFont="1" applyAlignment="1">
      <alignment vertical="center" wrapText="1"/>
    </xf>
    <xf numFmtId="0" fontId="85" fillId="0" borderId="0" xfId="0" applyFont="1" applyAlignment="1">
      <alignment vertical="center"/>
    </xf>
    <xf numFmtId="0" fontId="41" fillId="0" borderId="0" xfId="0" applyFont="1" applyAlignment="1">
      <alignment vertical="center"/>
    </xf>
    <xf numFmtId="0" fontId="5" fillId="0" borderId="0" xfId="206" applyFont="1" applyAlignment="1" applyProtection="1">
      <alignment horizontal="justify" vertical="center"/>
      <protection hidden="1"/>
    </xf>
    <xf numFmtId="0" fontId="5" fillId="15" borderId="4" xfId="200" applyNumberFormat="1" applyFont="1" applyFill="1" applyBorder="1" applyAlignment="1" applyProtection="1">
      <alignment horizontal="justify" vertical="center" wrapText="1"/>
    </xf>
    <xf numFmtId="0" fontId="58" fillId="0" borderId="0" xfId="0" applyFont="1" applyAlignment="1">
      <alignment horizontal="center" vertical="center"/>
    </xf>
    <xf numFmtId="0" fontId="4" fillId="7" borderId="4" xfId="0" applyFont="1" applyFill="1" applyBorder="1" applyAlignment="1">
      <alignment horizontal="center" vertical="center" wrapText="1"/>
    </xf>
    <xf numFmtId="0" fontId="5" fillId="7" borderId="4" xfId="211" applyFont="1" applyFill="1" applyBorder="1" applyAlignment="1" applyProtection="1">
      <alignment horizontal="justify" vertical="center" wrapText="1"/>
    </xf>
    <xf numFmtId="0" fontId="5" fillId="7" borderId="4" xfId="211" applyFont="1" applyFill="1" applyBorder="1" applyAlignment="1" applyProtection="1">
      <alignment horizontal="center" vertical="center" wrapText="1"/>
    </xf>
    <xf numFmtId="2" fontId="4" fillId="7" borderId="4" xfId="0" applyNumberFormat="1" applyFont="1" applyFill="1" applyBorder="1" applyAlignment="1">
      <alignment horizontal="right" vertical="center"/>
    </xf>
    <xf numFmtId="164" fontId="5" fillId="7" borderId="4" xfId="11" applyFont="1" applyFill="1" applyBorder="1" applyAlignment="1" applyProtection="1">
      <alignment horizontal="right" vertical="center"/>
    </xf>
    <xf numFmtId="0" fontId="4" fillId="2" borderId="0" xfId="0" applyFont="1" applyFill="1" applyAlignment="1">
      <alignment horizontal="center" vertical="center" wrapText="1"/>
    </xf>
    <xf numFmtId="0" fontId="5" fillId="2" borderId="0" xfId="211" applyFont="1" applyFill="1" applyBorder="1" applyAlignment="1" applyProtection="1">
      <alignment horizontal="justify" vertical="center" wrapText="1"/>
    </xf>
    <xf numFmtId="0" fontId="5" fillId="2" borderId="0" xfId="211" applyFont="1" applyFill="1" applyBorder="1" applyAlignment="1" applyProtection="1">
      <alignment horizontal="center" vertical="center" wrapText="1"/>
    </xf>
    <xf numFmtId="2" fontId="4" fillId="2" borderId="0" xfId="0" applyNumberFormat="1" applyFont="1" applyFill="1" applyAlignment="1">
      <alignment horizontal="right" vertical="center"/>
    </xf>
    <xf numFmtId="164" fontId="4" fillId="2" borderId="0" xfId="11" applyFont="1" applyFill="1" applyBorder="1" applyAlignment="1" applyProtection="1">
      <alignment horizontal="right" vertical="center"/>
    </xf>
    <xf numFmtId="0" fontId="4" fillId="0" borderId="0" xfId="200" applyNumberFormat="1" applyFont="1" applyFill="1" applyBorder="1" applyAlignment="1" applyProtection="1">
      <alignment horizontal="justify" vertical="center"/>
      <protection hidden="1"/>
    </xf>
    <xf numFmtId="165" fontId="4" fillId="14" borderId="0" xfId="206" applyNumberFormat="1" applyFont="1" applyFill="1" applyAlignment="1" applyProtection="1">
      <alignment vertical="center"/>
      <protection hidden="1"/>
    </xf>
    <xf numFmtId="165" fontId="4" fillId="14" borderId="0" xfId="206" applyNumberFormat="1" applyFont="1" applyFill="1" applyAlignment="1" applyProtection="1">
      <alignment horizontal="center" vertical="center"/>
      <protection hidden="1"/>
    </xf>
    <xf numFmtId="165" fontId="5" fillId="14" borderId="0" xfId="206" applyNumberFormat="1" applyFont="1" applyFill="1" applyAlignment="1" applyProtection="1">
      <alignment horizontal="center" vertical="center"/>
      <protection hidden="1"/>
    </xf>
    <xf numFmtId="2" fontId="5" fillId="13" borderId="4" xfId="0" applyNumberFormat="1" applyFont="1" applyFill="1" applyBorder="1" applyAlignment="1">
      <alignment horizontal="center" vertical="center" wrapText="1"/>
    </xf>
    <xf numFmtId="0" fontId="4" fillId="0" borderId="4" xfId="222" applyNumberFormat="1" applyFont="1" applyFill="1" applyBorder="1" applyAlignment="1">
      <alignment horizontal="center" vertical="center" wrapText="1"/>
    </xf>
    <xf numFmtId="0" fontId="4" fillId="0" borderId="44" xfId="0" applyFont="1" applyBorder="1" applyAlignment="1">
      <alignment horizontal="center" vertical="center"/>
    </xf>
    <xf numFmtId="1" fontId="5" fillId="0" borderId="0" xfId="0" applyNumberFormat="1" applyFont="1" applyAlignment="1">
      <alignment horizontal="left" vertical="center"/>
    </xf>
    <xf numFmtId="2" fontId="79" fillId="0" borderId="0" xfId="0" applyNumberFormat="1" applyFont="1" applyAlignment="1">
      <alignment vertical="center"/>
    </xf>
    <xf numFmtId="1" fontId="5" fillId="11" borderId="4" xfId="0" applyNumberFormat="1" applyFont="1" applyFill="1" applyBorder="1" applyAlignment="1">
      <alignment horizontal="center" vertical="center" wrapText="1"/>
    </xf>
    <xf numFmtId="0" fontId="5" fillId="11" borderId="4" xfId="0" applyFont="1" applyFill="1" applyBorder="1" applyAlignment="1">
      <alignment vertical="center"/>
    </xf>
    <xf numFmtId="0" fontId="5" fillId="11" borderId="4" xfId="0" applyFont="1" applyFill="1" applyBorder="1" applyAlignment="1">
      <alignment horizontal="center" vertical="center" wrapText="1"/>
    </xf>
    <xf numFmtId="0" fontId="5" fillId="11" borderId="4" xfId="0" applyFont="1" applyFill="1" applyBorder="1" applyAlignment="1">
      <alignment vertical="center"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78" fillId="15" borderId="16" xfId="205" applyFont="1" applyFill="1" applyBorder="1" applyAlignment="1" applyProtection="1">
      <alignment horizontal="justify" vertical="center" wrapText="1"/>
      <protection hidden="1"/>
    </xf>
    <xf numFmtId="0" fontId="78" fillId="15" borderId="39" xfId="205" applyFont="1" applyFill="1" applyBorder="1" applyAlignment="1" applyProtection="1">
      <alignment horizontal="justify" vertical="center" wrapText="1"/>
      <protection hidden="1"/>
    </xf>
    <xf numFmtId="0" fontId="78"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86" fillId="0" borderId="6" xfId="205" applyFont="1" applyBorder="1" applyAlignment="1" applyProtection="1">
      <alignment horizontal="right" vertical="center"/>
      <protection hidden="1"/>
    </xf>
    <xf numFmtId="0" fontId="86"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7"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5" fillId="0" borderId="11" xfId="205" applyFont="1" applyBorder="1" applyAlignment="1" applyProtection="1">
      <alignment horizontal="center" vertical="center" textRotation="90"/>
      <protection hidden="1"/>
    </xf>
    <xf numFmtId="0" fontId="85" fillId="0" borderId="12" xfId="205" applyFont="1" applyBorder="1" applyAlignment="1" applyProtection="1">
      <alignment horizontal="center" vertical="center" textRotation="90"/>
      <protection hidden="1"/>
    </xf>
    <xf numFmtId="0" fontId="85" fillId="0" borderId="13" xfId="205" applyFont="1" applyBorder="1" applyAlignment="1" applyProtection="1">
      <alignment horizontal="center" vertical="center" textRotation="90"/>
      <protection hidden="1"/>
    </xf>
    <xf numFmtId="0" fontId="85" fillId="0" borderId="11" xfId="205" applyFont="1" applyBorder="1" applyAlignment="1" applyProtection="1">
      <alignment horizontal="center" vertical="center" textRotation="90" wrapText="1"/>
      <protection hidden="1"/>
    </xf>
    <xf numFmtId="0" fontId="85" fillId="0" borderId="12" xfId="205" applyFont="1" applyBorder="1" applyAlignment="1" applyProtection="1">
      <alignment horizontal="center" vertical="center" textRotation="90" wrapText="1"/>
      <protection hidden="1"/>
    </xf>
    <xf numFmtId="0" fontId="85" fillId="0" borderId="13" xfId="205" applyFont="1" applyBorder="1" applyAlignment="1" applyProtection="1">
      <alignment horizontal="center" vertical="center" textRotation="90" wrapText="1"/>
      <protection hidden="1"/>
    </xf>
    <xf numFmtId="0" fontId="86" fillId="0" borderId="8" xfId="205" applyFont="1" applyBorder="1" applyAlignment="1" applyProtection="1">
      <alignment horizontal="right" vertical="center"/>
      <protection hidden="1"/>
    </xf>
    <xf numFmtId="0" fontId="86"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4" borderId="0" xfId="0" applyFont="1" applyFill="1" applyAlignment="1">
      <alignment horizontal="left" vertical="center" wrapText="1"/>
    </xf>
    <xf numFmtId="0" fontId="5" fillId="15" borderId="0" xfId="0" applyFont="1" applyFill="1" applyAlignment="1">
      <alignment horizontal="justify" vertical="center" wrapText="1"/>
    </xf>
    <xf numFmtId="0" fontId="41" fillId="9" borderId="0" xfId="0" applyFont="1" applyFill="1" applyAlignment="1">
      <alignment horizontal="center" vertical="center"/>
    </xf>
    <xf numFmtId="0" fontId="5" fillId="0" borderId="0" xfId="0" applyFont="1" applyAlignment="1">
      <alignment horizontal="justify" vertical="center" wrapText="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5" fillId="15" borderId="0" xfId="0" applyFont="1" applyFill="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10" xfId="0" applyFont="1" applyBorder="1" applyAlignment="1">
      <alignment horizontal="center" vertical="center" wrapText="1"/>
    </xf>
    <xf numFmtId="0" fontId="5" fillId="0" borderId="0" xfId="0" applyFont="1" applyAlignment="1">
      <alignment horizontal="right" vertical="center"/>
    </xf>
    <xf numFmtId="0" fontId="5" fillId="14" borderId="0" xfId="206" applyFont="1" applyFill="1" applyAlignment="1" applyProtection="1">
      <alignment horizontal="left" vertical="center"/>
      <protection hidden="1"/>
    </xf>
    <xf numFmtId="0" fontId="5" fillId="0" borderId="0" xfId="206" applyFont="1" applyAlignment="1" applyProtection="1">
      <alignment horizontal="left" vertical="center"/>
      <protection hidden="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5" fillId="0" borderId="0" xfId="0" applyFont="1" applyAlignment="1">
      <alignment horizontal="left" vertical="center" wrapText="1"/>
    </xf>
    <xf numFmtId="171" fontId="74" fillId="13" borderId="14" xfId="0" applyNumberFormat="1" applyFont="1" applyFill="1" applyBorder="1" applyAlignment="1">
      <alignment horizontal="left" vertical="center" wrapText="1"/>
    </xf>
    <xf numFmtId="171" fontId="74" fillId="13" borderId="3" xfId="0" applyNumberFormat="1" applyFont="1" applyFill="1" applyBorder="1" applyAlignment="1">
      <alignment horizontal="left" vertical="center" wrapText="1"/>
    </xf>
    <xf numFmtId="171" fontId="74" fillId="13" borderId="15" xfId="0" applyNumberFormat="1" applyFont="1" applyFill="1" applyBorder="1" applyAlignment="1">
      <alignment horizontal="left" vertical="center" wrapText="1"/>
    </xf>
    <xf numFmtId="1" fontId="4" fillId="13" borderId="14" xfId="0" applyNumberFormat="1" applyFont="1" applyFill="1" applyBorder="1" applyAlignment="1">
      <alignment horizontal="center" vertical="center" wrapText="1"/>
    </xf>
    <xf numFmtId="1" fontId="4" fillId="13" borderId="3" xfId="0" applyNumberFormat="1" applyFont="1" applyFill="1" applyBorder="1" applyAlignment="1">
      <alignment horizontal="center" vertical="center" wrapText="1"/>
    </xf>
    <xf numFmtId="1" fontId="4" fillId="13" borderId="15" xfId="0" applyNumberFormat="1" applyFont="1" applyFill="1" applyBorder="1" applyAlignment="1">
      <alignment horizontal="center" vertical="center" wrapText="1"/>
    </xf>
    <xf numFmtId="1" fontId="4" fillId="0" borderId="42"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0" fontId="5" fillId="0" borderId="0" xfId="0" applyFont="1" applyAlignment="1" applyProtection="1">
      <alignment horizontal="left" vertical="center" wrapText="1"/>
      <protection hidden="1"/>
    </xf>
    <xf numFmtId="0" fontId="70" fillId="11" borderId="14" xfId="214" applyFont="1" applyFill="1" applyBorder="1" applyAlignment="1">
      <alignment horizontal="left" vertical="center" wrapText="1"/>
    </xf>
    <xf numFmtId="0" fontId="70" fillId="11" borderId="3" xfId="214" applyFont="1" applyFill="1" applyBorder="1" applyAlignment="1">
      <alignment horizontal="left" vertical="center" wrapText="1"/>
    </xf>
    <xf numFmtId="0" fontId="70" fillId="11" borderId="15" xfId="214" applyFont="1" applyFill="1" applyBorder="1" applyAlignment="1">
      <alignment horizontal="left" vertical="center" wrapText="1"/>
    </xf>
    <xf numFmtId="171" fontId="74" fillId="13" borderId="10" xfId="0" applyNumberFormat="1" applyFont="1" applyFill="1" applyBorder="1" applyAlignment="1">
      <alignment horizontal="center" vertical="center" wrapText="1"/>
    </xf>
    <xf numFmtId="171" fontId="74" fillId="13" borderId="30" xfId="0" applyNumberFormat="1" applyFont="1" applyFill="1" applyBorder="1" applyAlignment="1">
      <alignment horizontal="center" vertical="center" wrapText="1"/>
    </xf>
    <xf numFmtId="0" fontId="5" fillId="15" borderId="0" xfId="0" applyFont="1" applyFill="1" applyAlignment="1" applyProtection="1">
      <alignment horizontal="left" vertical="center" wrapText="1"/>
      <protection hidden="1"/>
    </xf>
    <xf numFmtId="0" fontId="41" fillId="9" borderId="0" xfId="0" applyFont="1" applyFill="1" applyAlignment="1" applyProtection="1">
      <alignment horizontal="center" vertical="center"/>
      <protection hidden="1"/>
    </xf>
    <xf numFmtId="0" fontId="4" fillId="0" borderId="0" xfId="206" applyFont="1" applyAlignment="1">
      <alignment horizontal="left" vertical="center"/>
    </xf>
    <xf numFmtId="0" fontId="5" fillId="19" borderId="14" xfId="205" applyFont="1" applyFill="1" applyBorder="1" applyAlignment="1" applyProtection="1">
      <alignment horizontal="center" vertical="center"/>
      <protection hidden="1"/>
    </xf>
    <xf numFmtId="0" fontId="5" fillId="19" borderId="3" xfId="205" applyFont="1" applyFill="1" applyBorder="1" applyAlignment="1" applyProtection="1">
      <alignment horizontal="center" vertical="center"/>
      <protection hidden="1"/>
    </xf>
    <xf numFmtId="0" fontId="5" fillId="19" borderId="15" xfId="205" applyFont="1" applyFill="1" applyBorder="1" applyAlignment="1" applyProtection="1">
      <alignment horizontal="center" vertical="center"/>
      <protection hidden="1"/>
    </xf>
    <xf numFmtId="171" fontId="74" fillId="13" borderId="14" xfId="0" applyNumberFormat="1" applyFont="1" applyFill="1" applyBorder="1" applyAlignment="1">
      <alignment horizontal="center" vertical="center" wrapText="1"/>
    </xf>
    <xf numFmtId="171" fontId="74" fillId="13" borderId="3" xfId="0" applyNumberFormat="1" applyFont="1" applyFill="1" applyBorder="1" applyAlignment="1">
      <alignment horizontal="center" vertical="center" wrapText="1"/>
    </xf>
    <xf numFmtId="171" fontId="74" fillId="13" borderId="15" xfId="0" applyNumberFormat="1" applyFont="1" applyFill="1" applyBorder="1" applyAlignment="1">
      <alignment horizontal="center" vertical="center" wrapText="1"/>
    </xf>
    <xf numFmtId="0" fontId="15" fillId="15" borderId="0" xfId="0" applyFont="1" applyFill="1" applyAlignment="1" applyProtection="1">
      <alignment horizontal="left" vertical="top" wrapText="1"/>
      <protection hidden="1"/>
    </xf>
    <xf numFmtId="0" fontId="24" fillId="9"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1" borderId="14" xfId="214" applyFont="1" applyFill="1" applyBorder="1" applyAlignment="1">
      <alignment horizontal="left" vertical="top" wrapText="1"/>
    </xf>
    <xf numFmtId="0" fontId="70" fillId="11" borderId="3" xfId="214" applyFont="1" applyFill="1" applyBorder="1" applyAlignment="1">
      <alignment horizontal="left" vertical="top" wrapText="1"/>
    </xf>
    <xf numFmtId="0" fontId="70" fillId="11" borderId="15" xfId="214" applyFont="1" applyFill="1" applyBorder="1" applyAlignment="1">
      <alignment horizontal="left" vertical="top" wrapText="1"/>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71" fontId="74" fillId="13" borderId="10" xfId="0" applyNumberFormat="1" applyFont="1" applyFill="1" applyBorder="1" applyAlignment="1">
      <alignment horizontal="center" vertical="top" wrapText="1"/>
    </xf>
    <xf numFmtId="171" fontId="74" fillId="13" borderId="30" xfId="0" applyNumberFormat="1" applyFont="1" applyFill="1" applyBorder="1" applyAlignment="1">
      <alignment horizontal="center" vertical="top" wrapText="1"/>
    </xf>
    <xf numFmtId="171" fontId="74" fillId="13" borderId="14" xfId="0" applyNumberFormat="1" applyFont="1" applyFill="1" applyBorder="1" applyAlignment="1">
      <alignment horizontal="center" vertical="top" wrapText="1"/>
    </xf>
    <xf numFmtId="171" fontId="74" fillId="13" borderId="3" xfId="0" applyNumberFormat="1" applyFont="1" applyFill="1" applyBorder="1" applyAlignment="1">
      <alignment horizontal="center" vertical="top" wrapText="1"/>
    </xf>
    <xf numFmtId="171" fontId="74" fillId="13" borderId="15" xfId="0" applyNumberFormat="1" applyFont="1" applyFill="1" applyBorder="1" applyAlignment="1">
      <alignment horizontal="center" vertical="top" wrapText="1"/>
    </xf>
    <xf numFmtId="0" fontId="70" fillId="17" borderId="14" xfId="214" applyFont="1" applyFill="1" applyBorder="1" applyAlignment="1">
      <alignment horizontal="left" vertical="top" wrapText="1"/>
    </xf>
    <xf numFmtId="0" fontId="70"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77" fillId="15"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0" borderId="0" xfId="206" applyFont="1" applyAlignment="1" applyProtection="1">
      <alignment horizontal="left" vertical="center" wrapText="1"/>
      <protection hidden="1"/>
    </xf>
    <xf numFmtId="0" fontId="4" fillId="13" borderId="14" xfId="206" applyFont="1" applyFill="1" applyBorder="1" applyAlignment="1">
      <alignment horizontal="center" vertical="center" wrapText="1"/>
    </xf>
    <xf numFmtId="0" fontId="4" fillId="13" borderId="3" xfId="206" applyFont="1" applyFill="1" applyBorder="1" applyAlignment="1">
      <alignment horizontal="center" vertical="center" wrapText="1"/>
    </xf>
    <xf numFmtId="0" fontId="4" fillId="13" borderId="15" xfId="206" applyFont="1" applyFill="1" applyBorder="1" applyAlignment="1">
      <alignment horizontal="center" vertical="center" wrapText="1"/>
    </xf>
    <xf numFmtId="0" fontId="4" fillId="13" borderId="14" xfId="206" applyFont="1" applyFill="1" applyBorder="1" applyAlignment="1" applyProtection="1">
      <alignment horizontal="center" vertical="center" wrapText="1"/>
      <protection hidden="1"/>
    </xf>
    <xf numFmtId="0" fontId="4" fillId="13" borderId="3" xfId="206" applyFont="1" applyFill="1" applyBorder="1" applyAlignment="1" applyProtection="1">
      <alignment horizontal="center" vertical="center" wrapText="1"/>
      <protection hidden="1"/>
    </xf>
    <xf numFmtId="0" fontId="4" fillId="13" borderId="15" xfId="206" applyFont="1" applyFill="1" applyBorder="1" applyAlignment="1" applyProtection="1">
      <alignment horizontal="center" vertical="center" wrapText="1"/>
      <protection hidden="1"/>
    </xf>
    <xf numFmtId="0" fontId="5" fillId="11" borderId="14" xfId="0" applyFont="1" applyFill="1" applyBorder="1" applyAlignment="1" applyProtection="1">
      <alignment horizontal="left" vertical="center"/>
      <protection hidden="1"/>
    </xf>
    <xf numFmtId="0" fontId="5" fillId="11" borderId="3" xfId="0" applyFont="1" applyFill="1" applyBorder="1" applyAlignment="1" applyProtection="1">
      <alignment horizontal="left" vertical="center"/>
      <protection hidden="1"/>
    </xf>
    <xf numFmtId="0" fontId="5" fillId="11" borderId="15" xfId="0" applyFont="1" applyFill="1" applyBorder="1" applyAlignment="1" applyProtection="1">
      <alignment horizontal="left" vertical="center"/>
      <protection hidden="1"/>
    </xf>
    <xf numFmtId="0" fontId="5" fillId="15"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9"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9" borderId="0" xfId="0" applyFont="1" applyFill="1" applyAlignment="1" applyProtection="1">
      <alignment horizontal="center" vertical="center" wrapText="1"/>
      <protection hidden="1"/>
    </xf>
    <xf numFmtId="0" fontId="28" fillId="9"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5"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xf numFmtId="0" fontId="4" fillId="0" borderId="44" xfId="98" applyFont="1" applyBorder="1" applyAlignment="1">
      <alignment horizontal="center" vertical="center"/>
    </xf>
    <xf numFmtId="0" fontId="4" fillId="0" borderId="44" xfId="98" applyFont="1" applyFill="1" applyBorder="1" applyAlignment="1">
      <alignment horizontal="center" vertical="center"/>
    </xf>
    <xf numFmtId="0" fontId="4" fillId="0" borderId="4" xfId="0" applyFont="1" applyFill="1" applyBorder="1" applyAlignment="1">
      <alignment horizontal="left" vertical="center"/>
    </xf>
    <xf numFmtId="0" fontId="4" fillId="0" borderId="4" xfId="0" applyFont="1" applyFill="1" applyBorder="1" applyAlignment="1">
      <alignment horizontal="center" vertical="center" wrapText="1"/>
    </xf>
    <xf numFmtId="0" fontId="4" fillId="0" borderId="44" xfId="98" applyFont="1" applyFill="1" applyBorder="1" applyAlignment="1">
      <alignment vertical="top"/>
    </xf>
    <xf numFmtId="0" fontId="4" fillId="0" borderId="4" xfId="0" applyFont="1" applyFill="1" applyBorder="1" applyAlignment="1" applyProtection="1">
      <alignment horizontal="center" vertical="center"/>
      <protection hidden="1"/>
    </xf>
    <xf numFmtId="0" fontId="4" fillId="0" borderId="44" xfId="0"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2" fontId="58" fillId="0" borderId="4" xfId="0" applyNumberFormat="1" applyFont="1" applyFill="1" applyBorder="1" applyAlignment="1">
      <alignment horizontal="center" vertical="center" wrapText="1"/>
    </xf>
    <xf numFmtId="0" fontId="36" fillId="0" borderId="0" xfId="0" applyFont="1" applyFill="1" applyAlignment="1">
      <alignment vertical="center"/>
    </xf>
    <xf numFmtId="0" fontId="4" fillId="0" borderId="0" xfId="0" applyFont="1" applyFill="1" applyAlignment="1">
      <alignment vertical="center"/>
    </xf>
    <xf numFmtId="2" fontId="4" fillId="0" borderId="0" xfId="0" applyNumberFormat="1" applyFont="1" applyFill="1" applyAlignment="1">
      <alignment vertical="center"/>
    </xf>
    <xf numFmtId="1" fontId="36" fillId="0" borderId="0" xfId="0" applyNumberFormat="1" applyFont="1" applyFill="1" applyAlignment="1" applyProtection="1">
      <alignment vertical="center"/>
      <protection hidden="1"/>
    </xf>
    <xf numFmtId="0" fontId="36" fillId="0" borderId="0" xfId="0" applyFont="1" applyFill="1" applyAlignment="1" applyProtection="1">
      <alignment vertical="center"/>
      <protection hidden="1"/>
    </xf>
    <xf numFmtId="0" fontId="4" fillId="0" borderId="4" xfId="0" applyFont="1" applyFill="1" applyBorder="1" applyAlignment="1">
      <alignment wrapText="1"/>
    </xf>
    <xf numFmtId="0" fontId="4" fillId="0" borderId="4" xfId="0" applyFont="1" applyFill="1" applyBorder="1" applyAlignment="1" applyProtection="1">
      <alignment vertical="center" wrapText="1"/>
      <protection hidden="1"/>
    </xf>
    <xf numFmtId="0" fontId="5" fillId="0" borderId="5" xfId="0"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5" fillId="0" borderId="0" xfId="206" applyFont="1" applyFill="1" applyAlignment="1" applyProtection="1">
      <alignment vertical="center"/>
      <protection hidden="1"/>
    </xf>
    <xf numFmtId="0" fontId="4" fillId="0" borderId="0" xfId="206" applyFont="1" applyFill="1" applyAlignment="1" applyProtection="1">
      <alignment vertical="center"/>
      <protection hidden="1"/>
    </xf>
    <xf numFmtId="0" fontId="4" fillId="0" borderId="0" xfId="0" applyFont="1" applyFill="1" applyAlignment="1">
      <alignment horizontal="justify" vertical="center" wrapText="1"/>
    </xf>
    <xf numFmtId="0" fontId="5" fillId="0" borderId="4" xfId="0" applyFont="1" applyFill="1" applyBorder="1" applyAlignment="1">
      <alignment horizontal="center" vertical="center" wrapText="1"/>
    </xf>
    <xf numFmtId="0" fontId="5" fillId="0" borderId="23"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38" xfId="211" applyNumberFormat="1" applyFont="1" applyFill="1" applyBorder="1" applyAlignment="1" applyProtection="1">
      <alignment horizontal="center" vertical="center"/>
    </xf>
    <xf numFmtId="0" fontId="4" fillId="0" borderId="0" xfId="211" applyNumberFormat="1" applyFont="1" applyFill="1" applyBorder="1" applyAlignment="1" applyProtection="1">
      <alignment horizontal="center" vertical="center"/>
    </xf>
    <xf numFmtId="0" fontId="36" fillId="0" borderId="0" xfId="0" applyFont="1" applyFill="1" applyAlignment="1">
      <alignment horizontal="center" vertical="center"/>
    </xf>
    <xf numFmtId="0" fontId="36" fillId="0" borderId="0" xfId="0" applyFont="1" applyFill="1" applyAlignment="1" applyProtection="1">
      <alignment horizontal="center" vertical="center"/>
      <protection hidden="1"/>
    </xf>
    <xf numFmtId="0" fontId="41" fillId="0" borderId="0" xfId="0" applyFont="1" applyFill="1" applyAlignment="1" applyProtection="1">
      <alignment horizontal="left" vertical="center"/>
      <protection hidden="1"/>
    </xf>
    <xf numFmtId="0" fontId="36" fillId="0" borderId="0" xfId="0" applyFont="1" applyFill="1" applyAlignment="1" applyProtection="1">
      <alignment horizontal="left" vertical="center"/>
      <protection hidden="1"/>
    </xf>
    <xf numFmtId="0" fontId="41" fillId="0" borderId="0" xfId="206" applyFont="1" applyFill="1" applyAlignment="1" applyProtection="1">
      <alignment vertical="center"/>
      <protection hidden="1"/>
    </xf>
    <xf numFmtId="0" fontId="36" fillId="0" borderId="0" xfId="206" applyFont="1" applyFill="1" applyAlignment="1" applyProtection="1">
      <alignment vertical="center"/>
      <protection hidden="1"/>
    </xf>
    <xf numFmtId="0" fontId="41" fillId="0" borderId="0" xfId="0" applyFont="1" applyFill="1" applyAlignment="1" applyProtection="1">
      <alignment horizontal="center" vertical="center" wrapText="1"/>
      <protection hidden="1"/>
    </xf>
    <xf numFmtId="0" fontId="41" fillId="0" borderId="0" xfId="0" applyFont="1" applyFill="1" applyAlignment="1" applyProtection="1">
      <alignment horizontal="center" vertical="center"/>
      <protection hidden="1"/>
    </xf>
    <xf numFmtId="0" fontId="90" fillId="0" borderId="45" xfId="0" applyFont="1" applyFill="1" applyBorder="1" applyAlignment="1" applyProtection="1">
      <alignment horizontal="left" vertical="center"/>
      <protection hidden="1"/>
    </xf>
    <xf numFmtId="0" fontId="90" fillId="0" borderId="44" xfId="0" applyFont="1" applyFill="1" applyBorder="1" applyAlignment="1" applyProtection="1">
      <alignment horizontal="center" vertical="center"/>
      <protection hidden="1"/>
    </xf>
    <xf numFmtId="2" fontId="4" fillId="0" borderId="4" xfId="0" applyNumberFormat="1" applyFont="1" applyFill="1" applyBorder="1" applyAlignment="1">
      <alignment horizontal="right" vertical="center" wrapText="1"/>
    </xf>
    <xf numFmtId="0" fontId="58" fillId="0" borderId="0" xfId="0" applyFont="1" applyFill="1" applyAlignment="1">
      <alignment horizontal="center" vertical="center"/>
    </xf>
    <xf numFmtId="0" fontId="4" fillId="0" borderId="15" xfId="0" applyFont="1" applyFill="1" applyBorder="1" applyAlignment="1" applyProtection="1">
      <alignment horizontal="left" vertical="center" wrapText="1"/>
      <protection hidden="1"/>
    </xf>
    <xf numFmtId="0" fontId="51" fillId="0" borderId="4" xfId="0" applyFont="1" applyFill="1" applyBorder="1" applyAlignment="1">
      <alignment horizontal="left"/>
    </xf>
    <xf numFmtId="0" fontId="51" fillId="0" borderId="4" xfId="0" applyFont="1" applyFill="1" applyBorder="1"/>
    <xf numFmtId="0" fontId="34" fillId="0" borderId="4" xfId="98" applyFill="1" applyBorder="1" applyAlignment="1">
      <alignment vertical="top"/>
    </xf>
    <xf numFmtId="0" fontId="51" fillId="0" borderId="4" xfId="0" applyFont="1" applyFill="1" applyBorder="1" applyAlignment="1">
      <alignment horizontal="center"/>
    </xf>
    <xf numFmtId="0" fontId="51" fillId="0" borderId="44" xfId="98" applyFont="1" applyFill="1" applyBorder="1" applyAlignment="1">
      <alignment vertical="top"/>
    </xf>
    <xf numFmtId="0" fontId="51" fillId="0" borderId="46" xfId="98" applyFont="1" applyFill="1" applyBorder="1" applyAlignment="1">
      <alignment vertical="top"/>
    </xf>
    <xf numFmtId="0" fontId="4" fillId="0" borderId="15" xfId="0" applyFont="1" applyFill="1" applyBorder="1" applyAlignment="1" applyProtection="1">
      <alignment horizontal="left" vertical="center"/>
      <protection hidden="1"/>
    </xf>
    <xf numFmtId="0" fontId="4" fillId="0" borderId="4" xfId="0" applyFont="1" applyFill="1" applyBorder="1" applyAlignment="1" applyProtection="1">
      <alignment horizontal="left" vertical="center" wrapText="1"/>
      <protection hidden="1"/>
    </xf>
    <xf numFmtId="0" fontId="4" fillId="0" borderId="4" xfId="0" applyFont="1" applyFill="1" applyBorder="1" applyAlignment="1" applyProtection="1">
      <alignment horizontal="center" vertical="center" wrapText="1"/>
      <protection hidden="1"/>
    </xf>
    <xf numFmtId="1" fontId="4" fillId="0" borderId="4" xfId="0" applyNumberFormat="1" applyFont="1" applyFill="1" applyBorder="1" applyAlignment="1" applyProtection="1">
      <alignment horizontal="center" vertical="center" wrapText="1"/>
      <protection hidden="1"/>
    </xf>
    <xf numFmtId="0" fontId="4" fillId="0" borderId="4" xfId="0" applyFont="1" applyFill="1" applyBorder="1" applyAlignment="1">
      <alignment horizontal="center" vertical="center"/>
    </xf>
    <xf numFmtId="0" fontId="34" fillId="0" borderId="4" xfId="98" applyFill="1" applyBorder="1" applyAlignment="1">
      <alignment vertical="center"/>
    </xf>
    <xf numFmtId="0" fontId="91" fillId="0" borderId="4" xfId="98" applyFont="1" applyFill="1" applyBorder="1" applyAlignment="1">
      <alignment vertical="center" wrapText="1"/>
    </xf>
    <xf numFmtId="0" fontId="1" fillId="0" borderId="4" xfId="98" applyFont="1" applyFill="1" applyBorder="1" applyAlignment="1">
      <alignment vertical="center"/>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247650</xdr:colOff>
      <xdr:row>0</xdr:row>
      <xdr:rowOff>28575</xdr:rowOff>
    </xdr:from>
    <xdr:to>
      <xdr:col>12</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6430625" y="28575"/>
          <a:ext cx="1038225"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266700</xdr:colOff>
      <xdr:row>0</xdr:row>
      <xdr:rowOff>19050</xdr:rowOff>
    </xdr:from>
    <xdr:to>
      <xdr:col>9</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0016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12</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3638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66" t="s">
        <v>572</v>
      </c>
      <c r="C1" s="586"/>
      <c r="D1" s="586"/>
      <c r="E1" s="586"/>
      <c r="F1" s="586"/>
      <c r="G1" s="586"/>
      <c r="H1" s="586"/>
    </row>
    <row r="2" spans="1:8">
      <c r="B2" s="448"/>
    </row>
    <row r="3" spans="1:8">
      <c r="A3" t="s">
        <v>305</v>
      </c>
      <c r="B3" s="581"/>
    </row>
    <row r="5" spans="1:8">
      <c r="A5" t="s">
        <v>306</v>
      </c>
      <c r="B5" s="1056" t="s">
        <v>573</v>
      </c>
      <c r="C5" s="1057"/>
      <c r="D5" s="1057"/>
      <c r="E5" s="1057"/>
      <c r="F5" s="1057"/>
      <c r="G5" s="1057"/>
      <c r="H5" s="1057"/>
    </row>
    <row r="7" spans="1:8">
      <c r="B7" s="664" t="s">
        <v>552</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NR1/T/W-AIS/DOM/I00/25/08956 – SRM RFX – 5002004606</v>
      </c>
      <c r="B1" s="52"/>
      <c r="C1" s="53"/>
      <c r="D1" s="53"/>
      <c r="E1" s="7"/>
      <c r="F1" s="8" t="s">
        <v>423</v>
      </c>
    </row>
    <row r="2" spans="1:32">
      <c r="A2" s="321"/>
      <c r="B2" s="362"/>
      <c r="C2" s="323"/>
      <c r="D2" s="323"/>
      <c r="E2" s="322"/>
      <c r="F2" s="322"/>
    </row>
    <row r="3" spans="1:32" ht="51.75" customHeight="1">
      <c r="A3" s="1158"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58"/>
      <c r="C3" s="1158"/>
      <c r="D3" s="1158"/>
      <c r="E3" s="1158"/>
      <c r="F3" s="1158"/>
      <c r="AA3" s="182" t="s">
        <v>340</v>
      </c>
      <c r="AC3" s="183">
        <f>IF(ISERROR(#REF!/('Sch-6'!D14+'Sch-6'!D16+'Sch-6'!D18)),0,#REF!/( 'Sch-6'!D14+'Sch-6'!D16+'Sch-6'!D18))</f>
        <v>0</v>
      </c>
    </row>
    <row r="4" spans="1:32">
      <c r="A4" s="1159" t="s">
        <v>420</v>
      </c>
      <c r="B4" s="1159"/>
      <c r="C4" s="1159"/>
      <c r="D4" s="1159"/>
      <c r="E4" s="1159"/>
      <c r="F4" s="1159"/>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172" t="str">
        <f>'Sch-1'!A7</f>
        <v/>
      </c>
      <c r="B7" s="1172"/>
      <c r="C7" s="1172"/>
      <c r="D7" s="1172"/>
      <c r="E7" s="301" t="str">
        <f>'Sch-1'!J7</f>
        <v>Contracts Services, 3rd Floor</v>
      </c>
      <c r="F7" s="1"/>
      <c r="AA7" s="182" t="s">
        <v>344</v>
      </c>
      <c r="AC7" s="183" t="e">
        <f>SUM(AC3:AC6)</f>
        <v>#REF!</v>
      </c>
    </row>
    <row r="8" spans="1:32">
      <c r="A8" s="23" t="s">
        <v>395</v>
      </c>
      <c r="B8" s="1173" t="e">
        <f>IF('Sch-1'!#REF!=0, "", 'Sch-1'!#REF!)</f>
        <v>#REF!</v>
      </c>
      <c r="C8" s="1173"/>
      <c r="D8" s="1173"/>
      <c r="E8" s="301" t="str">
        <f>'Sch-1'!J8</f>
        <v>Power Grid Corporation of India Ltd.,</v>
      </c>
      <c r="F8" s="1"/>
    </row>
    <row r="9" spans="1:32">
      <c r="A9" s="23" t="s">
        <v>397</v>
      </c>
      <c r="B9" s="1173" t="e">
        <f>IF('Sch-1'!#REF!=0, "", 'Sch-1'!#REF!)</f>
        <v>#REF!</v>
      </c>
      <c r="C9" s="1173"/>
      <c r="D9" s="1173"/>
      <c r="E9" s="301" t="str">
        <f>'Sch-1'!J9</f>
        <v>Rajasthan Projects Office, 4th Floor, REIL House,</v>
      </c>
      <c r="F9" s="1"/>
    </row>
    <row r="10" spans="1:32">
      <c r="A10" s="324"/>
      <c r="B10" s="1174" t="e">
        <f>IF('Sch-1'!#REF!=0, "", 'Sch-1'!#REF!)</f>
        <v>#REF!</v>
      </c>
      <c r="C10" s="1174"/>
      <c r="D10" s="1174"/>
      <c r="E10" s="371" t="str">
        <f>'Sch-1'!J10</f>
        <v>Shipra Path, Mansarovar, Jaipur-302020 Rajasthan</v>
      </c>
      <c r="F10" s="322"/>
      <c r="AA10" s="182" t="s">
        <v>343</v>
      </c>
      <c r="AC10" s="183">
        <f>'Sch-1'!X10</f>
        <v>0</v>
      </c>
    </row>
    <row r="11" spans="1:32">
      <c r="A11" s="324"/>
      <c r="B11" s="1174" t="e">
        <f>IF('Sch-1'!#REF!=0, "", 'Sch-1'!#REF!)</f>
        <v>#REF!</v>
      </c>
      <c r="C11" s="1174"/>
      <c r="D11" s="1174"/>
      <c r="E11" s="371">
        <f>'Sch-1'!J11</f>
        <v>0</v>
      </c>
      <c r="F11" s="322"/>
      <c r="AA11" s="182"/>
      <c r="AC11" s="183"/>
    </row>
    <row r="12" spans="1:32">
      <c r="A12" s="324"/>
      <c r="B12" s="384"/>
      <c r="C12" s="384"/>
      <c r="D12" s="384"/>
      <c r="E12" s="371"/>
      <c r="F12" s="322"/>
      <c r="AA12" s="182"/>
      <c r="AC12" s="183"/>
    </row>
    <row r="13" spans="1:32">
      <c r="A13" s="24"/>
      <c r="B13" s="23"/>
      <c r="C13" s="23"/>
      <c r="D13" s="23"/>
      <c r="E13" s="23"/>
      <c r="F13" s="8" t="s">
        <v>271</v>
      </c>
      <c r="AB13" s="1146" t="s">
        <v>279</v>
      </c>
      <c r="AC13" s="1146"/>
      <c r="AD13" s="244" t="s">
        <v>283</v>
      </c>
      <c r="AE13" s="1146" t="s">
        <v>280</v>
      </c>
      <c r="AF13" s="1146"/>
    </row>
    <row r="14" spans="1:32" ht="45">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e">
        <f>'Sch-1'!#REF!</f>
        <v>#REF!</v>
      </c>
      <c r="C84" s="411"/>
      <c r="D84" s="412"/>
      <c r="E84" s="413"/>
      <c r="F84" s="413"/>
    </row>
    <row r="85" spans="1:6">
      <c r="A85" s="409" t="s">
        <v>405</v>
      </c>
      <c r="B85" s="410" t="e">
        <f>'Sch-1'!#REF!</f>
        <v>#REF!</v>
      </c>
      <c r="C85" s="413"/>
      <c r="D85" s="412" t="s">
        <v>406</v>
      </c>
      <c r="E85" s="414" t="str">
        <f>'Sch-1'!J49</f>
        <v/>
      </c>
      <c r="F85" s="413"/>
    </row>
    <row r="86" spans="1:6">
      <c r="A86" s="415"/>
      <c r="B86" s="416"/>
      <c r="C86" s="417"/>
      <c r="D86" s="412" t="s">
        <v>407</v>
      </c>
      <c r="E86" s="414" t="str">
        <f>'Sch-1'!J50</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8" zoomScaleNormal="100" zoomScaleSheetLayoutView="100" workbookViewId="0">
      <selection activeCell="I20" sqref="I20"/>
    </sheetView>
  </sheetViews>
  <sheetFormatPr defaultColWidth="9" defaultRowHeight="15.75"/>
  <cols>
    <col min="1" max="1" width="10.25" style="899" customWidth="1"/>
    <col min="2" max="2" width="12" style="899" customWidth="1"/>
    <col min="3" max="3" width="9.875" style="899" customWidth="1"/>
    <col min="4" max="4" width="10.375" style="899" customWidth="1"/>
    <col min="5" max="5" width="10.125" style="899" customWidth="1"/>
    <col min="6" max="7" width="12.125" style="899" customWidth="1"/>
    <col min="8" max="8" width="10.625" style="899" customWidth="1"/>
    <col min="9" max="9" width="14.375" style="899" customWidth="1"/>
    <col min="10" max="10" width="11.25" style="899" customWidth="1"/>
    <col min="11" max="11" width="14.25" style="899" customWidth="1"/>
    <col min="12" max="12" width="19.25" style="899" customWidth="1"/>
    <col min="13" max="13" width="7.875" style="899" customWidth="1"/>
    <col min="14" max="14" width="10.875" style="899" customWidth="1"/>
    <col min="15" max="15" width="14.875" style="899" customWidth="1"/>
    <col min="16" max="16" width="27.625" style="899" customWidth="1"/>
    <col min="17" max="17" width="19.375" style="899" customWidth="1"/>
    <col min="18" max="18" width="15.125" style="890" hidden="1" customWidth="1"/>
    <col min="19" max="19" width="17.625" style="890" hidden="1" customWidth="1"/>
    <col min="20" max="16384" width="9" style="890"/>
  </cols>
  <sheetData>
    <row r="1" spans="1:17" ht="18" customHeight="1">
      <c r="A1" s="677" t="str">
        <f>Cover!B3</f>
        <v>Tender Enquiry No.: NR1/T/W-AIS/DOM/I00/25/08956 – SRM RFX – 5002004606</v>
      </c>
      <c r="B1" s="678"/>
      <c r="C1" s="679"/>
      <c r="D1" s="679"/>
      <c r="E1" s="679"/>
      <c r="F1" s="679"/>
      <c r="G1" s="679"/>
      <c r="H1" s="679"/>
      <c r="I1" s="679"/>
      <c r="J1" s="679"/>
      <c r="K1" s="679"/>
      <c r="L1" s="679"/>
      <c r="M1" s="679"/>
      <c r="N1" s="679"/>
      <c r="O1" s="679"/>
      <c r="P1" s="889"/>
      <c r="Q1" s="680" t="s">
        <v>549</v>
      </c>
    </row>
    <row r="2" spans="1:17" ht="18" customHeight="1">
      <c r="A2" s="682"/>
      <c r="B2" s="287"/>
      <c r="C2" s="683"/>
      <c r="D2" s="683"/>
      <c r="E2" s="683"/>
      <c r="F2" s="683"/>
      <c r="G2" s="683"/>
      <c r="H2" s="683"/>
      <c r="I2" s="683"/>
      <c r="J2" s="683"/>
      <c r="K2" s="683"/>
      <c r="L2" s="683"/>
      <c r="M2" s="683"/>
      <c r="N2" s="683"/>
      <c r="O2" s="683"/>
      <c r="P2" s="284"/>
      <c r="Q2" s="284"/>
    </row>
    <row r="3" spans="1:17" ht="60.75" customHeight="1">
      <c r="A3" s="1191"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91"/>
      <c r="C3" s="1191"/>
      <c r="D3" s="1191"/>
      <c r="E3" s="1191"/>
      <c r="F3" s="1191"/>
      <c r="G3" s="1191"/>
      <c r="H3" s="1191"/>
      <c r="I3" s="1191"/>
      <c r="J3" s="1191"/>
      <c r="K3" s="1191"/>
      <c r="L3" s="1191"/>
      <c r="M3" s="1191"/>
      <c r="N3" s="1191"/>
      <c r="O3" s="1191"/>
      <c r="P3" s="1191"/>
      <c r="Q3" s="1191"/>
    </row>
    <row r="4" spans="1:17" ht="22.15" customHeight="1">
      <c r="A4" s="1192" t="s">
        <v>24</v>
      </c>
      <c r="B4" s="1192"/>
      <c r="C4" s="1192"/>
      <c r="D4" s="1192"/>
      <c r="E4" s="1192"/>
      <c r="F4" s="1192"/>
      <c r="G4" s="1192"/>
      <c r="H4" s="1192"/>
      <c r="I4" s="1192"/>
      <c r="J4" s="1192"/>
      <c r="K4" s="1192"/>
      <c r="L4" s="1192"/>
      <c r="M4" s="1192"/>
      <c r="N4" s="1192"/>
      <c r="O4" s="1192"/>
      <c r="P4" s="1192"/>
      <c r="Q4" s="1192"/>
    </row>
    <row r="5" spans="1:17" ht="18" customHeight="1">
      <c r="A5" s="691"/>
      <c r="B5" s="891"/>
      <c r="C5" s="691"/>
      <c r="D5" s="691"/>
      <c r="E5" s="691"/>
      <c r="F5" s="691"/>
      <c r="G5" s="691"/>
      <c r="H5" s="691"/>
      <c r="I5" s="691"/>
      <c r="J5" s="691"/>
      <c r="K5" s="691"/>
      <c r="L5" s="691"/>
      <c r="M5" s="691"/>
      <c r="N5" s="691"/>
      <c r="O5" s="691"/>
      <c r="P5" s="691"/>
      <c r="Q5" s="691"/>
    </row>
    <row r="6" spans="1:17" ht="18" customHeight="1">
      <c r="A6" s="688" t="str">
        <f>'Sch-1'!A6</f>
        <v>Bidder’s Name and Address (Sole Bidder) :</v>
      </c>
      <c r="B6" s="689"/>
      <c r="C6" s="689"/>
      <c r="D6" s="689"/>
      <c r="E6" s="689"/>
      <c r="F6" s="689"/>
      <c r="G6" s="689"/>
      <c r="H6" s="689"/>
      <c r="I6" s="689"/>
      <c r="J6" s="689"/>
      <c r="K6" s="689"/>
      <c r="L6" s="689"/>
      <c r="M6" s="689"/>
      <c r="N6" s="689"/>
      <c r="O6" s="689"/>
      <c r="P6" s="682" t="s">
        <v>394</v>
      </c>
      <c r="Q6" s="284"/>
    </row>
    <row r="7" spans="1:17" ht="36" customHeight="1">
      <c r="A7" s="1166" t="str">
        <f>'Sch-1'!A7</f>
        <v/>
      </c>
      <c r="B7" s="1166"/>
      <c r="C7" s="1166"/>
      <c r="D7" s="1166"/>
      <c r="E7" s="1166"/>
      <c r="F7" s="1166"/>
      <c r="G7" s="1166"/>
      <c r="H7" s="1166"/>
      <c r="I7" s="1166"/>
      <c r="J7" s="1166"/>
      <c r="K7" s="1166"/>
      <c r="L7" s="1166"/>
      <c r="M7" s="1166"/>
      <c r="N7" s="1166"/>
      <c r="O7" s="1166"/>
      <c r="P7" s="707" t="str">
        <f>'Sch-1'!J7</f>
        <v>Contracts Services, 3rd Floor</v>
      </c>
      <c r="Q7" s="284"/>
    </row>
    <row r="8" spans="1:17" ht="18" customHeight="1">
      <c r="A8" s="688" t="s">
        <v>395</v>
      </c>
      <c r="B8" s="1193"/>
      <c r="C8" s="1193"/>
      <c r="D8" s="1193"/>
      <c r="E8" s="1193"/>
      <c r="F8" s="1193"/>
      <c r="G8" s="1193"/>
      <c r="H8" s="1193"/>
      <c r="I8" s="1193"/>
      <c r="J8" s="1193"/>
      <c r="K8" s="1193"/>
      <c r="L8" s="1193"/>
      <c r="M8" s="1193"/>
      <c r="N8" s="1193"/>
      <c r="O8" s="1193"/>
      <c r="P8" s="707" t="str">
        <f>'Sch-1'!J8</f>
        <v>Power Grid Corporation of India Ltd.,</v>
      </c>
      <c r="Q8" s="284"/>
    </row>
    <row r="9" spans="1:17" ht="18" customHeight="1">
      <c r="A9" s="688" t="s">
        <v>397</v>
      </c>
      <c r="B9" s="1193"/>
      <c r="C9" s="1193"/>
      <c r="D9" s="1193"/>
      <c r="E9" s="1193"/>
      <c r="F9" s="1193"/>
      <c r="G9" s="1193"/>
      <c r="H9" s="1193"/>
      <c r="I9" s="1193"/>
      <c r="J9" s="1193"/>
      <c r="K9" s="1193"/>
      <c r="L9" s="1193"/>
      <c r="M9" s="1193"/>
      <c r="N9" s="1193"/>
      <c r="O9" s="1193"/>
      <c r="P9" s="707" t="str">
        <f>'Sch-1'!J9</f>
        <v>Rajasthan Projects Office, 4th Floor, REIL House,</v>
      </c>
      <c r="Q9" s="284"/>
    </row>
    <row r="10" spans="1:17" ht="18" customHeight="1">
      <c r="A10" s="689"/>
      <c r="B10" s="1193"/>
      <c r="C10" s="1193"/>
      <c r="D10" s="1193"/>
      <c r="E10" s="1193"/>
      <c r="F10" s="1193"/>
      <c r="G10" s="1193"/>
      <c r="H10" s="1193"/>
      <c r="I10" s="1193"/>
      <c r="J10" s="1193"/>
      <c r="K10" s="1193"/>
      <c r="L10" s="1193"/>
      <c r="M10" s="1193"/>
      <c r="N10" s="1193"/>
      <c r="O10" s="1193"/>
      <c r="P10" s="707" t="str">
        <f>'Sch-1'!J10</f>
        <v>Shipra Path, Mansarovar, Jaipur-302020 Rajasthan</v>
      </c>
      <c r="Q10" s="284"/>
    </row>
    <row r="11" spans="1:17" ht="18" customHeight="1">
      <c r="A11" s="689"/>
      <c r="B11" s="1193"/>
      <c r="C11" s="1193"/>
      <c r="D11" s="1193"/>
      <c r="E11" s="1193"/>
      <c r="F11" s="1193"/>
      <c r="G11" s="1193"/>
      <c r="H11" s="1193"/>
      <c r="I11" s="1193"/>
      <c r="J11" s="1193"/>
      <c r="K11" s="1193"/>
      <c r="L11" s="1193"/>
      <c r="M11" s="1193"/>
      <c r="N11" s="1193"/>
      <c r="O11" s="1193"/>
      <c r="P11" s="707"/>
      <c r="Q11" s="284"/>
    </row>
    <row r="12" spans="1:17" ht="18" customHeight="1">
      <c r="A12" s="689"/>
      <c r="B12" s="688"/>
      <c r="C12" s="688"/>
      <c r="D12" s="688"/>
      <c r="E12" s="688"/>
      <c r="F12" s="688"/>
      <c r="G12" s="688"/>
      <c r="H12" s="688"/>
      <c r="I12" s="688"/>
      <c r="J12" s="688"/>
      <c r="K12" s="688"/>
      <c r="L12" s="688"/>
      <c r="M12" s="688"/>
      <c r="N12" s="688"/>
      <c r="O12" s="688"/>
      <c r="P12" s="689"/>
      <c r="Q12" s="284"/>
    </row>
    <row r="13" spans="1:17" ht="26.25" customHeight="1">
      <c r="A13" s="84"/>
      <c r="B13" s="85"/>
      <c r="C13" s="84"/>
      <c r="D13" s="84"/>
      <c r="E13" s="84"/>
      <c r="F13" s="84"/>
      <c r="G13" s="84"/>
      <c r="H13" s="84"/>
      <c r="I13" s="84"/>
      <c r="J13" s="84"/>
      <c r="K13" s="84"/>
      <c r="L13" s="84"/>
      <c r="M13" s="84"/>
      <c r="N13" s="84"/>
      <c r="O13" s="84"/>
      <c r="P13" s="84"/>
      <c r="Q13" s="84"/>
    </row>
    <row r="14" spans="1:17" s="922" customFormat="1" ht="27.75" customHeight="1">
      <c r="A14" s="919" t="s">
        <v>375</v>
      </c>
      <c r="B14" s="920"/>
      <c r="C14" s="921"/>
      <c r="D14" s="921"/>
      <c r="E14" s="921"/>
      <c r="F14" s="921"/>
      <c r="G14" s="921"/>
      <c r="H14" s="921"/>
      <c r="I14" s="921"/>
      <c r="J14" s="921"/>
      <c r="K14" s="921"/>
      <c r="L14" s="921"/>
      <c r="M14" s="921"/>
      <c r="N14" s="921"/>
      <c r="O14" s="921"/>
      <c r="P14" s="921"/>
      <c r="Q14" s="921"/>
    </row>
    <row r="15" spans="1:17" ht="16.5">
      <c r="A15" s="86"/>
      <c r="B15" s="85"/>
      <c r="C15" s="84"/>
      <c r="D15" s="84"/>
      <c r="E15" s="84"/>
      <c r="F15" s="84"/>
      <c r="G15" s="84"/>
      <c r="H15" s="84"/>
      <c r="I15" s="84"/>
      <c r="J15" s="84"/>
      <c r="K15" s="84"/>
      <c r="L15" s="84"/>
      <c r="M15" s="84"/>
      <c r="N15" s="84"/>
      <c r="O15" s="84"/>
      <c r="P15" s="84"/>
      <c r="Q15" s="84"/>
    </row>
    <row r="16" spans="1:17" ht="115.5">
      <c r="A16" s="900" t="s">
        <v>359</v>
      </c>
      <c r="B16" s="901" t="s">
        <v>506</v>
      </c>
      <c r="C16" s="901" t="s">
        <v>507</v>
      </c>
      <c r="D16" s="901" t="s">
        <v>511</v>
      </c>
      <c r="E16" s="901" t="s">
        <v>512</v>
      </c>
      <c r="F16" s="901" t="s">
        <v>508</v>
      </c>
      <c r="G16" s="902" t="s">
        <v>513</v>
      </c>
      <c r="H16" s="892" t="s">
        <v>484</v>
      </c>
      <c r="I16" s="893" t="s">
        <v>522</v>
      </c>
      <c r="J16" s="893" t="s">
        <v>482</v>
      </c>
      <c r="K16" s="893" t="s">
        <v>504</v>
      </c>
      <c r="L16" s="901" t="s">
        <v>366</v>
      </c>
      <c r="M16" s="903" t="s">
        <v>351</v>
      </c>
      <c r="N16" s="903" t="s">
        <v>352</v>
      </c>
      <c r="O16" s="901" t="s">
        <v>530</v>
      </c>
      <c r="P16" s="901" t="s">
        <v>531</v>
      </c>
      <c r="Q16" s="734" t="s">
        <v>502</v>
      </c>
    </row>
    <row r="17" spans="1:30" ht="16.5">
      <c r="A17" s="647">
        <v>1</v>
      </c>
      <c r="B17" s="648">
        <v>2</v>
      </c>
      <c r="C17" s="648">
        <v>3</v>
      </c>
      <c r="D17" s="648">
        <v>4</v>
      </c>
      <c r="E17" s="648">
        <v>5</v>
      </c>
      <c r="F17" s="649">
        <v>6</v>
      </c>
      <c r="G17" s="648">
        <v>7</v>
      </c>
      <c r="H17" s="892">
        <v>8</v>
      </c>
      <c r="I17" s="893">
        <v>9</v>
      </c>
      <c r="J17" s="893">
        <v>10</v>
      </c>
      <c r="K17" s="893">
        <v>11</v>
      </c>
      <c r="L17" s="652">
        <v>12</v>
      </c>
      <c r="M17" s="652">
        <v>13</v>
      </c>
      <c r="N17" s="652">
        <v>14</v>
      </c>
      <c r="O17" s="652">
        <v>15</v>
      </c>
      <c r="P17" s="652" t="s">
        <v>514</v>
      </c>
      <c r="Q17" s="652">
        <v>17</v>
      </c>
    </row>
    <row r="18" spans="1:30" ht="31.5">
      <c r="A18" s="904"/>
      <c r="B18" s="1186"/>
      <c r="C18" s="1187"/>
      <c r="D18" s="1187"/>
      <c r="E18" s="1187"/>
      <c r="F18" s="1187"/>
      <c r="G18" s="1187"/>
      <c r="H18" s="1187"/>
      <c r="I18" s="1187"/>
      <c r="J18" s="1188"/>
      <c r="K18" s="894"/>
      <c r="L18" s="894"/>
      <c r="M18" s="894"/>
      <c r="N18" s="894"/>
      <c r="O18" s="894"/>
      <c r="P18" s="894"/>
      <c r="Q18" s="894"/>
      <c r="R18" s="668" t="s">
        <v>485</v>
      </c>
      <c r="S18" s="669" t="s">
        <v>486</v>
      </c>
    </row>
    <row r="19" spans="1:30" ht="31.5" customHeight="1">
      <c r="A19" s="1194" t="s">
        <v>539</v>
      </c>
      <c r="B19" s="1195"/>
      <c r="C19" s="1195"/>
      <c r="D19" s="1195"/>
      <c r="E19" s="1195"/>
      <c r="F19" s="1195"/>
      <c r="G19" s="1195"/>
      <c r="H19" s="1195"/>
      <c r="I19" s="1195"/>
      <c r="J19" s="1195"/>
      <c r="K19" s="1195"/>
      <c r="L19" s="1195"/>
      <c r="M19" s="1195"/>
      <c r="N19" s="1195"/>
      <c r="O19" s="1195"/>
      <c r="P19" s="1195"/>
      <c r="Q19" s="1196"/>
      <c r="R19" s="668" t="s">
        <v>485</v>
      </c>
      <c r="S19" s="669" t="s">
        <v>486</v>
      </c>
    </row>
    <row r="20" spans="1:30" s="829" customFormat="1">
      <c r="A20" s="848"/>
      <c r="B20" s="848"/>
      <c r="C20" s="848"/>
      <c r="D20" s="848"/>
      <c r="E20" s="848"/>
      <c r="F20" s="905"/>
      <c r="G20" s="848"/>
      <c r="H20" s="848"/>
      <c r="I20" s="906"/>
      <c r="J20" s="907"/>
      <c r="K20" s="908"/>
      <c r="L20" s="909"/>
      <c r="M20" s="910"/>
      <c r="N20" s="911"/>
      <c r="O20" s="912"/>
      <c r="P20" s="913" t="str">
        <f>IF(O20=0, "Included", IF(ISERROR(N20*O20), O20, N20*O20))</f>
        <v>Included</v>
      </c>
      <c r="Q20" s="914">
        <f>S20</f>
        <v>0</v>
      </c>
      <c r="R20" s="829">
        <f>IF(P20="Included",0,P20)</f>
        <v>0</v>
      </c>
      <c r="S20" s="829">
        <f>IF(K20="",(R20*J20),(R20*K20))</f>
        <v>0</v>
      </c>
      <c r="T20" s="846"/>
      <c r="U20" s="846"/>
      <c r="AD20" s="847"/>
    </row>
    <row r="21" spans="1:30" ht="19.5" customHeight="1">
      <c r="A21" s="895"/>
      <c r="B21" s="896"/>
      <c r="C21" s="896"/>
      <c r="D21" s="896"/>
      <c r="E21" s="896"/>
      <c r="F21" s="896"/>
      <c r="G21" s="896"/>
      <c r="H21" s="896"/>
      <c r="I21" s="896"/>
      <c r="J21" s="896"/>
      <c r="K21" s="896"/>
      <c r="L21" s="896"/>
      <c r="M21" s="896"/>
      <c r="N21" s="896"/>
      <c r="O21" s="896"/>
      <c r="P21" s="896"/>
      <c r="Q21" s="897"/>
    </row>
    <row r="22" spans="1:30" s="614" customFormat="1" ht="40.5" customHeight="1">
      <c r="A22" s="1179"/>
      <c r="B22" s="1180"/>
      <c r="C22" s="1180"/>
      <c r="D22" s="1180"/>
      <c r="E22" s="1180"/>
      <c r="F22" s="1180"/>
      <c r="G22" s="1180"/>
      <c r="H22" s="1180"/>
      <c r="I22" s="1181"/>
      <c r="J22" s="1197" t="s">
        <v>532</v>
      </c>
      <c r="K22" s="1198"/>
      <c r="L22" s="1198"/>
      <c r="M22" s="1198"/>
      <c r="N22" s="1198"/>
      <c r="O22" s="1199"/>
      <c r="P22" s="915">
        <f>SUM(P20:P20)</f>
        <v>0</v>
      </c>
      <c r="Q22" s="916"/>
      <c r="R22" s="610"/>
      <c r="S22" s="917">
        <f>SUM(S20:S20)</f>
        <v>0</v>
      </c>
    </row>
    <row r="23" spans="1:30" s="614" customFormat="1" ht="25.5" customHeight="1">
      <c r="A23" s="655"/>
      <c r="B23" s="854"/>
      <c r="C23" s="854"/>
      <c r="D23" s="854"/>
      <c r="E23" s="854"/>
      <c r="F23" s="854"/>
      <c r="G23" s="854"/>
      <c r="H23" s="655"/>
      <c r="I23" s="855"/>
      <c r="J23" s="1189" t="s">
        <v>502</v>
      </c>
      <c r="K23" s="1189"/>
      <c r="L23" s="1189"/>
      <c r="M23" s="1189"/>
      <c r="N23" s="1189"/>
      <c r="O23" s="1190"/>
      <c r="P23" s="915"/>
      <c r="Q23" s="918">
        <f>SUM(Q20:Q20)</f>
        <v>0</v>
      </c>
      <c r="R23" s="610"/>
      <c r="S23" s="610"/>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185"/>
      <c r="P25" s="1185"/>
      <c r="Q25" s="1185"/>
    </row>
    <row r="26" spans="1:30" ht="33.6" customHeight="1">
      <c r="A26" s="706" t="s">
        <v>404</v>
      </c>
      <c r="B26" s="868"/>
      <c r="C26" s="898"/>
      <c r="D26" s="898"/>
      <c r="E26" s="898"/>
      <c r="F26" s="898"/>
      <c r="G26" s="898"/>
      <c r="H26" s="898"/>
      <c r="I26" s="898"/>
      <c r="J26" s="868"/>
      <c r="K26" s="898"/>
      <c r="L26" s="898"/>
      <c r="M26" s="868"/>
      <c r="N26" s="898"/>
      <c r="O26" s="1185" t="str">
        <f>"Printed Name : " &amp; IF('Sch-1'!J49=0,"",'Sch-1'!J49)</f>
        <v xml:space="preserve">Printed Name : </v>
      </c>
      <c r="P26" s="1185"/>
      <c r="Q26" s="1185"/>
    </row>
    <row r="27" spans="1:30" ht="33.6" customHeight="1">
      <c r="A27" s="706" t="s">
        <v>405</v>
      </c>
      <c r="B27" s="868"/>
      <c r="C27" s="284"/>
      <c r="D27" s="284"/>
      <c r="E27" s="284"/>
      <c r="F27" s="284"/>
      <c r="G27" s="284"/>
      <c r="H27" s="284"/>
      <c r="I27" s="284"/>
      <c r="J27" s="868"/>
      <c r="K27" s="284"/>
      <c r="L27" s="284"/>
      <c r="M27" s="868"/>
      <c r="N27" s="284"/>
      <c r="O27" s="1185" t="str">
        <f>"Designation   : " &amp; IF('Sch-1'!J50=0,"",'Sch-1'!J50)</f>
        <v xml:space="preserve">Designation   : </v>
      </c>
      <c r="P27" s="1185"/>
      <c r="Q27" s="1185"/>
    </row>
    <row r="28" spans="1:30" ht="33.6" customHeight="1">
      <c r="A28" s="683"/>
      <c r="B28" s="287"/>
      <c r="C28" s="284"/>
      <c r="D28" s="284"/>
      <c r="E28" s="284"/>
      <c r="F28" s="284"/>
      <c r="G28" s="284"/>
      <c r="H28" s="284"/>
      <c r="I28" s="284"/>
      <c r="J28" s="287"/>
      <c r="K28" s="284"/>
      <c r="L28" s="284"/>
      <c r="M28" s="287"/>
      <c r="N28" s="284"/>
      <c r="O28" s="1185"/>
      <c r="P28" s="1185"/>
      <c r="Q28" s="1185"/>
    </row>
    <row r="29" spans="1:30" ht="33.6" customHeight="1">
      <c r="A29" s="683"/>
      <c r="B29" s="287"/>
      <c r="C29" s="284"/>
      <c r="D29" s="284"/>
      <c r="E29" s="284"/>
      <c r="F29" s="284"/>
      <c r="G29" s="284"/>
      <c r="H29" s="284"/>
      <c r="I29" s="284"/>
      <c r="J29" s="683"/>
      <c r="K29" s="284"/>
      <c r="L29" s="683"/>
      <c r="M29" s="683"/>
      <c r="N29" s="284"/>
      <c r="O29" s="683"/>
      <c r="P29" s="711"/>
      <c r="Q29" s="781"/>
    </row>
  </sheetData>
  <sheetProtection algorithmName="SHA-512" hashValue="mzRbYdCVoBN+fyEMaVMjz7Njyu6hU+/FHHX/vvm7zoo8nYJj7xWH33xFUduyoGaAoGN6csotRyGBQURuOmupLw==" saltValue="nQf7HT3FBHiAjJfFKdYxaw=="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NR1/T/W-AIS/DOM/I00/25/08956 – SRM RFX – 5002004606</v>
      </c>
      <c r="B1" s="74"/>
      <c r="C1" s="75"/>
      <c r="D1" s="75"/>
      <c r="E1" s="75"/>
      <c r="F1" s="75"/>
      <c r="G1" s="75"/>
      <c r="H1" s="75"/>
      <c r="I1" s="75"/>
      <c r="J1" s="75"/>
      <c r="K1" s="75"/>
      <c r="L1" s="75"/>
      <c r="M1" s="75"/>
      <c r="N1" s="75"/>
      <c r="O1" s="75"/>
      <c r="P1" s="76"/>
      <c r="Q1" s="77" t="s">
        <v>542</v>
      </c>
    </row>
    <row r="2" spans="1:17" ht="18" customHeight="1">
      <c r="A2" s="59"/>
      <c r="B2" s="80"/>
      <c r="C2" s="81"/>
      <c r="D2" s="81"/>
      <c r="E2" s="81"/>
      <c r="F2" s="81"/>
      <c r="G2" s="81"/>
      <c r="H2" s="81"/>
      <c r="I2" s="81"/>
      <c r="J2" s="81"/>
      <c r="K2" s="81"/>
      <c r="L2" s="81"/>
      <c r="M2" s="81"/>
      <c r="N2" s="81"/>
      <c r="O2" s="81"/>
      <c r="P2" s="26"/>
      <c r="Q2" s="26"/>
    </row>
    <row r="3" spans="1:17" ht="61.5" customHeight="1">
      <c r="A3" s="1200"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00"/>
      <c r="C3" s="1200"/>
      <c r="D3" s="1200"/>
      <c r="E3" s="1200"/>
      <c r="F3" s="1200"/>
      <c r="G3" s="1200"/>
      <c r="H3" s="1200"/>
      <c r="I3" s="1200"/>
      <c r="J3" s="1200"/>
      <c r="K3" s="1200"/>
      <c r="L3" s="1200"/>
      <c r="M3" s="1200"/>
      <c r="N3" s="1200"/>
      <c r="O3" s="1200"/>
      <c r="P3" s="1200"/>
      <c r="Q3" s="1200"/>
    </row>
    <row r="4" spans="1:17" ht="22.15" customHeight="1">
      <c r="A4" s="1201" t="s">
        <v>24</v>
      </c>
      <c r="B4" s="1201"/>
      <c r="C4" s="1201"/>
      <c r="D4" s="1201"/>
      <c r="E4" s="1201"/>
      <c r="F4" s="1201"/>
      <c r="G4" s="1201"/>
      <c r="H4" s="1201"/>
      <c r="I4" s="1201"/>
      <c r="J4" s="1201"/>
      <c r="K4" s="1201"/>
      <c r="L4" s="1201"/>
      <c r="M4" s="1201"/>
      <c r="N4" s="1201"/>
      <c r="O4" s="1201"/>
      <c r="P4" s="1201"/>
      <c r="Q4" s="1201"/>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172" t="str">
        <f>'Sch-1'!A7</f>
        <v/>
      </c>
      <c r="B7" s="1172"/>
      <c r="C7" s="1172"/>
      <c r="D7" s="1172"/>
      <c r="E7" s="1172"/>
      <c r="F7" s="1172"/>
      <c r="G7" s="1172"/>
      <c r="H7" s="1172"/>
      <c r="I7" s="1172"/>
      <c r="J7" s="1172"/>
      <c r="K7" s="1172"/>
      <c r="L7" s="1172"/>
      <c r="M7" s="1172"/>
      <c r="N7" s="1172"/>
      <c r="O7" s="1172"/>
      <c r="P7" s="54" t="str">
        <f>'Sch-1'!J7</f>
        <v>Contracts Services, 3rd Floor</v>
      </c>
      <c r="Q7" s="26"/>
    </row>
    <row r="8" spans="1:17" ht="18" customHeight="1">
      <c r="A8" s="23" t="s">
        <v>395</v>
      </c>
      <c r="B8" s="1173" t="e">
        <f>IF('Sch-1'!#REF!=0, "", 'Sch-1'!#REF!)</f>
        <v>#REF!</v>
      </c>
      <c r="C8" s="1173"/>
      <c r="D8" s="1173"/>
      <c r="E8" s="1173"/>
      <c r="F8" s="1173"/>
      <c r="G8" s="1173"/>
      <c r="H8" s="1173"/>
      <c r="I8" s="1173"/>
      <c r="J8" s="1173"/>
      <c r="K8" s="1173"/>
      <c r="L8" s="1173"/>
      <c r="M8" s="1173"/>
      <c r="N8" s="1173"/>
      <c r="O8" s="1173"/>
      <c r="P8" s="54" t="str">
        <f>'Sch-1'!J8</f>
        <v>Power Grid Corporation of India Ltd.,</v>
      </c>
      <c r="Q8" s="26"/>
    </row>
    <row r="9" spans="1:17" ht="18" customHeight="1">
      <c r="A9" s="23" t="s">
        <v>397</v>
      </c>
      <c r="B9" s="1173" t="e">
        <f>IF('Sch-1'!#REF!=0, "", 'Sch-1'!#REF!)</f>
        <v>#REF!</v>
      </c>
      <c r="C9" s="1173"/>
      <c r="D9" s="1173"/>
      <c r="E9" s="1173"/>
      <c r="F9" s="1173"/>
      <c r="G9" s="1173"/>
      <c r="H9" s="1173"/>
      <c r="I9" s="1173"/>
      <c r="J9" s="1173"/>
      <c r="K9" s="1173"/>
      <c r="L9" s="1173"/>
      <c r="M9" s="1173"/>
      <c r="N9" s="1173"/>
      <c r="O9" s="1173"/>
      <c r="P9" s="54" t="str">
        <f>'Sch-1'!J9</f>
        <v>Rajasthan Projects Office, 4th Floor, REIL House,</v>
      </c>
      <c r="Q9" s="26"/>
    </row>
    <row r="10" spans="1:17" ht="18" customHeight="1">
      <c r="A10" s="24"/>
      <c r="B10" s="1173" t="e">
        <f>IF('Sch-1'!#REF!=0, "", 'Sch-1'!#REF!)</f>
        <v>#REF!</v>
      </c>
      <c r="C10" s="1173"/>
      <c r="D10" s="1173"/>
      <c r="E10" s="1173"/>
      <c r="F10" s="1173"/>
      <c r="G10" s="1173"/>
      <c r="H10" s="1173"/>
      <c r="I10" s="1173"/>
      <c r="J10" s="1173"/>
      <c r="K10" s="1173"/>
      <c r="L10" s="1173"/>
      <c r="M10" s="1173"/>
      <c r="N10" s="1173"/>
      <c r="O10" s="1173"/>
      <c r="P10" s="54" t="str">
        <f>'Sch-1'!J10</f>
        <v>Shipra Path, Mansarovar, Jaipur-302020 Rajasthan</v>
      </c>
      <c r="Q10" s="26"/>
    </row>
    <row r="11" spans="1:17" ht="18" customHeight="1">
      <c r="A11" s="24"/>
      <c r="B11" s="1173" t="e">
        <f>IF('Sch-1'!#REF!=0, "", 'Sch-1'!#REF!)</f>
        <v>#REF!</v>
      </c>
      <c r="C11" s="1173"/>
      <c r="D11" s="1173"/>
      <c r="E11" s="1173"/>
      <c r="F11" s="1173"/>
      <c r="G11" s="1173"/>
      <c r="H11" s="1173"/>
      <c r="I11" s="1173"/>
      <c r="J11" s="1173"/>
      <c r="K11" s="1173"/>
      <c r="L11" s="1173"/>
      <c r="M11" s="1173"/>
      <c r="N11" s="1173"/>
      <c r="O11" s="1173"/>
      <c r="P11" s="54">
        <f>'Sch-1'!J11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7" t="s">
        <v>520</v>
      </c>
      <c r="B14" s="638"/>
      <c r="C14" s="639"/>
      <c r="D14" s="639"/>
      <c r="E14" s="639"/>
      <c r="F14" s="639"/>
      <c r="G14" s="639"/>
      <c r="H14" s="639"/>
      <c r="I14" s="639"/>
      <c r="J14" s="639"/>
      <c r="K14" s="639"/>
      <c r="L14" s="639"/>
      <c r="M14" s="639"/>
      <c r="N14" s="639"/>
      <c r="O14" s="639"/>
      <c r="P14" s="639"/>
      <c r="Q14" s="639"/>
    </row>
    <row r="15" spans="1:17" ht="16.5">
      <c r="A15" s="86"/>
      <c r="B15" s="85"/>
      <c r="C15" s="84"/>
      <c r="D15" s="84"/>
      <c r="E15" s="84"/>
      <c r="F15" s="84"/>
      <c r="G15" s="84"/>
      <c r="H15" s="84"/>
      <c r="I15" s="84"/>
      <c r="J15" s="84"/>
      <c r="K15" s="84"/>
      <c r="L15" s="84"/>
      <c r="M15" s="84"/>
      <c r="N15" s="84"/>
      <c r="O15" s="84"/>
      <c r="P15" s="84"/>
      <c r="Q15" s="84"/>
    </row>
    <row r="16" spans="1:17" ht="90">
      <c r="A16" s="642" t="s">
        <v>359</v>
      </c>
      <c r="B16" s="640" t="s">
        <v>506</v>
      </c>
      <c r="C16" s="640" t="s">
        <v>507</v>
      </c>
      <c r="D16" s="640" t="s">
        <v>511</v>
      </c>
      <c r="E16" s="640" t="s">
        <v>512</v>
      </c>
      <c r="F16" s="640" t="s">
        <v>508</v>
      </c>
      <c r="G16" s="643" t="s">
        <v>513</v>
      </c>
      <c r="H16" s="644" t="s">
        <v>484</v>
      </c>
      <c r="I16" s="645" t="s">
        <v>522</v>
      </c>
      <c r="J16" s="645" t="s">
        <v>482</v>
      </c>
      <c r="K16" s="645" t="s">
        <v>504</v>
      </c>
      <c r="L16" s="640" t="s">
        <v>366</v>
      </c>
      <c r="M16" s="641" t="s">
        <v>351</v>
      </c>
      <c r="N16" s="641" t="s">
        <v>352</v>
      </c>
      <c r="O16" s="640" t="s">
        <v>523</v>
      </c>
      <c r="P16" s="640" t="s">
        <v>524</v>
      </c>
      <c r="Q16" s="646" t="s">
        <v>502</v>
      </c>
    </row>
    <row r="17" spans="1:30" ht="16.5">
      <c r="A17" s="647">
        <v>1</v>
      </c>
      <c r="B17" s="648">
        <v>2</v>
      </c>
      <c r="C17" s="648">
        <v>3</v>
      </c>
      <c r="D17" s="648">
        <v>4</v>
      </c>
      <c r="E17" s="648">
        <v>5</v>
      </c>
      <c r="F17" s="649">
        <v>6</v>
      </c>
      <c r="G17" s="648">
        <v>7</v>
      </c>
      <c r="H17" s="650">
        <v>8</v>
      </c>
      <c r="I17" s="651">
        <v>9</v>
      </c>
      <c r="J17" s="651">
        <v>10</v>
      </c>
      <c r="K17" s="651">
        <v>11</v>
      </c>
      <c r="L17" s="652">
        <v>12</v>
      </c>
      <c r="M17" s="652">
        <v>13</v>
      </c>
      <c r="N17" s="652">
        <v>14</v>
      </c>
      <c r="O17" s="652">
        <v>15</v>
      </c>
      <c r="P17" s="652" t="s">
        <v>514</v>
      </c>
      <c r="Q17" s="652">
        <v>17</v>
      </c>
    </row>
    <row r="18" spans="1:30" ht="37.5" customHeight="1">
      <c r="A18" s="587"/>
      <c r="B18" s="1203">
        <f>'Sch-4'!B18:J18</f>
        <v>0</v>
      </c>
      <c r="C18" s="1204"/>
      <c r="D18" s="1204"/>
      <c r="E18" s="1204"/>
      <c r="F18" s="1204"/>
      <c r="G18" s="1204"/>
      <c r="H18" s="1204"/>
      <c r="I18" s="1204"/>
      <c r="J18" s="1204"/>
      <c r="K18" s="1204"/>
      <c r="L18" s="1204"/>
      <c r="M18" s="1204"/>
      <c r="N18" s="1204"/>
      <c r="O18" s="1204"/>
      <c r="P18" s="1204"/>
      <c r="Q18" s="1205"/>
      <c r="R18" s="627" t="s">
        <v>535</v>
      </c>
      <c r="S18" s="626" t="s">
        <v>486</v>
      </c>
    </row>
    <row r="19" spans="1:30" ht="37.5" customHeight="1">
      <c r="A19" s="659" t="s">
        <v>540</v>
      </c>
      <c r="B19" s="1214" t="e">
        <f>'Sch-3 '!#REF!</f>
        <v>#REF!</v>
      </c>
      <c r="C19" s="1215"/>
      <c r="D19" s="1215"/>
      <c r="E19" s="1215"/>
      <c r="F19" s="1215"/>
      <c r="G19" s="1215"/>
      <c r="H19" s="1215"/>
      <c r="I19" s="660"/>
      <c r="J19" s="660"/>
      <c r="K19" s="660"/>
      <c r="L19" s="660"/>
      <c r="M19" s="660"/>
      <c r="N19" s="660"/>
      <c r="O19" s="660"/>
      <c r="P19" s="660"/>
      <c r="Q19" s="661"/>
      <c r="R19" s="627" t="s">
        <v>535</v>
      </c>
      <c r="S19" s="626" t="s">
        <v>486</v>
      </c>
    </row>
    <row r="20" spans="1:30" s="579" customFormat="1" ht="16.5">
      <c r="A20" s="634">
        <v>1</v>
      </c>
      <c r="B20" s="634"/>
      <c r="C20" s="634"/>
      <c r="D20" s="634"/>
      <c r="E20" s="634"/>
      <c r="F20" s="658"/>
      <c r="G20" s="634"/>
      <c r="H20" s="634"/>
      <c r="I20" s="615"/>
      <c r="J20" s="632"/>
      <c r="K20" s="635"/>
      <c r="L20" s="588"/>
      <c r="M20" s="596"/>
      <c r="N20" s="591"/>
      <c r="O20" s="595"/>
      <c r="P20" s="592" t="str">
        <f>IF(O20=0, "Included", IF(ISERROR(N20*O20), O20, N20*O20))</f>
        <v>Included</v>
      </c>
      <c r="Q20" s="628">
        <f>S20</f>
        <v>0</v>
      </c>
      <c r="R20" s="579">
        <f>IF(P20="Included",0,P20)</f>
        <v>0</v>
      </c>
      <c r="S20" s="579">
        <f>IF(K20="",(R20*J20),(R20*K20))</f>
        <v>0</v>
      </c>
      <c r="T20" s="580"/>
      <c r="U20" s="580"/>
      <c r="AD20" s="633"/>
    </row>
    <row r="21" spans="1:30" s="579" customFormat="1" ht="16.5">
      <c r="A21" s="634">
        <v>2</v>
      </c>
      <c r="B21" s="634"/>
      <c r="C21" s="634"/>
      <c r="D21" s="634"/>
      <c r="E21" s="634"/>
      <c r="F21" s="658"/>
      <c r="G21" s="634"/>
      <c r="H21" s="634"/>
      <c r="I21" s="615"/>
      <c r="J21" s="632"/>
      <c r="K21" s="635"/>
      <c r="L21" s="593"/>
      <c r="M21" s="594"/>
      <c r="N21" s="591"/>
      <c r="O21" s="595"/>
      <c r="P21" s="592" t="str">
        <f>IF(O21=0, "Included", IF(ISERROR(N21*O21), O21, N21*O21))</f>
        <v>Included</v>
      </c>
      <c r="Q21" s="628">
        <f>S21</f>
        <v>0</v>
      </c>
      <c r="R21" s="579">
        <f>IF(P21="Included",0,P21)</f>
        <v>0</v>
      </c>
      <c r="S21" s="579">
        <f>IF(K21="",(R21*J21),(R21*K21))</f>
        <v>0</v>
      </c>
      <c r="T21" s="580"/>
      <c r="U21" s="580"/>
      <c r="AD21" s="633"/>
    </row>
    <row r="22" spans="1:30" s="579" customFormat="1" ht="16.5">
      <c r="A22" s="634">
        <v>3</v>
      </c>
      <c r="B22" s="634"/>
      <c r="C22" s="634"/>
      <c r="D22" s="634"/>
      <c r="E22" s="634"/>
      <c r="F22" s="658"/>
      <c r="G22" s="634"/>
      <c r="H22" s="634"/>
      <c r="I22" s="615"/>
      <c r="J22" s="632"/>
      <c r="K22" s="635"/>
      <c r="L22" s="593"/>
      <c r="M22" s="594"/>
      <c r="N22" s="591"/>
      <c r="O22" s="595"/>
      <c r="P22" s="592" t="str">
        <f>IF(O22=0, "Included", IF(ISERROR(N22*O22), O22, N22*O22))</f>
        <v>Included</v>
      </c>
      <c r="Q22" s="628">
        <f>S22</f>
        <v>0</v>
      </c>
      <c r="R22" s="579">
        <f>IF(P22="Included",0,P22)</f>
        <v>0</v>
      </c>
      <c r="S22" s="579">
        <f>IF(K22="",(R22*J22),(R22*K22))</f>
        <v>0</v>
      </c>
      <c r="T22" s="580"/>
      <c r="U22" s="580"/>
      <c r="AD22" s="633"/>
    </row>
    <row r="23" spans="1:30" s="579" customFormat="1" ht="16.5">
      <c r="A23" s="634">
        <v>4</v>
      </c>
      <c r="B23" s="634"/>
      <c r="C23" s="634"/>
      <c r="D23" s="634"/>
      <c r="E23" s="634"/>
      <c r="F23" s="658"/>
      <c r="G23" s="634"/>
      <c r="H23" s="634"/>
      <c r="I23" s="615"/>
      <c r="J23" s="632"/>
      <c r="K23" s="635"/>
      <c r="L23" s="593"/>
      <c r="M23" s="594"/>
      <c r="N23" s="591"/>
      <c r="O23" s="595"/>
      <c r="P23" s="592" t="str">
        <f>IF(O23=0, "Included", IF(ISERROR(N23*O23), O23, N23*O23))</f>
        <v>Included</v>
      </c>
      <c r="Q23" s="628">
        <f>S23</f>
        <v>0</v>
      </c>
      <c r="R23" s="579">
        <f>IF(P23="Included",0,P23)</f>
        <v>0</v>
      </c>
      <c r="S23" s="579">
        <f>IF(K23="",(R23*J23),(R23*K23))</f>
        <v>0</v>
      </c>
      <c r="T23" s="580"/>
      <c r="U23" s="580"/>
      <c r="AD23" s="633"/>
    </row>
    <row r="24" spans="1:30" ht="37.5" customHeight="1">
      <c r="A24" s="659" t="s">
        <v>541</v>
      </c>
      <c r="B24" s="1214" t="e">
        <f>'Sch-3 '!#REF!</f>
        <v>#REF!</v>
      </c>
      <c r="C24" s="1215"/>
      <c r="D24" s="1215"/>
      <c r="E24" s="1215"/>
      <c r="F24" s="1215"/>
      <c r="G24" s="1215"/>
      <c r="H24" s="1215"/>
      <c r="I24" s="660"/>
      <c r="J24" s="660"/>
      <c r="K24" s="660"/>
      <c r="L24" s="660"/>
      <c r="M24" s="660"/>
      <c r="N24" s="660"/>
      <c r="O24" s="660"/>
      <c r="P24" s="660"/>
      <c r="Q24" s="661"/>
      <c r="R24" s="627" t="s">
        <v>535</v>
      </c>
      <c r="S24" s="626" t="s">
        <v>486</v>
      </c>
    </row>
    <row r="25" spans="1:30" s="579" customFormat="1" ht="16.5">
      <c r="A25" s="634">
        <v>1</v>
      </c>
      <c r="B25" s="634"/>
      <c r="C25" s="634"/>
      <c r="D25" s="634"/>
      <c r="E25" s="634"/>
      <c r="F25" s="658"/>
      <c r="G25" s="634"/>
      <c r="H25" s="634"/>
      <c r="I25" s="615"/>
      <c r="J25" s="632"/>
      <c r="K25" s="635"/>
      <c r="L25" s="593"/>
      <c r="M25" s="594"/>
      <c r="N25" s="591"/>
      <c r="O25" s="595"/>
      <c r="P25" s="592" t="str">
        <f>IF(O25=0, "Included", IF(ISERROR(N25*O25), O25, N25*O25))</f>
        <v>Included</v>
      </c>
      <c r="Q25" s="628">
        <f>S25</f>
        <v>0</v>
      </c>
      <c r="R25" s="579">
        <f>IF(P25="Included",0,P25)</f>
        <v>0</v>
      </c>
      <c r="S25" s="579">
        <f>IF(K25="",(R25*J25),(R25*K25))</f>
        <v>0</v>
      </c>
      <c r="T25" s="580"/>
      <c r="U25" s="580"/>
      <c r="AD25" s="633"/>
    </row>
    <row r="26" spans="1:30" s="579" customFormat="1" ht="16.5">
      <c r="A26" s="634">
        <v>2</v>
      </c>
      <c r="B26" s="634"/>
      <c r="C26" s="634"/>
      <c r="D26" s="634"/>
      <c r="E26" s="634"/>
      <c r="F26" s="658"/>
      <c r="G26" s="634"/>
      <c r="H26" s="634"/>
      <c r="I26" s="615"/>
      <c r="J26" s="632"/>
      <c r="K26" s="635"/>
      <c r="L26" s="593"/>
      <c r="M26" s="594"/>
      <c r="N26" s="591"/>
      <c r="O26" s="595"/>
      <c r="P26" s="592" t="str">
        <f>IF(O26=0, "Included", IF(ISERROR(N26*O26), O26, N26*O26))</f>
        <v>Included</v>
      </c>
      <c r="Q26" s="628">
        <f>S26</f>
        <v>0</v>
      </c>
      <c r="R26" s="579">
        <f>IF(P26="Included",0,P26)</f>
        <v>0</v>
      </c>
      <c r="S26" s="579">
        <f>IF(K26="",(R26*J26),(R26*K26))</f>
        <v>0</v>
      </c>
      <c r="T26" s="580"/>
      <c r="U26" s="580"/>
      <c r="AD26" s="633"/>
    </row>
    <row r="27" spans="1:30" s="579" customFormat="1" ht="16.5">
      <c r="A27" s="634">
        <v>3</v>
      </c>
      <c r="B27" s="634"/>
      <c r="C27" s="634"/>
      <c r="D27" s="634"/>
      <c r="E27" s="634"/>
      <c r="F27" s="658"/>
      <c r="G27" s="634"/>
      <c r="H27" s="634"/>
      <c r="I27" s="615"/>
      <c r="J27" s="632"/>
      <c r="K27" s="635"/>
      <c r="L27" s="593"/>
      <c r="M27" s="594"/>
      <c r="N27" s="591"/>
      <c r="O27" s="595"/>
      <c r="P27" s="592" t="str">
        <f>IF(O27=0, "Included", IF(ISERROR(N27*O27), O27, N27*O27))</f>
        <v>Included</v>
      </c>
      <c r="Q27" s="628">
        <f>S27</f>
        <v>0</v>
      </c>
      <c r="R27" s="579">
        <f>IF(P27="Included",0,P27)</f>
        <v>0</v>
      </c>
      <c r="S27" s="579">
        <f>IF(K27="",(R27*J27),(R27*K27))</f>
        <v>0</v>
      </c>
      <c r="T27" s="580"/>
      <c r="U27" s="580"/>
      <c r="AD27" s="633"/>
    </row>
    <row r="28" spans="1:30" s="579" customFormat="1" ht="16.5">
      <c r="A28" s="634">
        <v>4</v>
      </c>
      <c r="B28" s="634"/>
      <c r="C28" s="634"/>
      <c r="D28" s="634"/>
      <c r="E28" s="634"/>
      <c r="F28" s="658"/>
      <c r="G28" s="634"/>
      <c r="H28" s="634"/>
      <c r="I28" s="615"/>
      <c r="J28" s="632"/>
      <c r="K28" s="635"/>
      <c r="L28" s="593"/>
      <c r="M28" s="594"/>
      <c r="N28" s="591"/>
      <c r="O28" s="595"/>
      <c r="P28" s="592" t="str">
        <f>IF(O28=0, "Included", IF(ISERROR(N28*O28), O28, N28*O28))</f>
        <v>Included</v>
      </c>
      <c r="Q28" s="628">
        <f>S28</f>
        <v>0</v>
      </c>
      <c r="R28" s="579">
        <f>IF(P28="Included",0,P28)</f>
        <v>0</v>
      </c>
      <c r="S28" s="579">
        <f>IF(K28="",(R28*J28),(R28*K28))</f>
        <v>0</v>
      </c>
      <c r="T28" s="580"/>
      <c r="U28" s="580"/>
      <c r="AD28" s="633"/>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06"/>
      <c r="B30" s="1207"/>
      <c r="C30" s="1207"/>
      <c r="D30" s="1207"/>
      <c r="E30" s="1207"/>
      <c r="F30" s="1207"/>
      <c r="G30" s="1207"/>
      <c r="H30" s="1207"/>
      <c r="I30" s="1208"/>
      <c r="J30" s="1211" t="s">
        <v>533</v>
      </c>
      <c r="K30" s="1212"/>
      <c r="L30" s="1212"/>
      <c r="M30" s="1212"/>
      <c r="N30" s="1212"/>
      <c r="O30" s="1213"/>
      <c r="P30" s="629">
        <f>SUM(P20:P28)</f>
        <v>0</v>
      </c>
      <c r="Q30" s="630"/>
      <c r="R30" s="589"/>
      <c r="S30" s="657">
        <f>SUM(S20:S28)</f>
        <v>0</v>
      </c>
    </row>
    <row r="31" spans="1:30" s="590" customFormat="1" ht="25.5" customHeight="1">
      <c r="A31" s="653"/>
      <c r="B31" s="654"/>
      <c r="C31" s="654"/>
      <c r="D31" s="654"/>
      <c r="E31" s="654"/>
      <c r="F31" s="654"/>
      <c r="G31" s="654"/>
      <c r="H31" s="655"/>
      <c r="I31" s="656"/>
      <c r="J31" s="1209" t="s">
        <v>502</v>
      </c>
      <c r="K31" s="1209"/>
      <c r="L31" s="1209"/>
      <c r="M31" s="1209"/>
      <c r="N31" s="1209"/>
      <c r="O31" s="1210"/>
      <c r="P31" s="629"/>
      <c r="Q31" s="631">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02"/>
      <c r="P33" s="1202"/>
      <c r="Q33" s="1202"/>
    </row>
    <row r="34" spans="1:17" ht="33.6" customHeight="1">
      <c r="A34" s="91" t="s">
        <v>404</v>
      </c>
      <c r="B34" s="105" t="e">
        <f>IF('Sch-1'!#REF!=0,"", 'Sch-1'!#REF!)</f>
        <v>#REF!</v>
      </c>
      <c r="C34" s="92"/>
      <c r="D34" s="92"/>
      <c r="E34" s="92"/>
      <c r="F34" s="92"/>
      <c r="G34" s="92"/>
      <c r="H34" s="92"/>
      <c r="I34" s="92"/>
      <c r="J34" s="92"/>
      <c r="K34" s="92"/>
      <c r="L34" s="92"/>
      <c r="M34" s="92"/>
      <c r="N34" s="92"/>
      <c r="O34" s="1202" t="str">
        <f>"Printed Name : " &amp; IF('Sch-1'!J49=0,"",'Sch-1'!J49)</f>
        <v xml:space="preserve">Printed Name : </v>
      </c>
      <c r="P34" s="1202"/>
      <c r="Q34" s="1202"/>
    </row>
    <row r="35" spans="1:17" ht="33.6" customHeight="1">
      <c r="A35" s="91" t="s">
        <v>405</v>
      </c>
      <c r="B35" s="105" t="e">
        <f>IF('Sch-1'!#REF!=0,"", 'Sch-1'!#REF!)</f>
        <v>#REF!</v>
      </c>
      <c r="C35" s="26"/>
      <c r="D35" s="26"/>
      <c r="E35" s="26"/>
      <c r="F35" s="26"/>
      <c r="G35" s="26"/>
      <c r="H35" s="26"/>
      <c r="I35" s="26"/>
      <c r="J35" s="26"/>
      <c r="K35" s="26"/>
      <c r="L35" s="26"/>
      <c r="M35" s="26"/>
      <c r="N35" s="26"/>
      <c r="O35" s="1202" t="str">
        <f>"Designation   : " &amp; IF('Sch-1'!J50=0,"",'Sch-1'!J50)</f>
        <v xml:space="preserve">Designation   : </v>
      </c>
      <c r="P35" s="1202"/>
      <c r="Q35" s="1202"/>
    </row>
    <row r="36" spans="1:17" ht="33.6" customHeight="1">
      <c r="A36" s="81"/>
      <c r="B36" s="80"/>
      <c r="C36" s="26"/>
      <c r="D36" s="26"/>
      <c r="E36" s="26"/>
      <c r="F36" s="26"/>
      <c r="G36" s="26"/>
      <c r="H36" s="26"/>
      <c r="I36" s="26"/>
      <c r="J36" s="26"/>
      <c r="K36" s="26"/>
      <c r="L36" s="26"/>
      <c r="M36" s="26"/>
      <c r="N36" s="26"/>
      <c r="O36" s="1202"/>
      <c r="P36" s="1202"/>
      <c r="Q36" s="1202"/>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5" zoomScaleNormal="100" zoomScaleSheetLayoutView="100" workbookViewId="0">
      <selection activeCell="A15"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NR1/T/W-AIS/DOM/I00/25/08956 – SRM RFX – 5002004606</v>
      </c>
      <c r="B1" s="52"/>
      <c r="C1" s="53"/>
      <c r="D1" s="53"/>
      <c r="E1" s="8" t="s">
        <v>425</v>
      </c>
    </row>
    <row r="2" spans="1:15" ht="8.1" customHeight="1">
      <c r="A2" s="4"/>
      <c r="B2" s="13"/>
      <c r="C2" s="6"/>
      <c r="D2" s="6"/>
      <c r="E2" s="1"/>
      <c r="F2" s="186"/>
    </row>
    <row r="3" spans="1:15" ht="64.5" customHeight="1">
      <c r="A3" s="1236"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36"/>
      <c r="C3" s="1236"/>
      <c r="D3" s="1236"/>
      <c r="E3" s="1236"/>
    </row>
    <row r="4" spans="1:15" ht="22.15" customHeight="1">
      <c r="A4" s="1240" t="s">
        <v>25</v>
      </c>
      <c r="B4" s="1240"/>
      <c r="C4" s="1240"/>
      <c r="D4" s="1240"/>
      <c r="E4" s="1240"/>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'Sch-1'!J7</f>
        <v>Contracts Services, 3rd Floor</v>
      </c>
    </row>
    <row r="8" spans="1:15" ht="18" customHeight="1">
      <c r="A8" s="34" t="s">
        <v>410</v>
      </c>
      <c r="B8" s="1239"/>
      <c r="C8" s="1239"/>
      <c r="D8" s="57" t="str">
        <f>'Sch-1'!J8</f>
        <v>Power Grid Corporation of India Ltd.,</v>
      </c>
    </row>
    <row r="9" spans="1:15" ht="18" customHeight="1">
      <c r="A9" s="34" t="s">
        <v>411</v>
      </c>
      <c r="B9" s="1239"/>
      <c r="C9" s="1239"/>
      <c r="D9" s="57" t="str">
        <f>'Sch-1'!J9</f>
        <v>Rajasthan Projects Office, 4th Floor, REIL House,</v>
      </c>
    </row>
    <row r="10" spans="1:15" ht="18" customHeight="1">
      <c r="A10" s="35"/>
      <c r="B10" s="1239"/>
      <c r="C10" s="1239"/>
      <c r="D10" s="57" t="str">
        <f>'Sch-1'!J10</f>
        <v>Shipra Path, Mansarovar, Jaipur-302020 Rajasthan</v>
      </c>
    </row>
    <row r="11" spans="1:15" ht="18" customHeight="1">
      <c r="A11" s="35"/>
      <c r="B11" s="1239"/>
      <c r="C11" s="1239"/>
      <c r="D11" s="57"/>
    </row>
    <row r="12" spans="1:15" ht="8.1" customHeight="1"/>
    <row r="13" spans="1:15" ht="22.15" customHeight="1">
      <c r="A13" s="68" t="s">
        <v>376</v>
      </c>
      <c r="B13" s="1241" t="s">
        <v>377</v>
      </c>
      <c r="C13" s="1242"/>
      <c r="D13" s="1237" t="s">
        <v>378</v>
      </c>
      <c r="E13" s="1238"/>
      <c r="I13" s="1235" t="s">
        <v>255</v>
      </c>
      <c r="J13" s="1235"/>
      <c r="K13" s="1235"/>
      <c r="M13" s="1235" t="s">
        <v>281</v>
      </c>
      <c r="N13" s="1235"/>
      <c r="O13" s="1235"/>
    </row>
    <row r="14" spans="1:15" ht="18" customHeight="1">
      <c r="A14" s="37" t="s">
        <v>379</v>
      </c>
      <c r="B14" s="1225" t="s">
        <v>487</v>
      </c>
      <c r="C14" s="1226"/>
      <c r="D14" s="1231"/>
      <c r="E14" s="1232"/>
      <c r="I14" s="263" t="s">
        <v>230</v>
      </c>
      <c r="K14" s="263" t="e">
        <f>ROUND('Sch-1'!AB3*#REF!,0)</f>
        <v>#REF!</v>
      </c>
      <c r="M14" s="263" t="s">
        <v>230</v>
      </c>
      <c r="O14" s="263" t="e">
        <f>ROUND('Sch-1'!AB5*#REF!,0)</f>
        <v>#REF!</v>
      </c>
    </row>
    <row r="15" spans="1:15" ht="89.25" customHeight="1">
      <c r="A15" s="38"/>
      <c r="B15" s="1228" t="s">
        <v>488</v>
      </c>
      <c r="C15" s="1229"/>
      <c r="D15" s="1223">
        <f>'Sch-1'!K43+'Sch-7'!N21</f>
        <v>0</v>
      </c>
      <c r="E15" s="1224"/>
      <c r="G15" s="509"/>
    </row>
    <row r="16" spans="1:15" ht="18" customHeight="1">
      <c r="A16" s="37" t="s">
        <v>380</v>
      </c>
      <c r="B16" s="1225" t="s">
        <v>489</v>
      </c>
      <c r="C16" s="1226"/>
      <c r="D16" s="1230"/>
      <c r="E16" s="1230"/>
      <c r="I16" s="263" t="s">
        <v>256</v>
      </c>
      <c r="K16" s="264">
        <f>IF(ISERROR(ROUND((#REF!+#REF!)*#REF!,0)),0, ROUND((#REF!+#REF!)*#REF!,0))</f>
        <v>0</v>
      </c>
      <c r="M16" s="263" t="s">
        <v>256</v>
      </c>
      <c r="O16" s="264">
        <f>IF(ISERROR(ROUND((#REF!+#REF!)*#REF!,0)),0, ROUND((#REF!+#REF!)*#REF!,0))</f>
        <v>0</v>
      </c>
    </row>
    <row r="17" spans="1:15" ht="72.75" customHeight="1">
      <c r="A17" s="38"/>
      <c r="B17" s="1228" t="s">
        <v>546</v>
      </c>
      <c r="C17" s="1229"/>
      <c r="D17" s="1223">
        <f>'Sch-3 '!N86+'Sch-4'!Q23+'Sch-4b'!Q31</f>
        <v>0</v>
      </c>
      <c r="E17" s="1224"/>
      <c r="G17" s="507"/>
      <c r="I17" s="265" t="e">
        <f>#REF!/'Sch-1'!AB1</f>
        <v>#REF!</v>
      </c>
      <c r="K17" s="151">
        <f>'Sch-1'!AB3</f>
        <v>0</v>
      </c>
      <c r="M17" s="265" t="e">
        <f>I17</f>
        <v>#REF!</v>
      </c>
      <c r="O17" s="151">
        <f>'Sch-1'!AB5</f>
        <v>0</v>
      </c>
    </row>
    <row r="18" spans="1:15" ht="18" customHeight="1">
      <c r="A18" s="1227"/>
      <c r="B18" s="1221" t="s">
        <v>492</v>
      </c>
      <c r="C18" s="1222"/>
      <c r="D18" s="1233">
        <f>D17+D15</f>
        <v>0</v>
      </c>
      <c r="E18" s="1234"/>
      <c r="I18" s="151" t="s">
        <v>272</v>
      </c>
      <c r="K18" s="266" t="e">
        <f>K14+K16+#REF!</f>
        <v>#REF!</v>
      </c>
      <c r="M18" s="151" t="s">
        <v>282</v>
      </c>
      <c r="O18" s="266" t="e">
        <f>O14+O16+#REF!</f>
        <v>#REF!</v>
      </c>
    </row>
    <row r="19" spans="1:15" ht="24.75" customHeight="1">
      <c r="A19" s="1227"/>
      <c r="B19" s="1219"/>
      <c r="C19" s="1220"/>
      <c r="D19" s="1217"/>
      <c r="E19" s="1218"/>
    </row>
    <row r="20" spans="1:15" ht="18" customHeight="1">
      <c r="B20" s="40"/>
      <c r="C20" s="40"/>
      <c r="D20" s="41"/>
      <c r="E20" s="41"/>
    </row>
    <row r="21" spans="1:15" ht="24" customHeight="1">
      <c r="A21" s="63"/>
      <c r="B21" s="1216"/>
      <c r="C21" s="1216"/>
      <c r="D21" s="1216"/>
      <c r="E21" s="1216"/>
    </row>
    <row r="22" spans="1:15" ht="18" customHeight="1">
      <c r="A22" s="42"/>
      <c r="B22" s="42"/>
      <c r="C22" s="42"/>
      <c r="D22" s="42"/>
      <c r="E22" s="42"/>
    </row>
    <row r="23" spans="1:15" ht="30" customHeight="1">
      <c r="A23" s="42"/>
      <c r="B23" s="42"/>
      <c r="C23" s="28"/>
      <c r="D23" s="42"/>
      <c r="E23" s="42"/>
    </row>
    <row r="24" spans="1:15" ht="30" customHeight="1">
      <c r="A24" s="27" t="s">
        <v>70</v>
      </c>
      <c r="B24" s="104"/>
      <c r="C24" s="28" t="s">
        <v>406</v>
      </c>
      <c r="D24" s="98" t="str">
        <f>IF('Sch-1'!J49=0,"",'Sch-1'!J49)</f>
        <v/>
      </c>
      <c r="F24" s="267"/>
    </row>
    <row r="25" spans="1:15" ht="30" customHeight="1">
      <c r="A25" s="27" t="s">
        <v>454</v>
      </c>
      <c r="B25" s="97"/>
      <c r="C25" s="28" t="s">
        <v>407</v>
      </c>
      <c r="D25" s="98" t="str">
        <f>IF('Sch-1'!J50=0,"",'Sch-1'!J50)</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tVh9v+aa77rheHljYWp/c3CSDHJ13UmLy5hfkYU5lNi8xzMdiTHsmgrMGYlhAVFBhF7BHSN6V6X8WO2hrg12Nw==" saltValue="q4Xqpr7QOYpw1BOuS3tpsw==" spinCount="100000" sheet="1" formatColumns="0" formatRows="0" selectLockedCells="1"/>
  <dataConsolidate link="1"/>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NR1/T/W-AIS/DOM/I00/25/08956 – SRM RFX – 5002004606</v>
      </c>
      <c r="B1" s="52"/>
      <c r="C1" s="53"/>
      <c r="D1" s="53"/>
      <c r="E1" s="8" t="s">
        <v>425</v>
      </c>
    </row>
    <row r="2" spans="1:15" ht="8.1" customHeight="1">
      <c r="A2" s="4"/>
      <c r="B2" s="13"/>
      <c r="C2" s="6"/>
      <c r="D2" s="6"/>
      <c r="E2" s="1"/>
      <c r="F2" s="186"/>
    </row>
    <row r="3" spans="1:15" ht="66" customHeight="1">
      <c r="A3" s="1243"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43"/>
      <c r="C3" s="1243"/>
      <c r="D3" s="1243"/>
      <c r="E3" s="1243"/>
    </row>
    <row r="4" spans="1:15" ht="22.15" customHeight="1">
      <c r="A4" s="1240" t="s">
        <v>412</v>
      </c>
      <c r="B4" s="1240"/>
      <c r="C4" s="1240"/>
      <c r="D4" s="1240"/>
      <c r="E4" s="1240"/>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'Sch-1'!J7</f>
        <v>Contracts Services, 3rd Floor</v>
      </c>
    </row>
    <row r="8" spans="1:15" ht="18" customHeight="1">
      <c r="A8" s="34" t="s">
        <v>410</v>
      </c>
      <c r="B8" s="1239" t="e">
        <f>IF('Sch-1'!#REF!=0, "", 'Sch-1'!#REF!)</f>
        <v>#REF!</v>
      </c>
      <c r="C8" s="1239"/>
      <c r="D8" s="57" t="str">
        <f>'Sch-1'!J8</f>
        <v>Power Grid Corporation of India Ltd.,</v>
      </c>
    </row>
    <row r="9" spans="1:15" ht="18" customHeight="1">
      <c r="A9" s="34" t="s">
        <v>411</v>
      </c>
      <c r="B9" s="1239" t="e">
        <f>IF('Sch-1'!#REF!=0, "", 'Sch-1'!#REF!)</f>
        <v>#REF!</v>
      </c>
      <c r="C9" s="1239"/>
      <c r="D9" s="57" t="str">
        <f>'Sch-1'!J9</f>
        <v>Rajasthan Projects Office, 4th Floor, REIL House,</v>
      </c>
    </row>
    <row r="10" spans="1:15" ht="18" customHeight="1">
      <c r="A10" s="35"/>
      <c r="B10" s="1239" t="e">
        <f>IF('Sch-1'!#REF!=0, "", 'Sch-1'!#REF!)</f>
        <v>#REF!</v>
      </c>
      <c r="C10" s="1239"/>
      <c r="D10" s="57" t="str">
        <f>'Sch-1'!J10</f>
        <v>Shipra Path, Mansarovar, Jaipur-302020 Rajasthan</v>
      </c>
    </row>
    <row r="11" spans="1:15" ht="18" customHeight="1">
      <c r="A11" s="35"/>
      <c r="B11" s="1239" t="e">
        <f>IF('Sch-1'!#REF!=0, "", 'Sch-1'!#REF!)</f>
        <v>#REF!</v>
      </c>
      <c r="C11" s="1239"/>
      <c r="D11" s="57">
        <f>'Sch-1'!J11</f>
        <v>0</v>
      </c>
    </row>
    <row r="12" spans="1:15" ht="8.1" customHeight="1"/>
    <row r="13" spans="1:15" ht="22.15" customHeight="1">
      <c r="A13" s="68" t="s">
        <v>376</v>
      </c>
      <c r="B13" s="1241" t="s">
        <v>377</v>
      </c>
      <c r="C13" s="1242"/>
      <c r="D13" s="1237" t="s">
        <v>378</v>
      </c>
      <c r="E13" s="1238"/>
      <c r="I13" s="1235"/>
      <c r="J13" s="1235"/>
      <c r="K13" s="1235"/>
      <c r="M13" s="1235"/>
      <c r="N13" s="1235"/>
      <c r="O13" s="1235"/>
    </row>
    <row r="14" spans="1:15" ht="18" customHeight="1">
      <c r="A14" s="37" t="s">
        <v>379</v>
      </c>
      <c r="B14" s="1225" t="s">
        <v>487</v>
      </c>
      <c r="C14" s="1226"/>
      <c r="D14" s="624">
        <f>'Sch-1'!K43*(1-Discount!K18)+'Sch-7'!N21*(1-Discount!K23)</f>
        <v>0</v>
      </c>
      <c r="E14" s="625"/>
      <c r="I14" s="263"/>
      <c r="K14" s="263"/>
      <c r="M14" s="263"/>
      <c r="O14" s="263"/>
    </row>
    <row r="15" spans="1:15" ht="75.75" customHeight="1">
      <c r="A15" s="38"/>
      <c r="B15" s="1228" t="s">
        <v>488</v>
      </c>
      <c r="C15" s="1229"/>
      <c r="D15" s="616"/>
      <c r="E15" s="617"/>
    </row>
    <row r="16" spans="1:15" ht="18" customHeight="1">
      <c r="A16" s="37" t="s">
        <v>380</v>
      </c>
      <c r="B16" s="1225" t="s">
        <v>489</v>
      </c>
      <c r="C16" s="1226"/>
      <c r="D16" s="622">
        <f>'Sch-3 '!L87*(1-Discount!K20)+'Sch-4'!Q23*(1-Discount!K21)+'Sch-4b'!Q31*(1-Discount!K22)</f>
        <v>0</v>
      </c>
      <c r="E16" s="623"/>
      <c r="I16" s="263"/>
      <c r="K16" s="264"/>
      <c r="M16" s="263"/>
      <c r="O16" s="264"/>
    </row>
    <row r="17" spans="1:15" ht="72.75" customHeight="1">
      <c r="A17" s="38"/>
      <c r="B17" s="1228" t="s">
        <v>521</v>
      </c>
      <c r="C17" s="1229"/>
      <c r="D17" s="618"/>
      <c r="E17" s="619"/>
      <c r="I17" s="265"/>
      <c r="M17" s="265"/>
    </row>
    <row r="18" spans="1:15" ht="18" customHeight="1">
      <c r="A18" s="1227"/>
      <c r="B18" s="1221" t="s">
        <v>492</v>
      </c>
      <c r="C18" s="1222"/>
      <c r="D18" s="620">
        <f>D16+D14</f>
        <v>0</v>
      </c>
      <c r="E18" s="621"/>
      <c r="K18" s="266"/>
      <c r="O18" s="266"/>
    </row>
    <row r="19" spans="1:15" ht="50.1" customHeight="1">
      <c r="A19" s="1227"/>
      <c r="B19" s="1219"/>
      <c r="C19" s="1220"/>
      <c r="D19" s="1217"/>
      <c r="E19" s="1218"/>
    </row>
    <row r="20" spans="1:15" ht="18" customHeight="1">
      <c r="B20" s="40"/>
      <c r="C20" s="40"/>
      <c r="D20" s="41"/>
      <c r="E20" s="41"/>
    </row>
    <row r="21" spans="1:15" ht="21.75" customHeight="1">
      <c r="A21" s="63"/>
      <c r="B21" s="1216"/>
      <c r="C21" s="1216"/>
      <c r="D21" s="1216"/>
      <c r="E21" s="1216"/>
    </row>
    <row r="22" spans="1:15" ht="18" customHeight="1">
      <c r="A22" s="42"/>
      <c r="B22" s="42"/>
      <c r="C22" s="42"/>
      <c r="D22" s="42"/>
      <c r="E22" s="42"/>
    </row>
    <row r="23" spans="1:15" ht="30" customHeight="1">
      <c r="A23" s="42"/>
      <c r="B23" s="42"/>
      <c r="C23" s="28"/>
      <c r="D23" s="42"/>
      <c r="E23" s="42"/>
    </row>
    <row r="24" spans="1:15" ht="30" customHeight="1">
      <c r="A24" s="27" t="s">
        <v>70</v>
      </c>
      <c r="B24" s="104" t="e">
        <f>IF('Sch-1'!#REF!=0,"", 'Sch-1'!#REF!)</f>
        <v>#REF!</v>
      </c>
      <c r="C24" s="28" t="s">
        <v>406</v>
      </c>
      <c r="D24" s="98" t="str">
        <f>IF('Sch-1'!J49=0,"",'Sch-1'!J49)</f>
        <v/>
      </c>
      <c r="F24" s="267"/>
    </row>
    <row r="25" spans="1:15" ht="30" customHeight="1">
      <c r="A25" s="27" t="s">
        <v>454</v>
      </c>
      <c r="B25" s="97" t="e">
        <f>IF('Sch-1'!#REF!=0,"", 'Sch-1'!#REF!)</f>
        <v>#REF!</v>
      </c>
      <c r="C25" s="28" t="s">
        <v>407</v>
      </c>
      <c r="D25" s="98" t="str">
        <f>IF('Sch-1'!J50=0,"",'Sch-1'!J50)</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link="1"/>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1" zoomScaleNormal="100" zoomScaleSheetLayoutView="100" workbookViewId="0">
      <selection activeCell="A3"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NR1/T/W-AIS/DOM/I00/25/08956 – SRM RFX – 5002004606</v>
      </c>
      <c r="B1" s="74"/>
      <c r="C1" s="76"/>
      <c r="D1" s="77" t="s">
        <v>426</v>
      </c>
    </row>
    <row r="2" spans="1:6" ht="18" customHeight="1">
      <c r="A2" s="59"/>
      <c r="B2" s="80"/>
      <c r="C2" s="26"/>
      <c r="D2" s="26"/>
    </row>
    <row r="3" spans="1:6" ht="114.75" customHeight="1">
      <c r="A3" s="1250"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50"/>
      <c r="C3" s="1250"/>
      <c r="D3" s="1250"/>
      <c r="E3" s="44"/>
      <c r="F3" s="44"/>
    </row>
    <row r="4" spans="1:6" ht="22.15" customHeight="1">
      <c r="A4" s="1240" t="s">
        <v>382</v>
      </c>
      <c r="B4" s="1240"/>
      <c r="C4" s="1240"/>
      <c r="D4" s="1240"/>
    </row>
    <row r="5" spans="1:6" ht="18" customHeight="1">
      <c r="A5" s="32"/>
    </row>
    <row r="6" spans="1:6" ht="18" customHeight="1">
      <c r="A6" s="23" t="str">
        <f>'Sch-1'!A6</f>
        <v>Bidder’s Name and Address (Sole Bidder) :</v>
      </c>
      <c r="D6" s="56" t="s">
        <v>394</v>
      </c>
    </row>
    <row r="7" spans="1:6">
      <c r="A7" s="1249" t="str">
        <f>'Sch-1'!A7</f>
        <v/>
      </c>
      <c r="B7" s="1249"/>
      <c r="C7" s="1249"/>
      <c r="D7" s="57" t="str">
        <f>'Sch-1'!J7</f>
        <v>Contracts Services, 3rd Floor</v>
      </c>
    </row>
    <row r="8" spans="1:6" ht="18" customHeight="1">
      <c r="A8" s="34" t="s">
        <v>410</v>
      </c>
      <c r="B8" s="1239"/>
      <c r="C8" s="1239"/>
      <c r="D8" s="57" t="str">
        <f>'Sch-1'!J8</f>
        <v>Power Grid Corporation of India Ltd.,</v>
      </c>
    </row>
    <row r="9" spans="1:6" ht="18" customHeight="1">
      <c r="A9" s="34" t="s">
        <v>411</v>
      </c>
      <c r="B9" s="1239"/>
      <c r="C9" s="1239"/>
      <c r="D9" s="57" t="str">
        <f>'Sch-1'!J9</f>
        <v>Rajasthan Projects Office, 4th Floor, REIL House,</v>
      </c>
    </row>
    <row r="10" spans="1:6" ht="18" customHeight="1">
      <c r="A10" s="35"/>
      <c r="B10" s="1239"/>
      <c r="C10" s="1239"/>
      <c r="D10" s="57" t="str">
        <f>'Sch-1'!J10</f>
        <v>Shipra Path, Mansarovar, Jaipur-302020 Rajasthan</v>
      </c>
    </row>
    <row r="11" spans="1:6" ht="18" customHeight="1">
      <c r="A11" s="35"/>
      <c r="B11" s="1239"/>
      <c r="C11" s="1239"/>
      <c r="D11" s="57"/>
    </row>
    <row r="12" spans="1:6">
      <c r="A12" s="45"/>
      <c r="B12" s="45"/>
      <c r="C12" s="45"/>
      <c r="D12" s="56"/>
    </row>
    <row r="13" spans="1:6" ht="22.15" customHeight="1">
      <c r="A13" s="46" t="s">
        <v>376</v>
      </c>
      <c r="B13" s="1237" t="s">
        <v>366</v>
      </c>
      <c r="C13" s="1238"/>
      <c r="D13" s="47" t="s">
        <v>378</v>
      </c>
    </row>
    <row r="14" spans="1:6" ht="22.15" customHeight="1">
      <c r="A14" s="37" t="s">
        <v>379</v>
      </c>
      <c r="B14" s="1247" t="s">
        <v>413</v>
      </c>
      <c r="C14" s="1247"/>
      <c r="D14" s="61">
        <f>'Sch-1'!K42</f>
        <v>0</v>
      </c>
    </row>
    <row r="15" spans="1:6" ht="35.1" customHeight="1">
      <c r="A15" s="48"/>
      <c r="B15" s="1244" t="s">
        <v>383</v>
      </c>
      <c r="C15" s="1245"/>
      <c r="D15" s="39"/>
    </row>
    <row r="16" spans="1:6" ht="22.15" customHeight="1">
      <c r="A16" s="37" t="s">
        <v>380</v>
      </c>
      <c r="B16" s="1247" t="s">
        <v>414</v>
      </c>
      <c r="C16" s="1247"/>
      <c r="D16" s="61">
        <f>'Sch-2'!G125</f>
        <v>0</v>
      </c>
    </row>
    <row r="17" spans="1:6" ht="35.1" customHeight="1">
      <c r="A17" s="48"/>
      <c r="B17" s="1248" t="s">
        <v>519</v>
      </c>
      <c r="C17" s="1245"/>
      <c r="D17" s="39"/>
    </row>
    <row r="18" spans="1:6" ht="22.15" customHeight="1">
      <c r="A18" s="37" t="s">
        <v>381</v>
      </c>
      <c r="B18" s="1247" t="s">
        <v>415</v>
      </c>
      <c r="C18" s="1247"/>
      <c r="D18" s="61">
        <f>'Sch-3 '!K86</f>
        <v>0</v>
      </c>
    </row>
    <row r="19" spans="1:6" ht="23.25" customHeight="1">
      <c r="A19" s="48"/>
      <c r="B19" s="1244" t="s">
        <v>384</v>
      </c>
      <c r="C19" s="1245"/>
      <c r="D19" s="39"/>
    </row>
    <row r="20" spans="1:6" ht="22.15" customHeight="1">
      <c r="A20" s="37" t="s">
        <v>543</v>
      </c>
      <c r="B20" s="1247" t="s">
        <v>544</v>
      </c>
      <c r="C20" s="1247"/>
      <c r="D20" s="597">
        <f>'Sch-4'!P22</f>
        <v>0</v>
      </c>
    </row>
    <row r="21" spans="1:6" ht="30" customHeight="1">
      <c r="A21" s="48"/>
      <c r="B21" s="1244" t="s">
        <v>385</v>
      </c>
      <c r="C21" s="1245"/>
      <c r="D21" s="39"/>
    </row>
    <row r="22" spans="1:6" ht="22.15" hidden="1" customHeight="1">
      <c r="A22" s="37" t="s">
        <v>526</v>
      </c>
      <c r="B22" s="1247" t="s">
        <v>525</v>
      </c>
      <c r="C22" s="1247"/>
      <c r="D22" s="597">
        <f>'Sch-4b'!P30</f>
        <v>0</v>
      </c>
    </row>
    <row r="23" spans="1:6" ht="44.25" hidden="1" customHeight="1">
      <c r="A23" s="48"/>
      <c r="B23" s="1248" t="s">
        <v>520</v>
      </c>
      <c r="C23" s="1245"/>
      <c r="D23" s="39"/>
    </row>
    <row r="24" spans="1:6" ht="30" customHeight="1">
      <c r="A24" s="37">
        <v>5</v>
      </c>
      <c r="B24" s="1247" t="s">
        <v>429</v>
      </c>
      <c r="C24" s="1247"/>
      <c r="D24" s="61">
        <f>'Sch-5'!D18:E18</f>
        <v>0</v>
      </c>
    </row>
    <row r="25" spans="1:6" ht="26.25" customHeight="1">
      <c r="A25" s="48"/>
      <c r="B25" s="1244" t="s">
        <v>386</v>
      </c>
      <c r="C25" s="1245"/>
      <c r="D25" s="577"/>
    </row>
    <row r="26" spans="1:6" ht="22.15" customHeight="1">
      <c r="A26" s="37" t="s">
        <v>387</v>
      </c>
      <c r="B26" s="1247" t="s">
        <v>430</v>
      </c>
      <c r="C26" s="1247"/>
      <c r="D26" s="248">
        <f>'Sch-7'!M20</f>
        <v>0</v>
      </c>
    </row>
    <row r="27" spans="1:6" ht="35.1" customHeight="1">
      <c r="A27" s="48"/>
      <c r="B27" s="1244" t="s">
        <v>65</v>
      </c>
      <c r="C27" s="1245"/>
      <c r="D27" s="39"/>
    </row>
    <row r="28" spans="1:6" ht="28.5" customHeight="1">
      <c r="A28" s="1227"/>
      <c r="B28" s="1246" t="s">
        <v>388</v>
      </c>
      <c r="C28" s="1246"/>
      <c r="D28" s="62">
        <f>SUM(D14,D16,D18,D20,D24)</f>
        <v>0</v>
      </c>
    </row>
    <row r="29" spans="1:6" ht="20.25" customHeight="1">
      <c r="A29" s="1227"/>
      <c r="B29" s="1246"/>
      <c r="C29" s="1246"/>
      <c r="D29" s="179"/>
    </row>
    <row r="30" spans="1:6">
      <c r="A30" s="69"/>
      <c r="B30" s="70"/>
      <c r="C30" s="70"/>
      <c r="D30" s="71"/>
    </row>
    <row r="31" spans="1:6">
      <c r="A31" s="69"/>
      <c r="B31" s="70"/>
      <c r="C31" s="93"/>
      <c r="D31" s="71"/>
    </row>
    <row r="32" spans="1:6" ht="22.5" customHeight="1">
      <c r="A32" s="91" t="s">
        <v>404</v>
      </c>
      <c r="B32" s="106"/>
      <c r="C32" s="93" t="s">
        <v>406</v>
      </c>
      <c r="D32" s="102" t="str">
        <f>IF('Sch-1'!J49=0,"",'Sch-1'!J49)</f>
        <v/>
      </c>
      <c r="F32" s="94"/>
    </row>
    <row r="33" spans="1:6" ht="24" customHeight="1">
      <c r="A33" s="91" t="s">
        <v>405</v>
      </c>
      <c r="B33" s="106"/>
      <c r="C33" s="93" t="s">
        <v>407</v>
      </c>
      <c r="D33" s="102" t="str">
        <f>IF('Sch-1'!J50=0,"",'Sch-1'!J50)</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bmklVxjbiBjLeettvQrOa55dMenrU+hjz+73sovxtZd3LxC18sTf6z5AgZzL5Ww4KPgA1Gvnh6hk3wq6h0fRjA==" saltValue="JCjExrdo22+zQaGO8Lt+wQ=="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A17"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NR1/T/W-AIS/DOM/I00/25/08956 – SRM RFX – 5002004606</v>
      </c>
      <c r="B1" s="74"/>
      <c r="C1" s="76"/>
      <c r="D1" s="77" t="s">
        <v>63</v>
      </c>
    </row>
    <row r="2" spans="1:6" ht="18" customHeight="1">
      <c r="A2" s="59"/>
      <c r="B2" s="80"/>
      <c r="C2" s="26"/>
      <c r="D2" s="26"/>
    </row>
    <row r="3" spans="1:6" ht="61.5" customHeight="1">
      <c r="A3" s="1251"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51"/>
      <c r="C3" s="1251"/>
      <c r="D3" s="1251"/>
      <c r="E3" s="44"/>
      <c r="F3" s="44"/>
    </row>
    <row r="4" spans="1:6" ht="22.15" customHeight="1">
      <c r="A4" s="1240" t="s">
        <v>382</v>
      </c>
      <c r="B4" s="1240"/>
      <c r="C4" s="1240"/>
      <c r="D4" s="1240"/>
    </row>
    <row r="5" spans="1:6" ht="18" customHeight="1">
      <c r="A5" s="32"/>
    </row>
    <row r="6" spans="1:6" ht="18" customHeight="1">
      <c r="A6" s="23" t="str">
        <f>'Sch-1'!A6</f>
        <v>Bidder’s Name and Address (Sole Bidder) :</v>
      </c>
      <c r="D6" s="56" t="s">
        <v>394</v>
      </c>
    </row>
    <row r="7" spans="1:6" ht="36" customHeight="1">
      <c r="A7" s="1249" t="str">
        <f>'Sch-1'!A7</f>
        <v/>
      </c>
      <c r="B7" s="1249"/>
      <c r="C7" s="1249"/>
      <c r="D7" s="57" t="str">
        <f>'Sch-1'!J7</f>
        <v>Contracts Services, 3rd Floor</v>
      </c>
    </row>
    <row r="8" spans="1:6" ht="18" customHeight="1">
      <c r="A8" s="34" t="s">
        <v>410</v>
      </c>
      <c r="B8" s="1239"/>
      <c r="C8" s="1239"/>
      <c r="D8" s="57" t="str">
        <f>'Sch-1'!J8</f>
        <v>Power Grid Corporation of India Ltd.,</v>
      </c>
    </row>
    <row r="9" spans="1:6" ht="18" customHeight="1">
      <c r="A9" s="34" t="s">
        <v>411</v>
      </c>
      <c r="B9" s="1239"/>
      <c r="C9" s="1239"/>
      <c r="D9" s="57" t="str">
        <f>'Sch-1'!J9</f>
        <v>Rajasthan Projects Office, 4th Floor, REIL House,</v>
      </c>
    </row>
    <row r="10" spans="1:6" ht="18" customHeight="1">
      <c r="A10" s="35"/>
      <c r="B10" s="1239"/>
      <c r="C10" s="1239"/>
      <c r="D10" s="57" t="str">
        <f>'Sch-1'!J10</f>
        <v>Shipra Path, Mansarovar, Jaipur-302020 Rajasthan</v>
      </c>
    </row>
    <row r="11" spans="1:6" ht="18" customHeight="1">
      <c r="A11" s="35"/>
      <c r="B11" s="1239"/>
      <c r="C11" s="1239"/>
      <c r="D11" s="57"/>
    </row>
    <row r="12" spans="1:6" ht="18" customHeight="1">
      <c r="A12" s="45"/>
      <c r="B12" s="45"/>
      <c r="C12" s="45"/>
      <c r="D12" s="56"/>
    </row>
    <row r="13" spans="1:6" ht="22.15" customHeight="1">
      <c r="A13" s="46" t="s">
        <v>376</v>
      </c>
      <c r="B13" s="1237" t="s">
        <v>366</v>
      </c>
      <c r="C13" s="1238"/>
      <c r="D13" s="47" t="s">
        <v>378</v>
      </c>
    </row>
    <row r="14" spans="1:6" ht="22.15" customHeight="1">
      <c r="A14" s="37" t="s">
        <v>379</v>
      </c>
      <c r="B14" s="1247" t="s">
        <v>413</v>
      </c>
      <c r="C14" s="1247"/>
      <c r="D14" s="61">
        <f>'Sch-1'!K40*(1-Discount!K18)+(1-Discount!K23)*'Sch-1'!K41</f>
        <v>0</v>
      </c>
    </row>
    <row r="15" spans="1:6" ht="35.1" customHeight="1">
      <c r="A15" s="48"/>
      <c r="B15" s="1244" t="s">
        <v>383</v>
      </c>
      <c r="C15" s="1245"/>
      <c r="D15" s="39"/>
    </row>
    <row r="16" spans="1:6" ht="22.15" customHeight="1">
      <c r="A16" s="37" t="s">
        <v>380</v>
      </c>
      <c r="B16" s="1247" t="s">
        <v>414</v>
      </c>
      <c r="C16" s="1247"/>
      <c r="D16" s="61">
        <f>'Sch-6'!D16*(1-Discount!K19)</f>
        <v>0</v>
      </c>
    </row>
    <row r="17" spans="1:6" ht="35.1" customHeight="1">
      <c r="A17" s="48"/>
      <c r="B17" s="1248" t="s">
        <v>519</v>
      </c>
      <c r="C17" s="1245"/>
      <c r="D17" s="39"/>
    </row>
    <row r="18" spans="1:6" ht="22.15" customHeight="1">
      <c r="A18" s="37" t="s">
        <v>381</v>
      </c>
      <c r="B18" s="1247" t="s">
        <v>415</v>
      </c>
      <c r="C18" s="1247"/>
      <c r="D18" s="61">
        <f>'Sch-6'!D18*(1-Discount!K20)</f>
        <v>0</v>
      </c>
    </row>
    <row r="19" spans="1:6" ht="30" customHeight="1">
      <c r="A19" s="48"/>
      <c r="B19" s="1244" t="s">
        <v>384</v>
      </c>
      <c r="C19" s="1245"/>
      <c r="D19" s="39"/>
    </row>
    <row r="20" spans="1:6" ht="22.15" customHeight="1">
      <c r="A20" s="37" t="s">
        <v>543</v>
      </c>
      <c r="B20" s="1247" t="s">
        <v>544</v>
      </c>
      <c r="C20" s="1247"/>
      <c r="D20" s="248">
        <f>'Sch-6'!D20*(1-Discount!K21)</f>
        <v>0</v>
      </c>
    </row>
    <row r="21" spans="1:6" ht="30" customHeight="1">
      <c r="A21" s="48"/>
      <c r="B21" s="1244" t="s">
        <v>385</v>
      </c>
      <c r="C21" s="1245"/>
      <c r="D21" s="39"/>
    </row>
    <row r="22" spans="1:6" ht="22.15" hidden="1" customHeight="1">
      <c r="A22" s="37" t="s">
        <v>526</v>
      </c>
      <c r="B22" s="1247" t="s">
        <v>525</v>
      </c>
      <c r="C22" s="1247"/>
      <c r="D22" s="248">
        <f>'Sch-6'!D22*(1-Discount!K22)</f>
        <v>0</v>
      </c>
    </row>
    <row r="23" spans="1:6" ht="38.25" hidden="1" customHeight="1">
      <c r="A23" s="48"/>
      <c r="B23" s="1248" t="s">
        <v>520</v>
      </c>
      <c r="C23" s="1245"/>
      <c r="D23" s="39"/>
    </row>
    <row r="24" spans="1:6" ht="30" customHeight="1">
      <c r="A24" s="37">
        <v>5</v>
      </c>
      <c r="B24" s="1247" t="s">
        <v>429</v>
      </c>
      <c r="C24" s="1247"/>
      <c r="D24" s="61">
        <f>'Sch-5 Dis'!D18</f>
        <v>0</v>
      </c>
    </row>
    <row r="25" spans="1:6" ht="30.75" customHeight="1">
      <c r="A25" s="48"/>
      <c r="B25" s="1244" t="s">
        <v>386</v>
      </c>
      <c r="C25" s="1245"/>
      <c r="D25" s="247"/>
    </row>
    <row r="26" spans="1:6" ht="22.15" customHeight="1">
      <c r="A26" s="37" t="s">
        <v>387</v>
      </c>
      <c r="B26" s="1247" t="s">
        <v>430</v>
      </c>
      <c r="C26" s="1247"/>
      <c r="D26" s="248">
        <f>'Sch-6'!D26*(1-Discount!K23)</f>
        <v>0</v>
      </c>
    </row>
    <row r="27" spans="1:6" ht="35.1" customHeight="1">
      <c r="A27" s="48"/>
      <c r="B27" s="1244" t="s">
        <v>65</v>
      </c>
      <c r="C27" s="1245"/>
      <c r="D27" s="39"/>
    </row>
    <row r="28" spans="1:6" ht="28.5" customHeight="1">
      <c r="A28" s="1227"/>
      <c r="B28" s="1246" t="s">
        <v>388</v>
      </c>
      <c r="C28" s="1246"/>
      <c r="D28" s="62">
        <f>SUM(D14,D16,D18,D20,D24)</f>
        <v>0</v>
      </c>
    </row>
    <row r="29" spans="1:6" ht="25.5" customHeight="1">
      <c r="A29" s="1227"/>
      <c r="B29" s="1246"/>
      <c r="C29" s="1246"/>
      <c r="D29" s="179"/>
    </row>
    <row r="30" spans="1:6" ht="18.75" customHeight="1">
      <c r="A30" s="69"/>
      <c r="B30" s="70"/>
      <c r="C30" s="70"/>
      <c r="D30" s="71"/>
    </row>
    <row r="31" spans="1:6" ht="28.15" customHeight="1">
      <c r="A31" s="69"/>
      <c r="B31" s="70"/>
      <c r="C31" s="93"/>
      <c r="D31" s="71"/>
    </row>
    <row r="32" spans="1:6" ht="28.15" customHeight="1">
      <c r="A32" s="91" t="s">
        <v>404</v>
      </c>
      <c r="B32" s="106"/>
      <c r="C32" s="93" t="s">
        <v>406</v>
      </c>
      <c r="D32" s="102" t="str">
        <f>IF('Sch-1'!J49=0,"",'Sch-1'!J49)</f>
        <v/>
      </c>
      <c r="F32" s="94"/>
    </row>
    <row r="33" spans="1:6" ht="28.15" customHeight="1">
      <c r="A33" s="91" t="s">
        <v>405</v>
      </c>
      <c r="B33" s="106"/>
      <c r="C33" s="93" t="s">
        <v>407</v>
      </c>
      <c r="D33" s="102" t="str">
        <f>IF('Sch-1'!J50=0,"",'Sch-1'!J50)</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t6jpAkt5qJEBloluhEVtc2QOdx2RFetx9NDjDDxA62mIjf/5pkhevijVujUgQif6Zd0SUouPGLP0qVwMTJnKyA==" saltValue="/SBmmP678/82dbcYrrTU3Q=="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4" zoomScaleNormal="100" zoomScaleSheetLayoutView="100" workbookViewId="0">
      <selection sqref="A1:XFD1048576"/>
    </sheetView>
  </sheetViews>
  <sheetFormatPr defaultColWidth="9" defaultRowHeight="16.5"/>
  <cols>
    <col min="1" max="8" width="11.375" style="707" customWidth="1"/>
    <col min="9" max="9" width="31.375" style="689" customWidth="1"/>
    <col min="10" max="10" width="7.625" style="689" customWidth="1"/>
    <col min="11" max="11" width="10.25" style="689" customWidth="1"/>
    <col min="12" max="12" width="15.375" style="689" customWidth="1"/>
    <col min="13" max="13" width="15.75" style="689" customWidth="1"/>
    <col min="14" max="14" width="23.625" style="681" customWidth="1"/>
    <col min="15" max="15" width="9" style="284" customWidth="1"/>
    <col min="16" max="16" width="0" style="728" hidden="1" customWidth="1"/>
    <col min="17" max="17" width="18.5" style="728" hidden="1" customWidth="1"/>
    <col min="18" max="18" width="34.25" style="728" hidden="1" customWidth="1"/>
    <col min="19" max="32" width="9" style="728"/>
    <col min="33" max="33" width="0" style="728" hidden="1" customWidth="1"/>
    <col min="34" max="34" width="13.875" style="728" hidden="1" customWidth="1"/>
    <col min="35" max="35" width="13.625" style="728" hidden="1" customWidth="1"/>
    <col min="36" max="36" width="21.375" style="728" hidden="1" customWidth="1"/>
    <col min="37" max="37" width="12" style="728" hidden="1" customWidth="1"/>
    <col min="38" max="39" width="0" style="728" hidden="1" customWidth="1"/>
    <col min="40" max="48" width="9" style="728"/>
    <col min="49" max="16384" width="9" style="284"/>
  </cols>
  <sheetData>
    <row r="1" spans="1:48" ht="18" customHeight="1">
      <c r="A1" s="677" t="str">
        <f>Cover!B3</f>
        <v>Tender Enquiry No.: NR1/T/W-AIS/DOM/I00/25/08956 – SRM RFX – 5002004606</v>
      </c>
      <c r="B1" s="677"/>
      <c r="C1" s="677"/>
      <c r="D1" s="677"/>
      <c r="E1" s="677"/>
      <c r="F1" s="677"/>
      <c r="G1" s="677"/>
      <c r="H1" s="677"/>
      <c r="I1" s="678"/>
      <c r="J1" s="679"/>
      <c r="K1" s="679"/>
      <c r="L1" s="679"/>
      <c r="M1" s="680" t="s">
        <v>439</v>
      </c>
    </row>
    <row r="2" spans="1:48" ht="3" customHeight="1">
      <c r="A2" s="682"/>
      <c r="B2" s="682"/>
      <c r="C2" s="682"/>
      <c r="D2" s="682"/>
      <c r="E2" s="682"/>
      <c r="F2" s="682"/>
      <c r="G2" s="682"/>
      <c r="H2" s="682"/>
      <c r="I2" s="287"/>
      <c r="J2" s="683"/>
      <c r="K2" s="683"/>
      <c r="L2" s="683"/>
      <c r="M2" s="683"/>
    </row>
    <row r="3" spans="1:48" ht="66.75" customHeight="1">
      <c r="A3" s="1268"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68"/>
      <c r="C3" s="1268"/>
      <c r="D3" s="1268"/>
      <c r="E3" s="1268"/>
      <c r="F3" s="1268"/>
      <c r="G3" s="1268"/>
      <c r="H3" s="1268"/>
      <c r="I3" s="1268"/>
      <c r="J3" s="1268"/>
      <c r="K3" s="1268"/>
      <c r="L3" s="1268"/>
      <c r="M3" s="1268"/>
      <c r="N3" s="1268"/>
      <c r="AG3" s="684" t="s">
        <v>340</v>
      </c>
      <c r="AI3" s="685">
        <f>IF(ISERROR(#REF!/('Sch-6'!D14+'Sch-6'!D16+'Sch-6'!D18)),0,#REF!/( 'Sch-6'!D14+'Sch-6'!D16+'Sch-6'!D18))</f>
        <v>0</v>
      </c>
    </row>
    <row r="4" spans="1:48" ht="22.15" customHeight="1">
      <c r="A4" s="1192" t="s">
        <v>24</v>
      </c>
      <c r="B4" s="1192"/>
      <c r="C4" s="1192"/>
      <c r="D4" s="1192"/>
      <c r="E4" s="1192"/>
      <c r="F4" s="1192"/>
      <c r="G4" s="1192"/>
      <c r="H4" s="1192"/>
      <c r="I4" s="1192"/>
      <c r="J4" s="1192"/>
      <c r="K4" s="1192"/>
      <c r="L4" s="1192"/>
      <c r="M4" s="1192"/>
      <c r="N4" s="1192"/>
      <c r="AG4" s="684" t="s">
        <v>341</v>
      </c>
      <c r="AI4" s="685" t="e">
        <f>#REF!</f>
        <v>#REF!</v>
      </c>
    </row>
    <row r="5" spans="1:48" ht="18.600000000000001" customHeight="1">
      <c r="A5" s="686"/>
      <c r="B5" s="686"/>
      <c r="C5" s="686"/>
      <c r="D5" s="686"/>
      <c r="E5" s="686"/>
      <c r="F5" s="686"/>
      <c r="G5" s="686"/>
      <c r="H5" s="686"/>
      <c r="I5" s="687"/>
      <c r="J5" s="687"/>
      <c r="K5" s="687"/>
      <c r="L5" s="687"/>
      <c r="M5" s="687"/>
      <c r="AG5" s="684" t="s">
        <v>348</v>
      </c>
      <c r="AI5" s="685">
        <f>IF(ISERROR(#REF!/#REF!),0,#REF! /#REF!)</f>
        <v>0</v>
      </c>
    </row>
    <row r="6" spans="1:48">
      <c r="A6" s="688" t="str">
        <f>'Sch-1'!A6</f>
        <v>Bidder’s Name and Address (Sole Bidder) :</v>
      </c>
      <c r="B6" s="688"/>
      <c r="C6" s="688"/>
      <c r="D6" s="688"/>
      <c r="E6" s="688"/>
      <c r="F6" s="688"/>
      <c r="G6" s="688"/>
      <c r="H6" s="688"/>
      <c r="I6" s="16"/>
      <c r="J6" s="16"/>
      <c r="K6" s="16" t="s">
        <v>394</v>
      </c>
      <c r="M6" s="16"/>
      <c r="AG6" s="684" t="s">
        <v>349</v>
      </c>
      <c r="AI6" s="685" t="e">
        <f>#REF!</f>
        <v>#REF!</v>
      </c>
    </row>
    <row r="7" spans="1:48">
      <c r="A7" s="1257" t="str">
        <f>'Sch-1'!A7</f>
        <v/>
      </c>
      <c r="B7" s="1257"/>
      <c r="C7" s="1257"/>
      <c r="D7" s="1257"/>
      <c r="E7" s="1257"/>
      <c r="F7" s="1257"/>
      <c r="G7" s="1257"/>
      <c r="H7" s="1257"/>
      <c r="I7" s="1257"/>
      <c r="J7" s="1257"/>
      <c r="K7" s="691" t="str">
        <f>'Sch-1'!J7</f>
        <v>Contracts Services, 3rd Floor</v>
      </c>
      <c r="M7" s="690"/>
      <c r="AG7" s="684" t="s">
        <v>344</v>
      </c>
      <c r="AI7" s="685" t="e">
        <f>SUM(AI3:AI6)</f>
        <v>#REF!</v>
      </c>
    </row>
    <row r="8" spans="1:48" ht="28.15" customHeight="1">
      <c r="A8" s="729" t="s">
        <v>410</v>
      </c>
      <c r="B8" s="729"/>
      <c r="C8" s="729"/>
      <c r="D8" s="729"/>
      <c r="E8" s="729"/>
      <c r="F8" s="729"/>
      <c r="G8" s="729"/>
      <c r="H8" s="729"/>
      <c r="I8" s="1252"/>
      <c r="J8" s="1252"/>
      <c r="K8" s="691" t="str">
        <f>'Sch-1'!J8</f>
        <v>Power Grid Corporation of India Ltd.,</v>
      </c>
      <c r="M8" s="730"/>
    </row>
    <row r="9" spans="1:48" ht="28.15" customHeight="1">
      <c r="A9" s="729" t="s">
        <v>411</v>
      </c>
      <c r="B9" s="729"/>
      <c r="C9" s="729"/>
      <c r="D9" s="729"/>
      <c r="E9" s="729"/>
      <c r="F9" s="729"/>
      <c r="G9" s="729"/>
      <c r="H9" s="729"/>
      <c r="I9" s="1252"/>
      <c r="J9" s="1252"/>
      <c r="K9" s="691" t="str">
        <f>'Sch-1'!J9</f>
        <v>Rajasthan Projects Office, 4th Floor, REIL House,</v>
      </c>
      <c r="M9" s="730"/>
    </row>
    <row r="10" spans="1:48" ht="28.15" customHeight="1">
      <c r="A10" s="16"/>
      <c r="B10" s="16"/>
      <c r="C10" s="16"/>
      <c r="D10" s="16"/>
      <c r="E10" s="16"/>
      <c r="F10" s="16"/>
      <c r="G10" s="16"/>
      <c r="H10" s="16"/>
      <c r="I10" s="1252"/>
      <c r="J10" s="1252"/>
      <c r="K10" s="691" t="str">
        <f>'Sch-1'!J10</f>
        <v>Shipra Path, Mansarovar, Jaipur-302020 Rajasthan</v>
      </c>
      <c r="M10" s="730"/>
      <c r="AG10" s="684" t="s">
        <v>274</v>
      </c>
      <c r="AI10" s="692">
        <f>'Sch-1'!X10</f>
        <v>0</v>
      </c>
    </row>
    <row r="11" spans="1:48" ht="28.15" customHeight="1">
      <c r="A11" s="16"/>
      <c r="B11" s="16"/>
      <c r="C11" s="16"/>
      <c r="D11" s="16"/>
      <c r="E11" s="16"/>
      <c r="F11" s="16"/>
      <c r="G11" s="16"/>
      <c r="H11" s="16"/>
      <c r="I11" s="1252"/>
      <c r="J11" s="1252"/>
      <c r="K11" s="691"/>
      <c r="M11" s="730"/>
      <c r="AG11" s="684"/>
      <c r="AI11" s="685"/>
    </row>
    <row r="12" spans="1:48">
      <c r="A12" s="16"/>
      <c r="B12" s="16"/>
      <c r="C12" s="16"/>
      <c r="D12" s="16"/>
      <c r="E12" s="16"/>
      <c r="F12" s="16"/>
      <c r="G12" s="16"/>
      <c r="H12" s="16"/>
      <c r="I12" s="730"/>
      <c r="J12" s="730"/>
      <c r="K12" s="730"/>
      <c r="L12" s="730"/>
      <c r="M12" s="730"/>
      <c r="N12" s="693"/>
      <c r="O12" s="728"/>
      <c r="AG12" s="684"/>
      <c r="AI12" s="685"/>
    </row>
    <row r="13" spans="1:48" s="924" customFormat="1" ht="28.15" customHeight="1" thickBot="1">
      <c r="A13" s="1271" t="s">
        <v>471</v>
      </c>
      <c r="B13" s="1271"/>
      <c r="C13" s="1271"/>
      <c r="D13" s="1271"/>
      <c r="E13" s="1271"/>
      <c r="F13" s="1271"/>
      <c r="G13" s="1271"/>
      <c r="H13" s="1271"/>
      <c r="I13" s="1271"/>
      <c r="J13" s="1271"/>
      <c r="K13" s="1271"/>
      <c r="L13" s="1271"/>
      <c r="M13" s="1271"/>
      <c r="N13" s="923"/>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row>
    <row r="14" spans="1:48" ht="157.5">
      <c r="A14" s="694" t="s">
        <v>431</v>
      </c>
      <c r="B14" s="731" t="s">
        <v>506</v>
      </c>
      <c r="C14" s="731" t="s">
        <v>515</v>
      </c>
      <c r="D14" s="732" t="s">
        <v>516</v>
      </c>
      <c r="E14" s="733" t="s">
        <v>481</v>
      </c>
      <c r="F14" s="733" t="s">
        <v>505</v>
      </c>
      <c r="G14" s="733" t="s">
        <v>482</v>
      </c>
      <c r="H14" s="733" t="s">
        <v>504</v>
      </c>
      <c r="I14" s="695" t="s">
        <v>370</v>
      </c>
      <c r="J14" s="695" t="s">
        <v>351</v>
      </c>
      <c r="K14" s="695" t="s">
        <v>352</v>
      </c>
      <c r="L14" s="695" t="s">
        <v>60</v>
      </c>
      <c r="M14" s="696" t="s">
        <v>371</v>
      </c>
      <c r="N14" s="734" t="s">
        <v>502</v>
      </c>
      <c r="O14" s="728"/>
      <c r="Q14" s="669" t="s">
        <v>534</v>
      </c>
      <c r="R14" s="669" t="s">
        <v>486</v>
      </c>
      <c r="AH14" s="1256" t="s">
        <v>275</v>
      </c>
      <c r="AI14" s="1256"/>
      <c r="AJ14" s="698" t="s">
        <v>283</v>
      </c>
      <c r="AK14" s="1256" t="s">
        <v>276</v>
      </c>
      <c r="AL14" s="1256"/>
    </row>
    <row r="15" spans="1:48" s="683" customFormat="1">
      <c r="A15" s="699">
        <v>1</v>
      </c>
      <c r="B15" s="699">
        <v>2</v>
      </c>
      <c r="C15" s="699">
        <v>3</v>
      </c>
      <c r="D15" s="699">
        <v>4</v>
      </c>
      <c r="E15" s="735">
        <v>5</v>
      </c>
      <c r="F15" s="735">
        <v>6</v>
      </c>
      <c r="G15" s="735">
        <v>7</v>
      </c>
      <c r="H15" s="735">
        <v>8</v>
      </c>
      <c r="I15" s="695">
        <v>9</v>
      </c>
      <c r="J15" s="695">
        <v>10</v>
      </c>
      <c r="K15" s="695">
        <v>11</v>
      </c>
      <c r="L15" s="695">
        <v>12</v>
      </c>
      <c r="M15" s="696" t="s">
        <v>517</v>
      </c>
      <c r="N15" s="652">
        <v>14</v>
      </c>
      <c r="O15" s="698"/>
      <c r="P15" s="698"/>
      <c r="Q15" s="614"/>
      <c r="R15" s="736"/>
      <c r="S15" s="698"/>
      <c r="T15" s="698"/>
      <c r="U15" s="698"/>
      <c r="V15" s="698"/>
      <c r="W15" s="698"/>
      <c r="X15" s="698"/>
      <c r="Y15" s="698"/>
      <c r="Z15" s="698"/>
      <c r="AA15" s="698"/>
      <c r="AB15" s="698"/>
      <c r="AC15" s="698"/>
      <c r="AD15" s="698"/>
      <c r="AE15" s="698"/>
      <c r="AF15" s="698"/>
      <c r="AG15" s="698"/>
      <c r="AH15" s="697"/>
      <c r="AI15" s="697"/>
      <c r="AJ15" s="698"/>
      <c r="AK15" s="697"/>
      <c r="AL15" s="697"/>
      <c r="AM15" s="698"/>
      <c r="AN15" s="698"/>
      <c r="AO15" s="698"/>
      <c r="AP15" s="698"/>
      <c r="AQ15" s="698"/>
      <c r="AR15" s="698"/>
      <c r="AS15" s="698"/>
      <c r="AT15" s="698"/>
      <c r="AU15" s="698"/>
      <c r="AV15" s="698"/>
    </row>
    <row r="16" spans="1:48" s="683" customFormat="1">
      <c r="A16" s="700" t="s">
        <v>338</v>
      </c>
      <c r="B16" s="1265"/>
      <c r="C16" s="1266"/>
      <c r="D16" s="1266"/>
      <c r="E16" s="1266"/>
      <c r="F16" s="1266"/>
      <c r="G16" s="1266"/>
      <c r="H16" s="1266"/>
      <c r="I16" s="1266"/>
      <c r="J16" s="1266"/>
      <c r="K16" s="1266"/>
      <c r="L16" s="1266"/>
      <c r="M16" s="1266"/>
      <c r="N16" s="1267"/>
      <c r="O16" s="698"/>
      <c r="P16" s="698"/>
      <c r="Q16" s="614"/>
      <c r="R16" s="736"/>
      <c r="S16" s="698"/>
      <c r="T16" s="698"/>
      <c r="U16" s="698"/>
      <c r="V16" s="698"/>
      <c r="W16" s="698"/>
      <c r="X16" s="698"/>
      <c r="Y16" s="698"/>
      <c r="Z16" s="698"/>
      <c r="AA16" s="698"/>
      <c r="AB16" s="698"/>
      <c r="AC16" s="698"/>
      <c r="AD16" s="698"/>
      <c r="AE16" s="698"/>
      <c r="AF16" s="698"/>
      <c r="AG16" s="698"/>
      <c r="AH16" s="697"/>
      <c r="AI16" s="697"/>
      <c r="AJ16" s="698"/>
      <c r="AK16" s="697"/>
      <c r="AL16" s="697"/>
      <c r="AM16" s="698"/>
      <c r="AN16" s="698"/>
      <c r="AO16" s="698"/>
      <c r="AP16" s="698"/>
      <c r="AQ16" s="698"/>
      <c r="AR16" s="698"/>
      <c r="AS16" s="698"/>
      <c r="AT16" s="698"/>
      <c r="AU16" s="698"/>
      <c r="AV16" s="698"/>
    </row>
    <row r="17" spans="1:48" s="747" customFormat="1" ht="15.75" hidden="1">
      <c r="A17" s="737">
        <v>1</v>
      </c>
      <c r="B17" s="701"/>
      <c r="C17" s="701"/>
      <c r="D17" s="701"/>
      <c r="E17" s="737"/>
      <c r="F17" s="738"/>
      <c r="G17" s="739"/>
      <c r="H17" s="740"/>
      <c r="I17" s="741"/>
      <c r="J17" s="701"/>
      <c r="K17" s="742"/>
      <c r="L17" s="743"/>
      <c r="M17" s="744" t="str">
        <f>IF(L17=0, "Included", IF(ISERROR(K17*L17), L17, K17*L17))</f>
        <v>Included</v>
      </c>
      <c r="N17" s="745">
        <f>R17</f>
        <v>0</v>
      </c>
      <c r="O17" s="746"/>
      <c r="P17" s="746"/>
      <c r="Q17" s="614">
        <f>IF(M17="Included",0,M17)</f>
        <v>0</v>
      </c>
      <c r="R17" s="736">
        <f>IF(H17="", G17*Q17,H17*Q17)</f>
        <v>0</v>
      </c>
      <c r="S17" s="746"/>
      <c r="T17" s="746"/>
    </row>
    <row r="18" spans="1:48" s="747" customFormat="1" ht="15.75" hidden="1">
      <c r="A18" s="737">
        <v>2</v>
      </c>
      <c r="B18" s="701"/>
      <c r="C18" s="701"/>
      <c r="D18" s="701"/>
      <c r="E18" s="737"/>
      <c r="F18" s="738"/>
      <c r="G18" s="739"/>
      <c r="H18" s="740"/>
      <c r="I18" s="741"/>
      <c r="J18" s="701"/>
      <c r="K18" s="742"/>
      <c r="L18" s="743"/>
      <c r="M18" s="744" t="str">
        <f>IF(L18=0, "Included", IF(ISERROR(K18*L18), L18, K18*L18))</f>
        <v>Included</v>
      </c>
      <c r="N18" s="745">
        <f>R18</f>
        <v>0</v>
      </c>
      <c r="O18" s="746"/>
      <c r="P18" s="746"/>
      <c r="Q18" s="614">
        <f>IF(M18="Included",0,M18)</f>
        <v>0</v>
      </c>
      <c r="R18" s="736">
        <f>IF(H18="", G18*Q18,H18*Q18)</f>
        <v>0</v>
      </c>
      <c r="S18" s="746"/>
      <c r="T18" s="746"/>
    </row>
    <row r="19" spans="1:48" s="924" customFormat="1" ht="45" customHeight="1">
      <c r="A19" s="925"/>
      <c r="B19" s="925"/>
      <c r="C19" s="925"/>
      <c r="D19" s="925"/>
      <c r="E19" s="925"/>
      <c r="F19" s="1195" t="s">
        <v>539</v>
      </c>
      <c r="G19" s="1195"/>
      <c r="H19" s="1195"/>
      <c r="I19" s="1195"/>
      <c r="J19" s="1195"/>
      <c r="K19" s="1195"/>
      <c r="L19" s="1195"/>
      <c r="M19" s="926"/>
      <c r="N19" s="923"/>
      <c r="O19" s="814"/>
      <c r="P19" s="814"/>
      <c r="Q19" s="814"/>
      <c r="R19" s="814"/>
      <c r="S19" s="814"/>
      <c r="T19" s="814"/>
      <c r="U19" s="814"/>
      <c r="V19" s="814"/>
      <c r="W19" s="814"/>
      <c r="X19" s="814"/>
      <c r="Y19" s="814"/>
      <c r="Z19" s="814"/>
      <c r="AA19" s="814"/>
      <c r="AB19" s="814"/>
      <c r="AC19" s="814"/>
      <c r="AD19" s="814"/>
      <c r="AE19" s="814"/>
      <c r="AF19" s="814"/>
      <c r="AG19" s="927"/>
      <c r="AH19" s="814"/>
      <c r="AI19" s="928"/>
      <c r="AJ19" s="814"/>
      <c r="AK19" s="814"/>
      <c r="AL19" s="814"/>
      <c r="AM19" s="814"/>
      <c r="AN19" s="814"/>
      <c r="AO19" s="814"/>
      <c r="AP19" s="814"/>
      <c r="AQ19" s="814"/>
      <c r="AR19" s="814"/>
      <c r="AS19" s="814"/>
      <c r="AT19" s="814"/>
      <c r="AU19" s="814"/>
      <c r="AV19" s="814"/>
    </row>
    <row r="20" spans="1:48" s="747" customFormat="1" ht="24.75" customHeight="1">
      <c r="A20" s="1259"/>
      <c r="B20" s="1260"/>
      <c r="C20" s="1260"/>
      <c r="D20" s="1260"/>
      <c r="E20" s="1260"/>
      <c r="F20" s="1260"/>
      <c r="G20" s="1260"/>
      <c r="H20" s="1261"/>
      <c r="I20" s="748" t="s">
        <v>470</v>
      </c>
      <c r="J20" s="748"/>
      <c r="K20" s="748"/>
      <c r="L20" s="748"/>
      <c r="M20" s="749">
        <f>SUM(M17:M18)</f>
        <v>0</v>
      </c>
      <c r="N20" s="750"/>
      <c r="O20" s="746"/>
      <c r="P20" s="746"/>
      <c r="Q20" s="746"/>
      <c r="R20" s="746"/>
      <c r="S20" s="746"/>
      <c r="T20" s="746"/>
    </row>
    <row r="21" spans="1:48" ht="36" customHeight="1">
      <c r="A21" s="1262"/>
      <c r="B21" s="1263"/>
      <c r="C21" s="1263"/>
      <c r="D21" s="1263"/>
      <c r="E21" s="1263"/>
      <c r="F21" s="1263"/>
      <c r="G21" s="1263"/>
      <c r="H21" s="1264"/>
      <c r="I21" s="702" t="s">
        <v>502</v>
      </c>
      <c r="J21" s="702"/>
      <c r="K21" s="702"/>
      <c r="L21" s="702"/>
      <c r="M21" s="702"/>
      <c r="N21" s="749">
        <f>SUM(N17:N18)</f>
        <v>0</v>
      </c>
      <c r="O21" s="728"/>
      <c r="AH21" s="703"/>
      <c r="AI21" s="703"/>
      <c r="AK21" s="703"/>
      <c r="AL21" s="703"/>
      <c r="AM21" s="284"/>
      <c r="AN21" s="284"/>
      <c r="AO21" s="284"/>
      <c r="AP21" s="284"/>
      <c r="AQ21" s="284"/>
      <c r="AR21" s="284"/>
      <c r="AS21" s="284"/>
      <c r="AT21" s="284"/>
      <c r="AU21" s="284"/>
      <c r="AV21" s="284"/>
    </row>
    <row r="22" spans="1:48" ht="19.5" customHeight="1">
      <c r="A22" s="704"/>
      <c r="B22" s="704"/>
      <c r="C22" s="704"/>
      <c r="D22" s="704"/>
      <c r="E22" s="704"/>
      <c r="F22" s="704"/>
      <c r="G22" s="704"/>
      <c r="H22" s="704"/>
      <c r="I22" s="704"/>
      <c r="J22" s="1185"/>
      <c r="K22" s="1185"/>
      <c r="L22" s="1185"/>
      <c r="M22" s="1185"/>
      <c r="AH22" s="751"/>
      <c r="AI22" s="752"/>
      <c r="AM22" s="284"/>
      <c r="AN22" s="284"/>
      <c r="AO22" s="284"/>
      <c r="AP22" s="284"/>
      <c r="AQ22" s="284"/>
      <c r="AR22" s="284"/>
      <c r="AS22" s="284"/>
      <c r="AT22" s="284"/>
      <c r="AU22" s="284"/>
      <c r="AV22" s="284"/>
    </row>
    <row r="23" spans="1:48" ht="19.5" customHeight="1">
      <c r="A23" s="706" t="s">
        <v>404</v>
      </c>
      <c r="B23" s="706"/>
      <c r="C23" s="706"/>
      <c r="D23" s="706"/>
      <c r="E23" s="753"/>
      <c r="F23" s="706"/>
      <c r="G23" s="706"/>
      <c r="H23" s="706"/>
      <c r="J23" s="1185" t="str">
        <f>"Printed Name   : " &amp; 'Sch-1'!J49</f>
        <v xml:space="preserve">Printed Name   : </v>
      </c>
      <c r="K23" s="1185"/>
      <c r="L23" s="1185"/>
      <c r="M23" s="1185"/>
      <c r="AM23" s="284"/>
      <c r="AN23" s="284"/>
      <c r="AO23" s="284"/>
      <c r="AP23" s="284"/>
      <c r="AQ23" s="284"/>
      <c r="AR23" s="284"/>
      <c r="AS23" s="284"/>
      <c r="AT23" s="284"/>
      <c r="AU23" s="284"/>
      <c r="AV23" s="284"/>
    </row>
    <row r="24" spans="1:48" ht="27.75" customHeight="1">
      <c r="A24" s="706" t="s">
        <v>405</v>
      </c>
      <c r="B24" s="706"/>
      <c r="C24" s="706"/>
      <c r="D24" s="706"/>
      <c r="E24" s="711"/>
      <c r="F24" s="706"/>
      <c r="G24" s="706"/>
      <c r="H24" s="706"/>
      <c r="J24" s="1185" t="str">
        <f>"Designation      : " &amp; 'Sch-1'!J50</f>
        <v xml:space="preserve">Designation      : </v>
      </c>
      <c r="K24" s="1185"/>
      <c r="L24" s="1185"/>
      <c r="M24" s="1185"/>
      <c r="AM24" s="284"/>
      <c r="AN24" s="284"/>
      <c r="AO24" s="284"/>
      <c r="AP24" s="284"/>
      <c r="AQ24" s="284"/>
      <c r="AR24" s="284"/>
      <c r="AS24" s="284"/>
      <c r="AT24" s="284"/>
      <c r="AU24" s="284"/>
      <c r="AV24" s="284"/>
    </row>
    <row r="25" spans="1:48">
      <c r="A25" s="686" t="s">
        <v>64</v>
      </c>
      <c r="B25" s="686"/>
      <c r="C25" s="686"/>
      <c r="D25" s="686"/>
      <c r="E25" s="1258" t="s">
        <v>373</v>
      </c>
      <c r="F25" s="1258"/>
      <c r="G25" s="1258"/>
      <c r="H25" s="1258"/>
      <c r="I25" s="1258"/>
      <c r="J25" s="1258"/>
      <c r="K25" s="1258"/>
      <c r="L25" s="1258"/>
      <c r="M25" s="1258"/>
      <c r="AM25" s="284"/>
      <c r="AN25" s="284"/>
      <c r="AO25" s="284"/>
      <c r="AP25" s="284"/>
      <c r="AQ25" s="284"/>
      <c r="AR25" s="284"/>
      <c r="AS25" s="284"/>
      <c r="AT25" s="284"/>
      <c r="AU25" s="284"/>
      <c r="AV25" s="284"/>
    </row>
    <row r="26" spans="1:48" ht="31.5" customHeight="1">
      <c r="N26" s="708"/>
      <c r="AM26" s="284"/>
      <c r="AN26" s="284"/>
      <c r="AO26" s="284"/>
      <c r="AP26" s="284"/>
      <c r="AQ26" s="284"/>
      <c r="AR26" s="284"/>
      <c r="AS26" s="284"/>
      <c r="AT26" s="284"/>
      <c r="AU26" s="284"/>
      <c r="AV26" s="284"/>
    </row>
    <row r="95" spans="1:15" s="728" customFormat="1">
      <c r="A95" s="709"/>
      <c r="B95" s="709"/>
      <c r="C95" s="709"/>
      <c r="D95" s="709"/>
      <c r="E95" s="709"/>
      <c r="F95" s="709"/>
      <c r="G95" s="709"/>
      <c r="H95" s="709"/>
      <c r="I95" s="710"/>
      <c r="J95" s="710"/>
      <c r="K95" s="710"/>
      <c r="L95" s="710"/>
      <c r="M95" s="710"/>
      <c r="N95" s="681"/>
      <c r="O95" s="284"/>
    </row>
    <row r="96" spans="1:15" s="728" customFormat="1">
      <c r="A96" s="709"/>
      <c r="B96" s="709"/>
      <c r="C96" s="709"/>
      <c r="D96" s="709"/>
      <c r="E96" s="709"/>
      <c r="F96" s="709"/>
      <c r="G96" s="709"/>
      <c r="H96" s="709"/>
      <c r="I96" s="710"/>
      <c r="J96" s="710"/>
      <c r="K96" s="710"/>
      <c r="L96" s="710"/>
      <c r="M96" s="710"/>
      <c r="N96" s="681"/>
      <c r="O96" s="284"/>
    </row>
    <row r="97" spans="1:38" s="728" customFormat="1">
      <c r="A97" s="709"/>
      <c r="B97" s="709"/>
      <c r="C97" s="709"/>
      <c r="D97" s="709"/>
      <c r="E97" s="709"/>
      <c r="F97" s="709"/>
      <c r="G97" s="709"/>
      <c r="H97" s="709"/>
      <c r="I97" s="710"/>
      <c r="J97" s="710"/>
      <c r="K97" s="710"/>
      <c r="L97" s="710"/>
      <c r="M97" s="710"/>
      <c r="N97" s="681"/>
      <c r="O97" s="284"/>
    </row>
    <row r="98" spans="1:38" s="284" customFormat="1" hidden="1">
      <c r="A98" s="711" t="str">
        <f>A1</f>
        <v>Tender Enquiry No.: NR1/T/W-AIS/DOM/I00/25/08956 – SRM RFX – 5002004606</v>
      </c>
      <c r="B98" s="711"/>
      <c r="C98" s="711"/>
      <c r="D98" s="711"/>
      <c r="E98" s="711"/>
      <c r="F98" s="711"/>
      <c r="G98" s="711"/>
      <c r="H98" s="711"/>
      <c r="I98" s="706"/>
      <c r="J98" s="712"/>
      <c r="K98" s="712"/>
      <c r="L98" s="712"/>
      <c r="M98" s="712"/>
      <c r="N98" s="713"/>
    </row>
    <row r="99" spans="1:38" s="284" customFormat="1" hidden="1">
      <c r="A99" s="682"/>
      <c r="B99" s="682"/>
      <c r="C99" s="682"/>
      <c r="D99" s="682"/>
      <c r="E99" s="682"/>
      <c r="F99" s="682"/>
      <c r="G99" s="682"/>
      <c r="H99" s="682"/>
      <c r="I99" s="287"/>
      <c r="J99" s="683"/>
      <c r="K99" s="683"/>
      <c r="L99" s="683"/>
      <c r="M99" s="683"/>
      <c r="N99" s="713"/>
    </row>
    <row r="100" spans="1:38" s="284" customFormat="1" ht="35.25" hidden="1" customHeight="1">
      <c r="A100" s="1269" t="str">
        <f>A3</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100" s="1269"/>
      <c r="C100" s="1269"/>
      <c r="D100" s="1269"/>
      <c r="E100" s="1269"/>
      <c r="F100" s="1269"/>
      <c r="G100" s="1269"/>
      <c r="H100" s="1269"/>
      <c r="I100" s="1269">
        <f>I3</f>
        <v>0</v>
      </c>
      <c r="J100" s="1269">
        <f>J3</f>
        <v>0</v>
      </c>
      <c r="K100" s="1269"/>
      <c r="L100" s="1269"/>
      <c r="M100" s="1269"/>
      <c r="N100" s="713"/>
    </row>
    <row r="101" spans="1:38" s="284" customFormat="1" hidden="1">
      <c r="A101" s="1270" t="str">
        <f>A4</f>
        <v>(SCHEDULE OF RATES AND PRICES )</v>
      </c>
      <c r="B101" s="1270"/>
      <c r="C101" s="1270"/>
      <c r="D101" s="1270"/>
      <c r="E101" s="1270"/>
      <c r="F101" s="1270"/>
      <c r="G101" s="1270"/>
      <c r="H101" s="1270"/>
      <c r="I101" s="1270">
        <f>I4</f>
        <v>0</v>
      </c>
      <c r="J101" s="1270">
        <f>J4</f>
        <v>0</v>
      </c>
      <c r="K101" s="1270"/>
      <c r="L101" s="1270"/>
      <c r="M101" s="1270"/>
      <c r="N101" s="713"/>
    </row>
    <row r="102" spans="1:38" s="284" customFormat="1" hidden="1">
      <c r="A102" s="686"/>
      <c r="B102" s="686"/>
      <c r="C102" s="686"/>
      <c r="D102" s="686"/>
      <c r="E102" s="686"/>
      <c r="F102" s="686"/>
      <c r="G102" s="686"/>
      <c r="H102" s="686"/>
      <c r="I102" s="687"/>
      <c r="J102" s="687"/>
      <c r="K102" s="687"/>
      <c r="L102" s="687"/>
      <c r="M102" s="687"/>
      <c r="N102" s="713"/>
    </row>
    <row r="103" spans="1:38" s="284" customFormat="1" hidden="1">
      <c r="A103" s="688" t="str">
        <f>A6</f>
        <v>Bidder’s Name and Address (Sole Bidder) :</v>
      </c>
      <c r="B103" s="688"/>
      <c r="C103" s="688"/>
      <c r="D103" s="688"/>
      <c r="E103" s="688"/>
      <c r="F103" s="688"/>
      <c r="G103" s="688"/>
      <c r="H103" s="688"/>
      <c r="I103" s="16"/>
      <c r="J103" s="16"/>
      <c r="K103" s="16"/>
      <c r="L103" s="16"/>
      <c r="M103" s="16"/>
      <c r="N103" s="713"/>
    </row>
    <row r="104" spans="1:38" s="284" customFormat="1" hidden="1">
      <c r="A104" s="1257" t="str">
        <f>A7</f>
        <v/>
      </c>
      <c r="B104" s="1257"/>
      <c r="C104" s="1257"/>
      <c r="D104" s="1257"/>
      <c r="E104" s="1257"/>
      <c r="F104" s="1257"/>
      <c r="G104" s="1257"/>
      <c r="H104" s="1257"/>
      <c r="I104" s="1257">
        <f t="shared" ref="I104:J108" si="0">I7</f>
        <v>0</v>
      </c>
      <c r="J104" s="1257">
        <f t="shared" si="0"/>
        <v>0</v>
      </c>
      <c r="K104" s="690"/>
      <c r="L104" s="690"/>
      <c r="M104" s="690"/>
      <c r="N104" s="713"/>
    </row>
    <row r="105" spans="1:38" s="284" customFormat="1" hidden="1">
      <c r="A105" s="729" t="str">
        <f>A8</f>
        <v>Name     :</v>
      </c>
      <c r="B105" s="729"/>
      <c r="C105" s="729"/>
      <c r="D105" s="729"/>
      <c r="E105" s="729"/>
      <c r="F105" s="729"/>
      <c r="G105" s="729"/>
      <c r="H105" s="729"/>
      <c r="I105" s="1252">
        <f t="shared" si="0"/>
        <v>0</v>
      </c>
      <c r="J105" s="1252">
        <f t="shared" si="0"/>
        <v>0</v>
      </c>
      <c r="K105" s="730"/>
      <c r="L105" s="730"/>
      <c r="M105" s="730"/>
      <c r="N105" s="713"/>
    </row>
    <row r="106" spans="1:38" s="284" customFormat="1" hidden="1">
      <c r="A106" s="729" t="str">
        <f>A9</f>
        <v>Address :</v>
      </c>
      <c r="B106" s="729"/>
      <c r="C106" s="729"/>
      <c r="D106" s="729"/>
      <c r="E106" s="729"/>
      <c r="F106" s="729"/>
      <c r="G106" s="729"/>
      <c r="H106" s="729"/>
      <c r="I106" s="1252">
        <f t="shared" si="0"/>
        <v>0</v>
      </c>
      <c r="J106" s="1252">
        <f t="shared" si="0"/>
        <v>0</v>
      </c>
      <c r="K106" s="730"/>
      <c r="L106" s="730"/>
      <c r="M106" s="730"/>
      <c r="N106" s="713"/>
    </row>
    <row r="107" spans="1:38" s="284" customFormat="1" hidden="1">
      <c r="A107" s="16"/>
      <c r="B107" s="16"/>
      <c r="C107" s="16"/>
      <c r="D107" s="16"/>
      <c r="E107" s="16"/>
      <c r="F107" s="16"/>
      <c r="G107" s="16"/>
      <c r="H107" s="16"/>
      <c r="I107" s="1252">
        <f t="shared" si="0"/>
        <v>0</v>
      </c>
      <c r="J107" s="1252">
        <f t="shared" si="0"/>
        <v>0</v>
      </c>
      <c r="K107" s="730"/>
      <c r="L107" s="730"/>
      <c r="M107" s="730"/>
      <c r="N107" s="713"/>
    </row>
    <row r="108" spans="1:38" s="284" customFormat="1" hidden="1">
      <c r="A108" s="16"/>
      <c r="B108" s="16"/>
      <c r="C108" s="16"/>
      <c r="D108" s="16"/>
      <c r="E108" s="16"/>
      <c r="F108" s="16"/>
      <c r="G108" s="16"/>
      <c r="H108" s="16"/>
      <c r="I108" s="1252">
        <f t="shared" si="0"/>
        <v>0</v>
      </c>
      <c r="J108" s="1252">
        <f t="shared" si="0"/>
        <v>0</v>
      </c>
      <c r="K108" s="730"/>
      <c r="L108" s="730"/>
      <c r="M108" s="730"/>
      <c r="N108" s="713"/>
    </row>
    <row r="109" spans="1:38" s="284" customFormat="1" hidden="1">
      <c r="A109" s="707"/>
      <c r="B109" s="707"/>
      <c r="C109" s="707"/>
      <c r="D109" s="707"/>
      <c r="E109" s="707"/>
      <c r="F109" s="707"/>
      <c r="G109" s="707"/>
      <c r="H109" s="707"/>
      <c r="I109" s="689"/>
      <c r="J109" s="689"/>
      <c r="K109" s="689"/>
      <c r="L109" s="689"/>
      <c r="M109" s="689"/>
      <c r="N109" s="713"/>
    </row>
    <row r="110" spans="1:38" s="284" customFormat="1" ht="33.75" hidden="1" customHeight="1">
      <c r="A110" s="705" t="str">
        <f>A14</f>
        <v>SL. NO.</v>
      </c>
      <c r="B110" s="705"/>
      <c r="C110" s="705"/>
      <c r="D110" s="705"/>
      <c r="E110" s="705"/>
      <c r="F110" s="705"/>
      <c r="G110" s="705"/>
      <c r="H110" s="705"/>
      <c r="I110" s="714" t="str">
        <f>I14</f>
        <v>Description of Test</v>
      </c>
      <c r="J110" s="1254" t="e">
        <f>#REF!</f>
        <v>#REF!</v>
      </c>
      <c r="K110" s="1254"/>
      <c r="L110" s="1254"/>
      <c r="M110" s="1254"/>
      <c r="N110" s="713"/>
      <c r="AH110" s="1254"/>
      <c r="AI110" s="1254"/>
      <c r="AK110" s="1254"/>
      <c r="AL110" s="1254"/>
    </row>
    <row r="111" spans="1:38" s="284" customFormat="1" hidden="1">
      <c r="A111" s="687" t="e">
        <f>#REF!</f>
        <v>#REF!</v>
      </c>
      <c r="B111" s="687"/>
      <c r="C111" s="687"/>
      <c r="D111" s="687"/>
      <c r="E111" s="687"/>
      <c r="F111" s="687"/>
      <c r="G111" s="687"/>
      <c r="H111" s="687"/>
      <c r="I111" s="687" t="e">
        <f>#REF!</f>
        <v>#REF!</v>
      </c>
      <c r="J111" s="1255" t="e">
        <f>#REF!</f>
        <v>#REF!</v>
      </c>
      <c r="K111" s="1255"/>
      <c r="L111" s="1255"/>
      <c r="M111" s="1255"/>
      <c r="N111" s="713"/>
      <c r="AH111" s="1255"/>
      <c r="AI111" s="1255"/>
      <c r="AK111" s="1255"/>
      <c r="AL111" s="1255"/>
    </row>
    <row r="112" spans="1:38" s="284" customFormat="1" hidden="1">
      <c r="A112" s="721" t="e">
        <f>#REF!</f>
        <v>#REF!</v>
      </c>
      <c r="B112" s="721"/>
      <c r="C112" s="721"/>
      <c r="D112" s="721"/>
      <c r="E112" s="721"/>
      <c r="F112" s="721"/>
      <c r="G112" s="721"/>
      <c r="H112" s="721"/>
      <c r="I112" s="715" t="e">
        <f>#REF!</f>
        <v>#REF!</v>
      </c>
      <c r="J112" s="1255"/>
      <c r="K112" s="1255"/>
      <c r="L112" s="1255"/>
      <c r="M112" s="1255"/>
      <c r="N112" s="713"/>
      <c r="AH112" s="1255"/>
      <c r="AI112" s="1255"/>
      <c r="AK112" s="1255"/>
      <c r="AL112" s="1255"/>
    </row>
    <row r="113" spans="1:38" s="284" customFormat="1" hidden="1">
      <c r="A113" s="725" t="e">
        <f>#REF!</f>
        <v>#REF!</v>
      </c>
      <c r="B113" s="725"/>
      <c r="C113" s="725"/>
      <c r="D113" s="725"/>
      <c r="E113" s="725"/>
      <c r="F113" s="725"/>
      <c r="G113" s="725"/>
      <c r="H113" s="725"/>
      <c r="I113" s="716" t="e">
        <f>#REF!</f>
        <v>#REF!</v>
      </c>
      <c r="J113" s="1253" t="e">
        <f>#REF!</f>
        <v>#REF!</v>
      </c>
      <c r="K113" s="1253"/>
      <c r="L113" s="1253"/>
      <c r="M113" s="1253"/>
      <c r="N113" s="711"/>
      <c r="AH113" s="717"/>
      <c r="AI113" s="717"/>
      <c r="AK113" s="717"/>
      <c r="AL113" s="717"/>
    </row>
    <row r="114" spans="1:38" s="284" customFormat="1" hidden="1">
      <c r="A114" s="725" t="e">
        <f>#REF!</f>
        <v>#REF!</v>
      </c>
      <c r="B114" s="725"/>
      <c r="C114" s="725"/>
      <c r="D114" s="725"/>
      <c r="E114" s="725"/>
      <c r="F114" s="725"/>
      <c r="G114" s="725"/>
      <c r="H114" s="725"/>
      <c r="I114" s="716" t="e">
        <f>#REF!</f>
        <v>#REF!</v>
      </c>
      <c r="J114" s="1253" t="e">
        <f>#REF!</f>
        <v>#REF!</v>
      </c>
      <c r="K114" s="1253"/>
      <c r="L114" s="1253"/>
      <c r="M114" s="1253"/>
      <c r="N114" s="711"/>
      <c r="AH114" s="718"/>
      <c r="AI114" s="718"/>
      <c r="AK114" s="717"/>
      <c r="AL114" s="718"/>
    </row>
    <row r="115" spans="1:38" s="284" customFormat="1" ht="20.100000000000001" hidden="1" customHeight="1">
      <c r="A115" s="719"/>
      <c r="B115" s="719"/>
      <c r="C115" s="719"/>
      <c r="D115" s="719"/>
      <c r="E115" s="719"/>
      <c r="F115" s="719"/>
      <c r="G115" s="719"/>
      <c r="H115" s="719"/>
      <c r="I115" s="715" t="e">
        <f>#REF!</f>
        <v>#REF!</v>
      </c>
      <c r="J115" s="1253" t="e">
        <f>#REF!</f>
        <v>#REF!</v>
      </c>
      <c r="K115" s="1253"/>
      <c r="L115" s="1253"/>
      <c r="M115" s="1253"/>
      <c r="N115" s="713"/>
      <c r="AH115" s="718"/>
      <c r="AI115" s="718"/>
      <c r="AK115" s="718"/>
      <c r="AL115" s="718"/>
    </row>
    <row r="116" spans="1:38" s="284" customFormat="1" hidden="1">
      <c r="A116" s="721" t="e">
        <f>#REF!</f>
        <v>#REF!</v>
      </c>
      <c r="B116" s="721"/>
      <c r="C116" s="721"/>
      <c r="D116" s="721"/>
      <c r="E116" s="721"/>
      <c r="F116" s="721"/>
      <c r="G116" s="721"/>
      <c r="H116" s="721"/>
      <c r="I116" s="715" t="e">
        <f>#REF!</f>
        <v>#REF!</v>
      </c>
      <c r="J116" s="1253"/>
      <c r="K116" s="1253"/>
      <c r="L116" s="1253"/>
      <c r="M116" s="1253"/>
      <c r="N116" s="713"/>
      <c r="AH116" s="1253"/>
      <c r="AI116" s="1253"/>
      <c r="AK116" s="1253"/>
      <c r="AL116" s="1253"/>
    </row>
    <row r="117" spans="1:38" s="284" customFormat="1" hidden="1">
      <c r="A117" s="720" t="e">
        <f>#REF!</f>
        <v>#REF!</v>
      </c>
      <c r="B117" s="720"/>
      <c r="C117" s="720"/>
      <c r="D117" s="720"/>
      <c r="E117" s="720"/>
      <c r="F117" s="720"/>
      <c r="G117" s="720"/>
      <c r="H117" s="720"/>
      <c r="I117" s="715" t="e">
        <f>#REF!</f>
        <v>#REF!</v>
      </c>
      <c r="J117" s="1253"/>
      <c r="K117" s="1253"/>
      <c r="L117" s="1253"/>
      <c r="M117" s="1253"/>
      <c r="N117" s="713"/>
      <c r="AH117" s="1253"/>
      <c r="AI117" s="1253"/>
      <c r="AK117" s="1253"/>
      <c r="AL117" s="1253"/>
    </row>
    <row r="118" spans="1:38" s="284" customFormat="1" hidden="1">
      <c r="A118" s="754" t="e">
        <f>#REF!</f>
        <v>#REF!</v>
      </c>
      <c r="B118" s="754"/>
      <c r="C118" s="754"/>
      <c r="D118" s="754"/>
      <c r="E118" s="754"/>
      <c r="F118" s="754"/>
      <c r="G118" s="754"/>
      <c r="H118" s="754"/>
      <c r="I118" s="715" t="e">
        <f>#REF!</f>
        <v>#REF!</v>
      </c>
      <c r="J118" s="1253"/>
      <c r="K118" s="1253"/>
      <c r="L118" s="1253"/>
      <c r="M118" s="1253"/>
      <c r="N118" s="713"/>
      <c r="AH118" s="1253"/>
      <c r="AI118" s="1253"/>
      <c r="AK118" s="1253"/>
      <c r="AL118" s="1253"/>
    </row>
    <row r="119" spans="1:38" s="284" customFormat="1" hidden="1">
      <c r="A119" s="725" t="e">
        <f>#REF!</f>
        <v>#REF!</v>
      </c>
      <c r="B119" s="725"/>
      <c r="C119" s="725"/>
      <c r="D119" s="725"/>
      <c r="E119" s="725"/>
      <c r="F119" s="725"/>
      <c r="G119" s="725"/>
      <c r="H119" s="725"/>
      <c r="I119" s="716" t="e">
        <f>#REF!</f>
        <v>#REF!</v>
      </c>
      <c r="J119" s="1253" t="e">
        <f>#REF!</f>
        <v>#REF!</v>
      </c>
      <c r="K119" s="1253"/>
      <c r="L119" s="1253"/>
      <c r="M119" s="1253"/>
      <c r="N119" s="711"/>
      <c r="AH119" s="718"/>
      <c r="AI119" s="718"/>
      <c r="AK119" s="717"/>
      <c r="AL119" s="718"/>
    </row>
    <row r="120" spans="1:38" s="284" customFormat="1" hidden="1">
      <c r="A120" s="725" t="e">
        <f>#REF!</f>
        <v>#REF!</v>
      </c>
      <c r="B120" s="725"/>
      <c r="C120" s="725"/>
      <c r="D120" s="725"/>
      <c r="E120" s="725"/>
      <c r="F120" s="725"/>
      <c r="G120" s="725"/>
      <c r="H120" s="725"/>
      <c r="I120" s="716" t="e">
        <f>#REF!</f>
        <v>#REF!</v>
      </c>
      <c r="J120" s="1253" t="e">
        <f>#REF!</f>
        <v>#REF!</v>
      </c>
      <c r="K120" s="1253"/>
      <c r="L120" s="1253"/>
      <c r="M120" s="1253"/>
      <c r="N120" s="711"/>
      <c r="AH120" s="718"/>
      <c r="AI120" s="718"/>
      <c r="AK120" s="717"/>
      <c r="AL120" s="718"/>
    </row>
    <row r="121" spans="1:38" s="284" customFormat="1" hidden="1">
      <c r="A121" s="725" t="e">
        <f>#REF!</f>
        <v>#REF!</v>
      </c>
      <c r="B121" s="725"/>
      <c r="C121" s="725"/>
      <c r="D121" s="725"/>
      <c r="E121" s="725"/>
      <c r="F121" s="725"/>
      <c r="G121" s="725"/>
      <c r="H121" s="725"/>
      <c r="I121" s="716" t="e">
        <f>#REF!</f>
        <v>#REF!</v>
      </c>
      <c r="J121" s="1253" t="e">
        <f>#REF!</f>
        <v>#REF!</v>
      </c>
      <c r="K121" s="1253"/>
      <c r="L121" s="1253"/>
      <c r="M121" s="1253"/>
      <c r="N121" s="711"/>
      <c r="AH121" s="718"/>
      <c r="AI121" s="718"/>
      <c r="AK121" s="717"/>
      <c r="AL121" s="718"/>
    </row>
    <row r="122" spans="1:38" s="284" customFormat="1" hidden="1">
      <c r="A122" s="725" t="e">
        <f>#REF!</f>
        <v>#REF!</v>
      </c>
      <c r="B122" s="725"/>
      <c r="C122" s="725"/>
      <c r="D122" s="725"/>
      <c r="E122" s="725"/>
      <c r="F122" s="725"/>
      <c r="G122" s="725"/>
      <c r="H122" s="725"/>
      <c r="I122" s="716" t="e">
        <f>#REF!</f>
        <v>#REF!</v>
      </c>
      <c r="J122" s="1253" t="e">
        <f>#REF!</f>
        <v>#REF!</v>
      </c>
      <c r="K122" s="1253"/>
      <c r="L122" s="1253"/>
      <c r="M122" s="1253"/>
      <c r="N122" s="711"/>
      <c r="AH122" s="718"/>
      <c r="AI122" s="718"/>
      <c r="AK122" s="717"/>
      <c r="AL122" s="718"/>
    </row>
    <row r="123" spans="1:38" s="284" customFormat="1" hidden="1">
      <c r="A123" s="725"/>
      <c r="B123" s="725"/>
      <c r="C123" s="725"/>
      <c r="D123" s="725"/>
      <c r="E123" s="725"/>
      <c r="F123" s="725"/>
      <c r="G123" s="725"/>
      <c r="H123" s="725"/>
      <c r="I123" s="715" t="e">
        <f>#REF!</f>
        <v>#REF!</v>
      </c>
      <c r="J123" s="1253" t="e">
        <f>#REF!</f>
        <v>#REF!</v>
      </c>
      <c r="K123" s="1253"/>
      <c r="L123" s="1253"/>
      <c r="M123" s="1253"/>
      <c r="N123" s="711"/>
      <c r="AH123" s="718"/>
      <c r="AI123" s="718"/>
      <c r="AK123" s="718"/>
      <c r="AL123" s="718"/>
    </row>
    <row r="124" spans="1:38" s="284" customFormat="1" ht="20.100000000000001" hidden="1" customHeight="1">
      <c r="A124" s="754" t="e">
        <f>#REF!</f>
        <v>#REF!</v>
      </c>
      <c r="B124" s="754"/>
      <c r="C124" s="754"/>
      <c r="D124" s="754"/>
      <c r="E124" s="754"/>
      <c r="F124" s="754"/>
      <c r="G124" s="754"/>
      <c r="H124" s="754"/>
      <c r="I124" s="715" t="e">
        <f>#REF!</f>
        <v>#REF!</v>
      </c>
      <c r="J124" s="1253"/>
      <c r="K124" s="1253"/>
      <c r="L124" s="1253"/>
      <c r="M124" s="1253"/>
      <c r="N124" s="711"/>
      <c r="AH124" s="718"/>
      <c r="AI124" s="718"/>
      <c r="AK124" s="718"/>
      <c r="AL124" s="718"/>
    </row>
    <row r="125" spans="1:38" s="284" customFormat="1" hidden="1">
      <c r="A125" s="725" t="e">
        <f>#REF!</f>
        <v>#REF!</v>
      </c>
      <c r="B125" s="725"/>
      <c r="C125" s="725"/>
      <c r="D125" s="725"/>
      <c r="E125" s="725"/>
      <c r="F125" s="725"/>
      <c r="G125" s="725"/>
      <c r="H125" s="725"/>
      <c r="I125" s="716" t="e">
        <f>#REF!</f>
        <v>#REF!</v>
      </c>
      <c r="J125" s="1253" t="e">
        <f>#REF!</f>
        <v>#REF!</v>
      </c>
      <c r="K125" s="1253"/>
      <c r="L125" s="1253"/>
      <c r="M125" s="1253"/>
      <c r="N125" s="711"/>
      <c r="AH125" s="718"/>
      <c r="AI125" s="718"/>
      <c r="AK125" s="717"/>
      <c r="AL125" s="718"/>
    </row>
    <row r="126" spans="1:38" s="284" customFormat="1" hidden="1">
      <c r="A126" s="725" t="e">
        <f>#REF!</f>
        <v>#REF!</v>
      </c>
      <c r="B126" s="725"/>
      <c r="C126" s="725"/>
      <c r="D126" s="725"/>
      <c r="E126" s="725"/>
      <c r="F126" s="725"/>
      <c r="G126" s="725"/>
      <c r="H126" s="725"/>
      <c r="I126" s="716" t="e">
        <f>#REF!</f>
        <v>#REF!</v>
      </c>
      <c r="J126" s="1253" t="e">
        <f>#REF!</f>
        <v>#REF!</v>
      </c>
      <c r="K126" s="1253"/>
      <c r="L126" s="1253"/>
      <c r="M126" s="1253"/>
      <c r="N126" s="711"/>
      <c r="AH126" s="718"/>
      <c r="AI126" s="718"/>
      <c r="AK126" s="717"/>
      <c r="AL126" s="718"/>
    </row>
    <row r="127" spans="1:38" s="284" customFormat="1" ht="20.100000000000001" hidden="1" customHeight="1">
      <c r="A127" s="725" t="e">
        <f>#REF!</f>
        <v>#REF!</v>
      </c>
      <c r="B127" s="725"/>
      <c r="C127" s="725"/>
      <c r="D127" s="725"/>
      <c r="E127" s="725"/>
      <c r="F127" s="725"/>
      <c r="G127" s="725"/>
      <c r="H127" s="725"/>
      <c r="I127" s="716" t="e">
        <f>#REF!</f>
        <v>#REF!</v>
      </c>
      <c r="J127" s="1253" t="e">
        <f>#REF!</f>
        <v>#REF!</v>
      </c>
      <c r="K127" s="1253"/>
      <c r="L127" s="1253"/>
      <c r="M127" s="1253"/>
      <c r="N127" s="711"/>
      <c r="AH127" s="718"/>
      <c r="AI127" s="718"/>
      <c r="AK127" s="717"/>
      <c r="AL127" s="718"/>
    </row>
    <row r="128" spans="1:38" s="284" customFormat="1" hidden="1">
      <c r="A128" s="725" t="e">
        <f>#REF!</f>
        <v>#REF!</v>
      </c>
      <c r="B128" s="725"/>
      <c r="C128" s="725"/>
      <c r="D128" s="725"/>
      <c r="E128" s="725"/>
      <c r="F128" s="725"/>
      <c r="G128" s="725"/>
      <c r="H128" s="725"/>
      <c r="I128" s="716" t="e">
        <f>#REF!</f>
        <v>#REF!</v>
      </c>
      <c r="J128" s="1253" t="e">
        <f>#REF!</f>
        <v>#REF!</v>
      </c>
      <c r="K128" s="1253"/>
      <c r="L128" s="1253"/>
      <c r="M128" s="1253"/>
      <c r="N128" s="711"/>
      <c r="AH128" s="718"/>
      <c r="AI128" s="718"/>
      <c r="AK128" s="717"/>
      <c r="AL128" s="718"/>
    </row>
    <row r="129" spans="1:38" s="713" customFormat="1" ht="20.100000000000001" hidden="1" customHeight="1">
      <c r="A129" s="721"/>
      <c r="B129" s="721"/>
      <c r="C129" s="721"/>
      <c r="D129" s="721"/>
      <c r="E129" s="721"/>
      <c r="F129" s="721"/>
      <c r="G129" s="721"/>
      <c r="H129" s="721"/>
      <c r="I129" s="715" t="e">
        <f>#REF!</f>
        <v>#REF!</v>
      </c>
      <c r="J129" s="1253" t="e">
        <f>#REF!</f>
        <v>#REF!</v>
      </c>
      <c r="K129" s="1253"/>
      <c r="L129" s="1253"/>
      <c r="M129" s="1253"/>
      <c r="N129" s="711"/>
      <c r="AH129" s="718"/>
      <c r="AI129" s="718"/>
      <c r="AK129" s="718"/>
      <c r="AL129" s="718"/>
    </row>
    <row r="130" spans="1:38" s="284" customFormat="1" ht="24" hidden="1" customHeight="1">
      <c r="A130" s="754" t="e">
        <f>#REF!</f>
        <v>#REF!</v>
      </c>
      <c r="B130" s="754"/>
      <c r="C130" s="754"/>
      <c r="D130" s="754"/>
      <c r="E130" s="754"/>
      <c r="F130" s="754"/>
      <c r="G130" s="754"/>
      <c r="H130" s="754"/>
      <c r="I130" s="715" t="e">
        <f>#REF!</f>
        <v>#REF!</v>
      </c>
      <c r="J130" s="1253"/>
      <c r="K130" s="1253"/>
      <c r="L130" s="1253"/>
      <c r="M130" s="1253"/>
      <c r="N130" s="711"/>
      <c r="AH130" s="718"/>
      <c r="AI130" s="718"/>
      <c r="AK130" s="718"/>
      <c r="AL130" s="718"/>
    </row>
    <row r="131" spans="1:38" s="284" customFormat="1" hidden="1">
      <c r="A131" s="725" t="e">
        <f>#REF!</f>
        <v>#REF!</v>
      </c>
      <c r="B131" s="725"/>
      <c r="C131" s="725"/>
      <c r="D131" s="725"/>
      <c r="E131" s="725"/>
      <c r="F131" s="725"/>
      <c r="G131" s="725"/>
      <c r="H131" s="725"/>
      <c r="I131" s="716" t="e">
        <f>#REF!</f>
        <v>#REF!</v>
      </c>
      <c r="J131" s="1253" t="e">
        <f>#REF!</f>
        <v>#REF!</v>
      </c>
      <c r="K131" s="1253"/>
      <c r="L131" s="1253"/>
      <c r="M131" s="1253"/>
      <c r="N131" s="711"/>
      <c r="AH131" s="718"/>
      <c r="AI131" s="718"/>
      <c r="AK131" s="717"/>
      <c r="AL131" s="718"/>
    </row>
    <row r="132" spans="1:38" s="284" customFormat="1" hidden="1">
      <c r="A132" s="725" t="e">
        <f>#REF!</f>
        <v>#REF!</v>
      </c>
      <c r="B132" s="725"/>
      <c r="C132" s="725"/>
      <c r="D132" s="725"/>
      <c r="E132" s="725"/>
      <c r="F132" s="725"/>
      <c r="G132" s="725"/>
      <c r="H132" s="725"/>
      <c r="I132" s="716" t="e">
        <f>#REF!</f>
        <v>#REF!</v>
      </c>
      <c r="J132" s="1253" t="e">
        <f>#REF!</f>
        <v>#REF!</v>
      </c>
      <c r="K132" s="1253"/>
      <c r="L132" s="1253"/>
      <c r="M132" s="1253"/>
      <c r="N132" s="711"/>
      <c r="AH132" s="718"/>
      <c r="AI132" s="718"/>
      <c r="AK132" s="717"/>
      <c r="AL132" s="718"/>
    </row>
    <row r="133" spans="1:38" s="284" customFormat="1" ht="33" hidden="1" customHeight="1">
      <c r="A133" s="725" t="e">
        <f>#REF!</f>
        <v>#REF!</v>
      </c>
      <c r="B133" s="725"/>
      <c r="C133" s="725"/>
      <c r="D133" s="725"/>
      <c r="E133" s="725"/>
      <c r="F133" s="725"/>
      <c r="G133" s="725"/>
      <c r="H133" s="725"/>
      <c r="I133" s="716" t="e">
        <f>#REF!</f>
        <v>#REF!</v>
      </c>
      <c r="J133" s="1253" t="e">
        <f>#REF!</f>
        <v>#REF!</v>
      </c>
      <c r="K133" s="1253"/>
      <c r="L133" s="1253"/>
      <c r="M133" s="1253"/>
      <c r="N133" s="711"/>
      <c r="AH133" s="718"/>
      <c r="AI133" s="718"/>
      <c r="AK133" s="717"/>
      <c r="AL133" s="718"/>
    </row>
    <row r="134" spans="1:38" s="713" customFormat="1" ht="20.100000000000001" hidden="1" customHeight="1">
      <c r="A134" s="725"/>
      <c r="B134" s="725"/>
      <c r="C134" s="725"/>
      <c r="D134" s="725"/>
      <c r="E134" s="725"/>
      <c r="F134" s="725"/>
      <c r="G134" s="725"/>
      <c r="H134" s="725"/>
      <c r="I134" s="715" t="e">
        <f>#REF!</f>
        <v>#REF!</v>
      </c>
      <c r="J134" s="1253" t="e">
        <f>#REF!</f>
        <v>#REF!</v>
      </c>
      <c r="K134" s="1253"/>
      <c r="L134" s="1253"/>
      <c r="M134" s="1253"/>
      <c r="N134" s="711"/>
      <c r="AH134" s="718"/>
      <c r="AI134" s="718"/>
      <c r="AK134" s="718"/>
      <c r="AL134" s="718"/>
    </row>
    <row r="135" spans="1:38" s="284" customFormat="1" ht="20.100000000000001" hidden="1" customHeight="1">
      <c r="A135" s="754" t="e">
        <f>#REF!</f>
        <v>#REF!</v>
      </c>
      <c r="B135" s="754"/>
      <c r="C135" s="754"/>
      <c r="D135" s="754"/>
      <c r="E135" s="754"/>
      <c r="F135" s="754"/>
      <c r="G135" s="754"/>
      <c r="H135" s="754"/>
      <c r="I135" s="715" t="e">
        <f>#REF!</f>
        <v>#REF!</v>
      </c>
      <c r="J135" s="1253"/>
      <c r="K135" s="1253"/>
      <c r="L135" s="1253"/>
      <c r="M135" s="1253"/>
      <c r="N135" s="711"/>
      <c r="AH135" s="718"/>
      <c r="AI135" s="718"/>
      <c r="AK135" s="718"/>
      <c r="AL135" s="718"/>
    </row>
    <row r="136" spans="1:38" s="284" customFormat="1" hidden="1">
      <c r="A136" s="725" t="e">
        <f>#REF!</f>
        <v>#REF!</v>
      </c>
      <c r="B136" s="725"/>
      <c r="C136" s="725"/>
      <c r="D136" s="725"/>
      <c r="E136" s="725"/>
      <c r="F136" s="725"/>
      <c r="G136" s="725"/>
      <c r="H136" s="725"/>
      <c r="I136" s="716" t="e">
        <f>#REF!</f>
        <v>#REF!</v>
      </c>
      <c r="J136" s="1253" t="e">
        <f>#REF!</f>
        <v>#REF!</v>
      </c>
      <c r="K136" s="1253"/>
      <c r="L136" s="1253"/>
      <c r="M136" s="1253"/>
      <c r="N136" s="711"/>
      <c r="AH136" s="718"/>
      <c r="AI136" s="718"/>
      <c r="AK136" s="717"/>
      <c r="AL136" s="718"/>
    </row>
    <row r="137" spans="1:38" s="284" customFormat="1" hidden="1">
      <c r="A137" s="725" t="e">
        <f>#REF!</f>
        <v>#REF!</v>
      </c>
      <c r="B137" s="725"/>
      <c r="C137" s="725"/>
      <c r="D137" s="725"/>
      <c r="E137" s="725"/>
      <c r="F137" s="725"/>
      <c r="G137" s="725"/>
      <c r="H137" s="725"/>
      <c r="I137" s="716" t="e">
        <f>#REF!</f>
        <v>#REF!</v>
      </c>
      <c r="J137" s="1253" t="e">
        <f>#REF!</f>
        <v>#REF!</v>
      </c>
      <c r="K137" s="1253"/>
      <c r="L137" s="1253"/>
      <c r="M137" s="1253"/>
      <c r="N137" s="711"/>
      <c r="AH137" s="718"/>
      <c r="AI137" s="718"/>
      <c r="AK137" s="717"/>
      <c r="AL137" s="718"/>
    </row>
    <row r="138" spans="1:38" s="284" customFormat="1" hidden="1">
      <c r="A138" s="725" t="e">
        <f>#REF!</f>
        <v>#REF!</v>
      </c>
      <c r="B138" s="725"/>
      <c r="C138" s="725"/>
      <c r="D138" s="725"/>
      <c r="E138" s="725"/>
      <c r="F138" s="725"/>
      <c r="G138" s="725"/>
      <c r="H138" s="725"/>
      <c r="I138" s="716" t="e">
        <f>#REF!</f>
        <v>#REF!</v>
      </c>
      <c r="J138" s="1253" t="e">
        <f>#REF!</f>
        <v>#REF!</v>
      </c>
      <c r="K138" s="1253"/>
      <c r="L138" s="1253"/>
      <c r="M138" s="1253"/>
      <c r="N138" s="711"/>
      <c r="AH138" s="718"/>
      <c r="AI138" s="718"/>
      <c r="AK138" s="717"/>
      <c r="AL138" s="718"/>
    </row>
    <row r="139" spans="1:38" s="284" customFormat="1" hidden="1">
      <c r="A139" s="725"/>
      <c r="B139" s="725"/>
      <c r="C139" s="725"/>
      <c r="D139" s="725"/>
      <c r="E139" s="725"/>
      <c r="F139" s="725"/>
      <c r="G139" s="725"/>
      <c r="H139" s="725"/>
      <c r="I139" s="715" t="e">
        <f>#REF!</f>
        <v>#REF!</v>
      </c>
      <c r="J139" s="1253" t="e">
        <f>#REF!</f>
        <v>#REF!</v>
      </c>
      <c r="K139" s="1253"/>
      <c r="L139" s="1253"/>
      <c r="M139" s="1253"/>
      <c r="N139" s="711"/>
      <c r="AH139" s="718"/>
      <c r="AI139" s="718"/>
      <c r="AK139" s="718"/>
      <c r="AL139" s="718"/>
    </row>
    <row r="140" spans="1:38" s="284" customFormat="1" ht="20.100000000000001" hidden="1" customHeight="1">
      <c r="A140" s="754" t="e">
        <f>#REF!</f>
        <v>#REF!</v>
      </c>
      <c r="B140" s="754"/>
      <c r="C140" s="754"/>
      <c r="D140" s="754"/>
      <c r="E140" s="754"/>
      <c r="F140" s="754"/>
      <c r="G140" s="754"/>
      <c r="H140" s="754"/>
      <c r="I140" s="715" t="e">
        <f>#REF!</f>
        <v>#REF!</v>
      </c>
      <c r="J140" s="1253"/>
      <c r="K140" s="1253"/>
      <c r="L140" s="1253"/>
      <c r="M140" s="1253"/>
      <c r="N140" s="711"/>
      <c r="AH140" s="718"/>
      <c r="AI140" s="718"/>
      <c r="AK140" s="718"/>
      <c r="AL140" s="718"/>
    </row>
    <row r="141" spans="1:38" s="284" customFormat="1" hidden="1">
      <c r="A141" s="725" t="e">
        <f>#REF!</f>
        <v>#REF!</v>
      </c>
      <c r="B141" s="725"/>
      <c r="C141" s="725"/>
      <c r="D141" s="725"/>
      <c r="E141" s="725"/>
      <c r="F141" s="725"/>
      <c r="G141" s="725"/>
      <c r="H141" s="725"/>
      <c r="I141" s="716" t="e">
        <f>#REF!</f>
        <v>#REF!</v>
      </c>
      <c r="J141" s="1253" t="e">
        <f>#REF!</f>
        <v>#REF!</v>
      </c>
      <c r="K141" s="1253"/>
      <c r="L141" s="1253"/>
      <c r="M141" s="1253"/>
      <c r="N141" s="711"/>
      <c r="AH141" s="718"/>
      <c r="AI141" s="718"/>
      <c r="AK141" s="717"/>
      <c r="AL141" s="718"/>
    </row>
    <row r="142" spans="1:38" s="284" customFormat="1" hidden="1">
      <c r="A142" s="725" t="e">
        <f>#REF!</f>
        <v>#REF!</v>
      </c>
      <c r="B142" s="725"/>
      <c r="C142" s="725"/>
      <c r="D142" s="725"/>
      <c r="E142" s="725"/>
      <c r="F142" s="725"/>
      <c r="G142" s="725"/>
      <c r="H142" s="725"/>
      <c r="I142" s="716" t="e">
        <f>#REF!</f>
        <v>#REF!</v>
      </c>
      <c r="J142" s="1253" t="e">
        <f>#REF!</f>
        <v>#REF!</v>
      </c>
      <c r="K142" s="1253"/>
      <c r="L142" s="1253"/>
      <c r="M142" s="1253"/>
      <c r="N142" s="711"/>
      <c r="AH142" s="718"/>
      <c r="AI142" s="718"/>
      <c r="AK142" s="717"/>
      <c r="AL142" s="718"/>
    </row>
    <row r="143" spans="1:38" s="284" customFormat="1" hidden="1">
      <c r="A143" s="725" t="e">
        <f>#REF!</f>
        <v>#REF!</v>
      </c>
      <c r="B143" s="725"/>
      <c r="C143" s="725"/>
      <c r="D143" s="725"/>
      <c r="E143" s="725"/>
      <c r="F143" s="725"/>
      <c r="G143" s="725"/>
      <c r="H143" s="725"/>
      <c r="I143" s="716" t="e">
        <f>#REF!</f>
        <v>#REF!</v>
      </c>
      <c r="J143" s="1253" t="e">
        <f>#REF!</f>
        <v>#REF!</v>
      </c>
      <c r="K143" s="1253"/>
      <c r="L143" s="1253"/>
      <c r="M143" s="1253"/>
      <c r="N143" s="711"/>
      <c r="AH143" s="718"/>
      <c r="AI143" s="718"/>
      <c r="AK143" s="717"/>
      <c r="AL143" s="718"/>
    </row>
    <row r="144" spans="1:38" s="284" customFormat="1" hidden="1">
      <c r="A144" s="725" t="e">
        <f>#REF!</f>
        <v>#REF!</v>
      </c>
      <c r="B144" s="725"/>
      <c r="C144" s="725"/>
      <c r="D144" s="725"/>
      <c r="E144" s="725"/>
      <c r="F144" s="725"/>
      <c r="G144" s="725"/>
      <c r="H144" s="725"/>
      <c r="I144" s="716" t="e">
        <f>#REF!</f>
        <v>#REF!</v>
      </c>
      <c r="J144" s="1253" t="e">
        <f>#REF!</f>
        <v>#REF!</v>
      </c>
      <c r="K144" s="1253"/>
      <c r="L144" s="1253"/>
      <c r="M144" s="1253"/>
      <c r="N144" s="711"/>
      <c r="AH144" s="718"/>
      <c r="AI144" s="718"/>
      <c r="AK144" s="717"/>
      <c r="AL144" s="718"/>
    </row>
    <row r="145" spans="1:38" s="713" customFormat="1" ht="20.100000000000001" hidden="1" customHeight="1">
      <c r="A145" s="725"/>
      <c r="B145" s="725"/>
      <c r="C145" s="725"/>
      <c r="D145" s="725"/>
      <c r="E145" s="725"/>
      <c r="F145" s="725"/>
      <c r="G145" s="725"/>
      <c r="H145" s="725"/>
      <c r="I145" s="715" t="e">
        <f>#REF!</f>
        <v>#REF!</v>
      </c>
      <c r="J145" s="1253" t="e">
        <f>#REF!</f>
        <v>#REF!</v>
      </c>
      <c r="K145" s="1253"/>
      <c r="L145" s="1253"/>
      <c r="M145" s="1253"/>
      <c r="N145" s="711"/>
      <c r="AH145" s="718"/>
      <c r="AI145" s="718"/>
      <c r="AK145" s="718"/>
      <c r="AL145" s="718"/>
    </row>
    <row r="146" spans="1:38" s="284" customFormat="1" ht="20.100000000000001" hidden="1" customHeight="1">
      <c r="A146" s="722"/>
      <c r="B146" s="722"/>
      <c r="C146" s="722"/>
      <c r="D146" s="722"/>
      <c r="E146" s="722"/>
      <c r="F146" s="722"/>
      <c r="G146" s="722"/>
      <c r="H146" s="722"/>
      <c r="I146" s="715" t="e">
        <f>#REF!</f>
        <v>#REF!</v>
      </c>
      <c r="J146" s="1253" t="e">
        <f>#REF!</f>
        <v>#REF!</v>
      </c>
      <c r="K146" s="1253"/>
      <c r="L146" s="1253"/>
      <c r="M146" s="1253"/>
      <c r="N146" s="711"/>
      <c r="AH146" s="718"/>
      <c r="AI146" s="718"/>
      <c r="AK146" s="718"/>
      <c r="AL146" s="718"/>
    </row>
    <row r="147" spans="1:38" s="284" customFormat="1" hidden="1">
      <c r="A147" s="722"/>
      <c r="B147" s="722"/>
      <c r="C147" s="722"/>
      <c r="D147" s="722"/>
      <c r="E147" s="722"/>
      <c r="F147" s="722"/>
      <c r="G147" s="722"/>
      <c r="H147" s="722"/>
      <c r="I147" s="715"/>
      <c r="J147" s="1253"/>
      <c r="K147" s="1253"/>
      <c r="L147" s="1253"/>
      <c r="M147" s="1253"/>
      <c r="N147" s="711"/>
      <c r="AH147" s="718"/>
      <c r="AI147" s="718"/>
      <c r="AK147" s="718"/>
      <c r="AL147" s="718"/>
    </row>
    <row r="148" spans="1:38" s="284" customFormat="1" ht="20.100000000000001" hidden="1" customHeight="1">
      <c r="A148" s="720" t="e">
        <f>#REF!</f>
        <v>#REF!</v>
      </c>
      <c r="B148" s="720"/>
      <c r="C148" s="720"/>
      <c r="D148" s="720"/>
      <c r="E148" s="720"/>
      <c r="F148" s="720"/>
      <c r="G148" s="720"/>
      <c r="H148" s="720"/>
      <c r="I148" s="715" t="e">
        <f>#REF!</f>
        <v>#REF!</v>
      </c>
      <c r="J148" s="1253"/>
      <c r="K148" s="1253"/>
      <c r="L148" s="1253"/>
      <c r="M148" s="1253"/>
      <c r="N148" s="711"/>
      <c r="AH148" s="718"/>
      <c r="AI148" s="718"/>
      <c r="AK148" s="718"/>
      <c r="AL148" s="718"/>
    </row>
    <row r="149" spans="1:38" s="284" customFormat="1" ht="30" hidden="1" customHeight="1">
      <c r="A149" s="754" t="e">
        <f>#REF!</f>
        <v>#REF!</v>
      </c>
      <c r="B149" s="754"/>
      <c r="C149" s="754"/>
      <c r="D149" s="754"/>
      <c r="E149" s="754"/>
      <c r="F149" s="754"/>
      <c r="G149" s="754"/>
      <c r="H149" s="754"/>
      <c r="I149" s="715" t="e">
        <f>#REF!</f>
        <v>#REF!</v>
      </c>
      <c r="J149" s="1253"/>
      <c r="K149" s="1253"/>
      <c r="L149" s="1253"/>
      <c r="M149" s="1253"/>
      <c r="N149" s="711"/>
      <c r="AH149" s="718"/>
      <c r="AI149" s="718"/>
      <c r="AK149" s="718"/>
      <c r="AL149" s="718"/>
    </row>
    <row r="150" spans="1:38" s="284" customFormat="1" hidden="1">
      <c r="A150" s="725" t="e">
        <f>#REF!</f>
        <v>#REF!</v>
      </c>
      <c r="B150" s="725"/>
      <c r="C150" s="725"/>
      <c r="D150" s="725"/>
      <c r="E150" s="725"/>
      <c r="F150" s="725"/>
      <c r="G150" s="725"/>
      <c r="H150" s="725"/>
      <c r="I150" s="716" t="e">
        <f>#REF!</f>
        <v>#REF!</v>
      </c>
      <c r="J150" s="1253" t="e">
        <f>#REF!</f>
        <v>#REF!</v>
      </c>
      <c r="K150" s="1253"/>
      <c r="L150" s="1253"/>
      <c r="M150" s="1253"/>
      <c r="N150" s="711"/>
      <c r="AH150" s="718"/>
      <c r="AI150" s="718"/>
      <c r="AK150" s="717"/>
      <c r="AL150" s="718"/>
    </row>
    <row r="151" spans="1:38" s="284" customFormat="1" hidden="1">
      <c r="A151" s="725" t="e">
        <f>#REF!</f>
        <v>#REF!</v>
      </c>
      <c r="B151" s="725"/>
      <c r="C151" s="725"/>
      <c r="D151" s="725"/>
      <c r="E151" s="725"/>
      <c r="F151" s="725"/>
      <c r="G151" s="725"/>
      <c r="H151" s="725"/>
      <c r="I151" s="716" t="e">
        <f>#REF!</f>
        <v>#REF!</v>
      </c>
      <c r="J151" s="1253" t="e">
        <f>#REF!</f>
        <v>#REF!</v>
      </c>
      <c r="K151" s="1253"/>
      <c r="L151" s="1253"/>
      <c r="M151" s="1253"/>
      <c r="N151" s="711"/>
      <c r="AH151" s="718"/>
      <c r="AI151" s="718"/>
      <c r="AK151" s="717"/>
      <c r="AL151" s="718"/>
    </row>
    <row r="152" spans="1:38" s="284" customFormat="1" hidden="1">
      <c r="A152" s="725" t="e">
        <f>#REF!</f>
        <v>#REF!</v>
      </c>
      <c r="B152" s="725"/>
      <c r="C152" s="725"/>
      <c r="D152" s="725"/>
      <c r="E152" s="725"/>
      <c r="F152" s="725"/>
      <c r="G152" s="725"/>
      <c r="H152" s="725"/>
      <c r="I152" s="716" t="e">
        <f>#REF!</f>
        <v>#REF!</v>
      </c>
      <c r="J152" s="1253" t="e">
        <f>#REF!</f>
        <v>#REF!</v>
      </c>
      <c r="K152" s="1253"/>
      <c r="L152" s="1253"/>
      <c r="M152" s="1253"/>
      <c r="N152" s="711"/>
      <c r="AH152" s="718"/>
      <c r="AI152" s="718"/>
      <c r="AK152" s="717"/>
      <c r="AL152" s="718"/>
    </row>
    <row r="153" spans="1:38" s="284" customFormat="1" ht="20.100000000000001" hidden="1" customHeight="1">
      <c r="A153" s="723"/>
      <c r="B153" s="723"/>
      <c r="C153" s="723"/>
      <c r="D153" s="723"/>
      <c r="E153" s="723"/>
      <c r="F153" s="723"/>
      <c r="G153" s="723"/>
      <c r="H153" s="723"/>
      <c r="I153" s="715" t="e">
        <f>#REF!</f>
        <v>#REF!</v>
      </c>
      <c r="J153" s="1253" t="e">
        <f>#REF!</f>
        <v>#REF!</v>
      </c>
      <c r="K153" s="1253"/>
      <c r="L153" s="1253"/>
      <c r="M153" s="1253"/>
      <c r="N153" s="711"/>
      <c r="AH153" s="718"/>
      <c r="AI153" s="718"/>
      <c r="AK153" s="718"/>
      <c r="AL153" s="718"/>
    </row>
    <row r="154" spans="1:38" s="284" customFormat="1" ht="20.100000000000001" hidden="1" customHeight="1">
      <c r="A154" s="722"/>
      <c r="B154" s="722"/>
      <c r="C154" s="722"/>
      <c r="D154" s="722"/>
      <c r="E154" s="722"/>
      <c r="F154" s="722"/>
      <c r="G154" s="722"/>
      <c r="H154" s="722"/>
      <c r="I154" s="715" t="e">
        <f>#REF!</f>
        <v>#REF!</v>
      </c>
      <c r="J154" s="1253" t="e">
        <f>#REF!</f>
        <v>#REF!</v>
      </c>
      <c r="K154" s="1253"/>
      <c r="L154" s="1253"/>
      <c r="M154" s="1253"/>
      <c r="N154" s="711"/>
      <c r="AH154" s="718"/>
      <c r="AI154" s="718"/>
      <c r="AK154" s="718"/>
      <c r="AL154" s="718"/>
    </row>
    <row r="155" spans="1:38" s="284" customFormat="1" ht="20.100000000000001" hidden="1" customHeight="1">
      <c r="A155" s="721" t="e">
        <f>#REF!</f>
        <v>#REF!</v>
      </c>
      <c r="B155" s="721"/>
      <c r="C155" s="721"/>
      <c r="D155" s="721"/>
      <c r="E155" s="721"/>
      <c r="F155" s="721"/>
      <c r="G155" s="721"/>
      <c r="H155" s="721"/>
      <c r="I155" s="715" t="e">
        <f>#REF!</f>
        <v>#REF!</v>
      </c>
      <c r="J155" s="1253"/>
      <c r="K155" s="1253"/>
      <c r="L155" s="1253"/>
      <c r="M155" s="1253"/>
      <c r="N155" s="711"/>
      <c r="AH155" s="718"/>
      <c r="AI155" s="718"/>
      <c r="AK155" s="718"/>
      <c r="AL155" s="718"/>
    </row>
    <row r="156" spans="1:38" s="284" customFormat="1" ht="30" hidden="1" customHeight="1">
      <c r="A156" s="720" t="e">
        <f>#REF!</f>
        <v>#REF!</v>
      </c>
      <c r="B156" s="720"/>
      <c r="C156" s="720"/>
      <c r="D156" s="720"/>
      <c r="E156" s="720"/>
      <c r="F156" s="720"/>
      <c r="G156" s="720"/>
      <c r="H156" s="720"/>
      <c r="I156" s="715" t="e">
        <f>#REF!</f>
        <v>#REF!</v>
      </c>
      <c r="J156" s="1253"/>
      <c r="K156" s="1253"/>
      <c r="L156" s="1253"/>
      <c r="M156" s="1253"/>
      <c r="N156" s="711"/>
      <c r="AH156" s="718"/>
      <c r="AI156" s="718"/>
      <c r="AK156" s="718"/>
      <c r="AL156" s="718"/>
    </row>
    <row r="157" spans="1:38" s="284" customFormat="1" ht="20.100000000000001" hidden="1" customHeight="1">
      <c r="A157" s="725" t="e">
        <f>#REF!</f>
        <v>#REF!</v>
      </c>
      <c r="B157" s="725"/>
      <c r="C157" s="725"/>
      <c r="D157" s="725"/>
      <c r="E157" s="725"/>
      <c r="F157" s="725"/>
      <c r="G157" s="725"/>
      <c r="H157" s="725"/>
      <c r="I157" s="716" t="e">
        <f>#REF!</f>
        <v>#REF!</v>
      </c>
      <c r="J157" s="1253" t="e">
        <f>#REF!</f>
        <v>#REF!</v>
      </c>
      <c r="K157" s="1253"/>
      <c r="L157" s="1253"/>
      <c r="M157" s="1253"/>
      <c r="N157" s="711"/>
      <c r="AH157" s="718"/>
      <c r="AI157" s="718"/>
      <c r="AK157" s="717"/>
      <c r="AL157" s="718"/>
    </row>
    <row r="158" spans="1:38" s="284" customFormat="1" ht="20.100000000000001" hidden="1" customHeight="1">
      <c r="A158" s="725" t="e">
        <f>#REF!</f>
        <v>#REF!</v>
      </c>
      <c r="B158" s="725"/>
      <c r="C158" s="725"/>
      <c r="D158" s="725"/>
      <c r="E158" s="725"/>
      <c r="F158" s="725"/>
      <c r="G158" s="725"/>
      <c r="H158" s="725"/>
      <c r="I158" s="716" t="e">
        <f>#REF!</f>
        <v>#REF!</v>
      </c>
      <c r="J158" s="1253" t="e">
        <f>#REF!</f>
        <v>#REF!</v>
      </c>
      <c r="K158" s="1253"/>
      <c r="L158" s="1253"/>
      <c r="M158" s="1253"/>
      <c r="N158" s="711"/>
      <c r="AH158" s="718"/>
      <c r="AI158" s="718"/>
      <c r="AK158" s="717"/>
      <c r="AL158" s="718"/>
    </row>
    <row r="159" spans="1:38" s="284" customFormat="1" ht="20.100000000000001" hidden="1" customHeight="1">
      <c r="A159" s="725" t="e">
        <f>#REF!</f>
        <v>#REF!</v>
      </c>
      <c r="B159" s="725"/>
      <c r="C159" s="725"/>
      <c r="D159" s="725"/>
      <c r="E159" s="725"/>
      <c r="F159" s="725"/>
      <c r="G159" s="725"/>
      <c r="H159" s="725"/>
      <c r="I159" s="716" t="e">
        <f>#REF!</f>
        <v>#REF!</v>
      </c>
      <c r="J159" s="1253" t="e">
        <f>#REF!</f>
        <v>#REF!</v>
      </c>
      <c r="K159" s="1253"/>
      <c r="L159" s="1253"/>
      <c r="M159" s="1253"/>
      <c r="N159" s="711"/>
      <c r="AH159" s="718"/>
      <c r="AI159" s="718"/>
      <c r="AK159" s="717"/>
      <c r="AL159" s="718"/>
    </row>
    <row r="160" spans="1:38" s="284" customFormat="1" ht="20.100000000000001" hidden="1" customHeight="1">
      <c r="A160" s="725" t="e">
        <f>#REF!</f>
        <v>#REF!</v>
      </c>
      <c r="B160" s="725"/>
      <c r="C160" s="725"/>
      <c r="D160" s="725"/>
      <c r="E160" s="725"/>
      <c r="F160" s="725"/>
      <c r="G160" s="725"/>
      <c r="H160" s="725"/>
      <c r="I160" s="716" t="e">
        <f>#REF!</f>
        <v>#REF!</v>
      </c>
      <c r="J160" s="1253" t="e">
        <f>#REF!</f>
        <v>#REF!</v>
      </c>
      <c r="K160" s="1253"/>
      <c r="L160" s="1253"/>
      <c r="M160" s="1253"/>
      <c r="N160" s="711"/>
      <c r="AH160" s="718"/>
      <c r="AI160" s="718"/>
      <c r="AK160" s="717"/>
      <c r="AL160" s="718"/>
    </row>
    <row r="161" spans="1:38" s="284" customFormat="1" ht="20.100000000000001" hidden="1" customHeight="1">
      <c r="A161" s="725" t="e">
        <f>#REF!</f>
        <v>#REF!</v>
      </c>
      <c r="B161" s="725"/>
      <c r="C161" s="725"/>
      <c r="D161" s="725"/>
      <c r="E161" s="725"/>
      <c r="F161" s="725"/>
      <c r="G161" s="725"/>
      <c r="H161" s="725"/>
      <c r="I161" s="716" t="e">
        <f>#REF!</f>
        <v>#REF!</v>
      </c>
      <c r="J161" s="1253" t="e">
        <f>#REF!</f>
        <v>#REF!</v>
      </c>
      <c r="K161" s="1253"/>
      <c r="L161" s="1253"/>
      <c r="M161" s="1253"/>
      <c r="N161" s="711"/>
      <c r="AH161" s="718"/>
      <c r="AI161" s="718"/>
      <c r="AK161" s="717"/>
      <c r="AL161" s="718"/>
    </row>
    <row r="162" spans="1:38" s="284" customFormat="1" ht="20.100000000000001" hidden="1" customHeight="1">
      <c r="A162" s="719"/>
      <c r="B162" s="719"/>
      <c r="C162" s="719"/>
      <c r="D162" s="719"/>
      <c r="E162" s="719"/>
      <c r="F162" s="719"/>
      <c r="G162" s="719"/>
      <c r="H162" s="719"/>
      <c r="I162" s="715" t="e">
        <f>#REF!</f>
        <v>#REF!</v>
      </c>
      <c r="J162" s="1253" t="e">
        <f>#REF!</f>
        <v>#REF!</v>
      </c>
      <c r="K162" s="1253"/>
      <c r="L162" s="1253"/>
      <c r="M162" s="1253"/>
      <c r="N162" s="711"/>
      <c r="AH162" s="718"/>
      <c r="AI162" s="718"/>
      <c r="AK162" s="718"/>
      <c r="AL162" s="718"/>
    </row>
    <row r="163" spans="1:38" s="284" customFormat="1" ht="20.100000000000001" hidden="1" customHeight="1">
      <c r="A163" s="720" t="e">
        <f>#REF!</f>
        <v>#REF!</v>
      </c>
      <c r="B163" s="720"/>
      <c r="C163" s="720"/>
      <c r="D163" s="720"/>
      <c r="E163" s="720"/>
      <c r="F163" s="720"/>
      <c r="G163" s="720"/>
      <c r="H163" s="720"/>
      <c r="I163" s="715" t="e">
        <f>#REF!</f>
        <v>#REF!</v>
      </c>
      <c r="J163" s="1253"/>
      <c r="K163" s="1253"/>
      <c r="L163" s="1253"/>
      <c r="M163" s="1253"/>
      <c r="N163" s="711"/>
      <c r="AH163" s="718"/>
      <c r="AI163" s="718"/>
      <c r="AK163" s="718"/>
      <c r="AL163" s="718"/>
    </row>
    <row r="164" spans="1:38" s="284" customFormat="1" ht="20.100000000000001" hidden="1" customHeight="1">
      <c r="A164" s="725" t="e">
        <f>#REF!</f>
        <v>#REF!</v>
      </c>
      <c r="B164" s="725"/>
      <c r="C164" s="725"/>
      <c r="D164" s="725"/>
      <c r="E164" s="725"/>
      <c r="F164" s="725"/>
      <c r="G164" s="725"/>
      <c r="H164" s="725"/>
      <c r="I164" s="724" t="e">
        <f>#REF!</f>
        <v>#REF!</v>
      </c>
      <c r="J164" s="1253" t="e">
        <f>#REF!</f>
        <v>#REF!</v>
      </c>
      <c r="K164" s="1253"/>
      <c r="L164" s="1253"/>
      <c r="M164" s="1253"/>
      <c r="N164" s="711"/>
      <c r="AH164" s="718"/>
      <c r="AI164" s="718"/>
      <c r="AK164" s="717"/>
      <c r="AL164" s="718"/>
    </row>
    <row r="165" spans="1:38" s="284" customFormat="1" ht="20.100000000000001" hidden="1" customHeight="1">
      <c r="A165" s="725" t="e">
        <f>#REF!</f>
        <v>#REF!</v>
      </c>
      <c r="B165" s="725"/>
      <c r="C165" s="725"/>
      <c r="D165" s="725"/>
      <c r="E165" s="725"/>
      <c r="F165" s="725"/>
      <c r="G165" s="725"/>
      <c r="H165" s="725"/>
      <c r="I165" s="724" t="e">
        <f>#REF!</f>
        <v>#REF!</v>
      </c>
      <c r="J165" s="1253" t="e">
        <f>#REF!</f>
        <v>#REF!</v>
      </c>
      <c r="K165" s="1253"/>
      <c r="L165" s="1253"/>
      <c r="M165" s="1253"/>
      <c r="N165" s="711"/>
      <c r="AH165" s="718"/>
      <c r="AI165" s="718"/>
      <c r="AK165" s="717"/>
      <c r="AL165" s="718"/>
    </row>
    <row r="166" spans="1:38" s="284" customFormat="1" ht="20.100000000000001" hidden="1" customHeight="1">
      <c r="A166" s="725" t="e">
        <f>#REF!</f>
        <v>#REF!</v>
      </c>
      <c r="B166" s="725"/>
      <c r="C166" s="725"/>
      <c r="D166" s="725"/>
      <c r="E166" s="725"/>
      <c r="F166" s="725"/>
      <c r="G166" s="725"/>
      <c r="H166" s="725"/>
      <c r="I166" s="724" t="e">
        <f>#REF!</f>
        <v>#REF!</v>
      </c>
      <c r="J166" s="1253" t="e">
        <f>#REF!</f>
        <v>#REF!</v>
      </c>
      <c r="K166" s="1253"/>
      <c r="L166" s="1253"/>
      <c r="M166" s="1253"/>
      <c r="N166" s="711"/>
      <c r="AH166" s="718"/>
      <c r="AI166" s="718"/>
      <c r="AK166" s="717"/>
      <c r="AL166" s="718"/>
    </row>
    <row r="167" spans="1:38" s="284" customFormat="1" ht="20.100000000000001" hidden="1" customHeight="1">
      <c r="A167" s="725" t="e">
        <f>#REF!</f>
        <v>#REF!</v>
      </c>
      <c r="B167" s="725"/>
      <c r="C167" s="725"/>
      <c r="D167" s="725"/>
      <c r="E167" s="725"/>
      <c r="F167" s="725"/>
      <c r="G167" s="725"/>
      <c r="H167" s="725"/>
      <c r="I167" s="724" t="e">
        <f>#REF!</f>
        <v>#REF!</v>
      </c>
      <c r="J167" s="1253" t="e">
        <f>#REF!</f>
        <v>#REF!</v>
      </c>
      <c r="K167" s="1253"/>
      <c r="L167" s="1253"/>
      <c r="M167" s="1253"/>
      <c r="N167" s="711"/>
      <c r="AH167" s="718"/>
      <c r="AI167" s="718"/>
      <c r="AK167" s="717"/>
      <c r="AL167" s="718"/>
    </row>
    <row r="168" spans="1:38" s="284" customFormat="1" ht="20.100000000000001" hidden="1" customHeight="1">
      <c r="A168" s="725" t="e">
        <f>#REF!</f>
        <v>#REF!</v>
      </c>
      <c r="B168" s="725"/>
      <c r="C168" s="725"/>
      <c r="D168" s="725"/>
      <c r="E168" s="725"/>
      <c r="F168" s="725"/>
      <c r="G168" s="725"/>
      <c r="H168" s="725"/>
      <c r="I168" s="724" t="e">
        <f>#REF!</f>
        <v>#REF!</v>
      </c>
      <c r="J168" s="1253" t="e">
        <f>#REF!</f>
        <v>#REF!</v>
      </c>
      <c r="K168" s="1253"/>
      <c r="L168" s="1253"/>
      <c r="M168" s="1253"/>
      <c r="N168" s="711"/>
      <c r="AH168" s="718"/>
      <c r="AI168" s="718"/>
      <c r="AK168" s="717"/>
      <c r="AL168" s="718"/>
    </row>
    <row r="169" spans="1:38" s="284" customFormat="1" ht="20.100000000000001" hidden="1" customHeight="1">
      <c r="A169" s="725" t="e">
        <f>#REF!</f>
        <v>#REF!</v>
      </c>
      <c r="B169" s="725"/>
      <c r="C169" s="725"/>
      <c r="D169" s="725"/>
      <c r="E169" s="725"/>
      <c r="F169" s="725"/>
      <c r="G169" s="725"/>
      <c r="H169" s="725"/>
      <c r="I169" s="724" t="e">
        <f>#REF!</f>
        <v>#REF!</v>
      </c>
      <c r="J169" s="1253" t="e">
        <f>#REF!</f>
        <v>#REF!</v>
      </c>
      <c r="K169" s="1253"/>
      <c r="L169" s="1253"/>
      <c r="M169" s="1253"/>
      <c r="N169" s="711"/>
      <c r="AH169" s="718"/>
      <c r="AI169" s="718"/>
      <c r="AK169" s="717"/>
      <c r="AL169" s="718"/>
    </row>
    <row r="170" spans="1:38" s="284" customFormat="1" ht="20.100000000000001" hidden="1" customHeight="1">
      <c r="A170" s="725"/>
      <c r="B170" s="725"/>
      <c r="C170" s="725"/>
      <c r="D170" s="725"/>
      <c r="E170" s="725"/>
      <c r="F170" s="725"/>
      <c r="G170" s="725"/>
      <c r="H170" s="725"/>
      <c r="I170" s="715" t="e">
        <f>#REF!</f>
        <v>#REF!</v>
      </c>
      <c r="J170" s="1253" t="e">
        <f>#REF!</f>
        <v>#REF!</v>
      </c>
      <c r="K170" s="1253"/>
      <c r="L170" s="1253"/>
      <c r="M170" s="1253"/>
      <c r="N170" s="711"/>
      <c r="AH170" s="718"/>
      <c r="AI170" s="718"/>
      <c r="AK170" s="718"/>
      <c r="AL170" s="718"/>
    </row>
    <row r="171" spans="1:38" s="284" customFormat="1" ht="35.25" hidden="1" customHeight="1">
      <c r="A171" s="720" t="e">
        <f>#REF!</f>
        <v>#REF!</v>
      </c>
      <c r="B171" s="720"/>
      <c r="C171" s="720"/>
      <c r="D171" s="720"/>
      <c r="E171" s="720"/>
      <c r="F171" s="720"/>
      <c r="G171" s="720"/>
      <c r="H171" s="720"/>
      <c r="I171" s="715" t="e">
        <f>#REF!</f>
        <v>#REF!</v>
      </c>
      <c r="J171" s="1253"/>
      <c r="K171" s="1253"/>
      <c r="L171" s="1253"/>
      <c r="M171" s="1253"/>
      <c r="N171" s="711"/>
      <c r="AH171" s="718"/>
      <c r="AI171" s="718"/>
      <c r="AK171" s="718"/>
      <c r="AL171" s="718"/>
    </row>
    <row r="172" spans="1:38" s="284" customFormat="1" ht="19.5" hidden="1" customHeight="1">
      <c r="A172" s="725" t="e">
        <f>#REF!</f>
        <v>#REF!</v>
      </c>
      <c r="B172" s="725"/>
      <c r="C172" s="725"/>
      <c r="D172" s="725"/>
      <c r="E172" s="725"/>
      <c r="F172" s="725"/>
      <c r="G172" s="725"/>
      <c r="H172" s="725"/>
      <c r="I172" s="724" t="e">
        <f>#REF!</f>
        <v>#REF!</v>
      </c>
      <c r="J172" s="1253" t="e">
        <f>#REF!</f>
        <v>#REF!</v>
      </c>
      <c r="K172" s="1253"/>
      <c r="L172" s="1253"/>
      <c r="M172" s="1253"/>
      <c r="N172" s="711"/>
      <c r="AH172" s="718"/>
      <c r="AI172" s="718"/>
      <c r="AK172" s="717"/>
      <c r="AL172" s="718"/>
    </row>
    <row r="173" spans="1:38" s="284" customFormat="1" ht="19.5" hidden="1" customHeight="1">
      <c r="A173" s="725" t="e">
        <f>#REF!</f>
        <v>#REF!</v>
      </c>
      <c r="B173" s="725"/>
      <c r="C173" s="725"/>
      <c r="D173" s="725"/>
      <c r="E173" s="725"/>
      <c r="F173" s="725"/>
      <c r="G173" s="725"/>
      <c r="H173" s="725"/>
      <c r="I173" s="724" t="e">
        <f>#REF!</f>
        <v>#REF!</v>
      </c>
      <c r="J173" s="1253" t="e">
        <f>#REF!</f>
        <v>#REF!</v>
      </c>
      <c r="K173" s="1253"/>
      <c r="L173" s="1253"/>
      <c r="M173" s="1253"/>
      <c r="N173" s="711"/>
      <c r="AH173" s="718"/>
      <c r="AI173" s="718"/>
      <c r="AK173" s="717"/>
      <c r="AL173" s="718"/>
    </row>
    <row r="174" spans="1:38" s="284" customFormat="1" ht="19.5" hidden="1" customHeight="1">
      <c r="A174" s="725" t="e">
        <f>#REF!</f>
        <v>#REF!</v>
      </c>
      <c r="B174" s="725"/>
      <c r="C174" s="725"/>
      <c r="D174" s="725"/>
      <c r="E174" s="725"/>
      <c r="F174" s="725"/>
      <c r="G174" s="725"/>
      <c r="H174" s="725"/>
      <c r="I174" s="724" t="e">
        <f>#REF!</f>
        <v>#REF!</v>
      </c>
      <c r="J174" s="1253" t="e">
        <f>#REF!</f>
        <v>#REF!</v>
      </c>
      <c r="K174" s="1253"/>
      <c r="L174" s="1253"/>
      <c r="M174" s="1253"/>
      <c r="N174" s="711"/>
      <c r="AH174" s="718"/>
      <c r="AI174" s="718"/>
      <c r="AK174" s="717"/>
      <c r="AL174" s="718"/>
    </row>
    <row r="175" spans="1:38" s="284" customFormat="1" ht="19.5" hidden="1" customHeight="1">
      <c r="A175" s="725" t="e">
        <f>#REF!</f>
        <v>#REF!</v>
      </c>
      <c r="B175" s="725"/>
      <c r="C175" s="725"/>
      <c r="D175" s="725"/>
      <c r="E175" s="725"/>
      <c r="F175" s="725"/>
      <c r="G175" s="725"/>
      <c r="H175" s="725"/>
      <c r="I175" s="724" t="e">
        <f>#REF!</f>
        <v>#REF!</v>
      </c>
      <c r="J175" s="1253" t="e">
        <f>#REF!</f>
        <v>#REF!</v>
      </c>
      <c r="K175" s="1253"/>
      <c r="L175" s="1253"/>
      <c r="M175" s="1253"/>
      <c r="N175" s="711"/>
      <c r="AH175" s="718"/>
      <c r="AI175" s="718"/>
      <c r="AK175" s="717"/>
      <c r="AL175" s="718"/>
    </row>
    <row r="176" spans="1:38" s="284" customFormat="1" ht="33" hidden="1" customHeight="1">
      <c r="A176" s="725" t="e">
        <f>#REF!</f>
        <v>#REF!</v>
      </c>
      <c r="B176" s="725"/>
      <c r="C176" s="725"/>
      <c r="D176" s="725"/>
      <c r="E176" s="725"/>
      <c r="F176" s="725"/>
      <c r="G176" s="725"/>
      <c r="H176" s="725"/>
      <c r="I176" s="724" t="e">
        <f>#REF!</f>
        <v>#REF!</v>
      </c>
      <c r="J176" s="1253" t="e">
        <f>#REF!</f>
        <v>#REF!</v>
      </c>
      <c r="K176" s="1253"/>
      <c r="L176" s="1253"/>
      <c r="M176" s="1253"/>
      <c r="N176" s="711"/>
      <c r="AH176" s="718"/>
      <c r="AI176" s="718"/>
      <c r="AK176" s="717"/>
      <c r="AL176" s="718"/>
    </row>
    <row r="177" spans="1:38" s="284" customFormat="1" ht="19.5" hidden="1" customHeight="1">
      <c r="A177" s="725" t="e">
        <f>#REF!</f>
        <v>#REF!</v>
      </c>
      <c r="B177" s="725"/>
      <c r="C177" s="725"/>
      <c r="D177" s="725"/>
      <c r="E177" s="725"/>
      <c r="F177" s="725"/>
      <c r="G177" s="725"/>
      <c r="H177" s="725"/>
      <c r="I177" s="724" t="e">
        <f>#REF!</f>
        <v>#REF!</v>
      </c>
      <c r="J177" s="1253" t="e">
        <f>#REF!</f>
        <v>#REF!</v>
      </c>
      <c r="K177" s="1253"/>
      <c r="L177" s="1253"/>
      <c r="M177" s="1253"/>
      <c r="N177" s="711"/>
      <c r="AH177" s="718"/>
      <c r="AI177" s="718"/>
      <c r="AK177" s="717"/>
      <c r="AL177" s="718"/>
    </row>
    <row r="178" spans="1:38" s="284" customFormat="1" ht="19.5" hidden="1" customHeight="1">
      <c r="A178" s="725" t="e">
        <f>#REF!</f>
        <v>#REF!</v>
      </c>
      <c r="B178" s="725"/>
      <c r="C178" s="725"/>
      <c r="D178" s="725"/>
      <c r="E178" s="725"/>
      <c r="F178" s="725"/>
      <c r="G178" s="725"/>
      <c r="H178" s="725"/>
      <c r="I178" s="724" t="e">
        <f>#REF!</f>
        <v>#REF!</v>
      </c>
      <c r="J178" s="1253" t="e">
        <f>#REF!</f>
        <v>#REF!</v>
      </c>
      <c r="K178" s="1253"/>
      <c r="L178" s="1253"/>
      <c r="M178" s="1253"/>
      <c r="N178" s="711"/>
      <c r="AH178" s="718"/>
      <c r="AI178" s="718"/>
      <c r="AK178" s="717"/>
      <c r="AL178" s="718"/>
    </row>
    <row r="179" spans="1:38" s="284" customFormat="1" ht="19.5" hidden="1" customHeight="1">
      <c r="A179" s="725" t="e">
        <f>#REF!</f>
        <v>#REF!</v>
      </c>
      <c r="B179" s="725"/>
      <c r="C179" s="725"/>
      <c r="D179" s="725"/>
      <c r="E179" s="725"/>
      <c r="F179" s="725"/>
      <c r="G179" s="725"/>
      <c r="H179" s="725"/>
      <c r="I179" s="724" t="e">
        <f>#REF!</f>
        <v>#REF!</v>
      </c>
      <c r="J179" s="1253" t="e">
        <f>#REF!</f>
        <v>#REF!</v>
      </c>
      <c r="K179" s="1253"/>
      <c r="L179" s="1253"/>
      <c r="M179" s="1253"/>
      <c r="N179" s="711"/>
      <c r="AH179" s="718"/>
      <c r="AI179" s="718"/>
      <c r="AK179" s="717"/>
      <c r="AL179" s="718"/>
    </row>
    <row r="180" spans="1:38" s="284" customFormat="1" ht="19.5" hidden="1" customHeight="1">
      <c r="A180" s="725" t="e">
        <f>#REF!</f>
        <v>#REF!</v>
      </c>
      <c r="B180" s="725"/>
      <c r="C180" s="725"/>
      <c r="D180" s="725"/>
      <c r="E180" s="725"/>
      <c r="F180" s="725"/>
      <c r="G180" s="725"/>
      <c r="H180" s="725"/>
      <c r="I180" s="724" t="e">
        <f>#REF!</f>
        <v>#REF!</v>
      </c>
      <c r="J180" s="1253" t="e">
        <f>#REF!</f>
        <v>#REF!</v>
      </c>
      <c r="K180" s="1253"/>
      <c r="L180" s="1253"/>
      <c r="M180" s="1253"/>
      <c r="N180" s="711"/>
      <c r="AH180" s="718"/>
      <c r="AI180" s="718"/>
      <c r="AK180" s="717"/>
      <c r="AL180" s="718"/>
    </row>
    <row r="181" spans="1:38" s="284" customFormat="1" ht="19.5" hidden="1" customHeight="1">
      <c r="A181" s="725"/>
      <c r="B181" s="725"/>
      <c r="C181" s="725"/>
      <c r="D181" s="725"/>
      <c r="E181" s="725"/>
      <c r="F181" s="725"/>
      <c r="G181" s="725"/>
      <c r="H181" s="725"/>
      <c r="I181" s="715" t="e">
        <f>#REF!</f>
        <v>#REF!</v>
      </c>
      <c r="J181" s="1253" t="e">
        <f>#REF!</f>
        <v>#REF!</v>
      </c>
      <c r="K181" s="1253"/>
      <c r="L181" s="1253"/>
      <c r="M181" s="1253"/>
      <c r="N181" s="711"/>
      <c r="AH181" s="718"/>
      <c r="AI181" s="718"/>
      <c r="AK181" s="718"/>
      <c r="AL181" s="718"/>
    </row>
    <row r="182" spans="1:38" s="284" customFormat="1" ht="19.5" hidden="1" customHeight="1">
      <c r="A182" s="720" t="e">
        <f>#REF!</f>
        <v>#REF!</v>
      </c>
      <c r="B182" s="720"/>
      <c r="C182" s="720"/>
      <c r="D182" s="720"/>
      <c r="E182" s="720"/>
      <c r="F182" s="720"/>
      <c r="G182" s="720"/>
      <c r="H182" s="720"/>
      <c r="I182" s="715" t="e">
        <f>#REF!</f>
        <v>#REF!</v>
      </c>
      <c r="J182" s="1253"/>
      <c r="K182" s="1253"/>
      <c r="L182" s="1253"/>
      <c r="M182" s="1253"/>
      <c r="N182" s="711"/>
      <c r="AH182" s="718"/>
      <c r="AI182" s="718"/>
      <c r="AK182" s="718"/>
      <c r="AL182" s="718"/>
    </row>
    <row r="183" spans="1:38" s="284" customFormat="1" ht="19.5" hidden="1" customHeight="1">
      <c r="A183" s="725" t="e">
        <f>#REF!</f>
        <v>#REF!</v>
      </c>
      <c r="B183" s="725"/>
      <c r="C183" s="725"/>
      <c r="D183" s="725"/>
      <c r="E183" s="725"/>
      <c r="F183" s="725"/>
      <c r="G183" s="725"/>
      <c r="H183" s="725"/>
      <c r="I183" s="716" t="e">
        <f>#REF!</f>
        <v>#REF!</v>
      </c>
      <c r="J183" s="1253" t="e">
        <f>#REF!</f>
        <v>#REF!</v>
      </c>
      <c r="K183" s="1253"/>
      <c r="L183" s="1253"/>
      <c r="M183" s="1253"/>
      <c r="N183" s="711"/>
      <c r="AH183" s="718"/>
      <c r="AI183" s="718"/>
      <c r="AK183" s="717"/>
      <c r="AL183" s="718"/>
    </row>
    <row r="184" spans="1:38" s="284" customFormat="1" ht="19.5" hidden="1" customHeight="1">
      <c r="A184" s="725" t="e">
        <f>#REF!</f>
        <v>#REF!</v>
      </c>
      <c r="B184" s="725"/>
      <c r="C184" s="725"/>
      <c r="D184" s="725"/>
      <c r="E184" s="725"/>
      <c r="F184" s="725"/>
      <c r="G184" s="725"/>
      <c r="H184" s="725"/>
      <c r="I184" s="716" t="e">
        <f>#REF!</f>
        <v>#REF!</v>
      </c>
      <c r="J184" s="1253" t="e">
        <f>#REF!</f>
        <v>#REF!</v>
      </c>
      <c r="K184" s="1253"/>
      <c r="L184" s="1253"/>
      <c r="M184" s="1253"/>
      <c r="N184" s="711"/>
      <c r="AH184" s="718"/>
      <c r="AI184" s="718"/>
      <c r="AK184" s="717"/>
      <c r="AL184" s="718"/>
    </row>
    <row r="185" spans="1:38" s="284" customFormat="1" ht="19.5" hidden="1" customHeight="1">
      <c r="A185" s="725" t="e">
        <f>#REF!</f>
        <v>#REF!</v>
      </c>
      <c r="B185" s="725"/>
      <c r="C185" s="725"/>
      <c r="D185" s="725"/>
      <c r="E185" s="725"/>
      <c r="F185" s="725"/>
      <c r="G185" s="725"/>
      <c r="H185" s="725"/>
      <c r="I185" s="716" t="e">
        <f>#REF!</f>
        <v>#REF!</v>
      </c>
      <c r="J185" s="1253" t="e">
        <f>#REF!</f>
        <v>#REF!</v>
      </c>
      <c r="K185" s="1253"/>
      <c r="L185" s="1253"/>
      <c r="M185" s="1253"/>
      <c r="N185" s="711"/>
      <c r="AH185" s="718"/>
      <c r="AI185" s="718"/>
      <c r="AK185" s="717"/>
      <c r="AL185" s="718"/>
    </row>
    <row r="186" spans="1:38" s="284" customFormat="1" ht="19.5" hidden="1" customHeight="1">
      <c r="A186" s="725"/>
      <c r="B186" s="725"/>
      <c r="C186" s="725"/>
      <c r="D186" s="725"/>
      <c r="E186" s="725"/>
      <c r="F186" s="725"/>
      <c r="G186" s="725"/>
      <c r="H186" s="725"/>
      <c r="I186" s="715" t="e">
        <f>#REF!</f>
        <v>#REF!</v>
      </c>
      <c r="J186" s="1253" t="e">
        <f>#REF!</f>
        <v>#REF!</v>
      </c>
      <c r="K186" s="1253"/>
      <c r="L186" s="1253"/>
      <c r="M186" s="1253"/>
      <c r="N186" s="711"/>
      <c r="AH186" s="718"/>
      <c r="AI186" s="718"/>
      <c r="AK186" s="718"/>
      <c r="AL186" s="718"/>
    </row>
    <row r="187" spans="1:38" s="284" customFormat="1" ht="33" hidden="1" customHeight="1">
      <c r="A187" s="720" t="e">
        <f>#REF!</f>
        <v>#REF!</v>
      </c>
      <c r="B187" s="720"/>
      <c r="C187" s="720"/>
      <c r="D187" s="720"/>
      <c r="E187" s="720"/>
      <c r="F187" s="720"/>
      <c r="G187" s="720"/>
      <c r="H187" s="720"/>
      <c r="I187" s="715" t="e">
        <f>#REF!</f>
        <v>#REF!</v>
      </c>
      <c r="J187" s="1253"/>
      <c r="K187" s="1253"/>
      <c r="L187" s="1253"/>
      <c r="M187" s="1253"/>
      <c r="N187" s="711"/>
      <c r="AH187" s="718"/>
      <c r="AI187" s="718"/>
      <c r="AK187" s="718"/>
      <c r="AL187" s="718"/>
    </row>
    <row r="188" spans="1:38" s="284" customFormat="1" ht="19.5" hidden="1" customHeight="1">
      <c r="A188" s="725" t="e">
        <f>#REF!</f>
        <v>#REF!</v>
      </c>
      <c r="B188" s="725"/>
      <c r="C188" s="725"/>
      <c r="D188" s="725"/>
      <c r="E188" s="725"/>
      <c r="F188" s="725"/>
      <c r="G188" s="725"/>
      <c r="H188" s="725"/>
      <c r="I188" s="716" t="e">
        <f>#REF!</f>
        <v>#REF!</v>
      </c>
      <c r="J188" s="1253" t="e">
        <f>#REF!</f>
        <v>#REF!</v>
      </c>
      <c r="K188" s="1253"/>
      <c r="L188" s="1253"/>
      <c r="M188" s="1253"/>
      <c r="N188" s="711"/>
      <c r="AH188" s="718"/>
      <c r="AI188" s="718"/>
      <c r="AK188" s="717"/>
      <c r="AL188" s="718"/>
    </row>
    <row r="189" spans="1:38" s="284" customFormat="1" ht="19.5" hidden="1" customHeight="1">
      <c r="A189" s="725" t="e">
        <f>#REF!</f>
        <v>#REF!</v>
      </c>
      <c r="B189" s="725"/>
      <c r="C189" s="725"/>
      <c r="D189" s="725"/>
      <c r="E189" s="725"/>
      <c r="F189" s="725"/>
      <c r="G189" s="725"/>
      <c r="H189" s="725"/>
      <c r="I189" s="716" t="e">
        <f>#REF!</f>
        <v>#REF!</v>
      </c>
      <c r="J189" s="1253" t="e">
        <f>#REF!</f>
        <v>#REF!</v>
      </c>
      <c r="K189" s="1253"/>
      <c r="L189" s="1253"/>
      <c r="M189" s="1253"/>
      <c r="N189" s="711"/>
      <c r="AH189" s="718"/>
      <c r="AI189" s="718"/>
      <c r="AK189" s="717"/>
      <c r="AL189" s="718"/>
    </row>
    <row r="190" spans="1:38" s="284" customFormat="1" ht="19.5" hidden="1" customHeight="1">
      <c r="A190" s="725" t="e">
        <f>#REF!</f>
        <v>#REF!</v>
      </c>
      <c r="B190" s="725"/>
      <c r="C190" s="725"/>
      <c r="D190" s="725"/>
      <c r="E190" s="725"/>
      <c r="F190" s="725"/>
      <c r="G190" s="725"/>
      <c r="H190" s="725"/>
      <c r="I190" s="716" t="e">
        <f>#REF!</f>
        <v>#REF!</v>
      </c>
      <c r="J190" s="1253" t="e">
        <f>#REF!</f>
        <v>#REF!</v>
      </c>
      <c r="K190" s="1253"/>
      <c r="L190" s="1253"/>
      <c r="M190" s="1253"/>
      <c r="N190" s="711"/>
      <c r="AH190" s="718"/>
      <c r="AI190" s="718"/>
      <c r="AK190" s="717"/>
      <c r="AL190" s="718"/>
    </row>
    <row r="191" spans="1:38" s="284" customFormat="1" ht="19.5" hidden="1" customHeight="1">
      <c r="A191" s="725"/>
      <c r="B191" s="725"/>
      <c r="C191" s="725"/>
      <c r="D191" s="725"/>
      <c r="E191" s="725"/>
      <c r="F191" s="725"/>
      <c r="G191" s="725"/>
      <c r="H191" s="725"/>
      <c r="I191" s="715" t="e">
        <f>#REF!</f>
        <v>#REF!</v>
      </c>
      <c r="J191" s="1253" t="e">
        <f>#REF!</f>
        <v>#REF!</v>
      </c>
      <c r="K191" s="1253"/>
      <c r="L191" s="1253"/>
      <c r="M191" s="1253"/>
      <c r="N191" s="711"/>
      <c r="AH191" s="718"/>
      <c r="AI191" s="718"/>
      <c r="AK191" s="718"/>
      <c r="AL191" s="718"/>
    </row>
    <row r="192" spans="1:38" s="284" customFormat="1" ht="19.5" hidden="1" customHeight="1">
      <c r="A192" s="720" t="e">
        <f>#REF!</f>
        <v>#REF!</v>
      </c>
      <c r="B192" s="720"/>
      <c r="C192" s="720"/>
      <c r="D192" s="720"/>
      <c r="E192" s="720"/>
      <c r="F192" s="720"/>
      <c r="G192" s="720"/>
      <c r="H192" s="720"/>
      <c r="I192" s="715" t="e">
        <f>#REF!</f>
        <v>#REF!</v>
      </c>
      <c r="J192" s="1253"/>
      <c r="K192" s="1253"/>
      <c r="L192" s="1253"/>
      <c r="M192" s="1253"/>
      <c r="N192" s="711"/>
      <c r="AH192" s="718"/>
      <c r="AI192" s="718"/>
      <c r="AK192" s="718"/>
      <c r="AL192" s="718"/>
    </row>
    <row r="193" spans="1:38" s="284" customFormat="1" ht="19.5" hidden="1" customHeight="1">
      <c r="A193" s="725" t="e">
        <f>#REF!</f>
        <v>#REF!</v>
      </c>
      <c r="B193" s="725"/>
      <c r="C193" s="725"/>
      <c r="D193" s="725"/>
      <c r="E193" s="725"/>
      <c r="F193" s="725"/>
      <c r="G193" s="725"/>
      <c r="H193" s="725"/>
      <c r="I193" s="716" t="e">
        <f>#REF!</f>
        <v>#REF!</v>
      </c>
      <c r="J193" s="1253" t="e">
        <f>#REF!</f>
        <v>#REF!</v>
      </c>
      <c r="K193" s="1253"/>
      <c r="L193" s="1253"/>
      <c r="M193" s="1253"/>
      <c r="N193" s="711"/>
      <c r="AH193" s="718"/>
      <c r="AI193" s="718"/>
      <c r="AK193" s="717"/>
      <c r="AL193" s="718"/>
    </row>
    <row r="194" spans="1:38" s="284" customFormat="1" ht="19.5" hidden="1" customHeight="1">
      <c r="A194" s="725" t="e">
        <f>#REF!</f>
        <v>#REF!</v>
      </c>
      <c r="B194" s="725"/>
      <c r="C194" s="725"/>
      <c r="D194" s="725"/>
      <c r="E194" s="725"/>
      <c r="F194" s="725"/>
      <c r="G194" s="725"/>
      <c r="H194" s="725"/>
      <c r="I194" s="716" t="e">
        <f>#REF!</f>
        <v>#REF!</v>
      </c>
      <c r="J194" s="1253" t="e">
        <f>#REF!</f>
        <v>#REF!</v>
      </c>
      <c r="K194" s="1253"/>
      <c r="L194" s="1253"/>
      <c r="M194" s="1253"/>
      <c r="N194" s="711"/>
      <c r="AH194" s="718"/>
      <c r="AI194" s="718"/>
      <c r="AK194" s="717"/>
      <c r="AL194" s="718"/>
    </row>
    <row r="195" spans="1:38" s="284" customFormat="1" ht="19.5" hidden="1" customHeight="1">
      <c r="A195" s="725"/>
      <c r="B195" s="725"/>
      <c r="C195" s="725"/>
      <c r="D195" s="725"/>
      <c r="E195" s="725"/>
      <c r="F195" s="725"/>
      <c r="G195" s="725"/>
      <c r="H195" s="725"/>
      <c r="I195" s="715" t="e">
        <f>#REF!</f>
        <v>#REF!</v>
      </c>
      <c r="J195" s="1253" t="e">
        <f>#REF!</f>
        <v>#REF!</v>
      </c>
      <c r="K195" s="1253"/>
      <c r="L195" s="1253"/>
      <c r="M195" s="1253"/>
      <c r="N195" s="711"/>
      <c r="AH195" s="718"/>
      <c r="AI195" s="718"/>
      <c r="AK195" s="718"/>
      <c r="AL195" s="718"/>
    </row>
    <row r="196" spans="1:38" s="284" customFormat="1" ht="33" hidden="1" customHeight="1">
      <c r="A196" s="720" t="e">
        <f>#REF!</f>
        <v>#REF!</v>
      </c>
      <c r="B196" s="720"/>
      <c r="C196" s="720"/>
      <c r="D196" s="720"/>
      <c r="E196" s="720"/>
      <c r="F196" s="720"/>
      <c r="G196" s="720"/>
      <c r="H196" s="720"/>
      <c r="I196" s="715" t="e">
        <f>#REF!</f>
        <v>#REF!</v>
      </c>
      <c r="J196" s="1253"/>
      <c r="K196" s="1253"/>
      <c r="L196" s="1253"/>
      <c r="M196" s="1253"/>
      <c r="N196" s="711"/>
      <c r="AH196" s="718"/>
      <c r="AI196" s="718"/>
      <c r="AK196" s="718"/>
      <c r="AL196" s="718"/>
    </row>
    <row r="197" spans="1:38" s="284" customFormat="1" ht="19.5" hidden="1" customHeight="1">
      <c r="A197" s="725" t="e">
        <f>#REF!</f>
        <v>#REF!</v>
      </c>
      <c r="B197" s="725"/>
      <c r="C197" s="725"/>
      <c r="D197" s="725"/>
      <c r="E197" s="725"/>
      <c r="F197" s="725"/>
      <c r="G197" s="725"/>
      <c r="H197" s="725"/>
      <c r="I197" s="716" t="e">
        <f>#REF!</f>
        <v>#REF!</v>
      </c>
      <c r="J197" s="1253" t="e">
        <f>#REF!</f>
        <v>#REF!</v>
      </c>
      <c r="K197" s="1253"/>
      <c r="L197" s="1253"/>
      <c r="M197" s="1253"/>
      <c r="N197" s="711"/>
      <c r="AH197" s="718"/>
      <c r="AI197" s="718"/>
      <c r="AK197" s="717"/>
      <c r="AL197" s="718"/>
    </row>
    <row r="198" spans="1:38" s="284" customFormat="1" ht="19.5" hidden="1" customHeight="1">
      <c r="A198" s="725" t="e">
        <f>#REF!</f>
        <v>#REF!</v>
      </c>
      <c r="B198" s="725"/>
      <c r="C198" s="725"/>
      <c r="D198" s="725"/>
      <c r="E198" s="725"/>
      <c r="F198" s="725"/>
      <c r="G198" s="725"/>
      <c r="H198" s="725"/>
      <c r="I198" s="716" t="e">
        <f>#REF!</f>
        <v>#REF!</v>
      </c>
      <c r="J198" s="1253" t="e">
        <f>#REF!</f>
        <v>#REF!</v>
      </c>
      <c r="K198" s="1253"/>
      <c r="L198" s="1253"/>
      <c r="M198" s="1253"/>
      <c r="N198" s="711"/>
      <c r="AH198" s="718"/>
      <c r="AI198" s="718"/>
      <c r="AK198" s="717"/>
      <c r="AL198" s="718"/>
    </row>
    <row r="199" spans="1:38" s="284" customFormat="1" ht="19.5" hidden="1" customHeight="1">
      <c r="A199" s="725" t="e">
        <f>#REF!</f>
        <v>#REF!</v>
      </c>
      <c r="B199" s="725"/>
      <c r="C199" s="725"/>
      <c r="D199" s="725"/>
      <c r="E199" s="725"/>
      <c r="F199" s="725"/>
      <c r="G199" s="725"/>
      <c r="H199" s="725"/>
      <c r="I199" s="716" t="e">
        <f>#REF!</f>
        <v>#REF!</v>
      </c>
      <c r="J199" s="1253" t="e">
        <f>#REF!</f>
        <v>#REF!</v>
      </c>
      <c r="K199" s="1253"/>
      <c r="L199" s="1253"/>
      <c r="M199" s="1253"/>
      <c r="N199" s="711"/>
      <c r="AH199" s="718"/>
      <c r="AI199" s="718"/>
      <c r="AK199" s="717"/>
      <c r="AL199" s="718"/>
    </row>
    <row r="200" spans="1:38" s="284" customFormat="1" ht="19.5" hidden="1" customHeight="1">
      <c r="A200" s="725" t="e">
        <f>#REF!</f>
        <v>#REF!</v>
      </c>
      <c r="B200" s="725"/>
      <c r="C200" s="725"/>
      <c r="D200" s="725"/>
      <c r="E200" s="725"/>
      <c r="F200" s="725"/>
      <c r="G200" s="725"/>
      <c r="H200" s="725"/>
      <c r="I200" s="716" t="e">
        <f>#REF!</f>
        <v>#REF!</v>
      </c>
      <c r="J200" s="1253" t="e">
        <f>#REF!</f>
        <v>#REF!</v>
      </c>
      <c r="K200" s="1253"/>
      <c r="L200" s="1253"/>
      <c r="M200" s="1253"/>
      <c r="N200" s="711"/>
      <c r="AH200" s="718"/>
      <c r="AI200" s="718"/>
      <c r="AK200" s="717"/>
      <c r="AL200" s="718"/>
    </row>
    <row r="201" spans="1:38" s="284" customFormat="1" ht="19.5" hidden="1" customHeight="1">
      <c r="A201" s="725" t="e">
        <f>#REF!</f>
        <v>#REF!</v>
      </c>
      <c r="B201" s="725"/>
      <c r="C201" s="725"/>
      <c r="D201" s="725"/>
      <c r="E201" s="725"/>
      <c r="F201" s="725"/>
      <c r="G201" s="725"/>
      <c r="H201" s="725"/>
      <c r="I201" s="716" t="e">
        <f>#REF!</f>
        <v>#REF!</v>
      </c>
      <c r="J201" s="1253" t="e">
        <f>#REF!</f>
        <v>#REF!</v>
      </c>
      <c r="K201" s="1253"/>
      <c r="L201" s="1253"/>
      <c r="M201" s="1253"/>
      <c r="N201" s="711"/>
      <c r="AH201" s="718"/>
      <c r="AI201" s="718"/>
      <c r="AK201" s="717"/>
      <c r="AL201" s="718"/>
    </row>
    <row r="202" spans="1:38" s="284" customFormat="1" ht="19.5" hidden="1" customHeight="1">
      <c r="A202" s="725" t="e">
        <f>#REF!</f>
        <v>#REF!</v>
      </c>
      <c r="B202" s="725"/>
      <c r="C202" s="725"/>
      <c r="D202" s="725"/>
      <c r="E202" s="725"/>
      <c r="F202" s="725"/>
      <c r="G202" s="725"/>
      <c r="H202" s="725"/>
      <c r="I202" s="716" t="e">
        <f>#REF!</f>
        <v>#REF!</v>
      </c>
      <c r="J202" s="1253" t="e">
        <f>#REF!</f>
        <v>#REF!</v>
      </c>
      <c r="K202" s="1253"/>
      <c r="L202" s="1253"/>
      <c r="M202" s="1253"/>
      <c r="N202" s="711"/>
      <c r="AH202" s="718"/>
      <c r="AI202" s="718"/>
      <c r="AK202" s="717"/>
      <c r="AL202" s="718"/>
    </row>
    <row r="203" spans="1:38" s="284" customFormat="1" ht="19.5" hidden="1" customHeight="1">
      <c r="A203" s="725"/>
      <c r="B203" s="725"/>
      <c r="C203" s="725"/>
      <c r="D203" s="725"/>
      <c r="E203" s="725"/>
      <c r="F203" s="725"/>
      <c r="G203" s="725"/>
      <c r="H203" s="725"/>
      <c r="I203" s="715" t="e">
        <f>#REF!</f>
        <v>#REF!</v>
      </c>
      <c r="J203" s="1253" t="e">
        <f>#REF!</f>
        <v>#REF!</v>
      </c>
      <c r="K203" s="1253"/>
      <c r="L203" s="1253"/>
      <c r="M203" s="1253"/>
      <c r="N203" s="711"/>
      <c r="AH203" s="718"/>
      <c r="AI203" s="718"/>
      <c r="AK203" s="718"/>
      <c r="AL203" s="718"/>
    </row>
    <row r="204" spans="1:38" s="284" customFormat="1" ht="33" hidden="1" customHeight="1">
      <c r="A204" s="720" t="e">
        <f>#REF!</f>
        <v>#REF!</v>
      </c>
      <c r="B204" s="720"/>
      <c r="C204" s="720"/>
      <c r="D204" s="720"/>
      <c r="E204" s="720"/>
      <c r="F204" s="720"/>
      <c r="G204" s="720"/>
      <c r="H204" s="720"/>
      <c r="I204" s="715" t="e">
        <f>#REF!</f>
        <v>#REF!</v>
      </c>
      <c r="J204" s="1253"/>
      <c r="K204" s="1253"/>
      <c r="L204" s="1253"/>
      <c r="M204" s="1253"/>
      <c r="N204" s="711"/>
      <c r="AH204" s="718"/>
      <c r="AI204" s="718"/>
      <c r="AK204" s="718"/>
      <c r="AL204" s="718"/>
    </row>
    <row r="205" spans="1:38" s="284" customFormat="1" ht="33" hidden="1" customHeight="1">
      <c r="A205" s="725" t="e">
        <f>#REF!</f>
        <v>#REF!</v>
      </c>
      <c r="B205" s="725"/>
      <c r="C205" s="725"/>
      <c r="D205" s="725"/>
      <c r="E205" s="725"/>
      <c r="F205" s="725"/>
      <c r="G205" s="725"/>
      <c r="H205" s="725"/>
      <c r="I205" s="716" t="e">
        <f>#REF!</f>
        <v>#REF!</v>
      </c>
      <c r="J205" s="1253" t="e">
        <f>#REF!</f>
        <v>#REF!</v>
      </c>
      <c r="K205" s="1253"/>
      <c r="L205" s="1253"/>
      <c r="M205" s="1253"/>
      <c r="N205" s="711"/>
      <c r="AH205" s="718"/>
      <c r="AI205" s="718"/>
      <c r="AK205" s="717"/>
      <c r="AL205" s="718"/>
    </row>
    <row r="206" spans="1:38" s="284" customFormat="1" ht="19.5" hidden="1" customHeight="1">
      <c r="A206" s="725" t="e">
        <f>#REF!</f>
        <v>#REF!</v>
      </c>
      <c r="B206" s="725"/>
      <c r="C206" s="725"/>
      <c r="D206" s="725"/>
      <c r="E206" s="725"/>
      <c r="F206" s="725"/>
      <c r="G206" s="725"/>
      <c r="H206" s="725"/>
      <c r="I206" s="716" t="e">
        <f>#REF!</f>
        <v>#REF!</v>
      </c>
      <c r="J206" s="1253" t="e">
        <f>#REF!</f>
        <v>#REF!</v>
      </c>
      <c r="K206" s="1253"/>
      <c r="L206" s="1253"/>
      <c r="M206" s="1253"/>
      <c r="N206" s="711"/>
      <c r="AH206" s="718"/>
      <c r="AI206" s="718"/>
      <c r="AK206" s="717"/>
      <c r="AL206" s="718"/>
    </row>
    <row r="207" spans="1:38" s="284" customFormat="1" ht="19.5" hidden="1" customHeight="1">
      <c r="A207" s="725" t="e">
        <f>#REF!</f>
        <v>#REF!</v>
      </c>
      <c r="B207" s="725"/>
      <c r="C207" s="725"/>
      <c r="D207" s="725"/>
      <c r="E207" s="725"/>
      <c r="F207" s="725"/>
      <c r="G207" s="725"/>
      <c r="H207" s="725"/>
      <c r="I207" s="716" t="e">
        <f>#REF!</f>
        <v>#REF!</v>
      </c>
      <c r="J207" s="1253" t="e">
        <f>#REF!</f>
        <v>#REF!</v>
      </c>
      <c r="K207" s="1253"/>
      <c r="L207" s="1253"/>
      <c r="M207" s="1253"/>
      <c r="N207" s="711"/>
      <c r="AH207" s="718"/>
      <c r="AI207" s="718"/>
      <c r="AK207" s="717"/>
      <c r="AL207" s="718"/>
    </row>
    <row r="208" spans="1:38" s="284" customFormat="1" ht="19.5" hidden="1" customHeight="1">
      <c r="A208" s="725" t="e">
        <f>#REF!</f>
        <v>#REF!</v>
      </c>
      <c r="B208" s="725"/>
      <c r="C208" s="725"/>
      <c r="D208" s="725"/>
      <c r="E208" s="725"/>
      <c r="F208" s="725"/>
      <c r="G208" s="725"/>
      <c r="H208" s="725"/>
      <c r="I208" s="715" t="e">
        <f>#REF!</f>
        <v>#REF!</v>
      </c>
      <c r="J208" s="1253" t="e">
        <f>#REF!</f>
        <v>#REF!</v>
      </c>
      <c r="K208" s="1253"/>
      <c r="L208" s="1253"/>
      <c r="M208" s="1253"/>
      <c r="N208" s="711"/>
      <c r="AH208" s="718"/>
      <c r="AI208" s="718"/>
      <c r="AK208" s="718"/>
      <c r="AL208" s="718"/>
    </row>
    <row r="209" spans="1:38" s="284" customFormat="1" ht="33" hidden="1" customHeight="1">
      <c r="A209" s="720" t="e">
        <f>#REF!</f>
        <v>#REF!</v>
      </c>
      <c r="B209" s="720"/>
      <c r="C209" s="720"/>
      <c r="D209" s="720"/>
      <c r="E209" s="720"/>
      <c r="F209" s="720"/>
      <c r="G209" s="720"/>
      <c r="H209" s="720"/>
      <c r="I209" s="715" t="e">
        <f>#REF!</f>
        <v>#REF!</v>
      </c>
      <c r="J209" s="1253"/>
      <c r="K209" s="1253"/>
      <c r="L209" s="1253"/>
      <c r="M209" s="1253"/>
      <c r="N209" s="711"/>
      <c r="AH209" s="718"/>
      <c r="AI209" s="718"/>
      <c r="AK209" s="718"/>
      <c r="AL209" s="718"/>
    </row>
    <row r="210" spans="1:38" s="284" customFormat="1" ht="19.5" hidden="1" customHeight="1">
      <c r="A210" s="725" t="e">
        <f>#REF!</f>
        <v>#REF!</v>
      </c>
      <c r="B210" s="725"/>
      <c r="C210" s="725"/>
      <c r="D210" s="725"/>
      <c r="E210" s="725"/>
      <c r="F210" s="725"/>
      <c r="G210" s="725"/>
      <c r="H210" s="725"/>
      <c r="I210" s="716" t="e">
        <f>#REF!</f>
        <v>#REF!</v>
      </c>
      <c r="J210" s="1253" t="e">
        <f>#REF!</f>
        <v>#REF!</v>
      </c>
      <c r="K210" s="1253"/>
      <c r="L210" s="1253"/>
      <c r="M210" s="1253"/>
      <c r="N210" s="711"/>
      <c r="AH210" s="718"/>
      <c r="AI210" s="718"/>
      <c r="AK210" s="717"/>
      <c r="AL210" s="718"/>
    </row>
    <row r="211" spans="1:38" s="284" customFormat="1" ht="19.5" hidden="1" customHeight="1">
      <c r="A211" s="725" t="e">
        <f>#REF!</f>
        <v>#REF!</v>
      </c>
      <c r="B211" s="725"/>
      <c r="C211" s="725"/>
      <c r="D211" s="725"/>
      <c r="E211" s="725"/>
      <c r="F211" s="725"/>
      <c r="G211" s="725"/>
      <c r="H211" s="725"/>
      <c r="I211" s="716" t="e">
        <f>#REF!</f>
        <v>#REF!</v>
      </c>
      <c r="J211" s="1253" t="e">
        <f>#REF!</f>
        <v>#REF!</v>
      </c>
      <c r="K211" s="1253"/>
      <c r="L211" s="1253"/>
      <c r="M211" s="1253"/>
      <c r="N211" s="711"/>
      <c r="AH211" s="718"/>
      <c r="AI211" s="718"/>
      <c r="AK211" s="717"/>
      <c r="AL211" s="718"/>
    </row>
    <row r="212" spans="1:38" s="284" customFormat="1" ht="32.25" hidden="1" customHeight="1">
      <c r="A212" s="725" t="e">
        <f>#REF!</f>
        <v>#REF!</v>
      </c>
      <c r="B212" s="725"/>
      <c r="C212" s="725"/>
      <c r="D212" s="725"/>
      <c r="E212" s="725"/>
      <c r="F212" s="725"/>
      <c r="G212" s="725"/>
      <c r="H212" s="725"/>
      <c r="I212" s="716" t="e">
        <f>#REF!</f>
        <v>#REF!</v>
      </c>
      <c r="J212" s="1253" t="e">
        <f>#REF!</f>
        <v>#REF!</v>
      </c>
      <c r="K212" s="1253"/>
      <c r="L212" s="1253"/>
      <c r="M212" s="1253"/>
      <c r="N212" s="711"/>
      <c r="AH212" s="718"/>
      <c r="AI212" s="718"/>
      <c r="AK212" s="717"/>
      <c r="AL212" s="718"/>
    </row>
    <row r="213" spans="1:38" s="284" customFormat="1" ht="19.5" hidden="1" customHeight="1">
      <c r="A213" s="725" t="e">
        <f>#REF!</f>
        <v>#REF!</v>
      </c>
      <c r="B213" s="725"/>
      <c r="C213" s="725"/>
      <c r="D213" s="725"/>
      <c r="E213" s="725"/>
      <c r="F213" s="725"/>
      <c r="G213" s="725"/>
      <c r="H213" s="725"/>
      <c r="I213" s="716" t="e">
        <f>#REF!</f>
        <v>#REF!</v>
      </c>
      <c r="J213" s="1253" t="e">
        <f>#REF!</f>
        <v>#REF!</v>
      </c>
      <c r="K213" s="1253"/>
      <c r="L213" s="1253"/>
      <c r="M213" s="1253"/>
      <c r="N213" s="711"/>
      <c r="AH213" s="718"/>
      <c r="AI213" s="718"/>
      <c r="AK213" s="717"/>
      <c r="AL213" s="718"/>
    </row>
    <row r="214" spans="1:38" s="284" customFormat="1" ht="19.5" hidden="1" customHeight="1">
      <c r="A214" s="719"/>
      <c r="B214" s="719"/>
      <c r="C214" s="719"/>
      <c r="D214" s="719"/>
      <c r="E214" s="719"/>
      <c r="F214" s="719"/>
      <c r="G214" s="719"/>
      <c r="H214" s="719"/>
      <c r="I214" s="715" t="e">
        <f>#REF!</f>
        <v>#REF!</v>
      </c>
      <c r="J214" s="1253" t="e">
        <f>#REF!</f>
        <v>#REF!</v>
      </c>
      <c r="K214" s="1253"/>
      <c r="L214" s="1253"/>
      <c r="M214" s="1253"/>
      <c r="N214" s="713"/>
      <c r="AH214" s="718"/>
      <c r="AI214" s="718"/>
      <c r="AK214" s="718"/>
      <c r="AL214" s="718"/>
    </row>
    <row r="215" spans="1:38" s="284" customFormat="1" hidden="1">
      <c r="A215" s="721"/>
      <c r="B215" s="721"/>
      <c r="C215" s="721"/>
      <c r="D215" s="721"/>
      <c r="E215" s="721"/>
      <c r="F215" s="721"/>
      <c r="G215" s="721"/>
      <c r="H215" s="721"/>
      <c r="I215" s="715" t="e">
        <f>#REF!</f>
        <v>#REF!</v>
      </c>
      <c r="J215" s="1253" t="e">
        <f>#REF!</f>
        <v>#REF!</v>
      </c>
      <c r="K215" s="1253"/>
      <c r="L215" s="1253"/>
      <c r="M215" s="1253"/>
      <c r="N215" s="713"/>
      <c r="AH215" s="718"/>
      <c r="AI215" s="718"/>
      <c r="AK215" s="718"/>
      <c r="AL215" s="718"/>
    </row>
    <row r="216" spans="1:38" s="284" customFormat="1" ht="19.5" hidden="1" customHeight="1">
      <c r="A216" s="722"/>
      <c r="B216" s="722"/>
      <c r="C216" s="722"/>
      <c r="D216" s="722"/>
      <c r="E216" s="722"/>
      <c r="F216" s="722"/>
      <c r="G216" s="722"/>
      <c r="H216" s="722"/>
      <c r="I216" s="715" t="e">
        <f>#REF!</f>
        <v>#REF!</v>
      </c>
      <c r="J216" s="1253" t="e">
        <f>#REF!</f>
        <v>#REF!</v>
      </c>
      <c r="K216" s="1253"/>
      <c r="L216" s="1253"/>
      <c r="M216" s="1253"/>
      <c r="N216" s="713"/>
      <c r="AH216" s="718"/>
      <c r="AI216" s="718"/>
      <c r="AK216" s="718"/>
      <c r="AL216" s="718"/>
    </row>
    <row r="217" spans="1:38" s="728" customFormat="1">
      <c r="A217" s="726"/>
      <c r="B217" s="726"/>
      <c r="C217" s="726"/>
      <c r="D217" s="726"/>
      <c r="E217" s="726"/>
      <c r="F217" s="726"/>
      <c r="G217" s="726"/>
      <c r="H217" s="726"/>
      <c r="I217" s="727"/>
      <c r="J217" s="1256"/>
      <c r="K217" s="1256"/>
      <c r="L217" s="1256"/>
      <c r="M217" s="1256"/>
      <c r="N217" s="681"/>
      <c r="O217" s="284"/>
    </row>
    <row r="218" spans="1:38" s="728" customFormat="1">
      <c r="A218" s="709"/>
      <c r="B218" s="709"/>
      <c r="C218" s="709"/>
      <c r="D218" s="709"/>
      <c r="E218" s="709"/>
      <c r="F218" s="709"/>
      <c r="G218" s="709"/>
      <c r="H218" s="709"/>
      <c r="I218" s="710"/>
      <c r="J218" s="710"/>
      <c r="K218" s="710"/>
      <c r="L218" s="710"/>
      <c r="M218" s="710"/>
      <c r="N218" s="681"/>
      <c r="O218" s="284"/>
    </row>
    <row r="219" spans="1:38" s="728" customFormat="1">
      <c r="A219" s="709"/>
      <c r="B219" s="709"/>
      <c r="C219" s="709"/>
      <c r="D219" s="709"/>
      <c r="E219" s="709"/>
      <c r="F219" s="709"/>
      <c r="G219" s="709"/>
      <c r="H219" s="709"/>
      <c r="I219" s="710"/>
      <c r="J219" s="710"/>
      <c r="K219" s="710"/>
      <c r="L219" s="710"/>
      <c r="M219" s="710"/>
      <c r="N219" s="681"/>
      <c r="O219" s="284"/>
    </row>
  </sheetData>
  <sheetProtection algorithmName="SHA-512" hashValue="WE87eEHXe5k4yDcjpO7/M80sv5oI1ZPFro7zWAsWEewf/vGamkYLyA3AG3ySKJrLR0zLO+aIk889x6FmGT13NA==" saltValue="cnLw8GOkoXC4AFE2JqawUg=="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NR1/T/W-AIS/DOM/I00/25/08956 – SRM RFX – 5002004606</v>
      </c>
      <c r="B1" s="74"/>
      <c r="C1" s="75"/>
      <c r="D1" s="75"/>
      <c r="E1" s="75"/>
      <c r="F1" s="75"/>
      <c r="G1" s="75"/>
    </row>
    <row r="2" spans="1:35" ht="18.600000000000001" customHeight="1">
      <c r="A2" s="377"/>
      <c r="B2" s="378"/>
      <c r="C2" s="379"/>
      <c r="D2" s="379"/>
      <c r="E2" s="379"/>
      <c r="F2" s="379"/>
      <c r="G2" s="379"/>
    </row>
    <row r="3" spans="1:35" ht="55.5" customHeight="1">
      <c r="A3" s="1272"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272"/>
      <c r="C3" s="1272"/>
      <c r="D3" s="1272"/>
      <c r="E3" s="1272"/>
      <c r="F3" s="1272"/>
      <c r="G3" s="1272"/>
      <c r="AD3" s="191" t="s">
        <v>340</v>
      </c>
      <c r="AF3" s="212">
        <f>IF(ISERROR(#REF!/('Sch-6'!D14+'Sch-6'!D16+'Sch-6'!D18)),0,#REF!/( 'Sch-6'!D14+'Sch-6'!D16+'Sch-6'!D18))</f>
        <v>0</v>
      </c>
    </row>
    <row r="4" spans="1:35" ht="22.15" customHeight="1">
      <c r="A4" s="1201" t="s">
        <v>417</v>
      </c>
      <c r="B4" s="1201"/>
      <c r="C4" s="1201"/>
      <c r="D4" s="1201"/>
      <c r="E4" s="1201"/>
      <c r="F4" s="1201"/>
      <c r="G4" s="1201"/>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273" t="str">
        <f>'Sch-1'!A7</f>
        <v/>
      </c>
      <c r="B7" s="1273"/>
      <c r="C7" s="1273"/>
      <c r="D7" s="446"/>
      <c r="E7" s="491" t="str">
        <f>'Sch-1'!J7</f>
        <v>Contracts Services, 3rd Floor</v>
      </c>
      <c r="F7" s="446"/>
      <c r="G7" s="54"/>
      <c r="AD7" s="191" t="s">
        <v>344</v>
      </c>
      <c r="AF7" s="212" t="e">
        <f>SUM(AF3:AF6)</f>
        <v>#REF!</v>
      </c>
    </row>
    <row r="8" spans="1:35" ht="28.15" customHeight="1">
      <c r="A8" s="34" t="s">
        <v>410</v>
      </c>
      <c r="B8" s="1239" t="e">
        <f>IF('Sch-1'!#REF!=0, "", 'Sch-1'!#REF!)</f>
        <v>#REF!</v>
      </c>
      <c r="C8" s="1239"/>
      <c r="D8" s="445"/>
      <c r="E8" s="491" t="str">
        <f>'Sch-1'!J8</f>
        <v>Power Grid Corporation of India Ltd.,</v>
      </c>
      <c r="F8" s="445"/>
      <c r="G8" s="54"/>
    </row>
    <row r="9" spans="1:35" ht="28.15" customHeight="1">
      <c r="A9" s="34" t="s">
        <v>411</v>
      </c>
      <c r="B9" s="1239" t="e">
        <f>IF('Sch-1'!#REF!=0, "", 'Sch-1'!#REF!)</f>
        <v>#REF!</v>
      </c>
      <c r="C9" s="1239"/>
      <c r="D9" s="445"/>
      <c r="E9" s="491" t="str">
        <f>'Sch-1'!J9</f>
        <v>Rajasthan Projects Office, 4th Floor, REIL House,</v>
      </c>
      <c r="F9" s="445"/>
      <c r="G9" s="54"/>
    </row>
    <row r="10" spans="1:35" ht="28.15" customHeight="1">
      <c r="A10" s="380"/>
      <c r="B10" s="1274" t="e">
        <f>IF('Sch-1'!#REF!=0, "", 'Sch-1'!#REF!)</f>
        <v>#REF!</v>
      </c>
      <c r="C10" s="1274"/>
      <c r="D10" s="381"/>
      <c r="E10" s="491" t="str">
        <f>'Sch-1'!J10</f>
        <v>Shipra Path, Mansarovar, Jaipur-302020 Rajasthan</v>
      </c>
      <c r="F10" s="381"/>
      <c r="G10" s="325"/>
      <c r="AD10" s="191" t="s">
        <v>274</v>
      </c>
      <c r="AF10" s="219">
        <f>'Sch-1'!X10</f>
        <v>0</v>
      </c>
    </row>
    <row r="11" spans="1:35" ht="28.15" customHeight="1">
      <c r="A11" s="380"/>
      <c r="B11" s="1274" t="e">
        <f>IF('Sch-1'!#REF!=0, "", 'Sch-1'!#REF!)</f>
        <v>#REF!</v>
      </c>
      <c r="C11" s="1274"/>
      <c r="D11" s="381"/>
      <c r="E11" s="491">
        <f>'Sch-1'!J11</f>
        <v>0</v>
      </c>
      <c r="F11" s="381"/>
      <c r="G11" s="325"/>
      <c r="AD11" s="191"/>
      <c r="AF11" s="212"/>
    </row>
    <row r="12" spans="1:35" ht="18.600000000000001" customHeight="1">
      <c r="A12" s="380"/>
      <c r="B12" s="381"/>
      <c r="C12" s="381"/>
      <c r="D12" s="381"/>
      <c r="E12" s="381"/>
      <c r="F12" s="381"/>
      <c r="G12" s="325"/>
      <c r="AD12" s="191"/>
      <c r="AF12" s="212"/>
    </row>
    <row r="13" spans="1:35" ht="28.15" customHeight="1">
      <c r="A13" s="1275" t="s">
        <v>67</v>
      </c>
      <c r="B13" s="1275"/>
      <c r="C13" s="1275"/>
      <c r="D13" s="1275"/>
      <c r="E13" s="1275"/>
      <c r="F13" s="1275"/>
      <c r="G13" s="1276"/>
    </row>
    <row r="14" spans="1:35" ht="33.75" customHeight="1">
      <c r="A14" s="100" t="s">
        <v>431</v>
      </c>
      <c r="B14" s="475" t="s">
        <v>370</v>
      </c>
      <c r="C14" s="475" t="s">
        <v>351</v>
      </c>
      <c r="D14" s="475" t="s">
        <v>352</v>
      </c>
      <c r="E14" s="475" t="s">
        <v>60</v>
      </c>
      <c r="F14" s="101" t="s">
        <v>371</v>
      </c>
      <c r="G14" s="305"/>
      <c r="AE14" s="1277" t="s">
        <v>275</v>
      </c>
      <c r="AF14" s="1277"/>
      <c r="AG14" s="193" t="s">
        <v>283</v>
      </c>
      <c r="AH14" s="1277" t="s">
        <v>276</v>
      </c>
      <c r="AI14" s="1277"/>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279"/>
      <c r="B22" s="1279"/>
      <c r="C22" s="1279"/>
      <c r="D22" s="1279"/>
      <c r="E22" s="1279"/>
      <c r="F22" s="1279"/>
      <c r="G22" s="1279"/>
      <c r="AD22" s="176" t="s">
        <v>283</v>
      </c>
      <c r="AE22" s="249" t="e">
        <f>IF(#REF!&gt;0,#REF!&amp; " Item(s) in Sch-3", "")</f>
        <v>#REF!</v>
      </c>
      <c r="AF22" s="221"/>
    </row>
    <row r="23" spans="1:35" ht="28.15" customHeight="1">
      <c r="A23" s="382"/>
      <c r="B23" s="382"/>
      <c r="C23" s="1202" t="s">
        <v>365</v>
      </c>
      <c r="D23" s="1202"/>
      <c r="E23" s="1202"/>
      <c r="F23" s="1202"/>
      <c r="G23" s="1202"/>
      <c r="AE23" s="249"/>
      <c r="AF23" s="221"/>
    </row>
    <row r="24" spans="1:35" ht="28.15" customHeight="1">
      <c r="A24" s="91" t="s">
        <v>404</v>
      </c>
      <c r="B24" s="106" t="e">
        <f>'Sch-1'!#REF!</f>
        <v>#REF!</v>
      </c>
      <c r="C24" s="1202" t="str">
        <f>"Printed Name   : " &amp; 'Sch-1'!J49</f>
        <v xml:space="preserve">Printed Name   : </v>
      </c>
      <c r="D24" s="1202"/>
      <c r="E24" s="1202"/>
      <c r="F24" s="1202"/>
      <c r="G24" s="1202"/>
    </row>
    <row r="25" spans="1:35" ht="28.15" customHeight="1">
      <c r="A25" s="91" t="s">
        <v>405</v>
      </c>
      <c r="B25" s="102" t="e">
        <f>'Sch-1'!#REF!</f>
        <v>#REF!</v>
      </c>
      <c r="C25" s="1202" t="str">
        <f>"Designation      : " &amp; 'Sch-1'!J50</f>
        <v xml:space="preserve">Designation      : </v>
      </c>
      <c r="D25" s="1202"/>
      <c r="E25" s="1202"/>
      <c r="F25" s="1202"/>
      <c r="G25" s="1202"/>
    </row>
    <row r="26" spans="1:35" ht="28.15" customHeight="1">
      <c r="A26" s="379"/>
      <c r="B26" s="378"/>
      <c r="C26" s="1202" t="s">
        <v>308</v>
      </c>
      <c r="D26" s="1202"/>
      <c r="E26" s="1202"/>
      <c r="F26" s="1202"/>
      <c r="G26" s="1202"/>
    </row>
    <row r="27" spans="1:35" ht="28.15" customHeight="1">
      <c r="A27" s="379"/>
      <c r="B27" s="378"/>
      <c r="C27" s="299"/>
      <c r="D27" s="299"/>
      <c r="E27" s="299"/>
      <c r="F27" s="299"/>
      <c r="G27" s="299"/>
    </row>
    <row r="28" spans="1:35" ht="36.75" customHeight="1">
      <c r="A28" s="103" t="s">
        <v>64</v>
      </c>
      <c r="B28" s="1280" t="s">
        <v>373</v>
      </c>
      <c r="C28" s="1280"/>
      <c r="D28" s="1280"/>
      <c r="E28" s="1280"/>
      <c r="F28" s="1280"/>
      <c r="G28" s="1280"/>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NR1/T/W-AIS/DOM/I00/25/08956 – SRM RFX – 5002004606</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272" t="str">
        <f t="shared" ref="A106:C107" si="0">A3</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106" s="1272">
        <f t="shared" si="0"/>
        <v>0</v>
      </c>
      <c r="C106" s="1272">
        <f t="shared" si="0"/>
        <v>0</v>
      </c>
      <c r="D106" s="1272"/>
      <c r="E106" s="1272"/>
      <c r="F106" s="1272"/>
      <c r="G106" s="1272">
        <f>G3</f>
        <v>0</v>
      </c>
      <c r="H106" s="180"/>
    </row>
    <row r="107" spans="1:12" s="261" customFormat="1" hidden="1">
      <c r="A107" s="1278" t="str">
        <f t="shared" si="0"/>
        <v>(SCHEDULE OF RATES AND PRICES : TYPE TEST CHARGES)</v>
      </c>
      <c r="B107" s="1278">
        <f t="shared" si="0"/>
        <v>0</v>
      </c>
      <c r="C107" s="1278">
        <f t="shared" si="0"/>
        <v>0</v>
      </c>
      <c r="D107" s="1278"/>
      <c r="E107" s="1278"/>
      <c r="F107" s="1278"/>
      <c r="G107" s="1278">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273" t="str">
        <f>A7</f>
        <v/>
      </c>
      <c r="B110" s="1273">
        <f t="shared" ref="B110:C114" si="2">B7</f>
        <v>0</v>
      </c>
      <c r="C110" s="1273">
        <f t="shared" si="2"/>
        <v>0</v>
      </c>
      <c r="D110" s="446"/>
      <c r="E110" s="446"/>
      <c r="F110" s="446"/>
      <c r="G110" s="54">
        <f t="shared" si="1"/>
        <v>0</v>
      </c>
      <c r="H110" s="180"/>
    </row>
    <row r="111" spans="1:12" s="261" customFormat="1" hidden="1">
      <c r="A111" s="34" t="str">
        <f>A8</f>
        <v>Name     :</v>
      </c>
      <c r="B111" s="1239" t="e">
        <f t="shared" si="2"/>
        <v>#REF!</v>
      </c>
      <c r="C111" s="1239">
        <f t="shared" si="2"/>
        <v>0</v>
      </c>
      <c r="D111" s="445"/>
      <c r="E111" s="445"/>
      <c r="F111" s="445"/>
      <c r="G111" s="54">
        <f t="shared" si="1"/>
        <v>0</v>
      </c>
      <c r="H111" s="180"/>
    </row>
    <row r="112" spans="1:12" s="261" customFormat="1" hidden="1">
      <c r="A112" s="34" t="str">
        <f>A9</f>
        <v>Address :</v>
      </c>
      <c r="B112" s="1239" t="e">
        <f t="shared" si="2"/>
        <v>#REF!</v>
      </c>
      <c r="C112" s="1239">
        <f t="shared" si="2"/>
        <v>0</v>
      </c>
      <c r="D112" s="445"/>
      <c r="E112" s="445"/>
      <c r="F112" s="445"/>
      <c r="G112" s="54">
        <f t="shared" si="1"/>
        <v>0</v>
      </c>
      <c r="H112" s="180"/>
    </row>
    <row r="113" spans="1:35" s="261" customFormat="1" hidden="1">
      <c r="A113" s="35"/>
      <c r="B113" s="1239" t="e">
        <f t="shared" si="2"/>
        <v>#REF!</v>
      </c>
      <c r="C113" s="1239">
        <f t="shared" si="2"/>
        <v>0</v>
      </c>
      <c r="D113" s="445"/>
      <c r="E113" s="445"/>
      <c r="F113" s="445"/>
      <c r="G113" s="54">
        <f t="shared" si="1"/>
        <v>0</v>
      </c>
      <c r="H113" s="180"/>
    </row>
    <row r="114" spans="1:35" s="261" customFormat="1" hidden="1">
      <c r="A114" s="35"/>
      <c r="B114" s="1239" t="e">
        <f t="shared" si="2"/>
        <v>#REF!</v>
      </c>
      <c r="C114" s="1239">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282">
        <f>G14</f>
        <v>0</v>
      </c>
      <c r="D116" s="1282"/>
      <c r="E116" s="1282"/>
      <c r="F116" s="1282"/>
      <c r="G116" s="1282"/>
      <c r="H116" s="180"/>
      <c r="AE116" s="1282"/>
      <c r="AF116" s="1282"/>
      <c r="AH116" s="1282"/>
      <c r="AI116" s="1282"/>
    </row>
    <row r="117" spans="1:35" s="261" customFormat="1" hidden="1">
      <c r="A117" s="99" t="e">
        <f>#REF!</f>
        <v>#REF!</v>
      </c>
      <c r="B117" s="99" t="e">
        <f>#REF!</f>
        <v>#REF!</v>
      </c>
      <c r="C117" s="1281" t="e">
        <f>#REF!</f>
        <v>#REF!</v>
      </c>
      <c r="D117" s="1281"/>
      <c r="E117" s="1281"/>
      <c r="F117" s="1281"/>
      <c r="G117" s="1281"/>
      <c r="H117" s="180"/>
      <c r="AE117" s="1281"/>
      <c r="AF117" s="1281"/>
      <c r="AH117" s="1281"/>
      <c r="AI117" s="1281"/>
    </row>
    <row r="118" spans="1:35" s="261" customFormat="1" hidden="1">
      <c r="A118" s="306" t="e">
        <f>#REF!</f>
        <v>#REF!</v>
      </c>
      <c r="B118" s="307" t="e">
        <f>#REF!</f>
        <v>#REF!</v>
      </c>
      <c r="C118" s="1281"/>
      <c r="D118" s="1281"/>
      <c r="E118" s="1281"/>
      <c r="F118" s="1281"/>
      <c r="G118" s="1281"/>
      <c r="H118" s="180"/>
      <c r="AE118" s="1281"/>
      <c r="AF118" s="1281"/>
      <c r="AH118" s="1281"/>
      <c r="AI118" s="1281"/>
    </row>
    <row r="119" spans="1:35" s="261" customFormat="1" hidden="1">
      <c r="A119" s="308" t="e">
        <f>#REF!</f>
        <v>#REF!</v>
      </c>
      <c r="B119" s="309" t="e">
        <f>#REF!</f>
        <v>#REF!</v>
      </c>
      <c r="C119" s="1283" t="e">
        <f>#REF!</f>
        <v>#REF!</v>
      </c>
      <c r="D119" s="1283"/>
      <c r="E119" s="1283"/>
      <c r="F119" s="1283"/>
      <c r="G119" s="1283"/>
      <c r="H119" s="178"/>
      <c r="AE119" s="310"/>
      <c r="AF119" s="310"/>
      <c r="AH119" s="310"/>
      <c r="AI119" s="310"/>
    </row>
    <row r="120" spans="1:35" s="261" customFormat="1" hidden="1">
      <c r="A120" s="308" t="e">
        <f>#REF!</f>
        <v>#REF!</v>
      </c>
      <c r="B120" s="309" t="e">
        <f>#REF!</f>
        <v>#REF!</v>
      </c>
      <c r="C120" s="1283" t="e">
        <f>#REF!</f>
        <v>#REF!</v>
      </c>
      <c r="D120" s="1283"/>
      <c r="E120" s="1283"/>
      <c r="F120" s="1283"/>
      <c r="G120" s="1283"/>
      <c r="H120" s="178"/>
      <c r="AE120" s="311"/>
      <c r="AF120" s="311"/>
      <c r="AH120" s="310"/>
      <c r="AI120" s="311"/>
    </row>
    <row r="121" spans="1:35" s="261" customFormat="1" ht="20.100000000000001" hidden="1" customHeight="1">
      <c r="A121" s="312"/>
      <c r="B121" s="307" t="e">
        <f>#REF!</f>
        <v>#REF!</v>
      </c>
      <c r="C121" s="1283" t="e">
        <f>#REF!</f>
        <v>#REF!</v>
      </c>
      <c r="D121" s="1283"/>
      <c r="E121" s="1283"/>
      <c r="F121" s="1283"/>
      <c r="G121" s="1283"/>
      <c r="H121" s="180"/>
      <c r="AE121" s="311"/>
      <c r="AF121" s="311"/>
      <c r="AH121" s="311"/>
      <c r="AI121" s="311"/>
    </row>
    <row r="122" spans="1:35" s="261" customFormat="1" hidden="1">
      <c r="A122" s="306" t="e">
        <f>#REF!</f>
        <v>#REF!</v>
      </c>
      <c r="B122" s="307" t="e">
        <f>#REF!</f>
        <v>#REF!</v>
      </c>
      <c r="C122" s="1283"/>
      <c r="D122" s="1283"/>
      <c r="E122" s="1283"/>
      <c r="F122" s="1283"/>
      <c r="G122" s="1283"/>
      <c r="H122" s="180"/>
      <c r="AE122" s="1283"/>
      <c r="AF122" s="1283"/>
      <c r="AH122" s="1283"/>
      <c r="AI122" s="1283"/>
    </row>
    <row r="123" spans="1:35" s="261" customFormat="1" hidden="1">
      <c r="A123" s="313" t="e">
        <f>#REF!</f>
        <v>#REF!</v>
      </c>
      <c r="B123" s="307" t="e">
        <f>#REF!</f>
        <v>#REF!</v>
      </c>
      <c r="C123" s="1283"/>
      <c r="D123" s="1283"/>
      <c r="E123" s="1283"/>
      <c r="F123" s="1283"/>
      <c r="G123" s="1283"/>
      <c r="H123" s="180"/>
      <c r="AE123" s="1283"/>
      <c r="AF123" s="1283"/>
      <c r="AH123" s="1283"/>
      <c r="AI123" s="1283"/>
    </row>
    <row r="124" spans="1:35" s="261" customFormat="1" hidden="1">
      <c r="A124" s="314" t="e">
        <f>#REF!</f>
        <v>#REF!</v>
      </c>
      <c r="B124" s="307" t="e">
        <f>#REF!</f>
        <v>#REF!</v>
      </c>
      <c r="C124" s="1283"/>
      <c r="D124" s="1283"/>
      <c r="E124" s="1283"/>
      <c r="F124" s="1283"/>
      <c r="G124" s="1283"/>
      <c r="H124" s="180"/>
      <c r="AE124" s="1283"/>
      <c r="AF124" s="1283"/>
      <c r="AH124" s="1283"/>
      <c r="AI124" s="1283"/>
    </row>
    <row r="125" spans="1:35" s="261" customFormat="1" hidden="1">
      <c r="A125" s="308" t="e">
        <f>#REF!</f>
        <v>#REF!</v>
      </c>
      <c r="B125" s="309" t="e">
        <f>#REF!</f>
        <v>#REF!</v>
      </c>
      <c r="C125" s="1283" t="e">
        <f>#REF!</f>
        <v>#REF!</v>
      </c>
      <c r="D125" s="1283"/>
      <c r="E125" s="1283"/>
      <c r="F125" s="1283"/>
      <c r="G125" s="1283"/>
      <c r="H125" s="178"/>
      <c r="AE125" s="311"/>
      <c r="AF125" s="311"/>
      <c r="AH125" s="310"/>
      <c r="AI125" s="311"/>
    </row>
    <row r="126" spans="1:35" s="261" customFormat="1" hidden="1">
      <c r="A126" s="308" t="e">
        <f>#REF!</f>
        <v>#REF!</v>
      </c>
      <c r="B126" s="309" t="e">
        <f>#REF!</f>
        <v>#REF!</v>
      </c>
      <c r="C126" s="1283" t="e">
        <f>#REF!</f>
        <v>#REF!</v>
      </c>
      <c r="D126" s="1283"/>
      <c r="E126" s="1283"/>
      <c r="F126" s="1283"/>
      <c r="G126" s="1283"/>
      <c r="H126" s="178"/>
      <c r="AE126" s="311"/>
      <c r="AF126" s="311"/>
      <c r="AH126" s="310"/>
      <c r="AI126" s="311"/>
    </row>
    <row r="127" spans="1:35" s="261" customFormat="1" hidden="1">
      <c r="A127" s="308" t="e">
        <f>#REF!</f>
        <v>#REF!</v>
      </c>
      <c r="B127" s="309" t="e">
        <f>#REF!</f>
        <v>#REF!</v>
      </c>
      <c r="C127" s="1283" t="e">
        <f>#REF!</f>
        <v>#REF!</v>
      </c>
      <c r="D127" s="1283"/>
      <c r="E127" s="1283"/>
      <c r="F127" s="1283"/>
      <c r="G127" s="1283"/>
      <c r="H127" s="178"/>
      <c r="AE127" s="311"/>
      <c r="AF127" s="311"/>
      <c r="AH127" s="310"/>
      <c r="AI127" s="311"/>
    </row>
    <row r="128" spans="1:35" s="261" customFormat="1" hidden="1">
      <c r="A128" s="308" t="e">
        <f>#REF!</f>
        <v>#REF!</v>
      </c>
      <c r="B128" s="309" t="e">
        <f>#REF!</f>
        <v>#REF!</v>
      </c>
      <c r="C128" s="1283" t="e">
        <f>#REF!</f>
        <v>#REF!</v>
      </c>
      <c r="D128" s="1283"/>
      <c r="E128" s="1283"/>
      <c r="F128" s="1283"/>
      <c r="G128" s="1283"/>
      <c r="H128" s="178"/>
      <c r="AE128" s="311"/>
      <c r="AF128" s="311"/>
      <c r="AH128" s="310"/>
      <c r="AI128" s="311"/>
    </row>
    <row r="129" spans="1:35" s="261" customFormat="1" hidden="1">
      <c r="A129" s="308"/>
      <c r="B129" s="307" t="e">
        <f>#REF!</f>
        <v>#REF!</v>
      </c>
      <c r="C129" s="1283" t="e">
        <f>#REF!</f>
        <v>#REF!</v>
      </c>
      <c r="D129" s="1283"/>
      <c r="E129" s="1283"/>
      <c r="F129" s="1283"/>
      <c r="G129" s="1283"/>
      <c r="H129" s="178"/>
      <c r="AE129" s="311"/>
      <c r="AF129" s="311"/>
      <c r="AH129" s="311"/>
      <c r="AI129" s="311"/>
    </row>
    <row r="130" spans="1:35" s="261" customFormat="1" ht="20.100000000000001" hidden="1" customHeight="1">
      <c r="A130" s="314" t="e">
        <f>#REF!</f>
        <v>#REF!</v>
      </c>
      <c r="B130" s="307" t="e">
        <f>#REF!</f>
        <v>#REF!</v>
      </c>
      <c r="C130" s="1283"/>
      <c r="D130" s="1283"/>
      <c r="E130" s="1283"/>
      <c r="F130" s="1283"/>
      <c r="G130" s="1283"/>
      <c r="H130" s="178"/>
      <c r="AE130" s="311"/>
      <c r="AF130" s="311"/>
      <c r="AH130" s="311"/>
      <c r="AI130" s="311"/>
    </row>
    <row r="131" spans="1:35" s="261" customFormat="1" hidden="1">
      <c r="A131" s="308" t="e">
        <f>#REF!</f>
        <v>#REF!</v>
      </c>
      <c r="B131" s="309" t="e">
        <f>#REF!</f>
        <v>#REF!</v>
      </c>
      <c r="C131" s="1283" t="e">
        <f>#REF!</f>
        <v>#REF!</v>
      </c>
      <c r="D131" s="1283"/>
      <c r="E131" s="1283"/>
      <c r="F131" s="1283"/>
      <c r="G131" s="1283"/>
      <c r="H131" s="178"/>
      <c r="AE131" s="311"/>
      <c r="AF131" s="311"/>
      <c r="AH131" s="310"/>
      <c r="AI131" s="311"/>
    </row>
    <row r="132" spans="1:35" s="261" customFormat="1" hidden="1">
      <c r="A132" s="308" t="e">
        <f>#REF!</f>
        <v>#REF!</v>
      </c>
      <c r="B132" s="309" t="e">
        <f>#REF!</f>
        <v>#REF!</v>
      </c>
      <c r="C132" s="1283" t="e">
        <f>#REF!</f>
        <v>#REF!</v>
      </c>
      <c r="D132" s="1283"/>
      <c r="E132" s="1283"/>
      <c r="F132" s="1283"/>
      <c r="G132" s="1283"/>
      <c r="H132" s="178"/>
      <c r="AE132" s="311"/>
      <c r="AF132" s="311"/>
      <c r="AH132" s="310"/>
      <c r="AI132" s="311"/>
    </row>
    <row r="133" spans="1:35" s="261" customFormat="1" ht="20.100000000000001" hidden="1" customHeight="1">
      <c r="A133" s="308" t="e">
        <f>#REF!</f>
        <v>#REF!</v>
      </c>
      <c r="B133" s="309" t="e">
        <f>#REF!</f>
        <v>#REF!</v>
      </c>
      <c r="C133" s="1283" t="e">
        <f>#REF!</f>
        <v>#REF!</v>
      </c>
      <c r="D133" s="1283"/>
      <c r="E133" s="1283"/>
      <c r="F133" s="1283"/>
      <c r="G133" s="1283"/>
      <c r="H133" s="178"/>
      <c r="AE133" s="311"/>
      <c r="AF133" s="311"/>
      <c r="AH133" s="310"/>
      <c r="AI133" s="311"/>
    </row>
    <row r="134" spans="1:35" s="261" customFormat="1" hidden="1">
      <c r="A134" s="308" t="e">
        <f>#REF!</f>
        <v>#REF!</v>
      </c>
      <c r="B134" s="309" t="e">
        <f>#REF!</f>
        <v>#REF!</v>
      </c>
      <c r="C134" s="1283" t="e">
        <f>#REF!</f>
        <v>#REF!</v>
      </c>
      <c r="D134" s="1283"/>
      <c r="E134" s="1283"/>
      <c r="F134" s="1283"/>
      <c r="G134" s="1283"/>
      <c r="H134" s="178"/>
      <c r="AE134" s="311"/>
      <c r="AF134" s="311"/>
      <c r="AH134" s="310"/>
      <c r="AI134" s="311"/>
    </row>
    <row r="135" spans="1:35" s="262" customFormat="1" ht="20.100000000000001" hidden="1" customHeight="1">
      <c r="A135" s="315"/>
      <c r="B135" s="307" t="e">
        <f>#REF!</f>
        <v>#REF!</v>
      </c>
      <c r="C135" s="1283" t="e">
        <f>#REF!</f>
        <v>#REF!</v>
      </c>
      <c r="D135" s="1283"/>
      <c r="E135" s="1283"/>
      <c r="F135" s="1283"/>
      <c r="G135" s="1283"/>
      <c r="H135" s="178"/>
      <c r="AE135" s="311"/>
      <c r="AF135" s="311"/>
      <c r="AH135" s="311"/>
      <c r="AI135" s="311"/>
    </row>
    <row r="136" spans="1:35" s="261" customFormat="1" ht="24" hidden="1" customHeight="1">
      <c r="A136" s="314" t="e">
        <f>#REF!</f>
        <v>#REF!</v>
      </c>
      <c r="B136" s="307" t="e">
        <f>#REF!</f>
        <v>#REF!</v>
      </c>
      <c r="C136" s="1283"/>
      <c r="D136" s="1283"/>
      <c r="E136" s="1283"/>
      <c r="F136" s="1283"/>
      <c r="G136" s="1283"/>
      <c r="H136" s="178"/>
      <c r="AE136" s="311"/>
      <c r="AF136" s="311"/>
      <c r="AH136" s="311"/>
      <c r="AI136" s="311"/>
    </row>
    <row r="137" spans="1:35" s="261" customFormat="1" hidden="1">
      <c r="A137" s="308" t="e">
        <f>#REF!</f>
        <v>#REF!</v>
      </c>
      <c r="B137" s="309" t="e">
        <f>#REF!</f>
        <v>#REF!</v>
      </c>
      <c r="C137" s="1283" t="e">
        <f>#REF!</f>
        <v>#REF!</v>
      </c>
      <c r="D137" s="1283"/>
      <c r="E137" s="1283"/>
      <c r="F137" s="1283"/>
      <c r="G137" s="1283"/>
      <c r="H137" s="178"/>
      <c r="AE137" s="311"/>
      <c r="AF137" s="311"/>
      <c r="AH137" s="310"/>
      <c r="AI137" s="311"/>
    </row>
    <row r="138" spans="1:35" s="261" customFormat="1" hidden="1">
      <c r="A138" s="308" t="e">
        <f>#REF!</f>
        <v>#REF!</v>
      </c>
      <c r="B138" s="309" t="e">
        <f>#REF!</f>
        <v>#REF!</v>
      </c>
      <c r="C138" s="1283" t="e">
        <f>#REF!</f>
        <v>#REF!</v>
      </c>
      <c r="D138" s="1283"/>
      <c r="E138" s="1283"/>
      <c r="F138" s="1283"/>
      <c r="G138" s="1283"/>
      <c r="H138" s="178"/>
      <c r="AE138" s="311"/>
      <c r="AF138" s="311"/>
      <c r="AH138" s="310"/>
      <c r="AI138" s="311"/>
    </row>
    <row r="139" spans="1:35" s="261" customFormat="1" ht="33" hidden="1" customHeight="1">
      <c r="A139" s="308" t="e">
        <f>#REF!</f>
        <v>#REF!</v>
      </c>
      <c r="B139" s="309" t="e">
        <f>#REF!</f>
        <v>#REF!</v>
      </c>
      <c r="C139" s="1283" t="e">
        <f>#REF!</f>
        <v>#REF!</v>
      </c>
      <c r="D139" s="1283"/>
      <c r="E139" s="1283"/>
      <c r="F139" s="1283"/>
      <c r="G139" s="1283"/>
      <c r="H139" s="178"/>
      <c r="AE139" s="311"/>
      <c r="AF139" s="311"/>
      <c r="AH139" s="310"/>
      <c r="AI139" s="311"/>
    </row>
    <row r="140" spans="1:35" s="262" customFormat="1" ht="20.100000000000001" hidden="1" customHeight="1">
      <c r="A140" s="308"/>
      <c r="B140" s="307" t="e">
        <f>#REF!</f>
        <v>#REF!</v>
      </c>
      <c r="C140" s="1283" t="e">
        <f>#REF!</f>
        <v>#REF!</v>
      </c>
      <c r="D140" s="1283"/>
      <c r="E140" s="1283"/>
      <c r="F140" s="1283"/>
      <c r="G140" s="1283"/>
      <c r="H140" s="178"/>
      <c r="AE140" s="311"/>
      <c r="AF140" s="311"/>
      <c r="AH140" s="311"/>
      <c r="AI140" s="311"/>
    </row>
    <row r="141" spans="1:35" s="261" customFormat="1" ht="20.100000000000001" hidden="1" customHeight="1">
      <c r="A141" s="314" t="e">
        <f>#REF!</f>
        <v>#REF!</v>
      </c>
      <c r="B141" s="307" t="e">
        <f>#REF!</f>
        <v>#REF!</v>
      </c>
      <c r="C141" s="1283"/>
      <c r="D141" s="1283"/>
      <c r="E141" s="1283"/>
      <c r="F141" s="1283"/>
      <c r="G141" s="1283"/>
      <c r="H141" s="178"/>
      <c r="AE141" s="311"/>
      <c r="AF141" s="311"/>
      <c r="AH141" s="311"/>
      <c r="AI141" s="311"/>
    </row>
    <row r="142" spans="1:35" s="261" customFormat="1" hidden="1">
      <c r="A142" s="308" t="e">
        <f>#REF!</f>
        <v>#REF!</v>
      </c>
      <c r="B142" s="309" t="e">
        <f>#REF!</f>
        <v>#REF!</v>
      </c>
      <c r="C142" s="1283" t="e">
        <f>#REF!</f>
        <v>#REF!</v>
      </c>
      <c r="D142" s="1283"/>
      <c r="E142" s="1283"/>
      <c r="F142" s="1283"/>
      <c r="G142" s="1283"/>
      <c r="H142" s="178"/>
      <c r="AE142" s="311"/>
      <c r="AF142" s="311"/>
      <c r="AH142" s="310"/>
      <c r="AI142" s="311"/>
    </row>
    <row r="143" spans="1:35" s="261" customFormat="1" hidden="1">
      <c r="A143" s="308" t="e">
        <f>#REF!</f>
        <v>#REF!</v>
      </c>
      <c r="B143" s="309" t="e">
        <f>#REF!</f>
        <v>#REF!</v>
      </c>
      <c r="C143" s="1283" t="e">
        <f>#REF!</f>
        <v>#REF!</v>
      </c>
      <c r="D143" s="1283"/>
      <c r="E143" s="1283"/>
      <c r="F143" s="1283"/>
      <c r="G143" s="1283"/>
      <c r="H143" s="178"/>
      <c r="AE143" s="311"/>
      <c r="AF143" s="311"/>
      <c r="AH143" s="310"/>
      <c r="AI143" s="311"/>
    </row>
    <row r="144" spans="1:35" s="261" customFormat="1" hidden="1">
      <c r="A144" s="308" t="e">
        <f>#REF!</f>
        <v>#REF!</v>
      </c>
      <c r="B144" s="309" t="e">
        <f>#REF!</f>
        <v>#REF!</v>
      </c>
      <c r="C144" s="1283" t="e">
        <f>#REF!</f>
        <v>#REF!</v>
      </c>
      <c r="D144" s="1283"/>
      <c r="E144" s="1283"/>
      <c r="F144" s="1283"/>
      <c r="G144" s="1283"/>
      <c r="H144" s="178"/>
      <c r="AE144" s="311"/>
      <c r="AF144" s="311"/>
      <c r="AH144" s="310"/>
      <c r="AI144" s="311"/>
    </row>
    <row r="145" spans="1:35" s="261" customFormat="1" hidden="1">
      <c r="A145" s="308"/>
      <c r="B145" s="307" t="e">
        <f>#REF!</f>
        <v>#REF!</v>
      </c>
      <c r="C145" s="1283" t="e">
        <f>#REF!</f>
        <v>#REF!</v>
      </c>
      <c r="D145" s="1283"/>
      <c r="E145" s="1283"/>
      <c r="F145" s="1283"/>
      <c r="G145" s="1283"/>
      <c r="H145" s="178"/>
      <c r="AE145" s="311"/>
      <c r="AF145" s="311"/>
      <c r="AH145" s="311"/>
      <c r="AI145" s="311"/>
    </row>
    <row r="146" spans="1:35" s="261" customFormat="1" ht="20.100000000000001" hidden="1" customHeight="1">
      <c r="A146" s="314" t="e">
        <f>#REF!</f>
        <v>#REF!</v>
      </c>
      <c r="B146" s="307" t="e">
        <f>#REF!</f>
        <v>#REF!</v>
      </c>
      <c r="C146" s="1283"/>
      <c r="D146" s="1283"/>
      <c r="E146" s="1283"/>
      <c r="F146" s="1283"/>
      <c r="G146" s="1283"/>
      <c r="H146" s="178"/>
      <c r="AE146" s="311"/>
      <c r="AF146" s="311"/>
      <c r="AH146" s="311"/>
      <c r="AI146" s="311"/>
    </row>
    <row r="147" spans="1:35" s="261" customFormat="1" hidden="1">
      <c r="A147" s="308" t="e">
        <f>#REF!</f>
        <v>#REF!</v>
      </c>
      <c r="B147" s="309" t="e">
        <f>#REF!</f>
        <v>#REF!</v>
      </c>
      <c r="C147" s="1283" t="e">
        <f>#REF!</f>
        <v>#REF!</v>
      </c>
      <c r="D147" s="1283"/>
      <c r="E147" s="1283"/>
      <c r="F147" s="1283"/>
      <c r="G147" s="1283"/>
      <c r="H147" s="178"/>
      <c r="AE147" s="311"/>
      <c r="AF147" s="311"/>
      <c r="AH147" s="310"/>
      <c r="AI147" s="311"/>
    </row>
    <row r="148" spans="1:35" s="261" customFormat="1" hidden="1">
      <c r="A148" s="308" t="e">
        <f>#REF!</f>
        <v>#REF!</v>
      </c>
      <c r="B148" s="309" t="e">
        <f>#REF!</f>
        <v>#REF!</v>
      </c>
      <c r="C148" s="1283" t="e">
        <f>#REF!</f>
        <v>#REF!</v>
      </c>
      <c r="D148" s="1283"/>
      <c r="E148" s="1283"/>
      <c r="F148" s="1283"/>
      <c r="G148" s="1283"/>
      <c r="H148" s="178"/>
      <c r="AE148" s="311"/>
      <c r="AF148" s="311"/>
      <c r="AH148" s="310"/>
      <c r="AI148" s="311"/>
    </row>
    <row r="149" spans="1:35" s="261" customFormat="1" hidden="1">
      <c r="A149" s="308" t="e">
        <f>#REF!</f>
        <v>#REF!</v>
      </c>
      <c r="B149" s="309" t="e">
        <f>#REF!</f>
        <v>#REF!</v>
      </c>
      <c r="C149" s="1283" t="e">
        <f>#REF!</f>
        <v>#REF!</v>
      </c>
      <c r="D149" s="1283"/>
      <c r="E149" s="1283"/>
      <c r="F149" s="1283"/>
      <c r="G149" s="1283"/>
      <c r="H149" s="178"/>
      <c r="AE149" s="311"/>
      <c r="AF149" s="311"/>
      <c r="AH149" s="310"/>
      <c r="AI149" s="311"/>
    </row>
    <row r="150" spans="1:35" s="261" customFormat="1" hidden="1">
      <c r="A150" s="308" t="e">
        <f>#REF!</f>
        <v>#REF!</v>
      </c>
      <c r="B150" s="309" t="e">
        <f>#REF!</f>
        <v>#REF!</v>
      </c>
      <c r="C150" s="1283" t="e">
        <f>#REF!</f>
        <v>#REF!</v>
      </c>
      <c r="D150" s="1283"/>
      <c r="E150" s="1283"/>
      <c r="F150" s="1283"/>
      <c r="G150" s="1283"/>
      <c r="H150" s="178"/>
      <c r="AE150" s="311"/>
      <c r="AF150" s="311"/>
      <c r="AH150" s="310"/>
      <c r="AI150" s="311"/>
    </row>
    <row r="151" spans="1:35" s="262" customFormat="1" ht="20.100000000000001" hidden="1" customHeight="1">
      <c r="A151" s="308"/>
      <c r="B151" s="307" t="e">
        <f>#REF!</f>
        <v>#REF!</v>
      </c>
      <c r="C151" s="1283" t="e">
        <f>#REF!</f>
        <v>#REF!</v>
      </c>
      <c r="D151" s="1283"/>
      <c r="E151" s="1283"/>
      <c r="F151" s="1283"/>
      <c r="G151" s="1283"/>
      <c r="H151" s="178"/>
      <c r="AE151" s="311"/>
      <c r="AF151" s="311"/>
      <c r="AH151" s="311"/>
      <c r="AI151" s="311"/>
    </row>
    <row r="152" spans="1:35" s="261" customFormat="1" ht="20.100000000000001" hidden="1" customHeight="1">
      <c r="A152" s="316"/>
      <c r="B152" s="307" t="e">
        <f>#REF!</f>
        <v>#REF!</v>
      </c>
      <c r="C152" s="1283" t="e">
        <f>#REF!</f>
        <v>#REF!</v>
      </c>
      <c r="D152" s="1283"/>
      <c r="E152" s="1283"/>
      <c r="F152" s="1283"/>
      <c r="G152" s="1283"/>
      <c r="H152" s="178"/>
      <c r="AE152" s="311"/>
      <c r="AF152" s="311"/>
      <c r="AH152" s="311"/>
      <c r="AI152" s="311"/>
    </row>
    <row r="153" spans="1:35" s="261" customFormat="1" hidden="1">
      <c r="A153" s="316"/>
      <c r="B153" s="307"/>
      <c r="C153" s="1283"/>
      <c r="D153" s="1283"/>
      <c r="E153" s="1283"/>
      <c r="F153" s="1283"/>
      <c r="G153" s="1283"/>
      <c r="H153" s="178"/>
      <c r="AE153" s="311"/>
      <c r="AF153" s="311"/>
      <c r="AH153" s="311"/>
      <c r="AI153" s="311"/>
    </row>
    <row r="154" spans="1:35" s="261" customFormat="1" ht="20.100000000000001" hidden="1" customHeight="1">
      <c r="A154" s="313" t="e">
        <f>#REF!</f>
        <v>#REF!</v>
      </c>
      <c r="B154" s="307" t="e">
        <f>#REF!</f>
        <v>#REF!</v>
      </c>
      <c r="C154" s="1283"/>
      <c r="D154" s="1283"/>
      <c r="E154" s="1283"/>
      <c r="F154" s="1283"/>
      <c r="G154" s="1283"/>
      <c r="H154" s="178"/>
      <c r="AE154" s="311"/>
      <c r="AF154" s="311"/>
      <c r="AH154" s="311"/>
      <c r="AI154" s="311"/>
    </row>
    <row r="155" spans="1:35" s="261" customFormat="1" ht="30" hidden="1" customHeight="1">
      <c r="A155" s="314" t="e">
        <f>#REF!</f>
        <v>#REF!</v>
      </c>
      <c r="B155" s="307" t="e">
        <f>#REF!</f>
        <v>#REF!</v>
      </c>
      <c r="C155" s="1283"/>
      <c r="D155" s="1283"/>
      <c r="E155" s="1283"/>
      <c r="F155" s="1283"/>
      <c r="G155" s="1283"/>
      <c r="H155" s="178"/>
      <c r="AE155" s="311"/>
      <c r="AF155" s="311"/>
      <c r="AH155" s="311"/>
      <c r="AI155" s="311"/>
    </row>
    <row r="156" spans="1:35" s="261" customFormat="1" hidden="1">
      <c r="A156" s="308" t="e">
        <f>#REF!</f>
        <v>#REF!</v>
      </c>
      <c r="B156" s="309" t="e">
        <f>#REF!</f>
        <v>#REF!</v>
      </c>
      <c r="C156" s="1283" t="e">
        <f>#REF!</f>
        <v>#REF!</v>
      </c>
      <c r="D156" s="1283"/>
      <c r="E156" s="1283"/>
      <c r="F156" s="1283"/>
      <c r="G156" s="1283"/>
      <c r="H156" s="178"/>
      <c r="AE156" s="311"/>
      <c r="AF156" s="311"/>
      <c r="AH156" s="310"/>
      <c r="AI156" s="311"/>
    </row>
    <row r="157" spans="1:35" s="261" customFormat="1" hidden="1">
      <c r="A157" s="308" t="e">
        <f>#REF!</f>
        <v>#REF!</v>
      </c>
      <c r="B157" s="309" t="e">
        <f>#REF!</f>
        <v>#REF!</v>
      </c>
      <c r="C157" s="1283" t="e">
        <f>#REF!</f>
        <v>#REF!</v>
      </c>
      <c r="D157" s="1283"/>
      <c r="E157" s="1283"/>
      <c r="F157" s="1283"/>
      <c r="G157" s="1283"/>
      <c r="H157" s="178"/>
      <c r="AE157" s="311"/>
      <c r="AF157" s="311"/>
      <c r="AH157" s="310"/>
      <c r="AI157" s="311"/>
    </row>
    <row r="158" spans="1:35" s="261" customFormat="1" hidden="1">
      <c r="A158" s="308" t="e">
        <f>#REF!</f>
        <v>#REF!</v>
      </c>
      <c r="B158" s="309" t="e">
        <f>#REF!</f>
        <v>#REF!</v>
      </c>
      <c r="C158" s="1283" t="e">
        <f>#REF!</f>
        <v>#REF!</v>
      </c>
      <c r="D158" s="1283"/>
      <c r="E158" s="1283"/>
      <c r="F158" s="1283"/>
      <c r="G158" s="1283"/>
      <c r="H158" s="178"/>
      <c r="AE158" s="311"/>
      <c r="AF158" s="311"/>
      <c r="AH158" s="310"/>
      <c r="AI158" s="311"/>
    </row>
    <row r="159" spans="1:35" s="261" customFormat="1" ht="20.100000000000001" hidden="1" customHeight="1">
      <c r="A159" s="317"/>
      <c r="B159" s="307" t="e">
        <f>#REF!</f>
        <v>#REF!</v>
      </c>
      <c r="C159" s="1283" t="e">
        <f>#REF!</f>
        <v>#REF!</v>
      </c>
      <c r="D159" s="1283"/>
      <c r="E159" s="1283"/>
      <c r="F159" s="1283"/>
      <c r="G159" s="1283"/>
      <c r="H159" s="178"/>
      <c r="AE159" s="311"/>
      <c r="AF159" s="311"/>
      <c r="AH159" s="311"/>
      <c r="AI159" s="311"/>
    </row>
    <row r="160" spans="1:35" s="261" customFormat="1" ht="20.100000000000001" hidden="1" customHeight="1">
      <c r="A160" s="316"/>
      <c r="B160" s="307" t="e">
        <f>#REF!</f>
        <v>#REF!</v>
      </c>
      <c r="C160" s="1283" t="e">
        <f>#REF!</f>
        <v>#REF!</v>
      </c>
      <c r="D160" s="1283"/>
      <c r="E160" s="1283"/>
      <c r="F160" s="1283"/>
      <c r="G160" s="1283"/>
      <c r="H160" s="178"/>
      <c r="AE160" s="311"/>
      <c r="AF160" s="311"/>
      <c r="AH160" s="311"/>
      <c r="AI160" s="311"/>
    </row>
    <row r="161" spans="1:35" s="261" customFormat="1" ht="20.100000000000001" hidden="1" customHeight="1">
      <c r="A161" s="306" t="e">
        <f>#REF!</f>
        <v>#REF!</v>
      </c>
      <c r="B161" s="307" t="e">
        <f>#REF!</f>
        <v>#REF!</v>
      </c>
      <c r="C161" s="1283"/>
      <c r="D161" s="1283"/>
      <c r="E161" s="1283"/>
      <c r="F161" s="1283"/>
      <c r="G161" s="1283"/>
      <c r="H161" s="178"/>
      <c r="AE161" s="311"/>
      <c r="AF161" s="311"/>
      <c r="AH161" s="311"/>
      <c r="AI161" s="311"/>
    </row>
    <row r="162" spans="1:35" s="261" customFormat="1" ht="30" hidden="1" customHeight="1">
      <c r="A162" s="313" t="e">
        <f>#REF!</f>
        <v>#REF!</v>
      </c>
      <c r="B162" s="307" t="e">
        <f>#REF!</f>
        <v>#REF!</v>
      </c>
      <c r="C162" s="1283"/>
      <c r="D162" s="1283"/>
      <c r="E162" s="1283"/>
      <c r="F162" s="1283"/>
      <c r="G162" s="1283"/>
      <c r="H162" s="178"/>
      <c r="AE162" s="311"/>
      <c r="AF162" s="311"/>
      <c r="AH162" s="311"/>
      <c r="AI162" s="311"/>
    </row>
    <row r="163" spans="1:35" s="261" customFormat="1" ht="20.100000000000001" hidden="1" customHeight="1">
      <c r="A163" s="308" t="e">
        <f>#REF!</f>
        <v>#REF!</v>
      </c>
      <c r="B163" s="309" t="e">
        <f>#REF!</f>
        <v>#REF!</v>
      </c>
      <c r="C163" s="1283" t="e">
        <f>#REF!</f>
        <v>#REF!</v>
      </c>
      <c r="D163" s="1283"/>
      <c r="E163" s="1283"/>
      <c r="F163" s="1283"/>
      <c r="G163" s="1283"/>
      <c r="H163" s="178"/>
      <c r="AE163" s="311"/>
      <c r="AF163" s="311"/>
      <c r="AH163" s="310"/>
      <c r="AI163" s="311"/>
    </row>
    <row r="164" spans="1:35" s="261" customFormat="1" ht="20.100000000000001" hidden="1" customHeight="1">
      <c r="A164" s="308" t="e">
        <f>#REF!</f>
        <v>#REF!</v>
      </c>
      <c r="B164" s="309" t="e">
        <f>#REF!</f>
        <v>#REF!</v>
      </c>
      <c r="C164" s="1283" t="e">
        <f>#REF!</f>
        <v>#REF!</v>
      </c>
      <c r="D164" s="1283"/>
      <c r="E164" s="1283"/>
      <c r="F164" s="1283"/>
      <c r="G164" s="1283"/>
      <c r="H164" s="178"/>
      <c r="AE164" s="311"/>
      <c r="AF164" s="311"/>
      <c r="AH164" s="310"/>
      <c r="AI164" s="311"/>
    </row>
    <row r="165" spans="1:35" s="261" customFormat="1" ht="20.100000000000001" hidden="1" customHeight="1">
      <c r="A165" s="308" t="e">
        <f>#REF!</f>
        <v>#REF!</v>
      </c>
      <c r="B165" s="309" t="e">
        <f>#REF!</f>
        <v>#REF!</v>
      </c>
      <c r="C165" s="1283" t="e">
        <f>#REF!</f>
        <v>#REF!</v>
      </c>
      <c r="D165" s="1283"/>
      <c r="E165" s="1283"/>
      <c r="F165" s="1283"/>
      <c r="G165" s="1283"/>
      <c r="H165" s="178"/>
      <c r="AE165" s="311"/>
      <c r="AF165" s="311"/>
      <c r="AH165" s="310"/>
      <c r="AI165" s="311"/>
    </row>
    <row r="166" spans="1:35" s="261" customFormat="1" ht="20.100000000000001" hidden="1" customHeight="1">
      <c r="A166" s="308" t="e">
        <f>#REF!</f>
        <v>#REF!</v>
      </c>
      <c r="B166" s="309" t="e">
        <f>#REF!</f>
        <v>#REF!</v>
      </c>
      <c r="C166" s="1283" t="e">
        <f>#REF!</f>
        <v>#REF!</v>
      </c>
      <c r="D166" s="1283"/>
      <c r="E166" s="1283"/>
      <c r="F166" s="1283"/>
      <c r="G166" s="1283"/>
      <c r="H166" s="178"/>
      <c r="AE166" s="311"/>
      <c r="AF166" s="311"/>
      <c r="AH166" s="310"/>
      <c r="AI166" s="311"/>
    </row>
    <row r="167" spans="1:35" s="261" customFormat="1" ht="20.100000000000001" hidden="1" customHeight="1">
      <c r="A167" s="308" t="e">
        <f>#REF!</f>
        <v>#REF!</v>
      </c>
      <c r="B167" s="309" t="e">
        <f>#REF!</f>
        <v>#REF!</v>
      </c>
      <c r="C167" s="1283" t="e">
        <f>#REF!</f>
        <v>#REF!</v>
      </c>
      <c r="D167" s="1283"/>
      <c r="E167" s="1283"/>
      <c r="F167" s="1283"/>
      <c r="G167" s="1283"/>
      <c r="H167" s="178"/>
      <c r="AE167" s="311"/>
      <c r="AF167" s="311"/>
      <c r="AH167" s="310"/>
      <c r="AI167" s="311"/>
    </row>
    <row r="168" spans="1:35" s="261" customFormat="1" ht="20.100000000000001" hidden="1" customHeight="1">
      <c r="A168" s="312"/>
      <c r="B168" s="307" t="e">
        <f>#REF!</f>
        <v>#REF!</v>
      </c>
      <c r="C168" s="1283" t="e">
        <f>#REF!</f>
        <v>#REF!</v>
      </c>
      <c r="D168" s="1283"/>
      <c r="E168" s="1283"/>
      <c r="F168" s="1283"/>
      <c r="G168" s="1283"/>
      <c r="H168" s="178"/>
      <c r="AE168" s="311"/>
      <c r="AF168" s="311"/>
      <c r="AH168" s="311"/>
      <c r="AI168" s="311"/>
    </row>
    <row r="169" spans="1:35" s="261" customFormat="1" ht="20.100000000000001" hidden="1" customHeight="1">
      <c r="A169" s="313" t="e">
        <f>#REF!</f>
        <v>#REF!</v>
      </c>
      <c r="B169" s="307" t="e">
        <f>#REF!</f>
        <v>#REF!</v>
      </c>
      <c r="C169" s="1283"/>
      <c r="D169" s="1283"/>
      <c r="E169" s="1283"/>
      <c r="F169" s="1283"/>
      <c r="G169" s="1283"/>
      <c r="H169" s="178"/>
      <c r="AE169" s="311"/>
      <c r="AF169" s="311"/>
      <c r="AH169" s="311"/>
      <c r="AI169" s="311"/>
    </row>
    <row r="170" spans="1:35" s="261" customFormat="1" ht="20.100000000000001" hidden="1" customHeight="1">
      <c r="A170" s="308" t="e">
        <f>#REF!</f>
        <v>#REF!</v>
      </c>
      <c r="B170" s="318" t="e">
        <f>#REF!</f>
        <v>#REF!</v>
      </c>
      <c r="C170" s="1283" t="e">
        <f>#REF!</f>
        <v>#REF!</v>
      </c>
      <c r="D170" s="1283"/>
      <c r="E170" s="1283"/>
      <c r="F170" s="1283"/>
      <c r="G170" s="1283"/>
      <c r="H170" s="178"/>
      <c r="AE170" s="311"/>
      <c r="AF170" s="311"/>
      <c r="AH170" s="310"/>
      <c r="AI170" s="311"/>
    </row>
    <row r="171" spans="1:35" s="261" customFormat="1" ht="20.100000000000001" hidden="1" customHeight="1">
      <c r="A171" s="308" t="e">
        <f>#REF!</f>
        <v>#REF!</v>
      </c>
      <c r="B171" s="318" t="e">
        <f>#REF!</f>
        <v>#REF!</v>
      </c>
      <c r="C171" s="1283" t="e">
        <f>#REF!</f>
        <v>#REF!</v>
      </c>
      <c r="D171" s="1283"/>
      <c r="E171" s="1283"/>
      <c r="F171" s="1283"/>
      <c r="G171" s="1283"/>
      <c r="H171" s="178"/>
      <c r="AE171" s="311"/>
      <c r="AF171" s="311"/>
      <c r="AH171" s="310"/>
      <c r="AI171" s="311"/>
    </row>
    <row r="172" spans="1:35" s="261" customFormat="1" ht="20.100000000000001" hidden="1" customHeight="1">
      <c r="A172" s="308" t="e">
        <f>#REF!</f>
        <v>#REF!</v>
      </c>
      <c r="B172" s="318" t="e">
        <f>#REF!</f>
        <v>#REF!</v>
      </c>
      <c r="C172" s="1283" t="e">
        <f>#REF!</f>
        <v>#REF!</v>
      </c>
      <c r="D172" s="1283"/>
      <c r="E172" s="1283"/>
      <c r="F172" s="1283"/>
      <c r="G172" s="1283"/>
      <c r="H172" s="178"/>
      <c r="AE172" s="311"/>
      <c r="AF172" s="311"/>
      <c r="AH172" s="310"/>
      <c r="AI172" s="311"/>
    </row>
    <row r="173" spans="1:35" s="261" customFormat="1" ht="20.100000000000001" hidden="1" customHeight="1">
      <c r="A173" s="308" t="e">
        <f>#REF!</f>
        <v>#REF!</v>
      </c>
      <c r="B173" s="318" t="e">
        <f>#REF!</f>
        <v>#REF!</v>
      </c>
      <c r="C173" s="1283" t="e">
        <f>#REF!</f>
        <v>#REF!</v>
      </c>
      <c r="D173" s="1283"/>
      <c r="E173" s="1283"/>
      <c r="F173" s="1283"/>
      <c r="G173" s="1283"/>
      <c r="H173" s="178"/>
      <c r="AE173" s="311"/>
      <c r="AF173" s="311"/>
      <c r="AH173" s="310"/>
      <c r="AI173" s="311"/>
    </row>
    <row r="174" spans="1:35" s="261" customFormat="1" ht="20.100000000000001" hidden="1" customHeight="1">
      <c r="A174" s="308" t="e">
        <f>#REF!</f>
        <v>#REF!</v>
      </c>
      <c r="B174" s="318" t="e">
        <f>#REF!</f>
        <v>#REF!</v>
      </c>
      <c r="C174" s="1283" t="e">
        <f>#REF!</f>
        <v>#REF!</v>
      </c>
      <c r="D174" s="1283"/>
      <c r="E174" s="1283"/>
      <c r="F174" s="1283"/>
      <c r="G174" s="1283"/>
      <c r="H174" s="178"/>
      <c r="AE174" s="311"/>
      <c r="AF174" s="311"/>
      <c r="AH174" s="310"/>
      <c r="AI174" s="311"/>
    </row>
    <row r="175" spans="1:35" s="261" customFormat="1" ht="20.100000000000001" hidden="1" customHeight="1">
      <c r="A175" s="308" t="e">
        <f>#REF!</f>
        <v>#REF!</v>
      </c>
      <c r="B175" s="318" t="e">
        <f>#REF!</f>
        <v>#REF!</v>
      </c>
      <c r="C175" s="1283" t="e">
        <f>#REF!</f>
        <v>#REF!</v>
      </c>
      <c r="D175" s="1283"/>
      <c r="E175" s="1283"/>
      <c r="F175" s="1283"/>
      <c r="G175" s="1283"/>
      <c r="H175" s="178"/>
      <c r="AE175" s="311"/>
      <c r="AF175" s="311"/>
      <c r="AH175" s="310"/>
      <c r="AI175" s="311"/>
    </row>
    <row r="176" spans="1:35" s="261" customFormat="1" ht="20.100000000000001" hidden="1" customHeight="1">
      <c r="A176" s="319"/>
      <c r="B176" s="307" t="e">
        <f>#REF!</f>
        <v>#REF!</v>
      </c>
      <c r="C176" s="1283" t="e">
        <f>#REF!</f>
        <v>#REF!</v>
      </c>
      <c r="D176" s="1283"/>
      <c r="E176" s="1283"/>
      <c r="F176" s="1283"/>
      <c r="G176" s="1283"/>
      <c r="H176" s="178"/>
      <c r="AE176" s="311"/>
      <c r="AF176" s="311"/>
      <c r="AH176" s="311"/>
      <c r="AI176" s="311"/>
    </row>
    <row r="177" spans="1:35" s="261" customFormat="1" ht="35.25" hidden="1" customHeight="1">
      <c r="A177" s="313" t="e">
        <f>#REF!</f>
        <v>#REF!</v>
      </c>
      <c r="B177" s="307" t="e">
        <f>#REF!</f>
        <v>#REF!</v>
      </c>
      <c r="C177" s="1283"/>
      <c r="D177" s="1283"/>
      <c r="E177" s="1283"/>
      <c r="F177" s="1283"/>
      <c r="G177" s="1283"/>
      <c r="H177" s="178"/>
      <c r="AE177" s="311"/>
      <c r="AF177" s="311"/>
      <c r="AH177" s="311"/>
      <c r="AI177" s="311"/>
    </row>
    <row r="178" spans="1:35" s="261" customFormat="1" ht="19.5" hidden="1" customHeight="1">
      <c r="A178" s="308" t="e">
        <f>#REF!</f>
        <v>#REF!</v>
      </c>
      <c r="B178" s="318" t="e">
        <f>#REF!</f>
        <v>#REF!</v>
      </c>
      <c r="C178" s="1283" t="e">
        <f>#REF!</f>
        <v>#REF!</v>
      </c>
      <c r="D178" s="1283"/>
      <c r="E178" s="1283"/>
      <c r="F178" s="1283"/>
      <c r="G178" s="1283"/>
      <c r="H178" s="178"/>
      <c r="AE178" s="311"/>
      <c r="AF178" s="311"/>
      <c r="AH178" s="310"/>
      <c r="AI178" s="311"/>
    </row>
    <row r="179" spans="1:35" s="261" customFormat="1" ht="19.5" hidden="1" customHeight="1">
      <c r="A179" s="308" t="e">
        <f>#REF!</f>
        <v>#REF!</v>
      </c>
      <c r="B179" s="318" t="e">
        <f>#REF!</f>
        <v>#REF!</v>
      </c>
      <c r="C179" s="1283" t="e">
        <f>#REF!</f>
        <v>#REF!</v>
      </c>
      <c r="D179" s="1283"/>
      <c r="E179" s="1283"/>
      <c r="F179" s="1283"/>
      <c r="G179" s="1283"/>
      <c r="H179" s="178"/>
      <c r="AE179" s="311"/>
      <c r="AF179" s="311"/>
      <c r="AH179" s="310"/>
      <c r="AI179" s="311"/>
    </row>
    <row r="180" spans="1:35" s="261" customFormat="1" ht="19.5" hidden="1" customHeight="1">
      <c r="A180" s="308" t="e">
        <f>#REF!</f>
        <v>#REF!</v>
      </c>
      <c r="B180" s="318" t="e">
        <f>#REF!</f>
        <v>#REF!</v>
      </c>
      <c r="C180" s="1283" t="e">
        <f>#REF!</f>
        <v>#REF!</v>
      </c>
      <c r="D180" s="1283"/>
      <c r="E180" s="1283"/>
      <c r="F180" s="1283"/>
      <c r="G180" s="1283"/>
      <c r="H180" s="178"/>
      <c r="AE180" s="311"/>
      <c r="AF180" s="311"/>
      <c r="AH180" s="310"/>
      <c r="AI180" s="311"/>
    </row>
    <row r="181" spans="1:35" s="261" customFormat="1" ht="19.5" hidden="1" customHeight="1">
      <c r="A181" s="308" t="e">
        <f>#REF!</f>
        <v>#REF!</v>
      </c>
      <c r="B181" s="318" t="e">
        <f>#REF!</f>
        <v>#REF!</v>
      </c>
      <c r="C181" s="1283" t="e">
        <f>#REF!</f>
        <v>#REF!</v>
      </c>
      <c r="D181" s="1283"/>
      <c r="E181" s="1283"/>
      <c r="F181" s="1283"/>
      <c r="G181" s="1283"/>
      <c r="H181" s="178"/>
      <c r="AE181" s="311"/>
      <c r="AF181" s="311"/>
      <c r="AH181" s="310"/>
      <c r="AI181" s="311"/>
    </row>
    <row r="182" spans="1:35" s="261" customFormat="1" ht="33" hidden="1" customHeight="1">
      <c r="A182" s="308" t="e">
        <f>#REF!</f>
        <v>#REF!</v>
      </c>
      <c r="B182" s="318" t="e">
        <f>#REF!</f>
        <v>#REF!</v>
      </c>
      <c r="C182" s="1283" t="e">
        <f>#REF!</f>
        <v>#REF!</v>
      </c>
      <c r="D182" s="1283"/>
      <c r="E182" s="1283"/>
      <c r="F182" s="1283"/>
      <c r="G182" s="1283"/>
      <c r="H182" s="178"/>
      <c r="AE182" s="311"/>
      <c r="AF182" s="311"/>
      <c r="AH182" s="310"/>
      <c r="AI182" s="311"/>
    </row>
    <row r="183" spans="1:35" s="261" customFormat="1" ht="19.5" hidden="1" customHeight="1">
      <c r="A183" s="308" t="e">
        <f>#REF!</f>
        <v>#REF!</v>
      </c>
      <c r="B183" s="318" t="e">
        <f>#REF!</f>
        <v>#REF!</v>
      </c>
      <c r="C183" s="1283" t="e">
        <f>#REF!</f>
        <v>#REF!</v>
      </c>
      <c r="D183" s="1283"/>
      <c r="E183" s="1283"/>
      <c r="F183" s="1283"/>
      <c r="G183" s="1283"/>
      <c r="H183" s="178"/>
      <c r="AE183" s="311"/>
      <c r="AF183" s="311"/>
      <c r="AH183" s="310"/>
      <c r="AI183" s="311"/>
    </row>
    <row r="184" spans="1:35" s="261" customFormat="1" ht="19.5" hidden="1" customHeight="1">
      <c r="A184" s="308" t="e">
        <f>#REF!</f>
        <v>#REF!</v>
      </c>
      <c r="B184" s="318" t="e">
        <f>#REF!</f>
        <v>#REF!</v>
      </c>
      <c r="C184" s="1283" t="e">
        <f>#REF!</f>
        <v>#REF!</v>
      </c>
      <c r="D184" s="1283"/>
      <c r="E184" s="1283"/>
      <c r="F184" s="1283"/>
      <c r="G184" s="1283"/>
      <c r="H184" s="178"/>
      <c r="AE184" s="311"/>
      <c r="AF184" s="311"/>
      <c r="AH184" s="310"/>
      <c r="AI184" s="311"/>
    </row>
    <row r="185" spans="1:35" s="261" customFormat="1" ht="19.5" hidden="1" customHeight="1">
      <c r="A185" s="308" t="e">
        <f>#REF!</f>
        <v>#REF!</v>
      </c>
      <c r="B185" s="318" t="e">
        <f>#REF!</f>
        <v>#REF!</v>
      </c>
      <c r="C185" s="1283" t="e">
        <f>#REF!</f>
        <v>#REF!</v>
      </c>
      <c r="D185" s="1283"/>
      <c r="E185" s="1283"/>
      <c r="F185" s="1283"/>
      <c r="G185" s="1283"/>
      <c r="H185" s="178"/>
      <c r="AE185" s="311"/>
      <c r="AF185" s="311"/>
      <c r="AH185" s="310"/>
      <c r="AI185" s="311"/>
    </row>
    <row r="186" spans="1:35" s="261" customFormat="1" ht="19.5" hidden="1" customHeight="1">
      <c r="A186" s="308" t="e">
        <f>#REF!</f>
        <v>#REF!</v>
      </c>
      <c r="B186" s="318" t="e">
        <f>#REF!</f>
        <v>#REF!</v>
      </c>
      <c r="C186" s="1283" t="e">
        <f>#REF!</f>
        <v>#REF!</v>
      </c>
      <c r="D186" s="1283"/>
      <c r="E186" s="1283"/>
      <c r="F186" s="1283"/>
      <c r="G186" s="1283"/>
      <c r="H186" s="178"/>
      <c r="AE186" s="311"/>
      <c r="AF186" s="311"/>
      <c r="AH186" s="310"/>
      <c r="AI186" s="311"/>
    </row>
    <row r="187" spans="1:35" s="261" customFormat="1" ht="19.5" hidden="1" customHeight="1">
      <c r="A187" s="319"/>
      <c r="B187" s="307" t="e">
        <f>#REF!</f>
        <v>#REF!</v>
      </c>
      <c r="C187" s="1283" t="e">
        <f>#REF!</f>
        <v>#REF!</v>
      </c>
      <c r="D187" s="1283"/>
      <c r="E187" s="1283"/>
      <c r="F187" s="1283"/>
      <c r="G187" s="1283"/>
      <c r="H187" s="178"/>
      <c r="AE187" s="311"/>
      <c r="AF187" s="311"/>
      <c r="AH187" s="311"/>
      <c r="AI187" s="311"/>
    </row>
    <row r="188" spans="1:35" s="261" customFormat="1" ht="19.5" hidden="1" customHeight="1">
      <c r="A188" s="313" t="e">
        <f>#REF!</f>
        <v>#REF!</v>
      </c>
      <c r="B188" s="307" t="e">
        <f>#REF!</f>
        <v>#REF!</v>
      </c>
      <c r="C188" s="1283"/>
      <c r="D188" s="1283"/>
      <c r="E188" s="1283"/>
      <c r="F188" s="1283"/>
      <c r="G188" s="1283"/>
      <c r="H188" s="178"/>
      <c r="AE188" s="311"/>
      <c r="AF188" s="311"/>
      <c r="AH188" s="311"/>
      <c r="AI188" s="311"/>
    </row>
    <row r="189" spans="1:35" s="261" customFormat="1" ht="19.5" hidden="1" customHeight="1">
      <c r="A189" s="308" t="e">
        <f>#REF!</f>
        <v>#REF!</v>
      </c>
      <c r="B189" s="309" t="e">
        <f>#REF!</f>
        <v>#REF!</v>
      </c>
      <c r="C189" s="1283" t="e">
        <f>#REF!</f>
        <v>#REF!</v>
      </c>
      <c r="D189" s="1283"/>
      <c r="E189" s="1283"/>
      <c r="F189" s="1283"/>
      <c r="G189" s="1283"/>
      <c r="H189" s="178"/>
      <c r="AE189" s="311"/>
      <c r="AF189" s="311"/>
      <c r="AH189" s="310"/>
      <c r="AI189" s="311"/>
    </row>
    <row r="190" spans="1:35" s="261" customFormat="1" ht="19.5" hidden="1" customHeight="1">
      <c r="A190" s="308" t="e">
        <f>#REF!</f>
        <v>#REF!</v>
      </c>
      <c r="B190" s="309" t="e">
        <f>#REF!</f>
        <v>#REF!</v>
      </c>
      <c r="C190" s="1283" t="e">
        <f>#REF!</f>
        <v>#REF!</v>
      </c>
      <c r="D190" s="1283"/>
      <c r="E190" s="1283"/>
      <c r="F190" s="1283"/>
      <c r="G190" s="1283"/>
      <c r="H190" s="178"/>
      <c r="AE190" s="311"/>
      <c r="AF190" s="311"/>
      <c r="AH190" s="310"/>
      <c r="AI190" s="311"/>
    </row>
    <row r="191" spans="1:35" s="261" customFormat="1" ht="19.5" hidden="1" customHeight="1">
      <c r="A191" s="308" t="e">
        <f>#REF!</f>
        <v>#REF!</v>
      </c>
      <c r="B191" s="309" t="e">
        <f>#REF!</f>
        <v>#REF!</v>
      </c>
      <c r="C191" s="1283" t="e">
        <f>#REF!</f>
        <v>#REF!</v>
      </c>
      <c r="D191" s="1283"/>
      <c r="E191" s="1283"/>
      <c r="F191" s="1283"/>
      <c r="G191" s="1283"/>
      <c r="H191" s="178"/>
      <c r="AE191" s="311"/>
      <c r="AF191" s="311"/>
      <c r="AH191" s="310"/>
      <c r="AI191" s="311"/>
    </row>
    <row r="192" spans="1:35" s="261" customFormat="1" ht="19.5" hidden="1" customHeight="1">
      <c r="A192" s="319"/>
      <c r="B192" s="307" t="e">
        <f>#REF!</f>
        <v>#REF!</v>
      </c>
      <c r="C192" s="1283" t="e">
        <f>#REF!</f>
        <v>#REF!</v>
      </c>
      <c r="D192" s="1283"/>
      <c r="E192" s="1283"/>
      <c r="F192" s="1283"/>
      <c r="G192" s="1283"/>
      <c r="H192" s="178"/>
      <c r="AE192" s="311"/>
      <c r="AF192" s="311"/>
      <c r="AH192" s="311"/>
      <c r="AI192" s="311"/>
    </row>
    <row r="193" spans="1:35" s="261" customFormat="1" ht="33" hidden="1" customHeight="1">
      <c r="A193" s="313" t="e">
        <f>#REF!</f>
        <v>#REF!</v>
      </c>
      <c r="B193" s="307" t="e">
        <f>#REF!</f>
        <v>#REF!</v>
      </c>
      <c r="C193" s="1283"/>
      <c r="D193" s="1283"/>
      <c r="E193" s="1283"/>
      <c r="F193" s="1283"/>
      <c r="G193" s="1283"/>
      <c r="H193" s="178"/>
      <c r="AE193" s="311"/>
      <c r="AF193" s="311"/>
      <c r="AH193" s="311"/>
      <c r="AI193" s="311"/>
    </row>
    <row r="194" spans="1:35" s="261" customFormat="1" ht="19.5" hidden="1" customHeight="1">
      <c r="A194" s="319" t="e">
        <f>#REF!</f>
        <v>#REF!</v>
      </c>
      <c r="B194" s="309" t="e">
        <f>#REF!</f>
        <v>#REF!</v>
      </c>
      <c r="C194" s="1283" t="e">
        <f>#REF!</f>
        <v>#REF!</v>
      </c>
      <c r="D194" s="1283"/>
      <c r="E194" s="1283"/>
      <c r="F194" s="1283"/>
      <c r="G194" s="1283"/>
      <c r="H194" s="178"/>
      <c r="AE194" s="311"/>
      <c r="AF194" s="311"/>
      <c r="AH194" s="310"/>
      <c r="AI194" s="311"/>
    </row>
    <row r="195" spans="1:35" s="261" customFormat="1" ht="19.5" hidden="1" customHeight="1">
      <c r="A195" s="319" t="e">
        <f>#REF!</f>
        <v>#REF!</v>
      </c>
      <c r="B195" s="309" t="e">
        <f>#REF!</f>
        <v>#REF!</v>
      </c>
      <c r="C195" s="1283" t="e">
        <f>#REF!</f>
        <v>#REF!</v>
      </c>
      <c r="D195" s="1283"/>
      <c r="E195" s="1283"/>
      <c r="F195" s="1283"/>
      <c r="G195" s="1283"/>
      <c r="H195" s="178"/>
      <c r="AE195" s="311"/>
      <c r="AF195" s="311"/>
      <c r="AH195" s="310"/>
      <c r="AI195" s="311"/>
    </row>
    <row r="196" spans="1:35" s="261" customFormat="1" ht="19.5" hidden="1" customHeight="1">
      <c r="A196" s="319" t="e">
        <f>#REF!</f>
        <v>#REF!</v>
      </c>
      <c r="B196" s="309" t="e">
        <f>#REF!</f>
        <v>#REF!</v>
      </c>
      <c r="C196" s="1283" t="e">
        <f>#REF!</f>
        <v>#REF!</v>
      </c>
      <c r="D196" s="1283"/>
      <c r="E196" s="1283"/>
      <c r="F196" s="1283"/>
      <c r="G196" s="1283"/>
      <c r="H196" s="178"/>
      <c r="AE196" s="311"/>
      <c r="AF196" s="311"/>
      <c r="AH196" s="310"/>
      <c r="AI196" s="311"/>
    </row>
    <row r="197" spans="1:35" s="261" customFormat="1" ht="19.5" hidden="1" customHeight="1">
      <c r="A197" s="319"/>
      <c r="B197" s="307" t="e">
        <f>#REF!</f>
        <v>#REF!</v>
      </c>
      <c r="C197" s="1283" t="e">
        <f>#REF!</f>
        <v>#REF!</v>
      </c>
      <c r="D197" s="1283"/>
      <c r="E197" s="1283"/>
      <c r="F197" s="1283"/>
      <c r="G197" s="1283"/>
      <c r="H197" s="178"/>
      <c r="AE197" s="311"/>
      <c r="AF197" s="311"/>
      <c r="AH197" s="311"/>
      <c r="AI197" s="311"/>
    </row>
    <row r="198" spans="1:35" s="261" customFormat="1" ht="19.5" hidden="1" customHeight="1">
      <c r="A198" s="313" t="e">
        <f>#REF!</f>
        <v>#REF!</v>
      </c>
      <c r="B198" s="307" t="e">
        <f>#REF!</f>
        <v>#REF!</v>
      </c>
      <c r="C198" s="1283"/>
      <c r="D198" s="1283"/>
      <c r="E198" s="1283"/>
      <c r="F198" s="1283"/>
      <c r="G198" s="1283"/>
      <c r="H198" s="178"/>
      <c r="AE198" s="311"/>
      <c r="AF198" s="311"/>
      <c r="AH198" s="311"/>
      <c r="AI198" s="311"/>
    </row>
    <row r="199" spans="1:35" s="261" customFormat="1" ht="19.5" hidden="1" customHeight="1">
      <c r="A199" s="308" t="e">
        <f>#REF!</f>
        <v>#REF!</v>
      </c>
      <c r="B199" s="309" t="e">
        <f>#REF!</f>
        <v>#REF!</v>
      </c>
      <c r="C199" s="1283" t="e">
        <f>#REF!</f>
        <v>#REF!</v>
      </c>
      <c r="D199" s="1283"/>
      <c r="E199" s="1283"/>
      <c r="F199" s="1283"/>
      <c r="G199" s="1283"/>
      <c r="H199" s="178"/>
      <c r="AE199" s="311"/>
      <c r="AF199" s="311"/>
      <c r="AH199" s="310"/>
      <c r="AI199" s="311"/>
    </row>
    <row r="200" spans="1:35" s="261" customFormat="1" ht="19.5" hidden="1" customHeight="1">
      <c r="A200" s="308" t="e">
        <f>#REF!</f>
        <v>#REF!</v>
      </c>
      <c r="B200" s="309" t="e">
        <f>#REF!</f>
        <v>#REF!</v>
      </c>
      <c r="C200" s="1283" t="e">
        <f>#REF!</f>
        <v>#REF!</v>
      </c>
      <c r="D200" s="1283"/>
      <c r="E200" s="1283"/>
      <c r="F200" s="1283"/>
      <c r="G200" s="1283"/>
      <c r="H200" s="178"/>
      <c r="AE200" s="311"/>
      <c r="AF200" s="311"/>
      <c r="AH200" s="310"/>
      <c r="AI200" s="311"/>
    </row>
    <row r="201" spans="1:35" s="261" customFormat="1" ht="19.5" hidden="1" customHeight="1">
      <c r="A201" s="319"/>
      <c r="B201" s="307" t="e">
        <f>#REF!</f>
        <v>#REF!</v>
      </c>
      <c r="C201" s="1283" t="e">
        <f>#REF!</f>
        <v>#REF!</v>
      </c>
      <c r="D201" s="1283"/>
      <c r="E201" s="1283"/>
      <c r="F201" s="1283"/>
      <c r="G201" s="1283"/>
      <c r="H201" s="178"/>
      <c r="AE201" s="311"/>
      <c r="AF201" s="311"/>
      <c r="AH201" s="311"/>
      <c r="AI201" s="311"/>
    </row>
    <row r="202" spans="1:35" s="261" customFormat="1" ht="33" hidden="1" customHeight="1">
      <c r="A202" s="313" t="e">
        <f>#REF!</f>
        <v>#REF!</v>
      </c>
      <c r="B202" s="307" t="e">
        <f>#REF!</f>
        <v>#REF!</v>
      </c>
      <c r="C202" s="1283"/>
      <c r="D202" s="1283"/>
      <c r="E202" s="1283"/>
      <c r="F202" s="1283"/>
      <c r="G202" s="1283"/>
      <c r="H202" s="178"/>
      <c r="AE202" s="311"/>
      <c r="AF202" s="311"/>
      <c r="AH202" s="311"/>
      <c r="AI202" s="311"/>
    </row>
    <row r="203" spans="1:35" s="261" customFormat="1" ht="19.5" hidden="1" customHeight="1">
      <c r="A203" s="308" t="e">
        <f>#REF!</f>
        <v>#REF!</v>
      </c>
      <c r="B203" s="309" t="e">
        <f>#REF!</f>
        <v>#REF!</v>
      </c>
      <c r="C203" s="1283" t="e">
        <f>#REF!</f>
        <v>#REF!</v>
      </c>
      <c r="D203" s="1283"/>
      <c r="E203" s="1283"/>
      <c r="F203" s="1283"/>
      <c r="G203" s="1283"/>
      <c r="H203" s="178"/>
      <c r="AE203" s="311"/>
      <c r="AF203" s="311"/>
      <c r="AH203" s="310"/>
      <c r="AI203" s="311"/>
    </row>
    <row r="204" spans="1:35" s="261" customFormat="1" ht="19.5" hidden="1" customHeight="1">
      <c r="A204" s="308" t="e">
        <f>#REF!</f>
        <v>#REF!</v>
      </c>
      <c r="B204" s="309" t="e">
        <f>#REF!</f>
        <v>#REF!</v>
      </c>
      <c r="C204" s="1283" t="e">
        <f>#REF!</f>
        <v>#REF!</v>
      </c>
      <c r="D204" s="1283"/>
      <c r="E204" s="1283"/>
      <c r="F204" s="1283"/>
      <c r="G204" s="1283"/>
      <c r="H204" s="178"/>
      <c r="AE204" s="311"/>
      <c r="AF204" s="311"/>
      <c r="AH204" s="310"/>
      <c r="AI204" s="311"/>
    </row>
    <row r="205" spans="1:35" s="261" customFormat="1" ht="19.5" hidden="1" customHeight="1">
      <c r="A205" s="308" t="e">
        <f>#REF!</f>
        <v>#REF!</v>
      </c>
      <c r="B205" s="309" t="e">
        <f>#REF!</f>
        <v>#REF!</v>
      </c>
      <c r="C205" s="1283" t="e">
        <f>#REF!</f>
        <v>#REF!</v>
      </c>
      <c r="D205" s="1283"/>
      <c r="E205" s="1283"/>
      <c r="F205" s="1283"/>
      <c r="G205" s="1283"/>
      <c r="H205" s="178"/>
      <c r="AE205" s="311"/>
      <c r="AF205" s="311"/>
      <c r="AH205" s="310"/>
      <c r="AI205" s="311"/>
    </row>
    <row r="206" spans="1:35" s="261" customFormat="1" ht="19.5" hidden="1" customHeight="1">
      <c r="A206" s="308" t="e">
        <f>#REF!</f>
        <v>#REF!</v>
      </c>
      <c r="B206" s="309" t="e">
        <f>#REF!</f>
        <v>#REF!</v>
      </c>
      <c r="C206" s="1283" t="e">
        <f>#REF!</f>
        <v>#REF!</v>
      </c>
      <c r="D206" s="1283"/>
      <c r="E206" s="1283"/>
      <c r="F206" s="1283"/>
      <c r="G206" s="1283"/>
      <c r="H206" s="178"/>
      <c r="AE206" s="311"/>
      <c r="AF206" s="311"/>
      <c r="AH206" s="310"/>
      <c r="AI206" s="311"/>
    </row>
    <row r="207" spans="1:35" s="261" customFormat="1" ht="19.5" hidden="1" customHeight="1">
      <c r="A207" s="308" t="e">
        <f>#REF!</f>
        <v>#REF!</v>
      </c>
      <c r="B207" s="309" t="e">
        <f>#REF!</f>
        <v>#REF!</v>
      </c>
      <c r="C207" s="1283" t="e">
        <f>#REF!</f>
        <v>#REF!</v>
      </c>
      <c r="D207" s="1283"/>
      <c r="E207" s="1283"/>
      <c r="F207" s="1283"/>
      <c r="G207" s="1283"/>
      <c r="H207" s="178"/>
      <c r="AE207" s="311"/>
      <c r="AF207" s="311"/>
      <c r="AH207" s="310"/>
      <c r="AI207" s="311"/>
    </row>
    <row r="208" spans="1:35" s="261" customFormat="1" ht="19.5" hidden="1" customHeight="1">
      <c r="A208" s="308" t="e">
        <f>#REF!</f>
        <v>#REF!</v>
      </c>
      <c r="B208" s="309" t="e">
        <f>#REF!</f>
        <v>#REF!</v>
      </c>
      <c r="C208" s="1283" t="e">
        <f>#REF!</f>
        <v>#REF!</v>
      </c>
      <c r="D208" s="1283"/>
      <c r="E208" s="1283"/>
      <c r="F208" s="1283"/>
      <c r="G208" s="1283"/>
      <c r="H208" s="178"/>
      <c r="AE208" s="311"/>
      <c r="AF208" s="311"/>
      <c r="AH208" s="310"/>
      <c r="AI208" s="311"/>
    </row>
    <row r="209" spans="1:35" s="261" customFormat="1" ht="19.5" hidden="1" customHeight="1">
      <c r="A209" s="319"/>
      <c r="B209" s="307" t="e">
        <f>#REF!</f>
        <v>#REF!</v>
      </c>
      <c r="C209" s="1283" t="e">
        <f>#REF!</f>
        <v>#REF!</v>
      </c>
      <c r="D209" s="1283"/>
      <c r="E209" s="1283"/>
      <c r="F209" s="1283"/>
      <c r="G209" s="1283"/>
      <c r="H209" s="178"/>
      <c r="AE209" s="311"/>
      <c r="AF209" s="311"/>
      <c r="AH209" s="311"/>
      <c r="AI209" s="311"/>
    </row>
    <row r="210" spans="1:35" s="261" customFormat="1" ht="33" hidden="1" customHeight="1">
      <c r="A210" s="313" t="e">
        <f>#REF!</f>
        <v>#REF!</v>
      </c>
      <c r="B210" s="307" t="e">
        <f>#REF!</f>
        <v>#REF!</v>
      </c>
      <c r="C210" s="1283"/>
      <c r="D210" s="1283"/>
      <c r="E210" s="1283"/>
      <c r="F210" s="1283"/>
      <c r="G210" s="1283"/>
      <c r="H210" s="178"/>
      <c r="AE210" s="311"/>
      <c r="AF210" s="311"/>
      <c r="AH210" s="311"/>
      <c r="AI210" s="311"/>
    </row>
    <row r="211" spans="1:35" s="261" customFormat="1" ht="33" hidden="1" customHeight="1">
      <c r="A211" s="308" t="e">
        <f>#REF!</f>
        <v>#REF!</v>
      </c>
      <c r="B211" s="309" t="e">
        <f>#REF!</f>
        <v>#REF!</v>
      </c>
      <c r="C211" s="1283" t="e">
        <f>#REF!</f>
        <v>#REF!</v>
      </c>
      <c r="D211" s="1283"/>
      <c r="E211" s="1283"/>
      <c r="F211" s="1283"/>
      <c r="G211" s="1283"/>
      <c r="H211" s="178"/>
      <c r="AE211" s="311"/>
      <c r="AF211" s="311"/>
      <c r="AH211" s="310"/>
      <c r="AI211" s="311"/>
    </row>
    <row r="212" spans="1:35" s="261" customFormat="1" ht="19.5" hidden="1" customHeight="1">
      <c r="A212" s="308" t="e">
        <f>#REF!</f>
        <v>#REF!</v>
      </c>
      <c r="B212" s="309" t="e">
        <f>#REF!</f>
        <v>#REF!</v>
      </c>
      <c r="C212" s="1283" t="e">
        <f>#REF!</f>
        <v>#REF!</v>
      </c>
      <c r="D212" s="1283"/>
      <c r="E212" s="1283"/>
      <c r="F212" s="1283"/>
      <c r="G212" s="1283"/>
      <c r="H212" s="178"/>
      <c r="AE212" s="311"/>
      <c r="AF212" s="311"/>
      <c r="AH212" s="310"/>
      <c r="AI212" s="311"/>
    </row>
    <row r="213" spans="1:35" s="261" customFormat="1" ht="19.5" hidden="1" customHeight="1">
      <c r="A213" s="308" t="e">
        <f>#REF!</f>
        <v>#REF!</v>
      </c>
      <c r="B213" s="309" t="e">
        <f>#REF!</f>
        <v>#REF!</v>
      </c>
      <c r="C213" s="1283" t="e">
        <f>#REF!</f>
        <v>#REF!</v>
      </c>
      <c r="D213" s="1283"/>
      <c r="E213" s="1283"/>
      <c r="F213" s="1283"/>
      <c r="G213" s="1283"/>
      <c r="H213" s="178"/>
      <c r="AE213" s="311"/>
      <c r="AF213" s="311"/>
      <c r="AH213" s="310"/>
      <c r="AI213" s="311"/>
    </row>
    <row r="214" spans="1:35" s="261" customFormat="1" ht="19.5" hidden="1" customHeight="1">
      <c r="A214" s="319" t="e">
        <f>#REF!</f>
        <v>#REF!</v>
      </c>
      <c r="B214" s="307" t="e">
        <f>#REF!</f>
        <v>#REF!</v>
      </c>
      <c r="C214" s="1283" t="e">
        <f>#REF!</f>
        <v>#REF!</v>
      </c>
      <c r="D214" s="1283"/>
      <c r="E214" s="1283"/>
      <c r="F214" s="1283"/>
      <c r="G214" s="1283"/>
      <c r="H214" s="178"/>
      <c r="AE214" s="311"/>
      <c r="AF214" s="311"/>
      <c r="AH214" s="311"/>
      <c r="AI214" s="311"/>
    </row>
    <row r="215" spans="1:35" s="261" customFormat="1" ht="33" hidden="1" customHeight="1">
      <c r="A215" s="313" t="e">
        <f>#REF!</f>
        <v>#REF!</v>
      </c>
      <c r="B215" s="307" t="e">
        <f>#REF!</f>
        <v>#REF!</v>
      </c>
      <c r="C215" s="1283"/>
      <c r="D215" s="1283"/>
      <c r="E215" s="1283"/>
      <c r="F215" s="1283"/>
      <c r="G215" s="1283"/>
      <c r="H215" s="178"/>
      <c r="AE215" s="311"/>
      <c r="AF215" s="311"/>
      <c r="AH215" s="311"/>
      <c r="AI215" s="311"/>
    </row>
    <row r="216" spans="1:35" s="261" customFormat="1" ht="19.5" hidden="1" customHeight="1">
      <c r="A216" s="308" t="e">
        <f>#REF!</f>
        <v>#REF!</v>
      </c>
      <c r="B216" s="309" t="e">
        <f>#REF!</f>
        <v>#REF!</v>
      </c>
      <c r="C216" s="1283" t="e">
        <f>#REF!</f>
        <v>#REF!</v>
      </c>
      <c r="D216" s="1283"/>
      <c r="E216" s="1283"/>
      <c r="F216" s="1283"/>
      <c r="G216" s="1283"/>
      <c r="H216" s="178"/>
      <c r="AE216" s="311"/>
      <c r="AF216" s="311"/>
      <c r="AH216" s="310"/>
      <c r="AI216" s="311"/>
    </row>
    <row r="217" spans="1:35" s="261" customFormat="1" ht="19.5" hidden="1" customHeight="1">
      <c r="A217" s="308" t="e">
        <f>#REF!</f>
        <v>#REF!</v>
      </c>
      <c r="B217" s="309" t="e">
        <f>#REF!</f>
        <v>#REF!</v>
      </c>
      <c r="C217" s="1283" t="e">
        <f>#REF!</f>
        <v>#REF!</v>
      </c>
      <c r="D217" s="1283"/>
      <c r="E217" s="1283"/>
      <c r="F217" s="1283"/>
      <c r="G217" s="1283"/>
      <c r="H217" s="178"/>
      <c r="AE217" s="311"/>
      <c r="AF217" s="311"/>
      <c r="AH217" s="310"/>
      <c r="AI217" s="311"/>
    </row>
    <row r="218" spans="1:35" s="261" customFormat="1" ht="32.25" hidden="1" customHeight="1">
      <c r="A218" s="308" t="e">
        <f>#REF!</f>
        <v>#REF!</v>
      </c>
      <c r="B218" s="309" t="e">
        <f>#REF!</f>
        <v>#REF!</v>
      </c>
      <c r="C218" s="1283" t="e">
        <f>#REF!</f>
        <v>#REF!</v>
      </c>
      <c r="D218" s="1283"/>
      <c r="E218" s="1283"/>
      <c r="F218" s="1283"/>
      <c r="G218" s="1283"/>
      <c r="H218" s="178"/>
      <c r="AE218" s="311"/>
      <c r="AF218" s="311"/>
      <c r="AH218" s="310"/>
      <c r="AI218" s="311"/>
    </row>
    <row r="219" spans="1:35" s="261" customFormat="1" ht="19.5" hidden="1" customHeight="1">
      <c r="A219" s="308" t="e">
        <f>#REF!</f>
        <v>#REF!</v>
      </c>
      <c r="B219" s="309" t="e">
        <f>#REF!</f>
        <v>#REF!</v>
      </c>
      <c r="C219" s="1283" t="e">
        <f>#REF!</f>
        <v>#REF!</v>
      </c>
      <c r="D219" s="1283"/>
      <c r="E219" s="1283"/>
      <c r="F219" s="1283"/>
      <c r="G219" s="1283"/>
      <c r="H219" s="178"/>
      <c r="AE219" s="311"/>
      <c r="AF219" s="311"/>
      <c r="AH219" s="310"/>
      <c r="AI219" s="311"/>
    </row>
    <row r="220" spans="1:35" s="261" customFormat="1" ht="19.5" hidden="1" customHeight="1">
      <c r="A220" s="312"/>
      <c r="B220" s="307" t="e">
        <f>#REF!</f>
        <v>#REF!</v>
      </c>
      <c r="C220" s="1283" t="e">
        <f>#REF!</f>
        <v>#REF!</v>
      </c>
      <c r="D220" s="1283"/>
      <c r="E220" s="1283"/>
      <c r="F220" s="1283"/>
      <c r="G220" s="1283"/>
      <c r="H220" s="180"/>
      <c r="AE220" s="311"/>
      <c r="AF220" s="311"/>
      <c r="AH220" s="311"/>
      <c r="AI220" s="311"/>
    </row>
    <row r="221" spans="1:35" s="261" customFormat="1" hidden="1">
      <c r="A221" s="315"/>
      <c r="B221" s="307" t="e">
        <f>#REF!</f>
        <v>#REF!</v>
      </c>
      <c r="C221" s="1283" t="e">
        <f>#REF!</f>
        <v>#REF!</v>
      </c>
      <c r="D221" s="1283"/>
      <c r="E221" s="1283"/>
      <c r="F221" s="1283"/>
      <c r="G221" s="1283"/>
      <c r="H221" s="180"/>
      <c r="AE221" s="311"/>
      <c r="AF221" s="311"/>
      <c r="AH221" s="311"/>
      <c r="AI221" s="311"/>
    </row>
    <row r="222" spans="1:35" s="261" customFormat="1" ht="19.5" hidden="1" customHeight="1">
      <c r="A222" s="316"/>
      <c r="B222" s="307" t="e">
        <f>#REF!</f>
        <v>#REF!</v>
      </c>
      <c r="C222" s="1283" t="e">
        <f>#REF!</f>
        <v>#REF!</v>
      </c>
      <c r="D222" s="1283"/>
      <c r="E222" s="1283"/>
      <c r="F222" s="1283"/>
      <c r="G222" s="1283"/>
      <c r="H222" s="180"/>
      <c r="AE222" s="311"/>
      <c r="AF222" s="311"/>
      <c r="AH222" s="311"/>
      <c r="AI222" s="311"/>
    </row>
    <row r="223" spans="1:35" s="176" customFormat="1">
      <c r="A223" s="222"/>
      <c r="B223" s="215"/>
      <c r="C223" s="1277"/>
      <c r="D223" s="1277"/>
      <c r="E223" s="1277"/>
      <c r="F223" s="1277"/>
      <c r="G223" s="1277"/>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9" zoomScaleNormal="100" zoomScaleSheetLayoutView="100" workbookViewId="0">
      <selection activeCell="G15" sqref="G15"/>
    </sheetView>
  </sheetViews>
  <sheetFormatPr defaultColWidth="9" defaultRowHeight="15.75"/>
  <cols>
    <col min="1" max="2" width="6.625" style="758" customWidth="1"/>
    <col min="3" max="3" width="21.625" style="758" customWidth="1"/>
    <col min="4" max="4" width="13.375" style="758" customWidth="1"/>
    <col min="5" max="5" width="23.625" style="758" customWidth="1"/>
    <col min="6" max="6" width="11.875" style="758" customWidth="1"/>
    <col min="7" max="7" width="14.375" style="758" customWidth="1"/>
    <col min="8" max="8" width="15.625" style="755" hidden="1" customWidth="1"/>
    <col min="9" max="9" width="20" style="755" hidden="1" customWidth="1"/>
    <col min="10" max="10" width="41.5" style="755" hidden="1" customWidth="1"/>
    <col min="11" max="11" width="21.25" style="755" hidden="1" customWidth="1"/>
    <col min="12" max="13" width="14.25" style="755" customWidth="1"/>
    <col min="14" max="16" width="9" style="787" customWidth="1"/>
    <col min="17" max="19" width="9" style="788"/>
    <col min="20" max="21" width="9" style="789"/>
    <col min="22" max="16384" width="9" style="790"/>
  </cols>
  <sheetData>
    <row r="1" spans="1:21" s="786" customFormat="1" ht="40.15" hidden="1" customHeight="1">
      <c r="A1" s="1294" t="s">
        <v>566</v>
      </c>
      <c r="B1" s="1294"/>
      <c r="C1" s="1294"/>
      <c r="D1" s="1294"/>
      <c r="E1" s="1294"/>
      <c r="F1" s="1294"/>
      <c r="G1" s="1294"/>
      <c r="H1" s="578"/>
      <c r="I1" s="578"/>
      <c r="J1" s="578"/>
      <c r="K1" s="578"/>
      <c r="L1" s="578"/>
      <c r="M1" s="578"/>
      <c r="N1" s="578"/>
      <c r="O1" s="578"/>
      <c r="P1" s="578"/>
      <c r="Q1" s="784"/>
      <c r="R1" s="784"/>
      <c r="S1" s="784"/>
      <c r="T1" s="785"/>
      <c r="U1" s="785"/>
    </row>
    <row r="2" spans="1:21" ht="18" customHeight="1">
      <c r="A2" s="677" t="str">
        <f>Cover!B3</f>
        <v>Tender Enquiry No.: NR1/T/W-AIS/DOM/I00/25/08956 – SRM RFX – 5002004606</v>
      </c>
      <c r="B2" s="677"/>
      <c r="C2" s="678"/>
      <c r="D2" s="679"/>
      <c r="E2" s="679"/>
      <c r="F2" s="679"/>
      <c r="G2" s="680" t="s">
        <v>26</v>
      </c>
    </row>
    <row r="3" spans="1:21" ht="18" customHeight="1">
      <c r="A3" s="682"/>
      <c r="B3" s="682"/>
      <c r="C3" s="287"/>
      <c r="D3" s="683"/>
      <c r="E3" s="683"/>
      <c r="F3" s="683"/>
      <c r="G3" s="284"/>
    </row>
    <row r="4" spans="1:21" ht="19.149999999999999" customHeight="1">
      <c r="A4" s="1270" t="s">
        <v>27</v>
      </c>
      <c r="B4" s="1270"/>
      <c r="C4" s="1270"/>
      <c r="D4" s="1270"/>
      <c r="E4" s="1270"/>
      <c r="F4" s="1270"/>
      <c r="G4" s="1270"/>
    </row>
    <row r="5" spans="1:21" ht="21" customHeight="1">
      <c r="A5" s="682" t="s">
        <v>394</v>
      </c>
      <c r="B5" s="682"/>
      <c r="C5" s="712"/>
      <c r="D5" s="712"/>
      <c r="E5" s="712"/>
      <c r="F5" s="712"/>
      <c r="G5" s="712"/>
    </row>
    <row r="6" spans="1:21" ht="21" customHeight="1">
      <c r="A6" s="707" t="s">
        <v>396</v>
      </c>
      <c r="B6" s="707"/>
      <c r="C6" s="712"/>
      <c r="D6" s="712"/>
      <c r="E6" s="712"/>
      <c r="F6" s="712"/>
      <c r="G6" s="712"/>
    </row>
    <row r="7" spans="1:21" ht="21" customHeight="1">
      <c r="A7" s="707" t="s">
        <v>398</v>
      </c>
      <c r="B7" s="707"/>
      <c r="C7" s="712"/>
      <c r="D7" s="712"/>
      <c r="E7" s="712"/>
      <c r="F7" s="712"/>
      <c r="G7" s="712"/>
    </row>
    <row r="8" spans="1:21" ht="21" customHeight="1">
      <c r="A8" s="707" t="s">
        <v>580</v>
      </c>
      <c r="B8" s="707"/>
      <c r="C8" s="712"/>
      <c r="D8" s="712"/>
      <c r="E8" s="712"/>
      <c r="F8" s="712"/>
      <c r="G8" s="712"/>
    </row>
    <row r="9" spans="1:21" ht="21" customHeight="1">
      <c r="A9" s="707" t="s">
        <v>575</v>
      </c>
      <c r="B9" s="707"/>
      <c r="C9" s="712"/>
      <c r="D9" s="712"/>
      <c r="E9" s="712"/>
      <c r="F9" s="712"/>
      <c r="G9" s="712"/>
    </row>
    <row r="10" spans="1:21" ht="21" customHeight="1">
      <c r="A10" s="707"/>
      <c r="B10" s="707"/>
      <c r="C10" s="712"/>
      <c r="D10" s="712"/>
      <c r="E10" s="712"/>
      <c r="F10" s="712"/>
      <c r="G10" s="712"/>
    </row>
    <row r="11" spans="1:21" ht="21" customHeight="1">
      <c r="A11" s="712"/>
      <c r="B11" s="712"/>
      <c r="C11" s="712"/>
      <c r="D11" s="712"/>
      <c r="E11" s="712"/>
      <c r="F11" s="712"/>
      <c r="G11" s="712"/>
    </row>
    <row r="12" spans="1:21" ht="114" customHeight="1">
      <c r="A12" s="756" t="s">
        <v>28</v>
      </c>
      <c r="B12" s="756"/>
      <c r="C12" s="1295"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D12" s="1295"/>
      <c r="E12" s="1295"/>
      <c r="F12" s="1295"/>
      <c r="G12" s="1295"/>
    </row>
    <row r="13" spans="1:21" ht="21" customHeight="1">
      <c r="A13" s="756" t="s">
        <v>29</v>
      </c>
      <c r="B13" s="756"/>
      <c r="C13" s="757"/>
      <c r="D13" s="756"/>
      <c r="E13" s="756"/>
      <c r="F13" s="756"/>
      <c r="G13" s="756"/>
    </row>
    <row r="14" spans="1:21" ht="55.5" customHeight="1">
      <c r="A14" s="1296" t="s">
        <v>30</v>
      </c>
      <c r="B14" s="1296"/>
      <c r="C14" s="1296"/>
      <c r="D14" s="1296"/>
      <c r="E14" s="1296"/>
      <c r="F14" s="1296"/>
      <c r="G14" s="1296"/>
      <c r="I14" s="791" t="s">
        <v>31</v>
      </c>
      <c r="J14" s="792" t="s">
        <v>32</v>
      </c>
    </row>
    <row r="15" spans="1:21" ht="70.150000000000006" customHeight="1">
      <c r="B15" s="793">
        <v>1</v>
      </c>
      <c r="C15" s="1285" t="s">
        <v>576</v>
      </c>
      <c r="D15" s="1286"/>
      <c r="E15" s="1286"/>
      <c r="F15" s="1287"/>
      <c r="G15" s="759"/>
      <c r="H15" s="760">
        <f>'Sch-1'!K40+'Sch-2'!G125+'Sch-3 '!K86+'Sch-4'!P22+'Sch-4b'!P30+'Sch-7'!M20</f>
        <v>0</v>
      </c>
      <c r="I15" s="761">
        <f>IF(H15=0,0,G15/H15)</f>
        <v>0</v>
      </c>
    </row>
    <row r="16" spans="1:21" ht="70.150000000000006" customHeight="1">
      <c r="B16" s="793">
        <v>2</v>
      </c>
      <c r="C16" s="1285" t="s">
        <v>577</v>
      </c>
      <c r="D16" s="1286"/>
      <c r="E16" s="1286"/>
      <c r="F16" s="1287"/>
      <c r="G16" s="762"/>
      <c r="H16" s="760">
        <f>'Sch-1'!K40+'Sch-2'!G125+'Sch-3 '!K86+'Sch-4'!P22+'Sch-4b'!P30+'Sch-7'!M20</f>
        <v>0</v>
      </c>
      <c r="I16" s="794">
        <f>G16</f>
        <v>0</v>
      </c>
    </row>
    <row r="17" spans="1:11" ht="55.15" customHeight="1">
      <c r="A17" s="790"/>
      <c r="B17" s="795">
        <v>3</v>
      </c>
      <c r="C17" s="1288" t="s">
        <v>578</v>
      </c>
      <c r="D17" s="1289"/>
      <c r="E17" s="1289"/>
      <c r="F17" s="1290"/>
      <c r="G17" s="796"/>
    </row>
    <row r="18" spans="1:11" ht="21" customHeight="1">
      <c r="A18" s="790"/>
      <c r="B18" s="763"/>
      <c r="C18" s="797" t="s">
        <v>490</v>
      </c>
      <c r="D18" s="798"/>
      <c r="E18" s="764"/>
      <c r="F18" s="765" t="s">
        <v>33</v>
      </c>
      <c r="G18" s="766"/>
      <c r="H18" s="760">
        <f>'Sch-1'!K40</f>
        <v>0</v>
      </c>
      <c r="I18" s="761">
        <f t="shared" ref="I18:I23" si="0">IF(H18=0,0,G18/H18)</f>
        <v>0</v>
      </c>
      <c r="J18" s="799" t="s">
        <v>493</v>
      </c>
      <c r="K18" s="800">
        <f>I15+I16+I18+I25</f>
        <v>0</v>
      </c>
    </row>
    <row r="19" spans="1:11" ht="21" customHeight="1">
      <c r="A19" s="790"/>
      <c r="B19" s="763"/>
      <c r="C19" s="797" t="s">
        <v>34</v>
      </c>
      <c r="D19" s="798"/>
      <c r="E19" s="764"/>
      <c r="F19" s="765" t="s">
        <v>33</v>
      </c>
      <c r="G19" s="766"/>
      <c r="H19" s="760">
        <f>'Sch-2'!G125</f>
        <v>0</v>
      </c>
      <c r="I19" s="761">
        <f t="shared" si="0"/>
        <v>0</v>
      </c>
      <c r="J19" s="799" t="s">
        <v>34</v>
      </c>
      <c r="K19" s="800">
        <f>I15+I16+I19+I26</f>
        <v>0</v>
      </c>
    </row>
    <row r="20" spans="1:11" ht="21" customHeight="1">
      <c r="A20" s="790"/>
      <c r="B20" s="763"/>
      <c r="C20" s="797" t="s">
        <v>35</v>
      </c>
      <c r="D20" s="798"/>
      <c r="E20" s="764"/>
      <c r="F20" s="765" t="s">
        <v>33</v>
      </c>
      <c r="G20" s="766"/>
      <c r="H20" s="760">
        <f>'Sch-3 '!K86</f>
        <v>0</v>
      </c>
      <c r="I20" s="761">
        <f t="shared" si="0"/>
        <v>0</v>
      </c>
      <c r="J20" s="799" t="s">
        <v>35</v>
      </c>
      <c r="K20" s="800">
        <f>I15+I16+I20+I27</f>
        <v>0</v>
      </c>
    </row>
    <row r="21" spans="1:11" ht="21" customHeight="1">
      <c r="A21" s="790"/>
      <c r="B21" s="763"/>
      <c r="C21" s="797" t="s">
        <v>536</v>
      </c>
      <c r="D21" s="798"/>
      <c r="E21" s="764"/>
      <c r="F21" s="765" t="s">
        <v>33</v>
      </c>
      <c r="G21" s="767"/>
      <c r="H21" s="760">
        <f>'Sch-4'!P22</f>
        <v>0</v>
      </c>
      <c r="I21" s="761">
        <f t="shared" si="0"/>
        <v>0</v>
      </c>
      <c r="J21" s="799" t="s">
        <v>536</v>
      </c>
      <c r="K21" s="800">
        <f>I15+I16+I21+I28</f>
        <v>0</v>
      </c>
    </row>
    <row r="22" spans="1:11" ht="21" hidden="1" customHeight="1">
      <c r="A22" s="790"/>
      <c r="B22" s="763"/>
      <c r="C22" s="797" t="s">
        <v>537</v>
      </c>
      <c r="D22" s="798"/>
      <c r="E22" s="764"/>
      <c r="F22" s="765" t="s">
        <v>33</v>
      </c>
      <c r="G22" s="766"/>
      <c r="H22" s="760">
        <f>'Sch-4b'!P30</f>
        <v>0</v>
      </c>
      <c r="I22" s="761">
        <f t="shared" si="0"/>
        <v>0</v>
      </c>
      <c r="J22" s="799" t="s">
        <v>538</v>
      </c>
      <c r="K22" s="800">
        <f>I15+I16+I22+I29</f>
        <v>0</v>
      </c>
    </row>
    <row r="23" spans="1:11" ht="23.25" customHeight="1">
      <c r="A23" s="790"/>
      <c r="B23" s="768"/>
      <c r="C23" s="801" t="s">
        <v>61</v>
      </c>
      <c r="D23" s="802"/>
      <c r="E23" s="764"/>
      <c r="F23" s="769" t="s">
        <v>33</v>
      </c>
      <c r="G23" s="767"/>
      <c r="H23" s="760">
        <f>'Sch-7'!M20</f>
        <v>0</v>
      </c>
      <c r="I23" s="761">
        <f t="shared" si="0"/>
        <v>0</v>
      </c>
      <c r="J23" s="799" t="s">
        <v>61</v>
      </c>
      <c r="K23" s="800">
        <f>I15+I16+I23+I30</f>
        <v>0</v>
      </c>
    </row>
    <row r="24" spans="1:11" ht="55.15" customHeight="1">
      <c r="A24" s="790"/>
      <c r="B24" s="795">
        <v>4</v>
      </c>
      <c r="C24" s="1288" t="s">
        <v>579</v>
      </c>
      <c r="D24" s="1289"/>
      <c r="E24" s="1289"/>
      <c r="F24" s="1290"/>
      <c r="G24" s="796"/>
    </row>
    <row r="25" spans="1:11" ht="21" hidden="1" customHeight="1">
      <c r="A25" s="770"/>
      <c r="B25" s="763"/>
      <c r="C25" s="797" t="s">
        <v>491</v>
      </c>
      <c r="D25" s="798"/>
      <c r="E25" s="771"/>
      <c r="F25" s="765" t="s">
        <v>36</v>
      </c>
      <c r="G25" s="772"/>
      <c r="H25" s="760">
        <f>'Sch-1'!K40</f>
        <v>0</v>
      </c>
      <c r="I25" s="794">
        <f t="shared" ref="I25:I30" si="1">G25</f>
        <v>0</v>
      </c>
    </row>
    <row r="26" spans="1:11" ht="21" customHeight="1">
      <c r="A26" s="770"/>
      <c r="B26" s="763"/>
      <c r="C26" s="797" t="s">
        <v>34</v>
      </c>
      <c r="D26" s="798"/>
      <c r="E26" s="771"/>
      <c r="F26" s="765" t="s">
        <v>36</v>
      </c>
      <c r="G26" s="772"/>
      <c r="H26" s="760">
        <f>'Sch-2'!G125</f>
        <v>0</v>
      </c>
      <c r="I26" s="794">
        <f t="shared" si="1"/>
        <v>0</v>
      </c>
    </row>
    <row r="27" spans="1:11" ht="21" customHeight="1">
      <c r="A27" s="770"/>
      <c r="B27" s="763"/>
      <c r="C27" s="797" t="s">
        <v>35</v>
      </c>
      <c r="D27" s="798"/>
      <c r="E27" s="771"/>
      <c r="F27" s="765" t="s">
        <v>36</v>
      </c>
      <c r="G27" s="772"/>
      <c r="H27" s="760">
        <f>'Sch-3 '!K86</f>
        <v>0</v>
      </c>
      <c r="I27" s="794">
        <f t="shared" si="1"/>
        <v>0</v>
      </c>
    </row>
    <row r="28" spans="1:11" ht="21" customHeight="1">
      <c r="A28" s="770"/>
      <c r="B28" s="763"/>
      <c r="C28" s="797" t="s">
        <v>536</v>
      </c>
      <c r="D28" s="798"/>
      <c r="E28" s="771"/>
      <c r="F28" s="765" t="s">
        <v>36</v>
      </c>
      <c r="G28" s="767"/>
      <c r="H28" s="760">
        <f>'Sch-4'!P22</f>
        <v>0</v>
      </c>
      <c r="I28" s="794">
        <f t="shared" si="1"/>
        <v>0</v>
      </c>
    </row>
    <row r="29" spans="1:11" ht="21" hidden="1" customHeight="1">
      <c r="A29" s="770"/>
      <c r="B29" s="763"/>
      <c r="C29" s="797" t="s">
        <v>537</v>
      </c>
      <c r="D29" s="798"/>
      <c r="E29" s="771"/>
      <c r="F29" s="765" t="s">
        <v>36</v>
      </c>
      <c r="G29" s="772"/>
      <c r="H29" s="760">
        <f>'Sch-4b'!P30</f>
        <v>0</v>
      </c>
      <c r="I29" s="794">
        <f t="shared" si="1"/>
        <v>0</v>
      </c>
    </row>
    <row r="30" spans="1:11" ht="21" customHeight="1">
      <c r="A30" s="770"/>
      <c r="B30" s="768"/>
      <c r="C30" s="801" t="s">
        <v>61</v>
      </c>
      <c r="D30" s="802"/>
      <c r="E30" s="773"/>
      <c r="F30" s="769" t="s">
        <v>36</v>
      </c>
      <c r="G30" s="767"/>
      <c r="H30" s="760">
        <f>'Sch-7'!M20</f>
        <v>0</v>
      </c>
      <c r="I30" s="794">
        <f t="shared" si="1"/>
        <v>0</v>
      </c>
    </row>
    <row r="31" spans="1:11" ht="16.5">
      <c r="A31" s="770"/>
      <c r="B31" s="774"/>
      <c r="C31" s="1291" t="s">
        <v>469</v>
      </c>
      <c r="D31" s="1291"/>
      <c r="E31" s="1291"/>
      <c r="F31" s="1291"/>
      <c r="G31" s="1291"/>
    </row>
    <row r="32" spans="1:11" ht="48.75" hidden="1" customHeight="1">
      <c r="A32" s="770"/>
      <c r="B32" s="775">
        <v>5</v>
      </c>
      <c r="C32" s="1292" t="s">
        <v>468</v>
      </c>
      <c r="D32" s="1292"/>
      <c r="E32" s="1292"/>
      <c r="F32" s="1292"/>
      <c r="G32" s="1292"/>
    </row>
    <row r="33" spans="1:7" ht="48.75" hidden="1" customHeight="1">
      <c r="A33" s="770"/>
      <c r="B33" s="1293"/>
      <c r="C33" s="1293"/>
      <c r="D33" s="1293"/>
      <c r="E33" s="1293"/>
      <c r="F33" s="1293"/>
      <c r="G33" s="1293"/>
    </row>
    <row r="34" spans="1:7" ht="48.75" hidden="1" customHeight="1">
      <c r="A34" s="770"/>
      <c r="B34" s="777"/>
      <c r="C34" s="1292" t="s">
        <v>0</v>
      </c>
      <c r="D34" s="1292"/>
      <c r="E34" s="1292"/>
      <c r="F34" s="1292"/>
      <c r="G34" s="1292"/>
    </row>
    <row r="35" spans="1:7" ht="33" customHeight="1">
      <c r="A35" s="756" t="s">
        <v>37</v>
      </c>
      <c r="B35" s="777"/>
      <c r="C35" s="803"/>
      <c r="D35" s="790"/>
      <c r="E35" s="776"/>
      <c r="F35" s="776"/>
      <c r="G35" s="778"/>
    </row>
    <row r="36" spans="1:7" ht="33" customHeight="1">
      <c r="A36" s="284" t="s">
        <v>79</v>
      </c>
      <c r="B36" s="777"/>
      <c r="C36" s="803"/>
      <c r="D36" s="790"/>
      <c r="E36" s="776"/>
      <c r="F36" s="776"/>
      <c r="G36" s="778"/>
    </row>
    <row r="37" spans="1:7" ht="33" customHeight="1">
      <c r="A37" s="790"/>
      <c r="B37" s="284"/>
      <c r="C37" s="790"/>
      <c r="D37" s="284"/>
      <c r="E37" s="287"/>
      <c r="F37" s="287"/>
      <c r="G37" s="287"/>
    </row>
    <row r="38" spans="1:7" ht="33" customHeight="1">
      <c r="A38" s="779"/>
      <c r="B38" s="779"/>
      <c r="C38" s="780"/>
      <c r="D38" s="287"/>
      <c r="E38" s="284"/>
      <c r="F38" s="284"/>
      <c r="G38" s="781" t="s">
        <v>80</v>
      </c>
    </row>
    <row r="39" spans="1:7" ht="33" customHeight="1">
      <c r="A39" s="779"/>
      <c r="B39" s="779"/>
      <c r="C39" s="780"/>
      <c r="D39" s="287"/>
      <c r="E39" s="284"/>
      <c r="F39" s="284"/>
      <c r="G39" s="781"/>
    </row>
    <row r="40" spans="1:7" ht="33" customHeight="1">
      <c r="A40" s="779"/>
      <c r="B40" s="779"/>
      <c r="C40" s="779"/>
      <c r="D40" s="782"/>
      <c r="E40" s="783"/>
      <c r="F40" s="783"/>
      <c r="G40" s="790"/>
    </row>
    <row r="41" spans="1:7" ht="33" customHeight="1">
      <c r="A41" s="804" t="s">
        <v>250</v>
      </c>
      <c r="B41" s="804"/>
      <c r="C41" s="782"/>
      <c r="D41" s="782"/>
      <c r="E41" s="783" t="s">
        <v>81</v>
      </c>
      <c r="F41" s="1284" t="str">
        <f>'Sch-1'!J49</f>
        <v/>
      </c>
      <c r="G41" s="1284"/>
    </row>
    <row r="42" spans="1:7" ht="33" customHeight="1">
      <c r="A42" s="804" t="s">
        <v>251</v>
      </c>
      <c r="B42" s="804"/>
      <c r="C42" s="782"/>
      <c r="D42" s="805"/>
      <c r="E42" s="783" t="s">
        <v>82</v>
      </c>
      <c r="F42" s="1284" t="str">
        <f>'Sch-1'!J50</f>
        <v/>
      </c>
      <c r="G42" s="1284"/>
    </row>
    <row r="43" spans="1:7" ht="33" customHeight="1">
      <c r="A43" s="779"/>
      <c r="B43" s="779"/>
      <c r="C43" s="779"/>
      <c r="D43" s="779"/>
      <c r="E43" s="783"/>
      <c r="F43" s="783"/>
      <c r="G43" s="790"/>
    </row>
  </sheetData>
  <sheetProtection algorithmName="SHA-512" hashValue="1l+sOCNqFhEELY2XEX9lQtFyJaS9ajRxl2G9VLpTz/v6Xa6mqfRUReKTd8qAVWdhST028Kj29/fYKp9yV+q18A==" saltValue="E7P1GHa/nnRr4OykFI+U5A=="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sqref="A1:XFD1048576"/>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74"/>
      <c r="B1" s="1058"/>
      <c r="C1" s="1059"/>
      <c r="D1" s="1059"/>
      <c r="E1" s="1060"/>
      <c r="F1" s="278"/>
      <c r="G1" s="665"/>
    </row>
    <row r="2" spans="1:8" ht="117.75" customHeight="1">
      <c r="A2" s="1075" t="s">
        <v>307</v>
      </c>
      <c r="B2" s="1063" t="s">
        <v>664</v>
      </c>
      <c r="C2" s="1064"/>
      <c r="D2" s="1064"/>
      <c r="E2" s="1065"/>
      <c r="F2" s="1078" t="str">
        <f>B3</f>
        <v>Tender Enquiry No.: NR1/T/W-AIS/DOM/I00/25/08956 – SRM RFX – 5002004606</v>
      </c>
    </row>
    <row r="3" spans="1:8" ht="36.75" customHeight="1">
      <c r="A3" s="1076"/>
      <c r="B3" s="1066" t="s">
        <v>663</v>
      </c>
      <c r="C3" s="1067"/>
      <c r="D3" s="1067"/>
      <c r="E3" s="1068"/>
      <c r="F3" s="1079"/>
    </row>
    <row r="4" spans="1:8" ht="40.15" customHeight="1">
      <c r="A4" s="1076"/>
      <c r="B4" s="276">
        <v>1</v>
      </c>
      <c r="C4" s="1061" t="s">
        <v>557</v>
      </c>
      <c r="D4" s="1061"/>
      <c r="E4" s="1062"/>
      <c r="F4" s="1079"/>
    </row>
    <row r="5" spans="1:8" ht="30" customHeight="1">
      <c r="A5" s="1076"/>
      <c r="B5" s="276">
        <v>2</v>
      </c>
      <c r="C5" s="1061" t="s">
        <v>558</v>
      </c>
      <c r="D5" s="1061"/>
      <c r="E5" s="1062"/>
      <c r="F5" s="1079"/>
    </row>
    <row r="6" spans="1:8" ht="35.25" customHeight="1">
      <c r="A6" s="1076"/>
      <c r="B6" s="276">
        <v>3</v>
      </c>
      <c r="C6" s="1061" t="s">
        <v>265</v>
      </c>
      <c r="D6" s="1061"/>
      <c r="E6" s="1062"/>
      <c r="F6" s="1079"/>
    </row>
    <row r="7" spans="1:8" ht="0.75" customHeight="1">
      <c r="A7" s="1076"/>
      <c r="B7" s="276">
        <v>4</v>
      </c>
      <c r="C7" s="1061" t="s">
        <v>455</v>
      </c>
      <c r="D7" s="1061"/>
      <c r="E7" s="1062"/>
      <c r="F7" s="1079"/>
    </row>
    <row r="8" spans="1:8" ht="9.75" customHeight="1">
      <c r="A8" s="1076"/>
      <c r="B8" s="17"/>
      <c r="E8" s="18"/>
      <c r="F8" s="1079"/>
    </row>
    <row r="9" spans="1:8" ht="23.25" customHeight="1">
      <c r="A9" s="1076"/>
      <c r="B9" s="1085"/>
      <c r="C9" s="1086"/>
      <c r="D9" s="1086"/>
      <c r="E9" s="1087"/>
      <c r="F9" s="1079"/>
    </row>
    <row r="10" spans="1:8" ht="10.5" customHeight="1">
      <c r="A10" s="1076"/>
      <c r="B10" s="19"/>
      <c r="C10" s="20"/>
      <c r="D10" s="20"/>
      <c r="E10" s="21"/>
      <c r="F10" s="1079"/>
    </row>
    <row r="11" spans="1:8" ht="24" customHeight="1">
      <c r="A11" s="1076"/>
      <c r="B11" s="1083" t="s">
        <v>390</v>
      </c>
      <c r="C11" s="1084"/>
      <c r="D11" s="1084"/>
      <c r="E11" s="675"/>
      <c r="F11" s="1079"/>
    </row>
    <row r="12" spans="1:8" ht="34.5" customHeight="1">
      <c r="A12" s="1077"/>
      <c r="B12" s="1069" t="s">
        <v>391</v>
      </c>
      <c r="C12" s="1070"/>
      <c r="D12" s="1070"/>
      <c r="E12" s="18"/>
      <c r="F12" s="1080"/>
    </row>
    <row r="13" spans="1:8" ht="24" customHeight="1">
      <c r="A13" s="1074"/>
      <c r="B13" s="1071" t="s">
        <v>392</v>
      </c>
      <c r="C13" s="1072"/>
      <c r="D13" s="1072"/>
      <c r="E13" s="675"/>
      <c r="F13" s="1073"/>
      <c r="G13" s="676"/>
      <c r="H13" s="676"/>
    </row>
    <row r="14" spans="1:8" ht="25.5" customHeight="1">
      <c r="A14" s="1074"/>
      <c r="B14" s="1081" t="s">
        <v>393</v>
      </c>
      <c r="C14" s="1082"/>
      <c r="D14" s="1082"/>
      <c r="E14" s="21"/>
      <c r="F14" s="1073"/>
      <c r="G14" s="676"/>
      <c r="H14" s="676"/>
    </row>
    <row r="15" spans="1:8">
      <c r="B15" s="22"/>
      <c r="C15" s="22"/>
      <c r="D15" s="22"/>
      <c r="E15" s="22"/>
    </row>
  </sheetData>
  <sheetProtection algorithmName="SHA-512" hashValue="lvo6WHnx2RgCHMJW4StSLMUmZka9MxRI3wmR8v96S/qEFZN2gSiBXP18zGzSTE4U3R4sNcgfx0mDZXKln5V0UQ==" saltValue="gnvX5juD6j7QBkALGIRTnQ=="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297" t="s">
        <v>38</v>
      </c>
      <c r="B2" s="1297"/>
      <c r="C2" s="1297"/>
      <c r="D2" s="1297"/>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297" t="s">
        <v>49</v>
      </c>
      <c r="B2" s="1297"/>
      <c r="C2" s="1297"/>
      <c r="D2" s="1298"/>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297" t="s">
        <v>53</v>
      </c>
      <c r="B2" s="1297"/>
      <c r="C2" s="1297"/>
      <c r="D2" s="1297"/>
      <c r="E2" s="1298"/>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15" zoomScaleNormal="100" zoomScaleSheetLayoutView="100" workbookViewId="0">
      <selection activeCell="D58" sqref="D58"/>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NR1/T/W-AIS/DOM/I00/25/08956 – SRM RFX – 5002004606</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317" t="s">
        <v>248</v>
      </c>
      <c r="B3" s="1317"/>
      <c r="C3" s="1317"/>
      <c r="D3" s="1317"/>
      <c r="E3" s="1317"/>
      <c r="F3" s="1317"/>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18"/>
      <c r="D5" s="1318"/>
      <c r="E5" s="1318"/>
      <c r="F5" s="1318"/>
      <c r="AE5" s="425">
        <v>5</v>
      </c>
      <c r="AF5" s="425" t="s">
        <v>96</v>
      </c>
      <c r="AI5" s="425">
        <v>5</v>
      </c>
      <c r="AJ5" s="438" t="s">
        <v>101</v>
      </c>
    </row>
    <row r="6" spans="1:36">
      <c r="A6" s="428" t="s">
        <v>71</v>
      </c>
      <c r="B6" s="1319"/>
      <c r="C6" s="1319"/>
      <c r="AE6" s="425">
        <v>6</v>
      </c>
      <c r="AF6" s="425" t="s">
        <v>96</v>
      </c>
      <c r="AG6" s="425">
        <f>DAY(B6)</f>
        <v>0</v>
      </c>
      <c r="AI6" s="425">
        <v>6</v>
      </c>
      <c r="AJ6" s="438" t="s">
        <v>102</v>
      </c>
    </row>
    <row r="7" spans="1:36">
      <c r="A7" s="428"/>
      <c r="B7" s="429"/>
      <c r="C7" s="429"/>
      <c r="AE7" s="425">
        <v>7</v>
      </c>
      <c r="AF7" s="425" t="s">
        <v>96</v>
      </c>
      <c r="AG7" s="425">
        <f>MONTH(B6)</f>
        <v>1</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str">
        <f>LOOKUP(AG7,AI1:AI12,AJ1:AJ12)</f>
        <v>January</v>
      </c>
      <c r="AI8" s="425">
        <v>8</v>
      </c>
      <c r="AJ8" s="438" t="s">
        <v>104</v>
      </c>
    </row>
    <row r="9" spans="1:36">
      <c r="A9" s="433" t="str">
        <f>'Sch-1'!J7</f>
        <v>Contracts Services, 3rd Floor</v>
      </c>
      <c r="B9" s="433"/>
      <c r="F9" s="434"/>
      <c r="AE9" s="425">
        <v>9</v>
      </c>
      <c r="AF9" s="425" t="s">
        <v>96</v>
      </c>
      <c r="AG9" s="425">
        <f>YEAR(B6)</f>
        <v>1900</v>
      </c>
      <c r="AI9" s="425">
        <v>9</v>
      </c>
      <c r="AJ9" s="438" t="s">
        <v>105</v>
      </c>
    </row>
    <row r="10" spans="1:36">
      <c r="A10" s="433" t="str">
        <f>'Sch-1'!J8</f>
        <v>Power Grid Corporation of India Ltd.,</v>
      </c>
      <c r="B10" s="433"/>
      <c r="F10" s="434"/>
      <c r="AE10" s="425">
        <v>10</v>
      </c>
      <c r="AF10" s="425" t="s">
        <v>96</v>
      </c>
      <c r="AI10" s="425">
        <v>10</v>
      </c>
      <c r="AJ10" s="438" t="s">
        <v>106</v>
      </c>
    </row>
    <row r="11" spans="1:36">
      <c r="A11" s="433" t="str">
        <f>'Sch-1'!J9</f>
        <v>Rajasthan Projects Office, 4th Floor, REIL House,</v>
      </c>
      <c r="B11" s="433"/>
      <c r="F11" s="434"/>
      <c r="AE11" s="425">
        <v>11</v>
      </c>
      <c r="AF11" s="425" t="s">
        <v>96</v>
      </c>
      <c r="AI11" s="425">
        <v>11</v>
      </c>
      <c r="AJ11" s="438" t="s">
        <v>107</v>
      </c>
    </row>
    <row r="12" spans="1:36">
      <c r="A12" s="433" t="str">
        <f>'Sch-1'!J10</f>
        <v>Shipra Path, Mansarovar, Jaipur-302020 Rajasthan</v>
      </c>
      <c r="B12" s="433"/>
      <c r="F12" s="434"/>
      <c r="AE12" s="425">
        <v>12</v>
      </c>
      <c r="AF12" s="425" t="s">
        <v>96</v>
      </c>
      <c r="AI12" s="425">
        <v>12</v>
      </c>
      <c r="AJ12" s="438" t="s">
        <v>108</v>
      </c>
    </row>
    <row r="13" spans="1:36">
      <c r="A13" s="433">
        <f>'Sch-1'!J11</f>
        <v>0</v>
      </c>
      <c r="B13" s="433"/>
      <c r="F13" s="434"/>
      <c r="AE13" s="425">
        <v>13</v>
      </c>
      <c r="AF13" s="425" t="s">
        <v>96</v>
      </c>
    </row>
    <row r="14" spans="1:36" ht="22.5" customHeight="1">
      <c r="A14" s="428"/>
      <c r="F14" s="434"/>
      <c r="AE14" s="425">
        <v>14</v>
      </c>
      <c r="AF14" s="425" t="s">
        <v>96</v>
      </c>
    </row>
    <row r="15" spans="1:36" ht="78.75" customHeight="1">
      <c r="A15" s="806" t="s">
        <v>84</v>
      </c>
      <c r="B15" s="1315"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C15" s="1315"/>
      <c r="D15" s="1315"/>
      <c r="E15" s="1315"/>
      <c r="F15" s="1315"/>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02"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02"/>
      <c r="D17" s="1302"/>
      <c r="E17" s="1302"/>
      <c r="F17" s="1302"/>
      <c r="Z17" s="434" t="s">
        <v>92</v>
      </c>
      <c r="AA17" s="807" t="s">
        <v>494</v>
      </c>
      <c r="AB17" s="435">
        <f>'Sch-6 After Discount'!D28</f>
        <v>0</v>
      </c>
      <c r="AC17" s="436" t="str">
        <f>" (" &amp; 'N to W'!A4 &amp; ")"</f>
        <v xml:space="preserve"> (Rs. Zero Only )</v>
      </c>
      <c r="AE17" s="425">
        <v>17</v>
      </c>
      <c r="AF17" s="425" t="s">
        <v>96</v>
      </c>
    </row>
    <row r="18" spans="1:32" ht="39" customHeight="1">
      <c r="B18" s="1302" t="s">
        <v>73</v>
      </c>
      <c r="C18" s="1302"/>
      <c r="D18" s="1302"/>
      <c r="E18" s="1302"/>
      <c r="F18" s="1302"/>
      <c r="AE18" s="425">
        <v>18</v>
      </c>
      <c r="AF18" s="425" t="s">
        <v>96</v>
      </c>
    </row>
    <row r="19" spans="1:32" ht="27.75" customHeight="1">
      <c r="A19" s="437">
        <v>2</v>
      </c>
      <c r="B19" s="1316" t="s">
        <v>74</v>
      </c>
      <c r="C19" s="1316"/>
      <c r="D19" s="1316"/>
      <c r="E19" s="1316"/>
      <c r="F19" s="1316"/>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02" t="s">
        <v>75</v>
      </c>
      <c r="C20" s="1302"/>
      <c r="D20" s="1302"/>
      <c r="E20" s="1302"/>
      <c r="F20" s="1302"/>
      <c r="AE20" s="425">
        <v>20</v>
      </c>
      <c r="AF20" s="425" t="s">
        <v>96</v>
      </c>
    </row>
    <row r="21" spans="1:32" ht="36.75" customHeight="1">
      <c r="B21" s="1299" t="s">
        <v>434</v>
      </c>
      <c r="C21" s="1299"/>
      <c r="D21" s="1302" t="s">
        <v>76</v>
      </c>
      <c r="E21" s="1302"/>
      <c r="F21" s="1302"/>
      <c r="AE21" s="425">
        <v>21</v>
      </c>
      <c r="AF21" s="425" t="s">
        <v>93</v>
      </c>
    </row>
    <row r="22" spans="1:32" ht="33" customHeight="1">
      <c r="B22" s="1299" t="s">
        <v>435</v>
      </c>
      <c r="C22" s="1299"/>
      <c r="D22" s="809" t="s">
        <v>495</v>
      </c>
      <c r="AE22" s="425">
        <v>22</v>
      </c>
      <c r="AF22" s="425" t="s">
        <v>96</v>
      </c>
    </row>
    <row r="23" spans="1:32" ht="28.15" customHeight="1">
      <c r="B23" s="1299" t="s">
        <v>436</v>
      </c>
      <c r="C23" s="1299"/>
      <c r="D23" s="426" t="s">
        <v>91</v>
      </c>
      <c r="H23" s="438"/>
      <c r="AE23" s="425">
        <v>23</v>
      </c>
      <c r="AF23" s="425" t="s">
        <v>96</v>
      </c>
    </row>
    <row r="24" spans="1:32" ht="28.15" customHeight="1">
      <c r="B24" s="1300" t="s">
        <v>545</v>
      </c>
      <c r="C24" s="1299"/>
      <c r="D24" s="426" t="s">
        <v>77</v>
      </c>
      <c r="AE24" s="425">
        <v>24</v>
      </c>
      <c r="AF24" s="425" t="s">
        <v>96</v>
      </c>
    </row>
    <row r="25" spans="1:32" ht="28.15" hidden="1" customHeight="1">
      <c r="B25" s="1300" t="s">
        <v>527</v>
      </c>
      <c r="C25" s="1299"/>
      <c r="D25" s="809" t="s">
        <v>528</v>
      </c>
    </row>
    <row r="26" spans="1:32" ht="28.15" customHeight="1">
      <c r="B26" s="1299" t="s">
        <v>437</v>
      </c>
      <c r="C26" s="1299"/>
      <c r="D26" s="426" t="s">
        <v>440</v>
      </c>
      <c r="AE26" s="425">
        <v>25</v>
      </c>
      <c r="AF26" s="425" t="s">
        <v>96</v>
      </c>
    </row>
    <row r="27" spans="1:32" ht="28.15" customHeight="1">
      <c r="B27" s="1299" t="s">
        <v>438</v>
      </c>
      <c r="C27" s="1299"/>
      <c r="D27" s="426" t="s">
        <v>441</v>
      </c>
      <c r="AE27" s="425">
        <v>26</v>
      </c>
      <c r="AF27" s="425" t="s">
        <v>96</v>
      </c>
    </row>
    <row r="28" spans="1:32" ht="28.15" customHeight="1">
      <c r="B28" s="1299" t="s">
        <v>439</v>
      </c>
      <c r="C28" s="1299"/>
      <c r="D28" s="426" t="s">
        <v>78</v>
      </c>
      <c r="AE28" s="425">
        <v>27</v>
      </c>
      <c r="AF28" s="425" t="s">
        <v>96</v>
      </c>
    </row>
    <row r="29" spans="1:32" ht="112.5" customHeight="1">
      <c r="A29" s="808">
        <v>2.2000000000000002</v>
      </c>
      <c r="B29" s="1302" t="s">
        <v>85</v>
      </c>
      <c r="C29" s="1302"/>
      <c r="D29" s="1302"/>
      <c r="E29" s="1302"/>
      <c r="F29" s="1302"/>
      <c r="AE29" s="425">
        <v>28</v>
      </c>
      <c r="AF29" s="425" t="s">
        <v>96</v>
      </c>
    </row>
    <row r="30" spans="1:32" ht="63.75" customHeight="1">
      <c r="A30" s="808">
        <v>2.2999999999999998</v>
      </c>
      <c r="B30" s="1302" t="s">
        <v>86</v>
      </c>
      <c r="C30" s="1302"/>
      <c r="D30" s="1302"/>
      <c r="E30" s="1302"/>
      <c r="F30" s="1302"/>
      <c r="AE30" s="425">
        <v>29</v>
      </c>
      <c r="AF30" s="425" t="s">
        <v>96</v>
      </c>
    </row>
    <row r="31" spans="1:32" ht="146.25" customHeight="1">
      <c r="A31" s="808">
        <v>2.4</v>
      </c>
      <c r="B31" s="1302" t="s">
        <v>87</v>
      </c>
      <c r="C31" s="1302"/>
      <c r="D31" s="1302"/>
      <c r="E31" s="1302"/>
      <c r="F31" s="1302"/>
      <c r="AE31" s="425">
        <v>30</v>
      </c>
      <c r="AF31" s="425" t="s">
        <v>96</v>
      </c>
    </row>
    <row r="32" spans="1:32" ht="93" customHeight="1">
      <c r="A32" s="808">
        <v>2.5</v>
      </c>
      <c r="B32" s="1302" t="s">
        <v>88</v>
      </c>
      <c r="C32" s="1302"/>
      <c r="D32" s="1302"/>
      <c r="E32" s="1302"/>
      <c r="F32" s="1302"/>
      <c r="AE32" s="425">
        <v>31</v>
      </c>
      <c r="AF32" s="425" t="s">
        <v>93</v>
      </c>
    </row>
    <row r="33" spans="1:29" ht="98.25" customHeight="1">
      <c r="A33" s="437">
        <v>3</v>
      </c>
      <c r="B33" s="1302" t="s">
        <v>109</v>
      </c>
      <c r="C33" s="1302"/>
      <c r="D33" s="1302"/>
      <c r="E33" s="1302"/>
      <c r="F33" s="1302"/>
    </row>
    <row r="34" spans="1:29" ht="85.5" customHeight="1">
      <c r="A34" s="437">
        <v>3.1</v>
      </c>
      <c r="B34" s="1303" t="s">
        <v>496</v>
      </c>
      <c r="C34" s="1303"/>
      <c r="D34" s="1303"/>
      <c r="E34" s="1303"/>
      <c r="F34" s="1303"/>
    </row>
    <row r="35" spans="1:29" ht="144" customHeight="1">
      <c r="A35" s="808">
        <v>3.2</v>
      </c>
      <c r="B35" s="1301" t="s">
        <v>529</v>
      </c>
      <c r="C35" s="1302"/>
      <c r="D35" s="1302"/>
      <c r="E35" s="1302"/>
      <c r="F35" s="1302"/>
    </row>
    <row r="36" spans="1:29" ht="15.75" customHeight="1">
      <c r="A36" s="808"/>
      <c r="B36" s="1302"/>
      <c r="C36" s="1302"/>
      <c r="D36" s="1302"/>
      <c r="E36" s="1302"/>
      <c r="F36" s="1302"/>
    </row>
    <row r="37" spans="1:29" ht="58.5" customHeight="1">
      <c r="A37" s="808">
        <v>3.3</v>
      </c>
      <c r="B37" s="1301" t="s">
        <v>497</v>
      </c>
      <c r="C37" s="1302"/>
      <c r="D37" s="1302"/>
      <c r="E37" s="1302"/>
      <c r="F37" s="1302"/>
    </row>
    <row r="38" spans="1:29" ht="12.75" customHeight="1">
      <c r="A38" s="808"/>
      <c r="B38" s="1302"/>
      <c r="C38" s="1302"/>
      <c r="D38" s="1302"/>
      <c r="E38" s="1302"/>
      <c r="F38" s="1302"/>
    </row>
    <row r="39" spans="1:29" ht="84" customHeight="1">
      <c r="A39" s="437">
        <v>4</v>
      </c>
      <c r="B39" s="1308" t="s">
        <v>89</v>
      </c>
      <c r="C39" s="1308"/>
      <c r="D39" s="1308"/>
      <c r="E39" s="1308"/>
      <c r="F39" s="1308"/>
      <c r="H39" s="426">
        <f>'Names of Bidder'!K6</f>
        <v>1</v>
      </c>
    </row>
    <row r="40" spans="1:29" ht="117" customHeight="1">
      <c r="A40" s="437">
        <v>5</v>
      </c>
      <c r="B40" s="1302" t="s">
        <v>90</v>
      </c>
      <c r="C40" s="1302"/>
      <c r="D40" s="1302"/>
      <c r="E40" s="1302"/>
      <c r="F40" s="1302"/>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810" t="s">
        <v>250</v>
      </c>
      <c r="B46" s="1309"/>
      <c r="C46" s="1309"/>
      <c r="D46" s="424"/>
      <c r="E46" s="442" t="s">
        <v>81</v>
      </c>
      <c r="F46" s="810" t="str">
        <f>'Sch-1'!J49</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810" t="s">
        <v>251</v>
      </c>
      <c r="B47" s="810"/>
      <c r="C47" s="443"/>
      <c r="D47" s="424"/>
      <c r="E47" s="442" t="s">
        <v>82</v>
      </c>
      <c r="F47" s="810" t="str">
        <f>'Sch-1'!J50</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06"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06"/>
      <c r="C49" s="1306"/>
      <c r="D49" s="1306"/>
      <c r="E49" s="1306"/>
      <c r="F49" s="1306"/>
    </row>
    <row r="50" spans="1:29" ht="30" customHeight="1">
      <c r="A50" s="811"/>
      <c r="B50" s="811"/>
      <c r="C50" s="322" t="str">
        <f>IF(Z2="2 or More", "Other Partner-2", "")</f>
        <v/>
      </c>
      <c r="D50" s="811"/>
      <c r="E50" s="444"/>
      <c r="F50" s="444" t="str">
        <f>IF(Z2=1,"Other Partner",IF(Z2="2 or More","Other Partner-1",""))</f>
        <v/>
      </c>
    </row>
    <row r="51" spans="1:29" ht="30" customHeight="1">
      <c r="A51" s="322"/>
      <c r="B51" s="440" t="str">
        <f>IF(Z2="2 or More", "Signature :", "")</f>
        <v/>
      </c>
      <c r="C51" s="812"/>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12"/>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12"/>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07" t="s">
        <v>267</v>
      </c>
      <c r="B56" s="1307"/>
      <c r="C56" s="1307"/>
      <c r="D56" s="1304"/>
      <c r="E56" s="1305"/>
      <c r="F56" s="1305"/>
      <c r="H56" s="428"/>
    </row>
    <row r="57" spans="1:29" ht="33" customHeight="1">
      <c r="A57" s="1314"/>
      <c r="B57" s="1314"/>
      <c r="C57" s="1314"/>
      <c r="D57" s="383"/>
      <c r="E57" s="383"/>
      <c r="F57" s="383"/>
      <c r="H57" s="428"/>
    </row>
    <row r="58" spans="1:29" ht="33" customHeight="1">
      <c r="A58" s="1313"/>
      <c r="B58" s="1313"/>
      <c r="C58" s="1313"/>
      <c r="D58" s="383"/>
      <c r="E58" s="383"/>
      <c r="F58" s="383"/>
      <c r="H58" s="428"/>
    </row>
    <row r="59" spans="1:29" ht="33" customHeight="1">
      <c r="A59" s="1312" t="s">
        <v>268</v>
      </c>
      <c r="B59" s="1312"/>
      <c r="C59" s="1312"/>
      <c r="D59" s="1304"/>
      <c r="E59" s="1305"/>
      <c r="F59" s="1305"/>
      <c r="H59" s="428"/>
    </row>
    <row r="60" spans="1:29" ht="33" customHeight="1">
      <c r="A60" s="1312" t="s">
        <v>266</v>
      </c>
      <c r="B60" s="1312"/>
      <c r="C60" s="1312"/>
      <c r="D60" s="1304"/>
      <c r="E60" s="1305"/>
      <c r="F60" s="1305"/>
      <c r="H60" s="428"/>
    </row>
    <row r="61" spans="1:29" ht="33" customHeight="1">
      <c r="A61" s="1312" t="s">
        <v>269</v>
      </c>
      <c r="B61" s="1312"/>
      <c r="C61" s="1312"/>
      <c r="D61" s="1304"/>
      <c r="E61" s="1305"/>
      <c r="F61" s="1305"/>
      <c r="H61" s="428"/>
    </row>
    <row r="62" spans="1:29" ht="33" customHeight="1">
      <c r="A62" s="1307" t="s">
        <v>270</v>
      </c>
      <c r="B62" s="1307"/>
      <c r="C62" s="1307"/>
      <c r="D62" s="1304"/>
      <c r="E62" s="1305"/>
      <c r="F62" s="1305"/>
      <c r="H62" s="428"/>
    </row>
    <row r="63" spans="1:29" ht="33" customHeight="1">
      <c r="A63" s="1314"/>
      <c r="B63" s="1314"/>
      <c r="C63" s="1314"/>
      <c r="D63" s="383"/>
      <c r="E63" s="383"/>
      <c r="F63" s="383"/>
      <c r="H63" s="428"/>
    </row>
    <row r="64" spans="1:29" ht="33" customHeight="1">
      <c r="A64" s="1313"/>
      <c r="B64" s="1313"/>
      <c r="C64" s="1313"/>
      <c r="D64" s="383"/>
      <c r="E64" s="383"/>
      <c r="F64" s="383"/>
      <c r="H64" s="428"/>
    </row>
    <row r="65" spans="1:8" ht="60.75" customHeight="1">
      <c r="A65" s="1311"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11"/>
      <c r="C65" s="1311"/>
      <c r="D65" s="1311"/>
      <c r="E65" s="1311"/>
      <c r="F65" s="1311"/>
      <c r="H65" s="428"/>
    </row>
    <row r="66" spans="1:8" ht="33" customHeight="1">
      <c r="A66" s="1310" t="s">
        <v>137</v>
      </c>
      <c r="B66" s="1310"/>
      <c r="C66" s="1310"/>
      <c r="D66" s="1310"/>
      <c r="E66" s="1310"/>
      <c r="F66" s="1310"/>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x7GmGXcROIBYmgB44L3Qw3kZ5aE7Nx9SdhQBkOI5F/FRynC2YhW571WfVohXEhPPorVplQ5+IhkMaoImVmKi7w==" saltValue="XPso3dbupzW0TkzhzeX8yQ=="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338" t="s">
        <v>214</v>
      </c>
      <c r="C1" s="1339"/>
      <c r="D1" s="1339"/>
      <c r="E1" s="1339"/>
      <c r="F1" s="1339"/>
    </row>
    <row r="2" spans="1:8" ht="16.149999999999999" customHeight="1">
      <c r="B2" s="511"/>
      <c r="C2" s="512"/>
      <c r="D2" s="514"/>
      <c r="E2" s="514"/>
      <c r="F2" s="514"/>
    </row>
    <row r="3" spans="1:8" s="515" customFormat="1" ht="16.149999999999999" customHeight="1">
      <c r="A3" s="510"/>
      <c r="B3" s="510"/>
      <c r="C3" s="510"/>
      <c r="D3" s="1340" t="s">
        <v>215</v>
      </c>
      <c r="E3" s="1340"/>
      <c r="F3" s="1340"/>
    </row>
    <row r="4" spans="1:8" s="515" customFormat="1" ht="20.25" customHeight="1">
      <c r="A4" s="1341" t="s">
        <v>216</v>
      </c>
      <c r="B4" s="1341"/>
      <c r="C4" s="1341"/>
      <c r="D4" s="1342">
        <f>'Sch-1'!B8:B8</f>
        <v>0</v>
      </c>
      <c r="E4" s="1342"/>
      <c r="F4" s="1342"/>
    </row>
    <row r="5" spans="1:8" s="520" customFormat="1" ht="21" customHeight="1">
      <c r="A5" s="516" t="s">
        <v>376</v>
      </c>
      <c r="B5" s="1334" t="s">
        <v>217</v>
      </c>
      <c r="C5" s="1335"/>
      <c r="D5" s="517" t="s">
        <v>218</v>
      </c>
      <c r="E5" s="1336" t="s">
        <v>219</v>
      </c>
      <c r="F5" s="1337"/>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ROUND(('Sch-1'!K42-'Sch-1 dis'!F75)+('Sch-2'!G125-'Sch-2 Dis'!F56)+ ('Sch-3 '!K86-'Sch-3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20" t="s">
        <v>229</v>
      </c>
      <c r="C23" s="1320"/>
      <c r="D23" s="1320"/>
      <c r="E23" s="1320"/>
      <c r="F23" s="1343"/>
    </row>
    <row r="24" spans="1:12" s="515" customFormat="1" ht="18.75" customHeight="1">
      <c r="A24" s="550"/>
      <c r="B24" s="1326" t="str">
        <f>H24&amp;" "&amp;G24&amp;" "&amp;I24&amp;" "&amp;J24&amp;"%"&amp; " as"&amp;" "&amp;K24&amp; " "&amp;L24</f>
        <v xml:space="preserve">Excise Duty    % as  </v>
      </c>
      <c r="C24" s="1327"/>
      <c r="D24" s="1327"/>
      <c r="E24" s="1327"/>
      <c r="F24" s="1328"/>
      <c r="G24" s="552" t="s">
        <v>473</v>
      </c>
      <c r="H24" s="553" t="s">
        <v>6</v>
      </c>
      <c r="I24" s="553" t="str">
        <f>IF(J24="","","@")</f>
        <v/>
      </c>
      <c r="J24" s="554" t="s">
        <v>473</v>
      </c>
      <c r="K24" s="555" t="str">
        <f>IF(OR(L24=0,L24=""),"","Rs.")</f>
        <v/>
      </c>
      <c r="L24" s="556" t="str">
        <f>IF(D14=0,"",D14)</f>
        <v/>
      </c>
    </row>
    <row r="25" spans="1:12" s="515" customFormat="1" ht="19.5" customHeight="1">
      <c r="B25" s="1326" t="str">
        <f>H25&amp;" "&amp;G25&amp;" "&amp;I25&amp;" "&amp;J25&amp;"%"&amp; " as"&amp;" "&amp;K25&amp; " "&amp;L25</f>
        <v xml:space="preserve">CST    % as  </v>
      </c>
      <c r="C25" s="1327"/>
      <c r="D25" s="1327"/>
      <c r="E25" s="1327"/>
      <c r="F25" s="1328"/>
      <c r="G25" s="552" t="s">
        <v>473</v>
      </c>
      <c r="H25" s="553" t="s">
        <v>7</v>
      </c>
      <c r="I25" s="553" t="str">
        <f>IF(J25="","","@")</f>
        <v/>
      </c>
      <c r="J25" s="554" t="s">
        <v>473</v>
      </c>
      <c r="K25" s="555" t="str">
        <f>IF(OR(L25=0,L25=""),"","Rs.")</f>
        <v/>
      </c>
      <c r="L25" s="556" t="str">
        <f>IF(D15=0,"",D15)</f>
        <v/>
      </c>
    </row>
    <row r="26" spans="1:12" s="515" customFormat="1" ht="19.5" customHeight="1">
      <c r="B26" s="1326" t="e">
        <f>H26&amp;" "&amp;G26&amp;" "&amp;I26&amp;" "&amp;J26&amp;"%"&amp; " as"&amp;" "&amp;K26&amp; " "&amp;L26</f>
        <v>#REF!</v>
      </c>
      <c r="C26" s="1327"/>
      <c r="D26" s="1327"/>
      <c r="E26" s="1327"/>
      <c r="F26" s="1328"/>
      <c r="G26" s="552" t="s">
        <v>473</v>
      </c>
      <c r="H26" s="553" t="s">
        <v>8</v>
      </c>
      <c r="I26" s="553" t="str">
        <f>IF(J26="","","@")</f>
        <v/>
      </c>
      <c r="J26" s="554" t="s">
        <v>473</v>
      </c>
      <c r="K26" s="555" t="e">
        <f>IF(OR(L26=0,L26=""),"","Rs.")</f>
        <v>#REF!</v>
      </c>
      <c r="L26" s="556" t="e">
        <f>IF(D16=0,"",D16)</f>
        <v>#REF!</v>
      </c>
    </row>
    <row r="27" spans="1:12" s="515" customFormat="1" ht="19.5" customHeight="1">
      <c r="B27" s="1326" t="e">
        <f>H27&amp;" "&amp;G27&amp;" "&amp;I27&amp;" "&amp;J27&amp; " as"&amp;" "&amp;K27&amp; " "&amp;L27</f>
        <v>#REF!</v>
      </c>
      <c r="C27" s="1327"/>
      <c r="D27" s="1327"/>
      <c r="E27" s="1327"/>
      <c r="F27" s="1328"/>
      <c r="G27" s="552" t="s">
        <v>473</v>
      </c>
      <c r="H27" s="553" t="s">
        <v>9</v>
      </c>
      <c r="I27" s="553"/>
      <c r="J27" s="557"/>
      <c r="K27" s="555" t="e">
        <f>IF(OR(L27=0,L27=""),"","Rs.")</f>
        <v>#REF!</v>
      </c>
      <c r="L27" s="556" t="e">
        <f>IF(D17=0,"",D17)</f>
        <v>#REF!</v>
      </c>
    </row>
    <row r="28" spans="1:12" s="515" customFormat="1" ht="19.5" customHeight="1">
      <c r="B28" s="1326" t="str">
        <f>H28&amp;" "&amp;G28&amp;" "&amp;I28&amp;" "&amp;J28&amp; " as"&amp;" "&amp;K28&amp; " "&amp;L28</f>
        <v xml:space="preserve">Others     as  </v>
      </c>
      <c r="C28" s="1327"/>
      <c r="D28" s="1327"/>
      <c r="E28" s="1327"/>
      <c r="F28" s="1328"/>
      <c r="G28" s="552" t="s">
        <v>473</v>
      </c>
      <c r="H28" s="551" t="s">
        <v>233</v>
      </c>
      <c r="I28" s="551"/>
      <c r="J28" s="551"/>
      <c r="K28" s="551" t="str">
        <f>IF(OR(L28=0,L28=""),"","Rs.")</f>
        <v/>
      </c>
      <c r="L28" s="558" t="str">
        <f>IF(D18=0,"",D18)</f>
        <v/>
      </c>
    </row>
    <row r="29" spans="1:12" s="515" customFormat="1" ht="19.5" customHeight="1">
      <c r="B29" s="1332"/>
      <c r="C29" s="1332"/>
      <c r="D29" s="1332"/>
      <c r="E29" s="1332"/>
      <c r="F29" s="1333"/>
    </row>
    <row r="30" spans="1:12" ht="59.25" customHeight="1">
      <c r="A30" s="559" t="s">
        <v>234</v>
      </c>
      <c r="B30" s="1329" t="s">
        <v>10</v>
      </c>
      <c r="C30" s="1330"/>
      <c r="D30" s="1330"/>
      <c r="E30" s="1330"/>
      <c r="F30" s="1331"/>
    </row>
    <row r="31" spans="1:12" s="515" customFormat="1" ht="19.5" customHeight="1">
      <c r="A31" s="560" t="s">
        <v>353</v>
      </c>
      <c r="B31" s="1320" t="s">
        <v>235</v>
      </c>
      <c r="C31" s="1320"/>
      <c r="D31" s="1320"/>
      <c r="E31" s="551" t="s">
        <v>231</v>
      </c>
      <c r="F31" s="556">
        <v>0</v>
      </c>
    </row>
    <row r="32" spans="1:12" s="515" customFormat="1" ht="19.5" customHeight="1">
      <c r="A32" s="560" t="s">
        <v>354</v>
      </c>
      <c r="B32" s="553" t="s">
        <v>11</v>
      </c>
      <c r="C32" s="561"/>
      <c r="D32" s="562">
        <v>0.1</v>
      </c>
      <c r="E32" s="551" t="s">
        <v>231</v>
      </c>
      <c r="F32" s="556">
        <f>ROUND(D32*F31,0)</f>
        <v>0</v>
      </c>
      <c r="H32" s="1320"/>
      <c r="I32" s="1320"/>
      <c r="J32" s="1320"/>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20" t="s">
        <v>238</v>
      </c>
      <c r="C37" s="1320"/>
      <c r="D37" s="1320"/>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321" t="str">
        <f>Basic!B1</f>
        <v>Retrofitting the 220 kV Switchyard equipments and control &amp; protection system with Substation Automation System and SPR based Control &amp; Protection System at Mandola Substation</v>
      </c>
      <c r="B43" s="1322"/>
      <c r="C43" s="1323"/>
      <c r="D43" s="1324" t="s">
        <v>239</v>
      </c>
      <c r="E43" s="1325"/>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350" t="s">
        <v>214</v>
      </c>
      <c r="C1" s="1351"/>
      <c r="D1" s="1351"/>
      <c r="E1" s="1351"/>
      <c r="F1" s="1351"/>
    </row>
    <row r="2" spans="1:16" ht="16.149999999999999" customHeight="1">
      <c r="B2" s="112"/>
      <c r="C2" s="113"/>
      <c r="D2" s="115"/>
      <c r="E2" s="115"/>
      <c r="F2" s="115"/>
    </row>
    <row r="3" spans="1:16" s="116" customFormat="1" ht="16.149999999999999" customHeight="1">
      <c r="A3" s="111"/>
      <c r="B3" s="111"/>
      <c r="C3" s="111"/>
      <c r="D3" s="1352" t="s">
        <v>215</v>
      </c>
      <c r="E3" s="1352"/>
      <c r="F3" s="1352"/>
      <c r="H3" s="269"/>
      <c r="I3" s="269"/>
      <c r="J3" s="269"/>
      <c r="K3" s="269"/>
      <c r="L3" s="269"/>
      <c r="M3" s="269"/>
      <c r="N3" s="269"/>
      <c r="O3" s="269"/>
      <c r="P3" s="269"/>
    </row>
    <row r="4" spans="1:16" s="116" customFormat="1" ht="20.25" customHeight="1">
      <c r="A4" s="1358" t="s">
        <v>216</v>
      </c>
      <c r="B4" s="1358"/>
      <c r="C4" s="1358"/>
      <c r="D4" s="1353" t="e">
        <f>'Sch-1'!#REF!</f>
        <v>#REF!</v>
      </c>
      <c r="E4" s="1353"/>
      <c r="F4" s="1353"/>
      <c r="H4" s="269"/>
      <c r="I4" s="269"/>
      <c r="J4" s="269"/>
      <c r="K4" s="269"/>
      <c r="L4" s="269"/>
      <c r="M4" s="269"/>
      <c r="N4" s="269"/>
      <c r="O4" s="269"/>
      <c r="P4" s="269"/>
    </row>
    <row r="5" spans="1:16" s="122" customFormat="1" ht="21" customHeight="1">
      <c r="A5" s="118" t="s">
        <v>376</v>
      </c>
      <c r="B5" s="1356" t="s">
        <v>217</v>
      </c>
      <c r="C5" s="1357"/>
      <c r="D5" s="119" t="s">
        <v>218</v>
      </c>
      <c r="E5" s="1354" t="s">
        <v>219</v>
      </c>
      <c r="F5" s="1355"/>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'Sch-1'!X44+'Sch-2'!#REF!+'Sch-3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'Sch-1'!K41</f>
        <v>0</v>
      </c>
      <c r="E20" s="127"/>
      <c r="F20" s="128">
        <f>D20</f>
        <v>0</v>
      </c>
      <c r="H20" s="269"/>
      <c r="I20" s="269"/>
      <c r="J20" s="269"/>
      <c r="K20" s="269"/>
      <c r="L20" s="269"/>
      <c r="M20" s="269"/>
      <c r="N20" s="269"/>
      <c r="O20" s="269"/>
      <c r="P20" s="269"/>
    </row>
    <row r="21" spans="1:16" s="116" customFormat="1" ht="23.25" customHeight="1">
      <c r="A21" s="144" t="s">
        <v>228</v>
      </c>
      <c r="B21" s="1344" t="s">
        <v>229</v>
      </c>
      <c r="C21" s="1344"/>
      <c r="D21" s="1344"/>
      <c r="E21" s="1344"/>
      <c r="F21" s="1345"/>
      <c r="H21" s="269"/>
      <c r="I21" s="269"/>
      <c r="J21" s="269"/>
      <c r="K21" s="269"/>
      <c r="L21" s="269"/>
      <c r="M21" s="269"/>
      <c r="N21" s="269"/>
      <c r="O21" s="269"/>
      <c r="P21" s="269"/>
    </row>
    <row r="22" spans="1:16" s="116" customFormat="1" ht="18.75" customHeight="1">
      <c r="A22" s="146" t="s">
        <v>353</v>
      </c>
      <c r="B22" s="1349" t="s">
        <v>230</v>
      </c>
      <c r="C22" s="1349"/>
      <c r="D22" s="1349"/>
      <c r="E22" s="145" t="s">
        <v>231</v>
      </c>
      <c r="F22" s="148" t="e">
        <f>D14</f>
        <v>#REF!</v>
      </c>
      <c r="H22" s="269"/>
      <c r="I22" s="269"/>
      <c r="J22" s="269"/>
      <c r="K22" s="269"/>
      <c r="L22" s="269"/>
      <c r="M22" s="269"/>
      <c r="N22" s="269"/>
      <c r="O22" s="269"/>
      <c r="P22" s="269"/>
    </row>
    <row r="23" spans="1:16" s="116" customFormat="1" ht="19.5" customHeight="1">
      <c r="A23" s="146" t="s">
        <v>354</v>
      </c>
      <c r="B23" s="1349" t="s">
        <v>232</v>
      </c>
      <c r="C23" s="1349"/>
      <c r="D23" s="1349"/>
      <c r="E23" s="145" t="s">
        <v>231</v>
      </c>
      <c r="F23" s="148" t="e">
        <f>D15</f>
        <v>#REF!</v>
      </c>
      <c r="H23" s="269"/>
      <c r="I23" s="269"/>
      <c r="J23" s="269"/>
      <c r="K23" s="269"/>
      <c r="L23" s="269"/>
      <c r="M23" s="269"/>
      <c r="N23" s="269"/>
      <c r="O23" s="269"/>
      <c r="P23" s="269"/>
    </row>
    <row r="24" spans="1:16" s="116" customFormat="1" ht="19.5" customHeight="1">
      <c r="A24" s="146" t="s">
        <v>355</v>
      </c>
      <c r="B24" s="1349" t="s">
        <v>284</v>
      </c>
      <c r="C24" s="1349"/>
      <c r="D24" s="1349"/>
      <c r="E24" s="145" t="s">
        <v>231</v>
      </c>
      <c r="F24" s="148" t="e">
        <f>D16</f>
        <v>#REF!</v>
      </c>
      <c r="H24" s="269"/>
      <c r="I24" s="269"/>
      <c r="J24" s="269"/>
      <c r="K24" s="269"/>
      <c r="L24" s="269"/>
      <c r="M24" s="269"/>
      <c r="N24" s="269"/>
      <c r="O24" s="269"/>
      <c r="P24" s="269"/>
    </row>
    <row r="25" spans="1:16" s="116" customFormat="1" ht="19.5" customHeight="1">
      <c r="A25" s="146" t="s">
        <v>356</v>
      </c>
      <c r="B25" s="1349" t="s">
        <v>233</v>
      </c>
      <c r="C25" s="1349"/>
      <c r="D25" s="1349"/>
      <c r="E25" s="145" t="s">
        <v>231</v>
      </c>
      <c r="F25" s="148" t="e">
        <f>D17</f>
        <v>#REF!</v>
      </c>
      <c r="H25" s="269"/>
      <c r="I25" s="269"/>
      <c r="J25" s="269"/>
      <c r="K25" s="269"/>
      <c r="L25" s="269"/>
      <c r="M25" s="269"/>
      <c r="N25" s="269"/>
      <c r="O25" s="269"/>
      <c r="P25" s="269"/>
    </row>
    <row r="26" spans="1:16" s="116" customFormat="1" ht="19.5" customHeight="1">
      <c r="A26" s="150" t="s">
        <v>234</v>
      </c>
      <c r="B26" s="1344" t="s">
        <v>286</v>
      </c>
      <c r="C26" s="1344"/>
      <c r="D26" s="1344"/>
      <c r="E26" s="1344"/>
      <c r="F26" s="1345"/>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346" t="s">
        <v>302</v>
      </c>
      <c r="C30" s="1347"/>
      <c r="D30" s="1347"/>
      <c r="E30" s="1347"/>
      <c r="F30" s="1348"/>
      <c r="H30" s="269" t="s">
        <v>287</v>
      </c>
      <c r="I30" s="269"/>
      <c r="J30" s="269"/>
      <c r="K30" s="269"/>
      <c r="L30" s="269"/>
      <c r="M30" s="269"/>
      <c r="N30" s="269"/>
      <c r="O30" s="269"/>
      <c r="P30" s="269"/>
    </row>
    <row r="31" spans="1:16" s="116" customFormat="1" ht="19.5" customHeight="1">
      <c r="A31" s="146" t="s">
        <v>353</v>
      </c>
      <c r="B31" s="1349" t="s">
        <v>235</v>
      </c>
      <c r="C31" s="1349"/>
      <c r="D31" s="1349"/>
      <c r="E31" s="145" t="s">
        <v>231</v>
      </c>
      <c r="F31" s="147">
        <f>'Sch-1'!AB3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349" t="s">
        <v>236</v>
      </c>
      <c r="C32" s="1349"/>
      <c r="D32" s="1349"/>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349" t="s">
        <v>237</v>
      </c>
      <c r="C33" s="1349"/>
      <c r="D33" s="1349"/>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349" t="s">
        <v>233</v>
      </c>
      <c r="C34" s="1349"/>
      <c r="D34" s="1349"/>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349" t="s">
        <v>238</v>
      </c>
      <c r="C35" s="1349"/>
      <c r="D35" s="1349"/>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349" t="s">
        <v>303</v>
      </c>
      <c r="C36" s="1349"/>
      <c r="D36" s="1349"/>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359"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8" s="1359"/>
      <c r="C38" s="1359"/>
      <c r="D38" s="1360" t="s">
        <v>239</v>
      </c>
      <c r="E38" s="1361"/>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362">
        <f>'Bid Form 2nd Envelope'!AB17</f>
        <v>0</v>
      </c>
      <c r="B1" s="1362"/>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088" t="s">
        <v>553</v>
      </c>
      <c r="B1" s="1088"/>
      <c r="C1" s="1088"/>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089" t="s">
        <v>311</v>
      </c>
      <c r="C12" s="1089"/>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089" t="s">
        <v>313</v>
      </c>
      <c r="C14" s="1089"/>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089" t="s">
        <v>316</v>
      </c>
      <c r="C21" s="1089"/>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089" t="s">
        <v>322</v>
      </c>
      <c r="C27" s="1089"/>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089" t="s">
        <v>323</v>
      </c>
      <c r="C30" s="1089"/>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089" t="s">
        <v>559</v>
      </c>
      <c r="C33" s="1089"/>
      <c r="D33" s="292"/>
    </row>
    <row r="34" spans="2:11" ht="18" customHeight="1">
      <c r="B34" s="294" t="s">
        <v>327</v>
      </c>
      <c r="C34" s="290" t="s">
        <v>324</v>
      </c>
      <c r="D34" s="287"/>
    </row>
    <row r="35" spans="2:11" ht="18" hidden="1" customHeight="1">
      <c r="B35" s="1089" t="s">
        <v>518</v>
      </c>
      <c r="C35" s="1089"/>
      <c r="D35" s="292"/>
    </row>
    <row r="36" spans="2:11" ht="18" hidden="1" customHeight="1">
      <c r="B36" s="294" t="s">
        <v>327</v>
      </c>
      <c r="C36" s="290" t="s">
        <v>324</v>
      </c>
      <c r="D36" s="287"/>
    </row>
    <row r="37" spans="2:11" ht="18" customHeight="1">
      <c r="B37" s="1089" t="s">
        <v>325</v>
      </c>
      <c r="C37" s="1089"/>
      <c r="D37" s="292"/>
    </row>
    <row r="38" spans="2:11" ht="32.25" customHeight="1">
      <c r="B38" s="294" t="s">
        <v>327</v>
      </c>
      <c r="C38" s="290" t="s">
        <v>331</v>
      </c>
      <c r="D38" s="287"/>
      <c r="E38" s="288"/>
      <c r="F38" s="288"/>
      <c r="G38" s="288"/>
      <c r="H38" s="288"/>
      <c r="I38" s="288"/>
      <c r="J38" s="288"/>
      <c r="K38" s="288"/>
    </row>
    <row r="39" spans="2:11" ht="18" customHeight="1">
      <c r="B39" s="1089" t="s">
        <v>332</v>
      </c>
      <c r="C39" s="1089"/>
    </row>
    <row r="40" spans="2:11" ht="38.1" customHeight="1">
      <c r="B40" s="294" t="s">
        <v>327</v>
      </c>
      <c r="C40" s="290" t="s">
        <v>330</v>
      </c>
    </row>
    <row r="41" spans="2:11" ht="38.1" customHeight="1">
      <c r="B41" s="294" t="s">
        <v>327</v>
      </c>
      <c r="C41" s="290" t="s">
        <v>331</v>
      </c>
    </row>
    <row r="42" spans="2:11" ht="18" customHeight="1">
      <c r="B42" s="1089" t="s">
        <v>333</v>
      </c>
      <c r="C42" s="1089"/>
    </row>
    <row r="43" spans="2:11" ht="18" customHeight="1">
      <c r="B43" s="294" t="s">
        <v>327</v>
      </c>
      <c r="C43" s="296" t="s">
        <v>328</v>
      </c>
    </row>
    <row r="44" spans="2:11" ht="18" customHeight="1">
      <c r="B44" s="294" t="s">
        <v>327</v>
      </c>
      <c r="C44" s="296" t="s">
        <v>334</v>
      </c>
    </row>
    <row r="45" spans="2:11" ht="18" customHeight="1">
      <c r="B45" s="1089" t="s">
        <v>329</v>
      </c>
      <c r="C45" s="1089"/>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092"/>
      <c r="B51" s="1092"/>
      <c r="C51" s="1092"/>
      <c r="D51" s="291"/>
    </row>
    <row r="52" spans="1:11" ht="18" customHeight="1">
      <c r="A52" s="1091" t="s">
        <v>137</v>
      </c>
      <c r="B52" s="1091"/>
      <c r="C52" s="1091"/>
      <c r="D52" s="291"/>
    </row>
    <row r="53" spans="1:11" ht="36" customHeight="1">
      <c r="A53" s="1090" t="s">
        <v>337</v>
      </c>
      <c r="B53" s="1090"/>
      <c r="C53" s="109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08"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C1" s="1108"/>
      <c r="D1" s="1108"/>
      <c r="E1" s="1108"/>
      <c r="F1" s="1108"/>
      <c r="G1" s="1108"/>
      <c r="H1" s="153"/>
      <c r="I1" s="153"/>
      <c r="J1" s="153"/>
      <c r="L1" s="174"/>
      <c r="M1" s="174"/>
      <c r="N1" s="174"/>
    </row>
    <row r="2" spans="2:28" ht="31.5" customHeight="1">
      <c r="B2" s="1109" t="str">
        <f>Cover!B3</f>
        <v>Tender Enquiry No.: NR1/T/W-AIS/DOM/I00/25/08956 – SRM RFX – 5002004606</v>
      </c>
      <c r="C2" s="1109"/>
      <c r="D2" s="1109"/>
      <c r="E2" s="1109"/>
      <c r="F2" s="1109"/>
      <c r="G2" s="1109"/>
      <c r="H2" s="154"/>
      <c r="I2" s="154"/>
      <c r="J2" s="154"/>
      <c r="L2" s="636" t="s">
        <v>547</v>
      </c>
      <c r="M2" s="339">
        <v>1</v>
      </c>
      <c r="N2" s="175"/>
      <c r="AA2" s="636" t="s">
        <v>550</v>
      </c>
      <c r="AB2" s="662">
        <v>1</v>
      </c>
    </row>
    <row r="3" spans="2:28" ht="12" customHeight="1">
      <c r="B3" s="155"/>
      <c r="C3" s="155"/>
      <c r="D3" s="155"/>
      <c r="E3" s="155"/>
      <c r="F3" s="154"/>
      <c r="G3" s="154"/>
      <c r="H3" s="154"/>
      <c r="I3" s="154"/>
      <c r="J3" s="154"/>
      <c r="L3" s="636" t="s">
        <v>548</v>
      </c>
      <c r="M3" s="339" t="s">
        <v>449</v>
      </c>
      <c r="N3" s="175"/>
      <c r="AA3" s="636" t="s">
        <v>551</v>
      </c>
      <c r="AB3" s="662" t="s">
        <v>449</v>
      </c>
    </row>
    <row r="4" spans="2:28" ht="20.100000000000001" customHeight="1">
      <c r="B4" s="1110" t="s">
        <v>259</v>
      </c>
      <c r="C4" s="1110"/>
      <c r="D4" s="1110"/>
      <c r="E4" s="1110"/>
      <c r="F4" s="1110"/>
      <c r="G4" s="1110"/>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11" t="s">
        <v>550</v>
      </c>
      <c r="E6" s="1111"/>
      <c r="F6" s="1111"/>
      <c r="G6" s="1111"/>
      <c r="H6" s="158"/>
      <c r="I6" s="158" t="str">
        <f>D6</f>
        <v>Sole Bidder</v>
      </c>
      <c r="J6" s="158"/>
      <c r="K6" s="157">
        <f>IF(I6="Sole Bidder",1,2)</f>
        <v>1</v>
      </c>
      <c r="L6" s="505">
        <f>IF(D6= "Sole Bidder", 0, D7)</f>
        <v>0</v>
      </c>
      <c r="M6" s="174" t="str">
        <f>D6</f>
        <v>Sole Bidder</v>
      </c>
      <c r="N6" s="174">
        <f>IF(M6="Sole Bidder",1,2)</f>
        <v>1</v>
      </c>
      <c r="AA6" s="663">
        <f>IF(D6= "Sole Bidder", 0, D7)</f>
        <v>0</v>
      </c>
    </row>
    <row r="7" spans="2:28" ht="50.1" customHeight="1">
      <c r="B7" s="582" t="str">
        <f>IF(D6= "JV (Joint Venture)", "Total Nos. of  Partners in the JV [excluding the Lead Partner]", "")</f>
        <v/>
      </c>
      <c r="C7" s="584"/>
      <c r="D7" s="1112" t="s">
        <v>449</v>
      </c>
      <c r="E7" s="1113"/>
      <c r="F7" s="1113"/>
      <c r="G7" s="1114"/>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099" t="s">
        <v>461</v>
      </c>
      <c r="E9" s="1100"/>
      <c r="F9" s="1100"/>
      <c r="G9" s="1101"/>
    </row>
    <row r="10" spans="2:28" ht="20.100000000000001" customHeight="1">
      <c r="B10" s="163" t="str">
        <f>IF(D6= "Sole Bidder", "Address of Sole Bidder", "Address of Lead Partner")</f>
        <v>Address of Sole Bidder</v>
      </c>
      <c r="C10" s="164"/>
      <c r="D10" s="1099" t="s">
        <v>461</v>
      </c>
      <c r="E10" s="1100"/>
      <c r="F10" s="1100"/>
      <c r="G10" s="1101"/>
    </row>
    <row r="11" spans="2:28" ht="20.100000000000001" customHeight="1">
      <c r="B11" s="165"/>
      <c r="C11" s="166"/>
      <c r="D11" s="1099" t="s">
        <v>461</v>
      </c>
      <c r="E11" s="1100"/>
      <c r="F11" s="1100"/>
      <c r="G11" s="1101"/>
    </row>
    <row r="12" spans="2:28" ht="20.100000000000001" customHeight="1">
      <c r="B12" s="167"/>
      <c r="C12" s="168"/>
      <c r="D12" s="1099" t="s">
        <v>461</v>
      </c>
      <c r="E12" s="1100"/>
      <c r="F12" s="1100"/>
      <c r="G12" s="1101"/>
    </row>
    <row r="13" spans="2:28" ht="20.100000000000001" customHeight="1"/>
    <row r="14" spans="2:28" ht="20.100000000000001" customHeight="1">
      <c r="B14" s="161" t="str">
        <f>IF(D7=1, "Name of other Partner","Name of other Partner - 1")</f>
        <v>Name of other Partner - 1</v>
      </c>
      <c r="C14" s="162"/>
      <c r="D14" s="1099"/>
      <c r="E14" s="1100"/>
      <c r="F14" s="1100"/>
      <c r="G14" s="1101"/>
    </row>
    <row r="15" spans="2:28" ht="20.100000000000001" customHeight="1">
      <c r="B15" s="163" t="str">
        <f>IF(D7=1, "Address of other Partner","Address of other Partner - 1")</f>
        <v>Address of other Partner - 1</v>
      </c>
      <c r="C15" s="164"/>
      <c r="D15" s="1105"/>
      <c r="E15" s="1103"/>
      <c r="F15" s="1103"/>
      <c r="G15" s="1104"/>
    </row>
    <row r="16" spans="2:28" ht="20.100000000000001" customHeight="1">
      <c r="B16" s="165"/>
      <c r="C16" s="166"/>
      <c r="D16" s="1105" t="s">
        <v>461</v>
      </c>
      <c r="E16" s="1103"/>
      <c r="F16" s="1103"/>
      <c r="G16" s="1104"/>
    </row>
    <row r="17" spans="2:10" ht="20.100000000000001" customHeight="1">
      <c r="B17" s="167"/>
      <c r="C17" s="168"/>
      <c r="D17" s="1102" t="s">
        <v>461</v>
      </c>
      <c r="E17" s="1103"/>
      <c r="F17" s="1103"/>
      <c r="G17" s="1104"/>
    </row>
    <row r="18" spans="2:10" ht="20.100000000000001" customHeight="1"/>
    <row r="19" spans="2:10" ht="20.100000000000001" customHeight="1">
      <c r="B19" s="161" t="s">
        <v>450</v>
      </c>
      <c r="C19" s="162"/>
      <c r="D19" s="1096" t="s">
        <v>461</v>
      </c>
      <c r="E19" s="1097"/>
      <c r="F19" s="1097"/>
      <c r="G19" s="1098"/>
    </row>
    <row r="20" spans="2:10" ht="20.100000000000001" customHeight="1">
      <c r="B20" s="163" t="s">
        <v>451</v>
      </c>
      <c r="C20" s="164"/>
      <c r="D20" s="1096" t="s">
        <v>461</v>
      </c>
      <c r="E20" s="1097"/>
      <c r="F20" s="1097"/>
      <c r="G20" s="1098"/>
    </row>
    <row r="21" spans="2:10" ht="20.100000000000001" customHeight="1">
      <c r="B21" s="165"/>
      <c r="C21" s="166"/>
      <c r="D21" s="1096" t="s">
        <v>461</v>
      </c>
      <c r="E21" s="1097"/>
      <c r="F21" s="1097"/>
      <c r="G21" s="1098"/>
    </row>
    <row r="22" spans="2:10" ht="20.100000000000001" customHeight="1">
      <c r="B22" s="167"/>
      <c r="C22" s="168"/>
      <c r="D22" s="1099" t="s">
        <v>461</v>
      </c>
      <c r="E22" s="1106"/>
      <c r="F22" s="1106"/>
      <c r="G22" s="1107"/>
    </row>
    <row r="23" spans="2:10" ht="20.100000000000001" customHeight="1"/>
    <row r="24" spans="2:10" ht="21" customHeight="1">
      <c r="B24" s="169" t="s">
        <v>261</v>
      </c>
      <c r="C24" s="170"/>
      <c r="D24" s="1099"/>
      <c r="E24" s="1100"/>
      <c r="F24" s="1100"/>
      <c r="G24" s="1101"/>
    </row>
    <row r="25" spans="2:10" ht="21" customHeight="1">
      <c r="B25" s="169" t="s">
        <v>262</v>
      </c>
      <c r="C25" s="170"/>
      <c r="D25" s="1099"/>
      <c r="E25" s="1100"/>
      <c r="F25" s="1100"/>
      <c r="G25" s="1101"/>
    </row>
    <row r="26" spans="2:10" ht="21" customHeight="1">
      <c r="B26" s="169" t="s">
        <v>474</v>
      </c>
      <c r="C26" s="170"/>
      <c r="D26" s="1093"/>
      <c r="E26" s="1094"/>
      <c r="F26" s="1094"/>
      <c r="G26" s="1095"/>
    </row>
    <row r="27" spans="2:10" ht="21" customHeight="1">
      <c r="B27" s="169" t="s">
        <v>475</v>
      </c>
      <c r="C27" s="170"/>
      <c r="D27" s="1096"/>
      <c r="E27" s="1097"/>
      <c r="F27" s="1097"/>
      <c r="G27" s="1098"/>
    </row>
    <row r="28" spans="2:10" ht="21" customHeight="1">
      <c r="B28" s="169" t="s">
        <v>476</v>
      </c>
      <c r="C28" s="170"/>
      <c r="D28" s="1096"/>
      <c r="E28" s="1097"/>
      <c r="F28" s="1097"/>
      <c r="G28" s="1098"/>
    </row>
    <row r="29" spans="2:10" ht="21" customHeight="1">
      <c r="B29" s="169" t="s">
        <v>477</v>
      </c>
      <c r="C29" s="170"/>
      <c r="D29" s="1096"/>
      <c r="E29" s="1097"/>
      <c r="F29" s="1097"/>
      <c r="G29" s="1098"/>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099"/>
      <c r="E32" s="1100"/>
      <c r="F32" s="1100"/>
      <c r="G32" s="1101"/>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V150"/>
  <sheetViews>
    <sheetView view="pageBreakPreview" topLeftCell="A20" zoomScaleNormal="100" zoomScaleSheetLayoutView="100" workbookViewId="0">
      <selection activeCell="J39" sqref="J39"/>
    </sheetView>
  </sheetViews>
  <sheetFormatPr defaultColWidth="9" defaultRowHeight="16.5"/>
  <cols>
    <col min="1" max="1" width="6.875" style="822" customWidth="1"/>
    <col min="2" max="2" width="28.75" style="822" customWidth="1"/>
    <col min="3" max="3" width="13.5" style="1381" customWidth="1"/>
    <col min="4" max="4" width="14.75" style="822" customWidth="1"/>
    <col min="5" max="5" width="11.375" style="822" customWidth="1"/>
    <col min="6" max="6" width="15.125" style="939" customWidth="1"/>
    <col min="7" max="7" width="55.375" style="614" customWidth="1"/>
    <col min="8" max="8" width="7.5" style="822" customWidth="1"/>
    <col min="9" max="9" width="7.75" style="822" customWidth="1"/>
    <col min="10" max="10" width="13.625" style="614" customWidth="1"/>
    <col min="11" max="11" width="24.75" style="822" customWidth="1"/>
    <col min="12" max="12" width="13" style="822" customWidth="1"/>
    <col min="13" max="13" width="16.875" style="935" customWidth="1"/>
    <col min="14" max="14" width="22.75" style="935" customWidth="1"/>
    <col min="15" max="15" width="15.5" style="935" customWidth="1"/>
    <col min="16" max="16" width="11.875" style="613" customWidth="1"/>
    <col min="17" max="17" width="13.875" style="610" customWidth="1"/>
    <col min="18" max="18" width="9.5" style="610" bestFit="1" customWidth="1"/>
    <col min="19" max="20" width="9" style="610" customWidth="1"/>
    <col min="21" max="21" width="14.25" style="610" customWidth="1"/>
    <col min="22" max="22" width="24.125" style="610" customWidth="1"/>
    <col min="23" max="23" width="11.125" style="614" customWidth="1"/>
    <col min="24" max="24" width="12.75" style="614" customWidth="1"/>
    <col min="25" max="25" width="11.375" style="822" customWidth="1"/>
    <col min="26" max="26" width="10.375" style="614" customWidth="1"/>
    <col min="27" max="27" width="17.75" style="614" customWidth="1"/>
    <col min="28" max="28" width="10.5" style="614" customWidth="1"/>
    <col min="29" max="29" width="12.375" style="614" customWidth="1"/>
    <col min="30" max="31" width="9" style="614" customWidth="1"/>
    <col min="32" max="32" width="10.875" style="614" customWidth="1"/>
    <col min="33" max="33" width="18.75" style="614" customWidth="1"/>
    <col min="34" max="34" width="9" style="614" customWidth="1"/>
    <col min="35" max="48" width="9" style="610" customWidth="1"/>
    <col min="49" max="49" width="9" style="614" customWidth="1"/>
    <col min="50" max="16384" width="9" style="614"/>
  </cols>
  <sheetData>
    <row r="1" spans="1:34">
      <c r="A1" s="817" t="str">
        <f>Cover!B3</f>
        <v>Tender Enquiry No.: NR1/T/W-AIS/DOM/I00/25/08956 – SRM RFX – 5002004606</v>
      </c>
      <c r="B1" s="817"/>
      <c r="C1" s="1379"/>
      <c r="D1" s="817"/>
      <c r="E1" s="817"/>
      <c r="F1" s="932"/>
      <c r="G1" s="933"/>
      <c r="H1" s="819"/>
      <c r="I1" s="819"/>
      <c r="J1" s="820"/>
      <c r="K1" s="934" t="s">
        <v>416</v>
      </c>
      <c r="L1" s="819" t="s">
        <v>416</v>
      </c>
      <c r="AA1" s="936" t="s">
        <v>252</v>
      </c>
      <c r="AB1" s="937">
        <f>SUMIF(L18:L39, "Direct",K18:K39)</f>
        <v>0</v>
      </c>
      <c r="AG1" s="937" t="str">
        <f>'Names of Bidder'!D6</f>
        <v>Sole Bidder</v>
      </c>
      <c r="AH1" s="614" t="s">
        <v>253</v>
      </c>
    </row>
    <row r="2" spans="1:34">
      <c r="A2" s="938"/>
      <c r="B2" s="938"/>
      <c r="C2" s="1380"/>
      <c r="D2" s="938"/>
      <c r="E2" s="938"/>
      <c r="X2" s="822"/>
      <c r="AA2" s="936" t="s">
        <v>254</v>
      </c>
      <c r="AB2" s="940" t="e">
        <f>#REF!-AB1</f>
        <v>#REF!</v>
      </c>
      <c r="AC2" s="736"/>
      <c r="AG2" s="937">
        <f>'Names of Bidder'!L6</f>
        <v>0</v>
      </c>
    </row>
    <row r="3" spans="1:34" ht="60.75" customHeight="1">
      <c r="A3" s="1139"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39"/>
      <c r="C3" s="1139"/>
      <c r="D3" s="1139"/>
      <c r="E3" s="1139"/>
      <c r="F3" s="1139"/>
      <c r="G3" s="1139"/>
      <c r="H3" s="1139"/>
      <c r="I3" s="1139"/>
      <c r="J3" s="1139"/>
      <c r="K3" s="1139"/>
      <c r="L3" s="1139"/>
      <c r="V3" s="824"/>
      <c r="W3" s="939"/>
      <c r="X3" s="939"/>
      <c r="Y3" s="939"/>
      <c r="AA3" s="938"/>
      <c r="AD3" s="1117"/>
      <c r="AE3" s="1117"/>
    </row>
    <row r="4" spans="1:34">
      <c r="A4" s="1140" t="s">
        <v>23</v>
      </c>
      <c r="B4" s="1140"/>
      <c r="C4" s="1140"/>
      <c r="D4" s="1140"/>
      <c r="E4" s="1140"/>
      <c r="F4" s="1140"/>
      <c r="G4" s="1140"/>
      <c r="H4" s="1140"/>
      <c r="I4" s="1140"/>
      <c r="J4" s="1140"/>
      <c r="K4" s="1140"/>
      <c r="L4" s="1140"/>
      <c r="V4" s="824"/>
      <c r="W4" s="939"/>
      <c r="X4" s="939"/>
      <c r="Y4" s="939"/>
      <c r="AA4" s="938"/>
      <c r="AB4" s="941"/>
      <c r="AC4" s="736"/>
    </row>
    <row r="5" spans="1:34">
      <c r="V5" s="824"/>
      <c r="W5" s="939"/>
      <c r="X5" s="939"/>
      <c r="Y5" s="939"/>
      <c r="AA5" s="938"/>
    </row>
    <row r="6" spans="1:34">
      <c r="A6" s="688" t="str">
        <f>"Bidder’s Name and Address (" &amp; MID('Names of Bidder'!B9,9, 20) &amp; ") :"</f>
        <v>Bidder’s Name and Address (Sole Bidder) :</v>
      </c>
      <c r="B6" s="688"/>
      <c r="C6" s="1382"/>
      <c r="D6" s="688"/>
      <c r="E6" s="688"/>
      <c r="F6" s="942"/>
      <c r="G6" s="689"/>
      <c r="H6" s="687"/>
      <c r="I6" s="687"/>
      <c r="J6" s="682" t="s">
        <v>394</v>
      </c>
      <c r="L6" s="839"/>
      <c r="V6" s="824"/>
      <c r="W6" s="939"/>
      <c r="X6" s="939"/>
      <c r="Y6" s="939"/>
      <c r="AA6" s="938"/>
      <c r="AB6" s="941"/>
    </row>
    <row r="7" spans="1:34">
      <c r="A7" s="1141" t="str">
        <f>IF('Names of Bidder'!D9="", "", IF('Names of Bidder'!D6= "JV (Joint Venture)", "JV of " &amp; AG8, ""))</f>
        <v/>
      </c>
      <c r="B7" s="1141"/>
      <c r="C7" s="1141"/>
      <c r="D7" s="1141"/>
      <c r="E7" s="1141"/>
      <c r="F7" s="1141"/>
      <c r="G7" s="1141"/>
      <c r="H7" s="1141"/>
      <c r="I7" s="1141"/>
      <c r="J7" s="707" t="s">
        <v>478</v>
      </c>
      <c r="L7" s="839"/>
      <c r="V7" s="935"/>
      <c r="W7" s="943"/>
      <c r="X7" s="943"/>
      <c r="Y7" s="943"/>
      <c r="AD7" s="1117"/>
      <c r="AE7" s="1117"/>
    </row>
    <row r="8" spans="1:34">
      <c r="A8" s="688" t="s">
        <v>395</v>
      </c>
      <c r="B8" s="707"/>
      <c r="C8" s="1382"/>
      <c r="D8" s="688"/>
      <c r="E8" s="688"/>
      <c r="F8" s="942"/>
      <c r="J8" s="707" t="s">
        <v>398</v>
      </c>
      <c r="L8" s="839"/>
      <c r="V8" s="824"/>
      <c r="W8" s="944"/>
      <c r="X8" s="944"/>
      <c r="Y8" s="944"/>
      <c r="AG8" s="937" t="str">
        <f>IF('Names of Bidder'!D7=1,'Names of Bidder'!D9&amp;" &amp; "&amp;'Names of Bidder'!D14,IF('Names of Bidder'!D7="2 or More",'Names of Bidder'!D9&amp;" , "&amp;'Names of Bidder'!D14&amp;" &amp; "&amp;'Names of Bidder'!D19,""))</f>
        <v xml:space="preserve">…….. …….. …….. …….. …….. ……..  ,  &amp; …….. …….. …….. …….. …….. …….. </v>
      </c>
    </row>
    <row r="9" spans="1:34">
      <c r="A9" s="688" t="s">
        <v>397</v>
      </c>
      <c r="B9" s="707"/>
      <c r="C9" s="1382"/>
      <c r="D9" s="688"/>
      <c r="E9" s="688"/>
      <c r="F9" s="942"/>
      <c r="J9" s="707" t="s">
        <v>574</v>
      </c>
      <c r="L9" s="839"/>
      <c r="V9" s="824"/>
      <c r="W9" s="944"/>
      <c r="X9" s="944"/>
      <c r="Y9" s="944"/>
    </row>
    <row r="10" spans="1:34">
      <c r="A10" s="689"/>
      <c r="B10" s="707"/>
      <c r="C10" s="1383"/>
      <c r="D10" s="689"/>
      <c r="E10" s="689"/>
      <c r="F10" s="945"/>
      <c r="J10" s="707" t="s">
        <v>575</v>
      </c>
      <c r="L10" s="839"/>
      <c r="V10" s="935"/>
      <c r="W10" s="946"/>
      <c r="X10" s="939"/>
      <c r="Y10" s="947"/>
    </row>
    <row r="11" spans="1:34">
      <c r="A11" s="689"/>
      <c r="B11" s="1137"/>
      <c r="C11" s="1383"/>
      <c r="D11" s="689"/>
      <c r="E11" s="689"/>
      <c r="F11" s="945"/>
      <c r="J11" s="707"/>
      <c r="L11" s="839"/>
      <c r="AD11" s="1117"/>
      <c r="AE11" s="1117"/>
    </row>
    <row r="12" spans="1:34">
      <c r="A12" s="689"/>
      <c r="C12" s="1383"/>
      <c r="D12" s="689"/>
      <c r="E12" s="689"/>
      <c r="F12" s="945"/>
      <c r="G12" s="689"/>
      <c r="H12" s="839"/>
      <c r="I12" s="839"/>
      <c r="J12" s="688"/>
      <c r="K12" s="683"/>
      <c r="L12" s="683"/>
      <c r="AF12" s="948"/>
    </row>
    <row r="13" spans="1:34" ht="23.25" customHeight="1">
      <c r="A13" s="1138" t="s">
        <v>554</v>
      </c>
      <c r="B13" s="1138"/>
      <c r="C13" s="1138"/>
      <c r="D13" s="1138"/>
      <c r="E13" s="1138"/>
      <c r="F13" s="1138"/>
      <c r="G13" s="1138"/>
      <c r="H13" s="1138"/>
      <c r="I13" s="1138"/>
      <c r="J13" s="1138"/>
      <c r="K13" s="1138"/>
      <c r="L13" s="1138"/>
      <c r="M13" s="949"/>
      <c r="N13" s="949"/>
      <c r="O13" s="949"/>
      <c r="P13" s="950"/>
      <c r="Q13" s="951"/>
      <c r="R13" s="951"/>
      <c r="S13" s="951"/>
      <c r="T13" s="951"/>
      <c r="X13" s="822"/>
      <c r="AB13" s="614" t="s">
        <v>422</v>
      </c>
      <c r="AF13" s="948"/>
    </row>
    <row r="14" spans="1:34">
      <c r="A14" s="952"/>
      <c r="B14" s="952"/>
      <c r="C14" s="1384"/>
      <c r="D14" s="952"/>
      <c r="E14" s="952"/>
      <c r="F14" s="953"/>
      <c r="G14" s="952"/>
      <c r="H14" s="859"/>
      <c r="I14" s="859"/>
      <c r="J14" s="952"/>
      <c r="K14" s="859"/>
      <c r="L14" s="859"/>
      <c r="M14" s="949"/>
      <c r="N14" s="949"/>
      <c r="O14" s="949"/>
      <c r="P14" s="950"/>
      <c r="Q14" s="951"/>
      <c r="R14" s="951"/>
      <c r="S14" s="951"/>
      <c r="T14" s="951"/>
      <c r="X14" s="822"/>
      <c r="AF14" s="948"/>
    </row>
    <row r="15" spans="1:34">
      <c r="I15" s="862" t="s">
        <v>271</v>
      </c>
      <c r="J15" s="862"/>
      <c r="W15" s="1115"/>
      <c r="X15" s="1115"/>
      <c r="Z15" s="1116"/>
      <c r="AA15" s="1116"/>
      <c r="AB15" s="614" t="s">
        <v>68</v>
      </c>
      <c r="AD15" s="1117"/>
      <c r="AE15" s="1117"/>
    </row>
    <row r="16" spans="1:34" ht="117.75" customHeight="1">
      <c r="A16" s="893" t="s">
        <v>359</v>
      </c>
      <c r="B16" s="893" t="s">
        <v>508</v>
      </c>
      <c r="C16" s="1385" t="s">
        <v>481</v>
      </c>
      <c r="D16" s="893" t="s">
        <v>625</v>
      </c>
      <c r="E16" s="893" t="s">
        <v>567</v>
      </c>
      <c r="F16" s="954" t="s">
        <v>626</v>
      </c>
      <c r="G16" s="734" t="s">
        <v>389</v>
      </c>
      <c r="H16" s="652" t="s">
        <v>351</v>
      </c>
      <c r="I16" s="652" t="s">
        <v>360</v>
      </c>
      <c r="J16" s="893" t="s">
        <v>499</v>
      </c>
      <c r="K16" s="893" t="s">
        <v>500</v>
      </c>
      <c r="L16" s="893" t="s">
        <v>501</v>
      </c>
      <c r="W16" s="714"/>
      <c r="X16" s="714"/>
      <c r="Z16" s="714"/>
      <c r="AA16" s="714"/>
    </row>
    <row r="17" spans="1:48">
      <c r="A17" s="955">
        <v>1</v>
      </c>
      <c r="B17" s="956">
        <v>2</v>
      </c>
      <c r="C17" s="1386">
        <v>3</v>
      </c>
      <c r="D17" s="956">
        <v>4</v>
      </c>
      <c r="E17" s="955">
        <v>5</v>
      </c>
      <c r="F17" s="956">
        <v>6</v>
      </c>
      <c r="G17" s="955">
        <v>7</v>
      </c>
      <c r="H17" s="956">
        <v>8</v>
      </c>
      <c r="I17" s="955">
        <v>9</v>
      </c>
      <c r="J17" s="956">
        <v>10</v>
      </c>
      <c r="K17" s="955" t="s">
        <v>627</v>
      </c>
      <c r="L17" s="956">
        <v>12</v>
      </c>
      <c r="W17" s="712"/>
      <c r="X17" s="712"/>
      <c r="Z17" s="712"/>
      <c r="AA17" s="712"/>
    </row>
    <row r="18" spans="1:48" ht="31.5">
      <c r="A18" s="1363">
        <v>1</v>
      </c>
      <c r="B18" s="957" t="s">
        <v>665</v>
      </c>
      <c r="C18" s="1366">
        <v>72169990</v>
      </c>
      <c r="D18" s="958"/>
      <c r="E18" s="959">
        <v>18</v>
      </c>
      <c r="F18" s="960"/>
      <c r="G18" s="957" t="s">
        <v>673</v>
      </c>
      <c r="H18" s="961" t="s">
        <v>560</v>
      </c>
      <c r="I18" s="930">
        <v>1</v>
      </c>
      <c r="J18" s="962"/>
      <c r="K18" s="963" t="str">
        <f>IF(J18=0, "Included",IF(ISERROR(I18*J18), J18, I18*J18))</f>
        <v>Included</v>
      </c>
      <c r="L18" s="964">
        <f>O18</f>
        <v>0</v>
      </c>
      <c r="M18" s="610"/>
      <c r="N18" s="614">
        <f>IF(K18="Included",0,K18)</f>
        <v>0</v>
      </c>
      <c r="O18" s="736">
        <f>IF(F18="", E18*N18/100,F18*N18)</f>
        <v>0</v>
      </c>
      <c r="P18" s="610"/>
      <c r="Q18" s="813"/>
      <c r="S18" s="728"/>
      <c r="Y18" s="614"/>
      <c r="AI18" s="614"/>
      <c r="AJ18" s="614"/>
      <c r="AK18" s="614"/>
      <c r="AL18" s="614"/>
      <c r="AM18" s="614"/>
      <c r="AN18" s="614"/>
      <c r="AO18" s="614"/>
      <c r="AP18" s="614"/>
      <c r="AQ18" s="614"/>
      <c r="AR18" s="614"/>
      <c r="AS18" s="614"/>
      <c r="AT18" s="614"/>
      <c r="AU18" s="614"/>
      <c r="AV18" s="614"/>
    </row>
    <row r="19" spans="1:48" ht="31.5">
      <c r="A19" s="1363">
        <v>2</v>
      </c>
      <c r="B19" s="957" t="s">
        <v>624</v>
      </c>
      <c r="C19" s="1366">
        <v>72169990</v>
      </c>
      <c r="D19" s="958"/>
      <c r="E19" s="959">
        <v>18</v>
      </c>
      <c r="F19" s="960"/>
      <c r="G19" s="957" t="s">
        <v>674</v>
      </c>
      <c r="H19" s="961" t="s">
        <v>560</v>
      </c>
      <c r="I19" s="930">
        <v>1</v>
      </c>
      <c r="J19" s="962"/>
      <c r="K19" s="963" t="str">
        <f t="shared" ref="K19:K33" si="0">IF(J19=0, "Included",IF(ISERROR(I19*J19), J19, I19*J19))</f>
        <v>Included</v>
      </c>
      <c r="L19" s="964">
        <f t="shared" ref="L19:L33" si="1">O19</f>
        <v>0</v>
      </c>
      <c r="M19" s="610"/>
      <c r="N19" s="614">
        <f t="shared" ref="N19:N39" si="2">IF(K19="Included",0,K19)</f>
        <v>0</v>
      </c>
      <c r="O19" s="736">
        <f t="shared" ref="O19:O39" si="3">IF(F19="", E19*N19/100,F19*N19)</f>
        <v>0</v>
      </c>
      <c r="P19" s="610"/>
      <c r="Q19" s="813"/>
      <c r="S19" s="728"/>
      <c r="Y19" s="614"/>
      <c r="AI19" s="614"/>
      <c r="AJ19" s="614"/>
      <c r="AK19" s="614"/>
      <c r="AL19" s="614"/>
      <c r="AM19" s="614"/>
      <c r="AN19" s="614"/>
      <c r="AO19" s="614"/>
      <c r="AP19" s="614"/>
      <c r="AQ19" s="614"/>
      <c r="AR19" s="614"/>
      <c r="AS19" s="614"/>
      <c r="AT19" s="614"/>
      <c r="AU19" s="614"/>
      <c r="AV19" s="614"/>
    </row>
    <row r="20" spans="1:48" ht="31.5">
      <c r="A20" s="1363">
        <v>3</v>
      </c>
      <c r="B20" s="957" t="s">
        <v>624</v>
      </c>
      <c r="C20" s="1366">
        <v>72169990</v>
      </c>
      <c r="D20" s="958"/>
      <c r="E20" s="959">
        <v>18</v>
      </c>
      <c r="F20" s="960"/>
      <c r="G20" s="957" t="s">
        <v>675</v>
      </c>
      <c r="H20" s="961" t="s">
        <v>560</v>
      </c>
      <c r="I20" s="931">
        <v>3</v>
      </c>
      <c r="J20" s="962"/>
      <c r="K20" s="963" t="str">
        <f t="shared" si="0"/>
        <v>Included</v>
      </c>
      <c r="L20" s="964">
        <f t="shared" si="1"/>
        <v>0</v>
      </c>
      <c r="M20" s="610"/>
      <c r="N20" s="614">
        <f t="shared" si="2"/>
        <v>0</v>
      </c>
      <c r="O20" s="736">
        <f t="shared" si="3"/>
        <v>0</v>
      </c>
      <c r="P20" s="610"/>
      <c r="Q20" s="813"/>
      <c r="S20" s="728"/>
      <c r="Y20" s="614"/>
      <c r="AI20" s="614"/>
      <c r="AJ20" s="614"/>
      <c r="AK20" s="614"/>
      <c r="AL20" s="614"/>
      <c r="AM20" s="614"/>
      <c r="AN20" s="614"/>
      <c r="AO20" s="614"/>
      <c r="AP20" s="614"/>
      <c r="AQ20" s="614"/>
      <c r="AR20" s="614"/>
      <c r="AS20" s="614"/>
      <c r="AT20" s="614"/>
      <c r="AU20" s="614"/>
      <c r="AV20" s="614"/>
    </row>
    <row r="21" spans="1:48" ht="31.5">
      <c r="A21" s="1363">
        <v>4</v>
      </c>
      <c r="B21" s="957" t="s">
        <v>624</v>
      </c>
      <c r="C21" s="1366">
        <v>72169990</v>
      </c>
      <c r="D21" s="958"/>
      <c r="E21" s="959">
        <v>18</v>
      </c>
      <c r="F21" s="960"/>
      <c r="G21" s="957" t="s">
        <v>676</v>
      </c>
      <c r="H21" s="961" t="s">
        <v>560</v>
      </c>
      <c r="I21" s="931">
        <v>1</v>
      </c>
      <c r="J21" s="962"/>
      <c r="K21" s="963" t="str">
        <f t="shared" si="0"/>
        <v>Included</v>
      </c>
      <c r="L21" s="964">
        <f t="shared" si="1"/>
        <v>0</v>
      </c>
      <c r="M21" s="610"/>
      <c r="N21" s="614">
        <f t="shared" si="2"/>
        <v>0</v>
      </c>
      <c r="O21" s="736">
        <f t="shared" si="3"/>
        <v>0</v>
      </c>
      <c r="P21" s="610"/>
      <c r="Q21" s="813"/>
      <c r="S21" s="728"/>
      <c r="Y21" s="614"/>
      <c r="AI21" s="614"/>
      <c r="AJ21" s="614"/>
      <c r="AK21" s="614"/>
      <c r="AL21" s="614"/>
      <c r="AM21" s="614"/>
      <c r="AN21" s="614"/>
      <c r="AO21" s="614"/>
      <c r="AP21" s="614"/>
      <c r="AQ21" s="614"/>
      <c r="AR21" s="614"/>
      <c r="AS21" s="614"/>
      <c r="AT21" s="614"/>
      <c r="AU21" s="614"/>
      <c r="AV21" s="614"/>
    </row>
    <row r="22" spans="1:48" ht="15.75">
      <c r="A22" s="1363">
        <v>5</v>
      </c>
      <c r="B22" s="957" t="s">
        <v>666</v>
      </c>
      <c r="C22" s="1366">
        <v>72169990</v>
      </c>
      <c r="D22" s="958"/>
      <c r="E22" s="959">
        <v>18</v>
      </c>
      <c r="F22" s="960"/>
      <c r="G22" s="957" t="s">
        <v>677</v>
      </c>
      <c r="H22" s="961" t="s">
        <v>691</v>
      </c>
      <c r="I22" s="931">
        <v>2</v>
      </c>
      <c r="J22" s="962"/>
      <c r="K22" s="963" t="str">
        <f t="shared" si="0"/>
        <v>Included</v>
      </c>
      <c r="L22" s="964">
        <f t="shared" si="1"/>
        <v>0</v>
      </c>
      <c r="M22" s="610"/>
      <c r="N22" s="614">
        <f t="shared" si="2"/>
        <v>0</v>
      </c>
      <c r="O22" s="736">
        <f t="shared" si="3"/>
        <v>0</v>
      </c>
      <c r="P22" s="610"/>
      <c r="Q22" s="813"/>
      <c r="S22" s="728"/>
      <c r="Y22" s="614"/>
      <c r="AI22" s="614"/>
      <c r="AJ22" s="614"/>
      <c r="AK22" s="614"/>
      <c r="AL22" s="614"/>
      <c r="AM22" s="614"/>
      <c r="AN22" s="614"/>
      <c r="AO22" s="614"/>
      <c r="AP22" s="614"/>
      <c r="AQ22" s="614"/>
      <c r="AR22" s="614"/>
      <c r="AS22" s="614"/>
      <c r="AT22" s="614"/>
      <c r="AU22" s="614"/>
      <c r="AV22" s="614"/>
    </row>
    <row r="23" spans="1:48" ht="15.75">
      <c r="A23" s="1363">
        <v>6</v>
      </c>
      <c r="B23" s="957" t="s">
        <v>667</v>
      </c>
      <c r="C23" s="1366">
        <v>85287390</v>
      </c>
      <c r="D23" s="958"/>
      <c r="E23" s="1048">
        <v>18</v>
      </c>
      <c r="F23" s="960"/>
      <c r="G23" s="957" t="s">
        <v>678</v>
      </c>
      <c r="H23" s="961" t="s">
        <v>560</v>
      </c>
      <c r="I23" s="1049">
        <v>1</v>
      </c>
      <c r="J23" s="962"/>
      <c r="K23" s="963" t="str">
        <f t="shared" si="0"/>
        <v>Included</v>
      </c>
      <c r="L23" s="964">
        <f t="shared" si="1"/>
        <v>0</v>
      </c>
      <c r="M23" s="610"/>
      <c r="N23" s="614">
        <f t="shared" si="2"/>
        <v>0</v>
      </c>
      <c r="O23" s="736">
        <f t="shared" si="3"/>
        <v>0</v>
      </c>
      <c r="P23" s="610"/>
      <c r="Q23" s="813"/>
      <c r="S23" s="728"/>
      <c r="Y23" s="614"/>
      <c r="AI23" s="614"/>
      <c r="AJ23" s="614"/>
      <c r="AK23" s="614"/>
      <c r="AL23" s="614"/>
      <c r="AM23" s="614"/>
      <c r="AN23" s="614"/>
      <c r="AO23" s="614"/>
      <c r="AP23" s="614"/>
      <c r="AQ23" s="614"/>
      <c r="AR23" s="614"/>
      <c r="AS23" s="614"/>
      <c r="AT23" s="614"/>
      <c r="AU23" s="614"/>
      <c r="AV23" s="614"/>
    </row>
    <row r="24" spans="1:48" s="1373" customFormat="1" ht="15.75">
      <c r="A24" s="1364">
        <v>7</v>
      </c>
      <c r="B24" s="1365" t="s">
        <v>668</v>
      </c>
      <c r="C24" s="1366">
        <v>85446020</v>
      </c>
      <c r="D24" s="958"/>
      <c r="E24" s="1048">
        <v>18</v>
      </c>
      <c r="F24" s="960"/>
      <c r="G24" s="1367" t="s">
        <v>679</v>
      </c>
      <c r="H24" s="1368" t="s">
        <v>691</v>
      </c>
      <c r="I24" s="1369">
        <v>1</v>
      </c>
      <c r="J24" s="962"/>
      <c r="K24" s="1370" t="str">
        <f t="shared" si="0"/>
        <v>Included</v>
      </c>
      <c r="L24" s="1371">
        <f t="shared" si="1"/>
        <v>0</v>
      </c>
      <c r="M24" s="1372"/>
      <c r="N24" s="1373">
        <f t="shared" si="2"/>
        <v>0</v>
      </c>
      <c r="O24" s="1374">
        <f t="shared" si="3"/>
        <v>0</v>
      </c>
      <c r="P24" s="1372"/>
      <c r="Q24" s="1375"/>
      <c r="R24" s="1372"/>
      <c r="S24" s="1376"/>
      <c r="T24" s="1372"/>
      <c r="U24" s="1372"/>
      <c r="V24" s="1372"/>
    </row>
    <row r="25" spans="1:48" s="1373" customFormat="1" ht="31.5">
      <c r="A25" s="1364">
        <v>8</v>
      </c>
      <c r="B25" s="1365" t="s">
        <v>668</v>
      </c>
      <c r="C25" s="1366">
        <v>85446020</v>
      </c>
      <c r="D25" s="958"/>
      <c r="E25" s="1048">
        <v>18</v>
      </c>
      <c r="F25" s="960"/>
      <c r="G25" s="1377" t="s">
        <v>742</v>
      </c>
      <c r="H25" s="1368" t="s">
        <v>570</v>
      </c>
      <c r="I25" s="1369">
        <v>1</v>
      </c>
      <c r="J25" s="962"/>
      <c r="K25" s="1370" t="str">
        <f t="shared" si="0"/>
        <v>Included</v>
      </c>
      <c r="L25" s="1371">
        <f t="shared" si="1"/>
        <v>0</v>
      </c>
      <c r="M25" s="1372"/>
      <c r="N25" s="1373">
        <f t="shared" si="2"/>
        <v>0</v>
      </c>
      <c r="O25" s="1374">
        <f t="shared" si="3"/>
        <v>0</v>
      </c>
      <c r="P25" s="1372"/>
      <c r="Q25" s="1375"/>
      <c r="R25" s="1372"/>
      <c r="S25" s="1376"/>
      <c r="T25" s="1372"/>
      <c r="U25" s="1372"/>
      <c r="V25" s="1372"/>
    </row>
    <row r="26" spans="1:48" s="1373" customFormat="1" ht="31.5">
      <c r="A26" s="1364">
        <v>9</v>
      </c>
      <c r="B26" s="1365" t="s">
        <v>668</v>
      </c>
      <c r="C26" s="1366">
        <v>85446020</v>
      </c>
      <c r="D26" s="958"/>
      <c r="E26" s="1048">
        <v>18</v>
      </c>
      <c r="F26" s="960"/>
      <c r="G26" s="1377" t="s">
        <v>743</v>
      </c>
      <c r="H26" s="1368" t="s">
        <v>570</v>
      </c>
      <c r="I26" s="1369">
        <v>1</v>
      </c>
      <c r="J26" s="962"/>
      <c r="K26" s="1370" t="str">
        <f t="shared" si="0"/>
        <v>Included</v>
      </c>
      <c r="L26" s="1371">
        <f t="shared" si="1"/>
        <v>0</v>
      </c>
      <c r="M26" s="1372"/>
      <c r="N26" s="1373">
        <f t="shared" si="2"/>
        <v>0</v>
      </c>
      <c r="O26" s="1374">
        <f t="shared" si="3"/>
        <v>0</v>
      </c>
      <c r="P26" s="1372"/>
      <c r="Q26" s="1375"/>
      <c r="R26" s="1372"/>
      <c r="S26" s="1376"/>
      <c r="T26" s="1372"/>
      <c r="U26" s="1372"/>
      <c r="V26" s="1372"/>
    </row>
    <row r="27" spans="1:48" s="1373" customFormat="1" ht="31.5">
      <c r="A27" s="1364">
        <v>10</v>
      </c>
      <c r="B27" s="1378" t="s">
        <v>668</v>
      </c>
      <c r="C27" s="1366">
        <v>85446020</v>
      </c>
      <c r="D27" s="958"/>
      <c r="E27" s="1048">
        <v>18</v>
      </c>
      <c r="F27" s="960"/>
      <c r="G27" s="1377" t="s">
        <v>744</v>
      </c>
      <c r="H27" s="1368" t="s">
        <v>570</v>
      </c>
      <c r="I27" s="1369">
        <v>1</v>
      </c>
      <c r="J27" s="962"/>
      <c r="K27" s="1370" t="str">
        <f t="shared" si="0"/>
        <v>Included</v>
      </c>
      <c r="L27" s="1371">
        <f t="shared" si="1"/>
        <v>0</v>
      </c>
      <c r="M27" s="1372"/>
      <c r="N27" s="1373">
        <f t="shared" si="2"/>
        <v>0</v>
      </c>
      <c r="O27" s="1374">
        <f t="shared" si="3"/>
        <v>0</v>
      </c>
      <c r="P27" s="1372"/>
      <c r="Q27" s="1375"/>
      <c r="R27" s="1372"/>
      <c r="S27" s="1376"/>
      <c r="T27" s="1372"/>
      <c r="U27" s="1372"/>
      <c r="V27" s="1372"/>
    </row>
    <row r="28" spans="1:48" ht="31.5">
      <c r="A28" s="1363">
        <v>11</v>
      </c>
      <c r="B28" s="957" t="s">
        <v>669</v>
      </c>
      <c r="C28" s="1366">
        <v>84151090</v>
      </c>
      <c r="D28" s="958"/>
      <c r="E28" s="959">
        <v>18</v>
      </c>
      <c r="F28" s="960"/>
      <c r="G28" s="957" t="s">
        <v>680</v>
      </c>
      <c r="H28" s="961" t="s">
        <v>560</v>
      </c>
      <c r="I28" s="930">
        <v>1</v>
      </c>
      <c r="J28" s="962"/>
      <c r="K28" s="963" t="str">
        <f t="shared" si="0"/>
        <v>Included</v>
      </c>
      <c r="L28" s="964">
        <f t="shared" si="1"/>
        <v>0</v>
      </c>
      <c r="M28" s="610"/>
      <c r="N28" s="614">
        <f t="shared" si="2"/>
        <v>0</v>
      </c>
      <c r="O28" s="736">
        <f t="shared" si="3"/>
        <v>0</v>
      </c>
      <c r="P28" s="610"/>
      <c r="Q28" s="813"/>
      <c r="S28" s="728"/>
      <c r="Y28" s="614"/>
      <c r="AI28" s="614"/>
      <c r="AJ28" s="614"/>
      <c r="AK28" s="614"/>
      <c r="AL28" s="614"/>
      <c r="AM28" s="614"/>
      <c r="AN28" s="614"/>
      <c r="AO28" s="614"/>
      <c r="AP28" s="614"/>
      <c r="AQ28" s="614"/>
      <c r="AR28" s="614"/>
      <c r="AS28" s="614"/>
      <c r="AT28" s="614"/>
      <c r="AU28" s="614"/>
      <c r="AV28" s="614"/>
    </row>
    <row r="29" spans="1:48" ht="15.75">
      <c r="A29" s="1363">
        <v>12</v>
      </c>
      <c r="B29" s="957" t="s">
        <v>670</v>
      </c>
      <c r="C29" s="1366">
        <v>84248990</v>
      </c>
      <c r="D29" s="958"/>
      <c r="E29" s="959">
        <v>18</v>
      </c>
      <c r="F29" s="960"/>
      <c r="G29" s="957" t="s">
        <v>681</v>
      </c>
      <c r="H29" s="961" t="s">
        <v>560</v>
      </c>
      <c r="I29" s="930">
        <v>1</v>
      </c>
      <c r="J29" s="962"/>
      <c r="K29" s="963" t="str">
        <f t="shared" si="0"/>
        <v>Included</v>
      </c>
      <c r="L29" s="964">
        <f t="shared" si="1"/>
        <v>0</v>
      </c>
      <c r="M29" s="610"/>
      <c r="N29" s="614">
        <f t="shared" si="2"/>
        <v>0</v>
      </c>
      <c r="O29" s="736">
        <f t="shared" si="3"/>
        <v>0</v>
      </c>
      <c r="P29" s="610"/>
      <c r="Q29" s="813"/>
      <c r="S29" s="728"/>
      <c r="Y29" s="614"/>
      <c r="AI29" s="614"/>
      <c r="AJ29" s="614"/>
      <c r="AK29" s="614"/>
      <c r="AL29" s="614"/>
      <c r="AM29" s="614"/>
      <c r="AN29" s="614"/>
      <c r="AO29" s="614"/>
      <c r="AP29" s="614"/>
      <c r="AQ29" s="614"/>
      <c r="AR29" s="614"/>
      <c r="AS29" s="614"/>
      <c r="AT29" s="614"/>
      <c r="AU29" s="614"/>
      <c r="AV29" s="614"/>
    </row>
    <row r="30" spans="1:48" ht="15.75">
      <c r="A30" s="1363">
        <v>13</v>
      </c>
      <c r="B30" s="957" t="s">
        <v>670</v>
      </c>
      <c r="C30" s="1366">
        <v>85311020</v>
      </c>
      <c r="D30" s="958"/>
      <c r="E30" s="1048">
        <v>18</v>
      </c>
      <c r="F30" s="960"/>
      <c r="G30" s="957" t="s">
        <v>682</v>
      </c>
      <c r="H30" s="961" t="s">
        <v>560</v>
      </c>
      <c r="I30" s="1049">
        <v>1</v>
      </c>
      <c r="J30" s="962"/>
      <c r="K30" s="963" t="str">
        <f t="shared" si="0"/>
        <v>Included</v>
      </c>
      <c r="L30" s="964">
        <f t="shared" si="1"/>
        <v>0</v>
      </c>
      <c r="M30" s="610"/>
      <c r="N30" s="614">
        <f t="shared" si="2"/>
        <v>0</v>
      </c>
      <c r="O30" s="736">
        <f t="shared" si="3"/>
        <v>0</v>
      </c>
      <c r="P30" s="610"/>
      <c r="Q30" s="813"/>
      <c r="S30" s="728"/>
      <c r="Y30" s="614"/>
      <c r="AI30" s="614"/>
      <c r="AJ30" s="614"/>
      <c r="AK30" s="614"/>
      <c r="AL30" s="614"/>
      <c r="AM30" s="614"/>
      <c r="AN30" s="614"/>
      <c r="AO30" s="614"/>
      <c r="AP30" s="614"/>
      <c r="AQ30" s="614"/>
      <c r="AR30" s="614"/>
      <c r="AS30" s="614"/>
      <c r="AT30" s="614"/>
      <c r="AU30" s="614"/>
      <c r="AV30" s="614"/>
    </row>
    <row r="31" spans="1:48" ht="15.75">
      <c r="A31" s="1363">
        <v>14</v>
      </c>
      <c r="B31" s="957" t="s">
        <v>670</v>
      </c>
      <c r="C31" s="1366">
        <v>84241000</v>
      </c>
      <c r="D31" s="958"/>
      <c r="E31" s="1048">
        <v>18</v>
      </c>
      <c r="F31" s="960"/>
      <c r="G31" s="957" t="s">
        <v>683</v>
      </c>
      <c r="H31" s="961" t="s">
        <v>569</v>
      </c>
      <c r="I31" s="1049">
        <v>1</v>
      </c>
      <c r="J31" s="962"/>
      <c r="K31" s="963" t="str">
        <f t="shared" si="0"/>
        <v>Included</v>
      </c>
      <c r="L31" s="964">
        <f t="shared" si="1"/>
        <v>0</v>
      </c>
      <c r="M31" s="610"/>
      <c r="N31" s="614">
        <f t="shared" si="2"/>
        <v>0</v>
      </c>
      <c r="O31" s="736">
        <f t="shared" si="3"/>
        <v>0</v>
      </c>
      <c r="P31" s="610"/>
      <c r="Q31" s="813"/>
      <c r="S31" s="728"/>
      <c r="Y31" s="614"/>
      <c r="AI31" s="614"/>
      <c r="AJ31" s="614"/>
      <c r="AK31" s="614"/>
      <c r="AL31" s="614"/>
      <c r="AM31" s="614"/>
      <c r="AN31" s="614"/>
      <c r="AO31" s="614"/>
      <c r="AP31" s="614"/>
      <c r="AQ31" s="614"/>
      <c r="AR31" s="614"/>
      <c r="AS31" s="614"/>
      <c r="AT31" s="614"/>
      <c r="AU31" s="614"/>
      <c r="AV31" s="614"/>
    </row>
    <row r="32" spans="1:48" ht="15.75">
      <c r="A32" s="1363">
        <v>15</v>
      </c>
      <c r="B32" s="957" t="s">
        <v>671</v>
      </c>
      <c r="C32" s="1366">
        <v>94059900</v>
      </c>
      <c r="D32" s="958"/>
      <c r="E32" s="1048">
        <v>18</v>
      </c>
      <c r="F32" s="960"/>
      <c r="G32" s="957" t="s">
        <v>684</v>
      </c>
      <c r="H32" s="961" t="s">
        <v>570</v>
      </c>
      <c r="I32" s="1049">
        <v>1</v>
      </c>
      <c r="J32" s="962"/>
      <c r="K32" s="963" t="str">
        <f t="shared" si="0"/>
        <v>Included</v>
      </c>
      <c r="L32" s="964">
        <f t="shared" si="1"/>
        <v>0</v>
      </c>
      <c r="M32" s="610"/>
      <c r="N32" s="614">
        <f t="shared" si="2"/>
        <v>0</v>
      </c>
      <c r="O32" s="736">
        <f t="shared" si="3"/>
        <v>0</v>
      </c>
      <c r="P32" s="610"/>
      <c r="Q32" s="813"/>
      <c r="S32" s="728"/>
      <c r="Y32" s="614"/>
      <c r="AI32" s="614"/>
      <c r="AJ32" s="614"/>
      <c r="AK32" s="614"/>
      <c r="AL32" s="614"/>
      <c r="AM32" s="614"/>
      <c r="AN32" s="614"/>
      <c r="AO32" s="614"/>
      <c r="AP32" s="614"/>
      <c r="AQ32" s="614"/>
      <c r="AR32" s="614"/>
      <c r="AS32" s="614"/>
      <c r="AT32" s="614"/>
      <c r="AU32" s="614"/>
      <c r="AV32" s="614"/>
    </row>
    <row r="33" spans="1:48" ht="15.75">
      <c r="A33" s="1363">
        <v>16</v>
      </c>
      <c r="B33" s="957" t="s">
        <v>671</v>
      </c>
      <c r="C33" s="1366">
        <v>94059900</v>
      </c>
      <c r="D33" s="958"/>
      <c r="E33" s="1048">
        <v>18</v>
      </c>
      <c r="F33" s="960"/>
      <c r="G33" s="957" t="s">
        <v>685</v>
      </c>
      <c r="H33" s="961" t="s">
        <v>569</v>
      </c>
      <c r="I33" s="1049">
        <v>2</v>
      </c>
      <c r="J33" s="962"/>
      <c r="K33" s="963" t="str">
        <f t="shared" si="0"/>
        <v>Included</v>
      </c>
      <c r="L33" s="964">
        <f t="shared" si="1"/>
        <v>0</v>
      </c>
      <c r="M33" s="610"/>
      <c r="N33" s="614">
        <f t="shared" si="2"/>
        <v>0</v>
      </c>
      <c r="O33" s="736">
        <f t="shared" si="3"/>
        <v>0</v>
      </c>
      <c r="P33" s="610"/>
      <c r="Q33" s="813"/>
      <c r="S33" s="728"/>
      <c r="Y33" s="614"/>
      <c r="AI33" s="614"/>
      <c r="AJ33" s="614"/>
      <c r="AK33" s="614"/>
      <c r="AL33" s="614"/>
      <c r="AM33" s="614"/>
      <c r="AN33" s="614"/>
      <c r="AO33" s="614"/>
      <c r="AP33" s="614"/>
      <c r="AQ33" s="614"/>
      <c r="AR33" s="614"/>
      <c r="AS33" s="614"/>
      <c r="AT33" s="614"/>
      <c r="AU33" s="614"/>
      <c r="AV33" s="614"/>
    </row>
    <row r="34" spans="1:48" ht="15.75">
      <c r="A34" s="1363">
        <v>17</v>
      </c>
      <c r="B34" s="957" t="s">
        <v>671</v>
      </c>
      <c r="C34" s="1366">
        <v>94059900</v>
      </c>
      <c r="D34" s="958"/>
      <c r="E34" s="1048">
        <v>18</v>
      </c>
      <c r="F34" s="960"/>
      <c r="G34" s="957" t="s">
        <v>686</v>
      </c>
      <c r="H34" s="961" t="s">
        <v>569</v>
      </c>
      <c r="I34" s="1049">
        <v>20</v>
      </c>
      <c r="J34" s="962"/>
      <c r="K34" s="963" t="str">
        <f t="shared" ref="K34:K39" si="4">IF(J34=0, "Included",IF(ISERROR(I34*J34), J34, I34*J34))</f>
        <v>Included</v>
      </c>
      <c r="L34" s="964">
        <f t="shared" ref="L34:L39" si="5">O34</f>
        <v>0</v>
      </c>
      <c r="M34" s="610"/>
      <c r="N34" s="614">
        <f t="shared" si="2"/>
        <v>0</v>
      </c>
      <c r="O34" s="736">
        <f t="shared" si="3"/>
        <v>0</v>
      </c>
      <c r="P34" s="610"/>
      <c r="Q34" s="813"/>
      <c r="S34" s="728"/>
      <c r="Y34" s="614"/>
      <c r="AI34" s="614"/>
      <c r="AJ34" s="614"/>
      <c r="AK34" s="614"/>
      <c r="AL34" s="614"/>
      <c r="AM34" s="614"/>
      <c r="AN34" s="614"/>
      <c r="AO34" s="614"/>
      <c r="AP34" s="614"/>
      <c r="AQ34" s="614"/>
      <c r="AR34" s="614"/>
      <c r="AS34" s="614"/>
      <c r="AT34" s="614"/>
      <c r="AU34" s="614"/>
      <c r="AV34" s="614"/>
    </row>
    <row r="35" spans="1:48" ht="15.75">
      <c r="A35" s="1363">
        <v>18</v>
      </c>
      <c r="B35" s="957" t="s">
        <v>671</v>
      </c>
      <c r="C35" s="1366">
        <v>94059900</v>
      </c>
      <c r="D35" s="958"/>
      <c r="E35" s="1048">
        <v>18</v>
      </c>
      <c r="F35" s="960"/>
      <c r="G35" s="957" t="s">
        <v>687</v>
      </c>
      <c r="H35" s="961" t="s">
        <v>569</v>
      </c>
      <c r="I35" s="1049">
        <v>30</v>
      </c>
      <c r="J35" s="962"/>
      <c r="K35" s="963" t="str">
        <f t="shared" si="4"/>
        <v>Included</v>
      </c>
      <c r="L35" s="964">
        <f t="shared" si="5"/>
        <v>0</v>
      </c>
      <c r="M35" s="610"/>
      <c r="N35" s="614">
        <f t="shared" si="2"/>
        <v>0</v>
      </c>
      <c r="O35" s="736">
        <f t="shared" si="3"/>
        <v>0</v>
      </c>
      <c r="P35" s="610"/>
      <c r="Q35" s="813"/>
      <c r="S35" s="728"/>
      <c r="Y35" s="614"/>
      <c r="AI35" s="614"/>
      <c r="AJ35" s="614"/>
      <c r="AK35" s="614"/>
      <c r="AL35" s="614"/>
      <c r="AM35" s="614"/>
      <c r="AN35" s="614"/>
      <c r="AO35" s="614"/>
      <c r="AP35" s="614"/>
      <c r="AQ35" s="614"/>
      <c r="AR35" s="614"/>
      <c r="AS35" s="614"/>
      <c r="AT35" s="614"/>
      <c r="AU35" s="614"/>
      <c r="AV35" s="614"/>
    </row>
    <row r="36" spans="1:48" ht="15.75">
      <c r="A36" s="1363">
        <v>19</v>
      </c>
      <c r="B36" s="957" t="s">
        <v>671</v>
      </c>
      <c r="C36" s="1366">
        <v>94059900</v>
      </c>
      <c r="D36" s="958"/>
      <c r="E36" s="1048">
        <v>18</v>
      </c>
      <c r="F36" s="960"/>
      <c r="G36" s="957" t="s">
        <v>688</v>
      </c>
      <c r="H36" s="961" t="s">
        <v>569</v>
      </c>
      <c r="I36" s="1049">
        <v>1</v>
      </c>
      <c r="J36" s="962"/>
      <c r="K36" s="963" t="str">
        <f t="shared" si="4"/>
        <v>Included</v>
      </c>
      <c r="L36" s="964">
        <f t="shared" si="5"/>
        <v>0</v>
      </c>
      <c r="M36" s="610"/>
      <c r="N36" s="614">
        <f t="shared" si="2"/>
        <v>0</v>
      </c>
      <c r="O36" s="736">
        <f t="shared" si="3"/>
        <v>0</v>
      </c>
      <c r="P36" s="610"/>
      <c r="Q36" s="813"/>
      <c r="S36" s="728"/>
      <c r="Y36" s="614"/>
      <c r="AI36" s="614"/>
      <c r="AJ36" s="614"/>
      <c r="AK36" s="614"/>
      <c r="AL36" s="614"/>
      <c r="AM36" s="614"/>
      <c r="AN36" s="614"/>
      <c r="AO36" s="614"/>
      <c r="AP36" s="614"/>
      <c r="AQ36" s="614"/>
      <c r="AR36" s="614"/>
      <c r="AS36" s="614"/>
      <c r="AT36" s="614"/>
      <c r="AU36" s="614"/>
      <c r="AV36" s="614"/>
    </row>
    <row r="37" spans="1:48" ht="15.75">
      <c r="A37" s="1363">
        <v>20</v>
      </c>
      <c r="B37" s="957" t="s">
        <v>671</v>
      </c>
      <c r="C37" s="1366">
        <v>94059900</v>
      </c>
      <c r="D37" s="958"/>
      <c r="E37" s="1048">
        <v>18</v>
      </c>
      <c r="F37" s="960"/>
      <c r="G37" s="957" t="s">
        <v>689</v>
      </c>
      <c r="H37" s="961" t="s">
        <v>569</v>
      </c>
      <c r="I37" s="1049">
        <v>2</v>
      </c>
      <c r="J37" s="962"/>
      <c r="K37" s="963" t="str">
        <f t="shared" si="4"/>
        <v>Included</v>
      </c>
      <c r="L37" s="964">
        <f t="shared" si="5"/>
        <v>0</v>
      </c>
      <c r="M37" s="610"/>
      <c r="N37" s="614">
        <f t="shared" si="2"/>
        <v>0</v>
      </c>
      <c r="O37" s="736">
        <f t="shared" si="3"/>
        <v>0</v>
      </c>
      <c r="P37" s="610"/>
      <c r="Q37" s="813"/>
      <c r="S37" s="728"/>
      <c r="Y37" s="614"/>
      <c r="AI37" s="614"/>
      <c r="AJ37" s="614"/>
      <c r="AK37" s="614"/>
      <c r="AL37" s="614"/>
      <c r="AM37" s="614"/>
      <c r="AN37" s="614"/>
      <c r="AO37" s="614"/>
      <c r="AP37" s="614"/>
      <c r="AQ37" s="614"/>
      <c r="AR37" s="614"/>
      <c r="AS37" s="614"/>
      <c r="AT37" s="614"/>
      <c r="AU37" s="614"/>
      <c r="AV37" s="614"/>
    </row>
    <row r="38" spans="1:48" ht="15.75">
      <c r="A38" s="1363">
        <v>21</v>
      </c>
      <c r="B38" s="957" t="s">
        <v>671</v>
      </c>
      <c r="C38" s="1366">
        <v>94059900</v>
      </c>
      <c r="D38" s="958"/>
      <c r="E38" s="1048">
        <v>18</v>
      </c>
      <c r="F38" s="960"/>
      <c r="G38" s="957" t="s">
        <v>690</v>
      </c>
      <c r="H38" s="961" t="s">
        <v>569</v>
      </c>
      <c r="I38" s="1049">
        <v>3</v>
      </c>
      <c r="J38" s="962"/>
      <c r="K38" s="963" t="str">
        <f t="shared" si="4"/>
        <v>Included</v>
      </c>
      <c r="L38" s="964">
        <f t="shared" si="5"/>
        <v>0</v>
      </c>
      <c r="M38" s="610"/>
      <c r="N38" s="614">
        <f t="shared" si="2"/>
        <v>0</v>
      </c>
      <c r="O38" s="736">
        <f t="shared" si="3"/>
        <v>0</v>
      </c>
      <c r="P38" s="610"/>
      <c r="Q38" s="813"/>
      <c r="S38" s="728"/>
      <c r="Y38" s="614"/>
      <c r="AI38" s="614"/>
      <c r="AJ38" s="614"/>
      <c r="AK38" s="614"/>
      <c r="AL38" s="614"/>
      <c r="AM38" s="614"/>
      <c r="AN38" s="614"/>
      <c r="AO38" s="614"/>
      <c r="AP38" s="614"/>
      <c r="AQ38" s="614"/>
      <c r="AR38" s="614"/>
      <c r="AS38" s="614"/>
      <c r="AT38" s="614"/>
      <c r="AU38" s="614"/>
      <c r="AV38" s="614"/>
    </row>
    <row r="39" spans="1:48" ht="15.75">
      <c r="A39" s="1363">
        <v>22</v>
      </c>
      <c r="B39" s="957" t="s">
        <v>672</v>
      </c>
      <c r="C39" s="1366">
        <v>73082011</v>
      </c>
      <c r="D39" s="958"/>
      <c r="E39" s="1048">
        <v>18</v>
      </c>
      <c r="F39" s="960"/>
      <c r="G39" s="957" t="s">
        <v>659</v>
      </c>
      <c r="H39" s="961" t="s">
        <v>581</v>
      </c>
      <c r="I39" s="1049">
        <v>20</v>
      </c>
      <c r="J39" s="962"/>
      <c r="K39" s="963" t="str">
        <f t="shared" si="4"/>
        <v>Included</v>
      </c>
      <c r="L39" s="964">
        <f t="shared" si="5"/>
        <v>0</v>
      </c>
      <c r="M39" s="610"/>
      <c r="N39" s="614">
        <f t="shared" si="2"/>
        <v>0</v>
      </c>
      <c r="O39" s="736">
        <f t="shared" si="3"/>
        <v>0</v>
      </c>
      <c r="P39" s="610"/>
      <c r="Q39" s="813"/>
      <c r="S39" s="728"/>
      <c r="Y39" s="614"/>
      <c r="AI39" s="614"/>
      <c r="AJ39" s="614"/>
      <c r="AK39" s="614"/>
      <c r="AL39" s="614"/>
      <c r="AM39" s="614"/>
      <c r="AN39" s="614"/>
      <c r="AO39" s="614"/>
      <c r="AP39" s="614"/>
      <c r="AQ39" s="614"/>
      <c r="AR39" s="614"/>
      <c r="AS39" s="614"/>
      <c r="AT39" s="614"/>
      <c r="AU39" s="614"/>
      <c r="AV39" s="614"/>
    </row>
    <row r="40" spans="1:48" ht="25.5" customHeight="1">
      <c r="A40" s="965"/>
      <c r="B40" s="966"/>
      <c r="C40" s="1387"/>
      <c r="D40" s="966"/>
      <c r="E40" s="1123" t="s">
        <v>561</v>
      </c>
      <c r="F40" s="1123"/>
      <c r="G40" s="1123"/>
      <c r="H40" s="1123"/>
      <c r="I40" s="1123"/>
      <c r="J40" s="1124"/>
      <c r="K40" s="967">
        <f>SUM(K18:K39)</f>
        <v>0</v>
      </c>
      <c r="L40" s="968">
        <f>SUM(L18:L39)</f>
        <v>0</v>
      </c>
      <c r="P40" s="935"/>
      <c r="R40" s="969"/>
      <c r="W40" s="736"/>
      <c r="X40" s="736"/>
      <c r="Z40" s="736"/>
      <c r="AA40" s="736"/>
      <c r="AC40" s="822"/>
      <c r="AI40" s="614"/>
      <c r="AJ40" s="614"/>
      <c r="AK40" s="614"/>
      <c r="AL40" s="614"/>
      <c r="AM40" s="614"/>
      <c r="AN40" s="614"/>
      <c r="AO40" s="614"/>
      <c r="AP40" s="614"/>
      <c r="AQ40" s="614"/>
      <c r="AR40" s="614"/>
      <c r="AS40" s="614"/>
      <c r="AT40" s="614"/>
      <c r="AU40" s="614"/>
      <c r="AV40" s="614"/>
    </row>
    <row r="41" spans="1:48">
      <c r="A41" s="970"/>
      <c r="B41" s="971"/>
      <c r="C41" s="971"/>
      <c r="D41" s="971"/>
      <c r="E41" s="1118" t="s">
        <v>498</v>
      </c>
      <c r="F41" s="1118"/>
      <c r="G41" s="1118"/>
      <c r="H41" s="1118"/>
      <c r="I41" s="1118"/>
      <c r="J41" s="1119"/>
      <c r="K41" s="972">
        <f>'Sch-7'!M20</f>
        <v>0</v>
      </c>
      <c r="L41" s="973"/>
      <c r="W41" s="822"/>
      <c r="X41" s="736"/>
      <c r="Z41" s="822"/>
      <c r="AA41" s="736"/>
      <c r="AI41" s="614"/>
      <c r="AJ41" s="614"/>
      <c r="AK41" s="614"/>
      <c r="AL41" s="614"/>
      <c r="AM41" s="614"/>
      <c r="AN41" s="614"/>
      <c r="AO41" s="614"/>
      <c r="AP41" s="614"/>
      <c r="AQ41" s="614"/>
      <c r="AR41" s="614"/>
      <c r="AS41" s="614"/>
      <c r="AT41" s="614"/>
      <c r="AU41" s="614"/>
      <c r="AV41" s="614"/>
    </row>
    <row r="42" spans="1:48" ht="17.25" thickBot="1">
      <c r="A42" s="974"/>
      <c r="B42" s="975"/>
      <c r="C42" s="1388"/>
      <c r="D42" s="975"/>
      <c r="E42" s="1120" t="s">
        <v>421</v>
      </c>
      <c r="F42" s="1120"/>
      <c r="G42" s="1120"/>
      <c r="H42" s="1120"/>
      <c r="I42" s="1120"/>
      <c r="J42" s="1120"/>
      <c r="K42" s="976">
        <f>K41+K40</f>
        <v>0</v>
      </c>
      <c r="L42" s="977"/>
      <c r="W42" s="822"/>
      <c r="X42" s="978"/>
      <c r="Y42" s="862"/>
      <c r="Z42" s="862"/>
      <c r="AA42" s="978"/>
      <c r="AC42" s="979"/>
      <c r="AI42" s="614"/>
      <c r="AJ42" s="614"/>
      <c r="AK42" s="614"/>
      <c r="AL42" s="614"/>
      <c r="AM42" s="614"/>
      <c r="AN42" s="614"/>
      <c r="AO42" s="614"/>
      <c r="AP42" s="614"/>
      <c r="AQ42" s="614"/>
      <c r="AR42" s="614"/>
      <c r="AS42" s="614"/>
      <c r="AT42" s="614"/>
      <c r="AU42" s="614"/>
      <c r="AV42" s="614"/>
    </row>
    <row r="43" spans="1:48" ht="17.25" thickBot="1">
      <c r="A43" s="980"/>
      <c r="B43" s="980"/>
      <c r="C43" s="1389"/>
      <c r="D43" s="980"/>
      <c r="E43" s="1127" t="s">
        <v>503</v>
      </c>
      <c r="F43" s="1128"/>
      <c r="G43" s="1128"/>
      <c r="H43" s="1128"/>
      <c r="I43" s="1128"/>
      <c r="J43" s="1129"/>
      <c r="K43" s="981">
        <f>L40</f>
        <v>0</v>
      </c>
      <c r="L43" s="977"/>
      <c r="W43" s="822"/>
      <c r="X43" s="978"/>
      <c r="Y43" s="862"/>
      <c r="Z43" s="862"/>
      <c r="AA43" s="978"/>
      <c r="AC43" s="979"/>
      <c r="AI43" s="614"/>
      <c r="AJ43" s="614"/>
      <c r="AK43" s="614"/>
      <c r="AL43" s="614"/>
      <c r="AM43" s="614"/>
      <c r="AN43" s="614"/>
      <c r="AO43" s="614"/>
      <c r="AP43" s="614"/>
      <c r="AQ43" s="614"/>
      <c r="AR43" s="614"/>
      <c r="AS43" s="614"/>
      <c r="AT43" s="614"/>
      <c r="AU43" s="614"/>
      <c r="AV43" s="614"/>
    </row>
    <row r="44" spans="1:48">
      <c r="A44" s="1125"/>
      <c r="B44" s="1125"/>
      <c r="C44" s="1125"/>
      <c r="D44" s="1125"/>
      <c r="E44" s="1126"/>
      <c r="F44" s="1126"/>
      <c r="G44" s="1126"/>
      <c r="H44" s="1126"/>
      <c r="I44" s="1126"/>
      <c r="J44" s="1126"/>
      <c r="K44" s="1126"/>
      <c r="L44" s="1126"/>
      <c r="W44" s="979"/>
      <c r="X44" s="736"/>
      <c r="Z44" s="979"/>
      <c r="AA44" s="736"/>
      <c r="AI44" s="614"/>
      <c r="AJ44" s="614"/>
      <c r="AK44" s="614"/>
      <c r="AL44" s="614"/>
      <c r="AM44" s="614"/>
      <c r="AN44" s="614"/>
      <c r="AO44" s="614"/>
      <c r="AP44" s="614"/>
      <c r="AQ44" s="614"/>
      <c r="AR44" s="614"/>
      <c r="AS44" s="614"/>
      <c r="AT44" s="614"/>
      <c r="AU44" s="614"/>
      <c r="AV44" s="614"/>
    </row>
    <row r="45" spans="1:48">
      <c r="A45" s="982" t="s">
        <v>408</v>
      </c>
      <c r="B45" s="1130"/>
      <c r="C45" s="1130"/>
      <c r="D45" s="1130"/>
      <c r="E45" s="1130"/>
      <c r="F45" s="1130"/>
      <c r="G45" s="1130"/>
      <c r="H45" s="1130"/>
      <c r="I45" s="1130"/>
      <c r="J45" s="1130"/>
      <c r="K45" s="1130"/>
      <c r="L45" s="1130"/>
      <c r="AI45" s="614"/>
      <c r="AJ45" s="614"/>
      <c r="AK45" s="614"/>
      <c r="AL45" s="614"/>
      <c r="AM45" s="614"/>
      <c r="AN45" s="614"/>
      <c r="AO45" s="614"/>
      <c r="AP45" s="614"/>
      <c r="AQ45" s="614"/>
      <c r="AR45" s="614"/>
      <c r="AS45" s="614"/>
      <c r="AT45" s="614"/>
      <c r="AU45" s="614"/>
      <c r="AV45" s="614"/>
    </row>
    <row r="46" spans="1:48">
      <c r="A46" s="979" t="s">
        <v>483</v>
      </c>
      <c r="B46" s="1130"/>
      <c r="C46" s="1130"/>
      <c r="D46" s="1130"/>
      <c r="E46" s="1130"/>
      <c r="F46" s="1130"/>
      <c r="G46" s="1130"/>
      <c r="H46" s="1130"/>
      <c r="I46" s="1130"/>
      <c r="J46" s="1130"/>
      <c r="K46" s="1130"/>
      <c r="L46" s="1130"/>
      <c r="AI46" s="614"/>
      <c r="AJ46" s="614"/>
      <c r="AK46" s="614"/>
      <c r="AL46" s="614"/>
      <c r="AM46" s="614"/>
      <c r="AN46" s="614"/>
      <c r="AO46" s="614"/>
      <c r="AP46" s="614"/>
      <c r="AQ46" s="614"/>
      <c r="AR46" s="614"/>
      <c r="AS46" s="614"/>
      <c r="AT46" s="614"/>
      <c r="AU46" s="614"/>
      <c r="AV46" s="614"/>
    </row>
    <row r="47" spans="1:48">
      <c r="A47" s="979"/>
      <c r="B47" s="979"/>
      <c r="C47" s="1130"/>
      <c r="D47" s="1130"/>
      <c r="E47" s="1130"/>
      <c r="F47" s="1130"/>
      <c r="G47" s="1130"/>
      <c r="H47" s="1130"/>
      <c r="I47" s="1130"/>
      <c r="J47" s="1130"/>
      <c r="K47" s="1130"/>
      <c r="L47" s="1130"/>
      <c r="AI47" s="614"/>
      <c r="AJ47" s="614"/>
      <c r="AK47" s="614"/>
      <c r="AL47" s="614"/>
      <c r="AM47" s="614"/>
      <c r="AN47" s="614"/>
      <c r="AO47" s="614"/>
      <c r="AP47" s="614"/>
      <c r="AQ47" s="614"/>
      <c r="AR47" s="614"/>
      <c r="AS47" s="614"/>
      <c r="AT47" s="614"/>
      <c r="AU47" s="614"/>
      <c r="AV47" s="614"/>
    </row>
    <row r="48" spans="1:48" ht="33">
      <c r="A48" s="983" t="s">
        <v>404</v>
      </c>
      <c r="B48" s="983"/>
      <c r="C48" s="1373"/>
      <c r="D48" s="983"/>
      <c r="E48" s="983"/>
      <c r="F48" s="943"/>
      <c r="H48" s="869"/>
      <c r="I48" s="862"/>
      <c r="AI48" s="614"/>
      <c r="AJ48" s="614"/>
      <c r="AK48" s="614"/>
      <c r="AL48" s="614"/>
      <c r="AM48" s="614"/>
      <c r="AN48" s="614"/>
      <c r="AO48" s="614"/>
      <c r="AP48" s="614"/>
      <c r="AQ48" s="614"/>
      <c r="AR48" s="614"/>
      <c r="AS48" s="614"/>
      <c r="AT48" s="614"/>
      <c r="AU48" s="614"/>
      <c r="AV48" s="614"/>
    </row>
    <row r="49" spans="1:48" ht="33">
      <c r="A49" s="983" t="s">
        <v>405</v>
      </c>
      <c r="B49" s="983"/>
      <c r="C49" s="1373"/>
      <c r="D49" s="983"/>
      <c r="E49" s="983"/>
      <c r="F49" s="943"/>
      <c r="I49" s="862" t="s">
        <v>406</v>
      </c>
      <c r="J49" s="865" t="str">
        <f>IF('Names of Bidder'!D24=0, "", 'Names of Bidder'!D24)</f>
        <v/>
      </c>
      <c r="AI49" s="614"/>
      <c r="AJ49" s="614"/>
      <c r="AK49" s="614"/>
      <c r="AL49" s="614"/>
      <c r="AM49" s="614"/>
      <c r="AN49" s="614"/>
      <c r="AO49" s="614"/>
      <c r="AP49" s="614"/>
      <c r="AQ49" s="614"/>
      <c r="AR49" s="614"/>
      <c r="AS49" s="614"/>
      <c r="AT49" s="614"/>
      <c r="AU49" s="614"/>
      <c r="AV49" s="614"/>
    </row>
    <row r="50" spans="1:48">
      <c r="A50" s="613"/>
      <c r="B50" s="613"/>
      <c r="C50" s="1390"/>
      <c r="D50" s="613"/>
      <c r="E50" s="613"/>
      <c r="F50" s="825"/>
      <c r="G50" s="610"/>
      <c r="H50" s="613"/>
      <c r="I50" s="862" t="s">
        <v>407</v>
      </c>
      <c r="J50" s="865" t="str">
        <f>IF('Names of Bidder'!D25=0, "", 'Names of Bidder'!D25)</f>
        <v/>
      </c>
      <c r="K50" s="613"/>
      <c r="AI50" s="614"/>
      <c r="AJ50" s="614"/>
      <c r="AK50" s="614"/>
      <c r="AL50" s="614"/>
      <c r="AM50" s="614"/>
      <c r="AN50" s="614"/>
      <c r="AO50" s="614"/>
      <c r="AP50" s="614"/>
      <c r="AQ50" s="614"/>
      <c r="AR50" s="614"/>
      <c r="AS50" s="614"/>
      <c r="AT50" s="614"/>
      <c r="AU50" s="614"/>
      <c r="AV50" s="614"/>
    </row>
    <row r="51" spans="1:48">
      <c r="A51" s="698"/>
      <c r="B51" s="698"/>
      <c r="C51" s="1391"/>
      <c r="D51" s="698"/>
      <c r="E51" s="698"/>
      <c r="F51" s="685"/>
      <c r="G51" s="728"/>
      <c r="H51" s="698"/>
      <c r="I51" s="862"/>
      <c r="J51" s="984"/>
      <c r="K51" s="698"/>
      <c r="L51" s="683"/>
      <c r="AI51" s="614"/>
      <c r="AJ51" s="614"/>
      <c r="AK51" s="614"/>
      <c r="AL51" s="614"/>
      <c r="AM51" s="614"/>
      <c r="AN51" s="614"/>
      <c r="AO51" s="614"/>
      <c r="AP51" s="614"/>
      <c r="AQ51" s="614"/>
      <c r="AR51" s="614"/>
      <c r="AS51" s="614"/>
      <c r="AT51" s="614"/>
      <c r="AU51" s="614"/>
      <c r="AV51" s="614"/>
    </row>
    <row r="52" spans="1:48">
      <c r="A52" s="698"/>
      <c r="B52" s="698"/>
      <c r="C52" s="1391"/>
      <c r="D52" s="698"/>
      <c r="E52" s="698"/>
      <c r="F52" s="685"/>
      <c r="G52" s="728"/>
      <c r="H52" s="698"/>
      <c r="I52" s="698"/>
      <c r="J52" s="728"/>
      <c r="K52" s="698"/>
      <c r="L52" s="683"/>
      <c r="AI52" s="614"/>
      <c r="AJ52" s="614"/>
      <c r="AK52" s="614"/>
      <c r="AL52" s="614"/>
      <c r="AM52" s="614"/>
      <c r="AN52" s="614"/>
      <c r="AO52" s="614"/>
      <c r="AP52" s="614"/>
      <c r="AQ52" s="614"/>
      <c r="AR52" s="614"/>
      <c r="AS52" s="614"/>
      <c r="AT52" s="614"/>
      <c r="AU52" s="614"/>
      <c r="AV52" s="614"/>
    </row>
    <row r="53" spans="1:48">
      <c r="A53" s="698"/>
      <c r="B53" s="698"/>
      <c r="C53" s="1391"/>
      <c r="D53" s="698"/>
      <c r="E53" s="698"/>
      <c r="F53" s="685"/>
      <c r="G53" s="728"/>
      <c r="H53" s="698"/>
      <c r="I53" s="698"/>
      <c r="J53" s="728"/>
      <c r="K53" s="698"/>
      <c r="L53" s="683"/>
      <c r="AI53" s="614"/>
      <c r="AJ53" s="614"/>
      <c r="AK53" s="614"/>
      <c r="AL53" s="614"/>
      <c r="AM53" s="614"/>
      <c r="AN53" s="614"/>
      <c r="AO53" s="614"/>
      <c r="AP53" s="614"/>
      <c r="AQ53" s="614"/>
      <c r="AR53" s="614"/>
      <c r="AS53" s="614"/>
      <c r="AT53" s="614"/>
      <c r="AU53" s="614"/>
      <c r="AV53" s="614"/>
    </row>
    <row r="54" spans="1:48">
      <c r="A54" s="698"/>
      <c r="B54" s="698"/>
      <c r="C54" s="1391"/>
      <c r="D54" s="698"/>
      <c r="E54" s="698"/>
      <c r="F54" s="685"/>
      <c r="G54" s="728"/>
      <c r="H54" s="698"/>
      <c r="I54" s="698"/>
      <c r="J54" s="728"/>
      <c r="K54" s="698"/>
      <c r="L54" s="683"/>
      <c r="AI54" s="614"/>
      <c r="AJ54" s="614"/>
      <c r="AK54" s="614"/>
      <c r="AL54" s="614"/>
      <c r="AM54" s="614"/>
      <c r="AN54" s="614"/>
      <c r="AO54" s="614"/>
      <c r="AP54" s="614"/>
      <c r="AQ54" s="614"/>
      <c r="AR54" s="614"/>
      <c r="AS54" s="614"/>
      <c r="AT54" s="614"/>
      <c r="AU54" s="614"/>
      <c r="AV54" s="614"/>
    </row>
    <row r="55" spans="1:48">
      <c r="A55" s="698"/>
      <c r="B55" s="698"/>
      <c r="C55" s="1391"/>
      <c r="D55" s="698"/>
      <c r="E55" s="698"/>
      <c r="F55" s="685"/>
      <c r="G55" s="728"/>
      <c r="H55" s="698"/>
      <c r="I55" s="698"/>
      <c r="J55" s="728"/>
      <c r="K55" s="698"/>
      <c r="L55" s="683"/>
      <c r="AI55" s="614"/>
      <c r="AJ55" s="614"/>
      <c r="AK55" s="614"/>
      <c r="AL55" s="614"/>
      <c r="AM55" s="614"/>
      <c r="AN55" s="614"/>
      <c r="AO55" s="614"/>
      <c r="AP55" s="614"/>
      <c r="AQ55" s="614"/>
      <c r="AR55" s="614"/>
      <c r="AS55" s="614"/>
      <c r="AT55" s="614"/>
      <c r="AU55" s="614"/>
      <c r="AV55" s="614"/>
    </row>
    <row r="56" spans="1:48">
      <c r="A56" s="698"/>
      <c r="B56" s="698"/>
      <c r="C56" s="1391"/>
      <c r="D56" s="698"/>
      <c r="E56" s="698"/>
      <c r="F56" s="685"/>
      <c r="G56" s="728"/>
      <c r="H56" s="698"/>
      <c r="I56" s="698"/>
      <c r="J56" s="728"/>
      <c r="K56" s="698"/>
      <c r="L56" s="683"/>
      <c r="AI56" s="614"/>
      <c r="AJ56" s="614"/>
      <c r="AK56" s="614"/>
      <c r="AL56" s="614"/>
      <c r="AM56" s="614"/>
      <c r="AN56" s="614"/>
      <c r="AO56" s="614"/>
      <c r="AP56" s="614"/>
      <c r="AQ56" s="614"/>
      <c r="AR56" s="614"/>
      <c r="AS56" s="614"/>
      <c r="AT56" s="614"/>
      <c r="AU56" s="614"/>
      <c r="AV56" s="614"/>
    </row>
    <row r="57" spans="1:48">
      <c r="A57" s="698"/>
      <c r="B57" s="698"/>
      <c r="C57" s="1391"/>
      <c r="D57" s="698"/>
      <c r="E57" s="698"/>
      <c r="F57" s="685"/>
      <c r="G57" s="728"/>
      <c r="H57" s="698"/>
      <c r="I57" s="698"/>
      <c r="J57" s="728"/>
      <c r="K57" s="698"/>
      <c r="L57" s="683"/>
      <c r="AI57" s="614"/>
      <c r="AJ57" s="614"/>
      <c r="AK57" s="614"/>
      <c r="AL57" s="614"/>
      <c r="AM57" s="614"/>
      <c r="AN57" s="614"/>
      <c r="AO57" s="614"/>
      <c r="AP57" s="614"/>
      <c r="AQ57" s="614"/>
      <c r="AR57" s="614"/>
      <c r="AS57" s="614"/>
      <c r="AT57" s="614"/>
      <c r="AU57" s="614"/>
      <c r="AV57" s="614"/>
    </row>
    <row r="58" spans="1:48" ht="15.75">
      <c r="A58" s="698"/>
      <c r="B58" s="698"/>
      <c r="C58" s="1391"/>
      <c r="D58" s="698"/>
      <c r="E58" s="698"/>
      <c r="F58" s="685"/>
      <c r="G58" s="728"/>
      <c r="H58" s="698"/>
      <c r="I58" s="698"/>
      <c r="J58" s="728"/>
      <c r="K58" s="698"/>
      <c r="L58" s="683"/>
      <c r="M58" s="614"/>
      <c r="N58" s="614"/>
      <c r="O58" s="614"/>
      <c r="P58" s="614"/>
      <c r="Q58" s="614"/>
      <c r="R58" s="614"/>
      <c r="S58" s="614"/>
      <c r="T58" s="614"/>
      <c r="U58" s="614"/>
      <c r="V58" s="614"/>
      <c r="Y58" s="614"/>
      <c r="AI58" s="614"/>
      <c r="AJ58" s="614"/>
      <c r="AK58" s="614"/>
      <c r="AL58" s="614"/>
      <c r="AM58" s="614"/>
      <c r="AN58" s="614"/>
      <c r="AO58" s="614"/>
      <c r="AP58" s="614"/>
      <c r="AQ58" s="614"/>
      <c r="AR58" s="614"/>
      <c r="AS58" s="614"/>
      <c r="AT58" s="614"/>
      <c r="AU58" s="614"/>
      <c r="AV58" s="614"/>
    </row>
    <row r="59" spans="1:48" ht="15.75">
      <c r="A59" s="698"/>
      <c r="B59" s="698"/>
      <c r="C59" s="1391"/>
      <c r="D59" s="698"/>
      <c r="E59" s="698"/>
      <c r="F59" s="685"/>
      <c r="G59" s="728"/>
      <c r="H59" s="698"/>
      <c r="I59" s="698"/>
      <c r="J59" s="728"/>
      <c r="K59" s="698"/>
      <c r="L59" s="683"/>
      <c r="M59" s="614"/>
      <c r="N59" s="614"/>
      <c r="O59" s="614"/>
      <c r="P59" s="614"/>
      <c r="Q59" s="614"/>
      <c r="R59" s="614"/>
      <c r="S59" s="614"/>
      <c r="T59" s="614"/>
      <c r="U59" s="614"/>
      <c r="V59" s="614"/>
      <c r="Y59" s="614"/>
      <c r="AI59" s="614"/>
      <c r="AJ59" s="614"/>
      <c r="AK59" s="614"/>
      <c r="AL59" s="614"/>
      <c r="AM59" s="614"/>
      <c r="AN59" s="614"/>
      <c r="AO59" s="614"/>
      <c r="AP59" s="614"/>
      <c r="AQ59" s="614"/>
      <c r="AR59" s="614"/>
      <c r="AS59" s="614"/>
      <c r="AT59" s="614"/>
      <c r="AU59" s="614"/>
      <c r="AV59" s="614"/>
    </row>
    <row r="60" spans="1:48" ht="15.75">
      <c r="A60" s="698"/>
      <c r="B60" s="698"/>
      <c r="C60" s="1391"/>
      <c r="D60" s="698"/>
      <c r="E60" s="698"/>
      <c r="F60" s="685"/>
      <c r="G60" s="728"/>
      <c r="H60" s="698"/>
      <c r="I60" s="698"/>
      <c r="J60" s="728"/>
      <c r="K60" s="698"/>
      <c r="L60" s="683"/>
      <c r="M60" s="614"/>
      <c r="N60" s="614"/>
      <c r="O60" s="614"/>
      <c r="P60" s="614"/>
      <c r="Q60" s="614"/>
      <c r="R60" s="614"/>
      <c r="S60" s="614"/>
      <c r="T60" s="614"/>
      <c r="U60" s="614"/>
      <c r="V60" s="614"/>
      <c r="Y60" s="614"/>
      <c r="AI60" s="614"/>
      <c r="AJ60" s="614"/>
      <c r="AK60" s="614"/>
      <c r="AL60" s="614"/>
      <c r="AM60" s="614"/>
      <c r="AN60" s="614"/>
      <c r="AO60" s="614"/>
      <c r="AP60" s="614"/>
      <c r="AQ60" s="614"/>
      <c r="AR60" s="614"/>
      <c r="AS60" s="614"/>
      <c r="AT60" s="614"/>
      <c r="AU60" s="614"/>
      <c r="AV60" s="614"/>
    </row>
    <row r="61" spans="1:48" ht="15.75">
      <c r="A61" s="698"/>
      <c r="B61" s="698"/>
      <c r="C61" s="1391"/>
      <c r="D61" s="698"/>
      <c r="E61" s="698"/>
      <c r="F61" s="685"/>
      <c r="G61" s="728"/>
      <c r="H61" s="698"/>
      <c r="I61" s="698"/>
      <c r="J61" s="728"/>
      <c r="K61" s="698"/>
      <c r="L61" s="683"/>
      <c r="M61" s="614"/>
      <c r="N61" s="614"/>
      <c r="O61" s="614"/>
      <c r="P61" s="614"/>
      <c r="Q61" s="614"/>
      <c r="R61" s="614"/>
      <c r="S61" s="614"/>
      <c r="T61" s="614"/>
      <c r="U61" s="614"/>
      <c r="V61" s="614"/>
      <c r="Y61" s="614"/>
      <c r="AI61" s="614"/>
      <c r="AJ61" s="614"/>
      <c r="AK61" s="614"/>
      <c r="AL61" s="614"/>
      <c r="AM61" s="614"/>
      <c r="AN61" s="614"/>
      <c r="AO61" s="614"/>
      <c r="AP61" s="614"/>
      <c r="AQ61" s="614"/>
      <c r="AR61" s="614"/>
      <c r="AS61" s="614"/>
      <c r="AT61" s="614"/>
      <c r="AU61" s="614"/>
      <c r="AV61" s="614"/>
    </row>
    <row r="62" spans="1:48" ht="15.75">
      <c r="A62" s="698"/>
      <c r="B62" s="698"/>
      <c r="C62" s="1391"/>
      <c r="D62" s="698"/>
      <c r="E62" s="698"/>
      <c r="F62" s="685"/>
      <c r="G62" s="728"/>
      <c r="H62" s="698"/>
      <c r="I62" s="698"/>
      <c r="J62" s="728"/>
      <c r="K62" s="698"/>
      <c r="L62" s="683"/>
      <c r="M62" s="614"/>
      <c r="N62" s="614"/>
      <c r="O62" s="614"/>
      <c r="P62" s="614"/>
      <c r="Q62" s="614"/>
      <c r="R62" s="614"/>
      <c r="S62" s="614"/>
      <c r="T62" s="614"/>
      <c r="U62" s="614"/>
      <c r="V62" s="614"/>
      <c r="Y62" s="614"/>
      <c r="AI62" s="614"/>
      <c r="AJ62" s="614"/>
      <c r="AK62" s="614"/>
      <c r="AL62" s="614"/>
      <c r="AM62" s="614"/>
      <c r="AN62" s="614"/>
      <c r="AO62" s="614"/>
      <c r="AP62" s="614"/>
      <c r="AQ62" s="614"/>
      <c r="AR62" s="614"/>
      <c r="AS62" s="614"/>
      <c r="AT62" s="614"/>
      <c r="AU62" s="614"/>
      <c r="AV62" s="614"/>
    </row>
    <row r="63" spans="1:48" ht="15.75">
      <c r="A63" s="698"/>
      <c r="B63" s="698"/>
      <c r="C63" s="1391"/>
      <c r="D63" s="698"/>
      <c r="E63" s="698"/>
      <c r="F63" s="685"/>
      <c r="G63" s="728"/>
      <c r="H63" s="698"/>
      <c r="I63" s="698"/>
      <c r="J63" s="728"/>
      <c r="K63" s="698"/>
      <c r="L63" s="683"/>
      <c r="M63" s="614"/>
      <c r="N63" s="614"/>
      <c r="O63" s="614"/>
      <c r="P63" s="614"/>
      <c r="Q63" s="614"/>
      <c r="R63" s="614"/>
      <c r="S63" s="614"/>
      <c r="T63" s="614"/>
      <c r="U63" s="614"/>
      <c r="V63" s="614"/>
      <c r="Y63" s="614"/>
      <c r="AI63" s="614"/>
      <c r="AJ63" s="614"/>
      <c r="AK63" s="614"/>
      <c r="AL63" s="614"/>
      <c r="AM63" s="614"/>
      <c r="AN63" s="614"/>
      <c r="AO63" s="614"/>
      <c r="AP63" s="614"/>
      <c r="AQ63" s="614"/>
      <c r="AR63" s="614"/>
      <c r="AS63" s="614"/>
      <c r="AT63" s="614"/>
      <c r="AU63" s="614"/>
      <c r="AV63" s="614"/>
    </row>
    <row r="64" spans="1:48" ht="15.75">
      <c r="A64" s="698"/>
      <c r="B64" s="698"/>
      <c r="C64" s="1391"/>
      <c r="D64" s="698"/>
      <c r="E64" s="698"/>
      <c r="F64" s="685"/>
      <c r="G64" s="728"/>
      <c r="H64" s="698"/>
      <c r="I64" s="698"/>
      <c r="J64" s="728"/>
      <c r="K64" s="698"/>
      <c r="L64" s="683"/>
      <c r="M64" s="614"/>
      <c r="N64" s="614"/>
      <c r="O64" s="614"/>
      <c r="P64" s="614"/>
      <c r="Q64" s="614"/>
      <c r="R64" s="614"/>
      <c r="S64" s="614"/>
      <c r="T64" s="614"/>
      <c r="U64" s="614"/>
      <c r="V64" s="614"/>
      <c r="Y64" s="614"/>
      <c r="AI64" s="614"/>
      <c r="AJ64" s="614"/>
      <c r="AK64" s="614"/>
      <c r="AL64" s="614"/>
      <c r="AM64" s="614"/>
      <c r="AN64" s="614"/>
      <c r="AO64" s="614"/>
      <c r="AP64" s="614"/>
      <c r="AQ64" s="614"/>
      <c r="AR64" s="614"/>
      <c r="AS64" s="614"/>
      <c r="AT64" s="614"/>
      <c r="AU64" s="614"/>
      <c r="AV64" s="614"/>
    </row>
    <row r="65" spans="1:48" ht="15.75">
      <c r="A65" s="698"/>
      <c r="B65" s="698"/>
      <c r="C65" s="1391"/>
      <c r="D65" s="698"/>
      <c r="E65" s="698"/>
      <c r="F65" s="685"/>
      <c r="G65" s="728"/>
      <c r="H65" s="698"/>
      <c r="I65" s="698"/>
      <c r="J65" s="728"/>
      <c r="K65" s="698"/>
      <c r="L65" s="683"/>
      <c r="M65" s="614"/>
      <c r="N65" s="614"/>
      <c r="O65" s="614"/>
      <c r="P65" s="614"/>
      <c r="Q65" s="614"/>
      <c r="R65" s="614"/>
      <c r="S65" s="614"/>
      <c r="T65" s="614"/>
      <c r="U65" s="614"/>
      <c r="V65" s="614"/>
      <c r="Y65" s="614"/>
      <c r="AI65" s="614"/>
      <c r="AJ65" s="614"/>
      <c r="AK65" s="614"/>
      <c r="AL65" s="614"/>
      <c r="AM65" s="614"/>
      <c r="AN65" s="614"/>
      <c r="AO65" s="614"/>
      <c r="AP65" s="614"/>
      <c r="AQ65" s="614"/>
      <c r="AR65" s="614"/>
      <c r="AS65" s="614"/>
      <c r="AT65" s="614"/>
      <c r="AU65" s="614"/>
      <c r="AV65" s="614"/>
    </row>
    <row r="66" spans="1:48" ht="15.75">
      <c r="A66" s="698"/>
      <c r="B66" s="698"/>
      <c r="C66" s="1391"/>
      <c r="D66" s="698"/>
      <c r="E66" s="698"/>
      <c r="F66" s="685"/>
      <c r="G66" s="728"/>
      <c r="H66" s="698"/>
      <c r="I66" s="698"/>
      <c r="J66" s="728"/>
      <c r="K66" s="698"/>
      <c r="L66" s="683"/>
      <c r="M66" s="614"/>
      <c r="N66" s="614"/>
      <c r="O66" s="614"/>
      <c r="P66" s="614"/>
      <c r="Q66" s="614"/>
      <c r="R66" s="614"/>
      <c r="S66" s="614"/>
      <c r="T66" s="614"/>
      <c r="U66" s="614"/>
      <c r="V66" s="614"/>
      <c r="Y66" s="614"/>
      <c r="AI66" s="614"/>
      <c r="AJ66" s="614"/>
      <c r="AK66" s="614"/>
      <c r="AL66" s="614"/>
      <c r="AM66" s="614"/>
      <c r="AN66" s="614"/>
      <c r="AO66" s="614"/>
      <c r="AP66" s="614"/>
      <c r="AQ66" s="614"/>
      <c r="AR66" s="614"/>
      <c r="AS66" s="614"/>
      <c r="AT66" s="614"/>
      <c r="AU66" s="614"/>
      <c r="AV66" s="614"/>
    </row>
    <row r="67" spans="1:48" ht="15.75">
      <c r="A67" s="698"/>
      <c r="B67" s="698"/>
      <c r="C67" s="1391"/>
      <c r="D67" s="698"/>
      <c r="E67" s="698"/>
      <c r="F67" s="685"/>
      <c r="G67" s="728"/>
      <c r="H67" s="698"/>
      <c r="I67" s="698"/>
      <c r="J67" s="728"/>
      <c r="K67" s="698"/>
      <c r="L67" s="683"/>
      <c r="M67" s="614"/>
      <c r="N67" s="614"/>
      <c r="O67" s="614"/>
      <c r="P67" s="614"/>
      <c r="Q67" s="614"/>
      <c r="R67" s="614"/>
      <c r="S67" s="614"/>
      <c r="T67" s="614"/>
      <c r="U67" s="614"/>
      <c r="V67" s="614"/>
      <c r="Y67" s="614"/>
      <c r="AI67" s="614"/>
      <c r="AJ67" s="614"/>
      <c r="AK67" s="614"/>
      <c r="AL67" s="614"/>
      <c r="AM67" s="614"/>
      <c r="AN67" s="614"/>
      <c r="AO67" s="614"/>
      <c r="AP67" s="614"/>
      <c r="AQ67" s="614"/>
      <c r="AR67" s="614"/>
      <c r="AS67" s="614"/>
      <c r="AT67" s="614"/>
      <c r="AU67" s="614"/>
      <c r="AV67" s="614"/>
    </row>
    <row r="68" spans="1:48" ht="15.75">
      <c r="A68" s="698"/>
      <c r="B68" s="698"/>
      <c r="C68" s="1391"/>
      <c r="D68" s="698"/>
      <c r="E68" s="698"/>
      <c r="F68" s="685"/>
      <c r="G68" s="728"/>
      <c r="H68" s="698"/>
      <c r="I68" s="698"/>
      <c r="J68" s="728"/>
      <c r="K68" s="698"/>
      <c r="L68" s="683"/>
      <c r="M68" s="614"/>
      <c r="N68" s="614"/>
      <c r="O68" s="614"/>
      <c r="P68" s="614"/>
      <c r="Q68" s="614"/>
      <c r="R68" s="614"/>
      <c r="S68" s="614"/>
      <c r="T68" s="614"/>
      <c r="U68" s="614"/>
      <c r="V68" s="614"/>
      <c r="Y68" s="614"/>
      <c r="AI68" s="614"/>
      <c r="AJ68" s="614"/>
      <c r="AK68" s="614"/>
      <c r="AL68" s="614"/>
      <c r="AM68" s="614"/>
      <c r="AN68" s="614"/>
      <c r="AO68" s="614"/>
      <c r="AP68" s="614"/>
      <c r="AQ68" s="614"/>
      <c r="AR68" s="614"/>
      <c r="AS68" s="614"/>
      <c r="AT68" s="614"/>
      <c r="AU68" s="614"/>
      <c r="AV68" s="614"/>
    </row>
    <row r="69" spans="1:48" ht="15.75">
      <c r="A69" s="698"/>
      <c r="B69" s="698"/>
      <c r="C69" s="1391"/>
      <c r="D69" s="698"/>
      <c r="E69" s="698"/>
      <c r="F69" s="685"/>
      <c r="G69" s="728"/>
      <c r="H69" s="698"/>
      <c r="I69" s="698"/>
      <c r="J69" s="728"/>
      <c r="K69" s="698"/>
      <c r="L69" s="683"/>
      <c r="M69" s="614"/>
      <c r="N69" s="614"/>
      <c r="O69" s="614"/>
      <c r="P69" s="614"/>
      <c r="Q69" s="614"/>
      <c r="R69" s="614"/>
      <c r="S69" s="614"/>
      <c r="T69" s="614"/>
      <c r="U69" s="614"/>
      <c r="V69" s="614"/>
      <c r="Y69" s="614"/>
      <c r="AI69" s="614"/>
      <c r="AJ69" s="614"/>
      <c r="AK69" s="614"/>
      <c r="AL69" s="614"/>
      <c r="AM69" s="614"/>
      <c r="AN69" s="614"/>
      <c r="AO69" s="614"/>
      <c r="AP69" s="614"/>
      <c r="AQ69" s="614"/>
      <c r="AR69" s="614"/>
      <c r="AS69" s="614"/>
      <c r="AT69" s="614"/>
      <c r="AU69" s="614"/>
      <c r="AV69" s="614"/>
    </row>
    <row r="70" spans="1:48" ht="15.75">
      <c r="A70" s="698"/>
      <c r="B70" s="698"/>
      <c r="C70" s="1391"/>
      <c r="D70" s="698"/>
      <c r="E70" s="698"/>
      <c r="F70" s="685"/>
      <c r="G70" s="728"/>
      <c r="H70" s="698"/>
      <c r="I70" s="698"/>
      <c r="J70" s="728"/>
      <c r="K70" s="698"/>
      <c r="L70" s="683"/>
      <c r="M70" s="614"/>
      <c r="N70" s="614"/>
      <c r="O70" s="614"/>
      <c r="P70" s="614"/>
      <c r="Q70" s="614"/>
      <c r="R70" s="614"/>
      <c r="S70" s="614"/>
      <c r="T70" s="614"/>
      <c r="U70" s="614"/>
      <c r="V70" s="614"/>
      <c r="Y70" s="614"/>
      <c r="AI70" s="614"/>
      <c r="AJ70" s="614"/>
      <c r="AK70" s="614"/>
      <c r="AL70" s="614"/>
      <c r="AM70" s="614"/>
      <c r="AN70" s="614"/>
      <c r="AO70" s="614"/>
      <c r="AP70" s="614"/>
      <c r="AQ70" s="614"/>
      <c r="AR70" s="614"/>
      <c r="AS70" s="614"/>
      <c r="AT70" s="614"/>
      <c r="AU70" s="614"/>
      <c r="AV70" s="614"/>
    </row>
    <row r="71" spans="1:48" ht="15.75">
      <c r="A71" s="698"/>
      <c r="B71" s="698"/>
      <c r="C71" s="1391"/>
      <c r="D71" s="698"/>
      <c r="E71" s="698"/>
      <c r="F71" s="685"/>
      <c r="G71" s="728"/>
      <c r="H71" s="698"/>
      <c r="I71" s="698"/>
      <c r="J71" s="728"/>
      <c r="K71" s="698"/>
      <c r="L71" s="683"/>
      <c r="M71" s="614"/>
      <c r="N71" s="614"/>
      <c r="O71" s="614"/>
      <c r="P71" s="614"/>
      <c r="Q71" s="614"/>
      <c r="R71" s="614"/>
      <c r="S71" s="614"/>
      <c r="T71" s="614"/>
      <c r="U71" s="614"/>
      <c r="V71" s="614"/>
      <c r="Y71" s="614"/>
      <c r="AI71" s="614"/>
      <c r="AJ71" s="614"/>
      <c r="AK71" s="614"/>
      <c r="AL71" s="614"/>
      <c r="AM71" s="614"/>
      <c r="AN71" s="614"/>
      <c r="AO71" s="614"/>
      <c r="AP71" s="614"/>
      <c r="AQ71" s="614"/>
      <c r="AR71" s="614"/>
      <c r="AS71" s="614"/>
      <c r="AT71" s="614"/>
      <c r="AU71" s="614"/>
      <c r="AV71" s="614"/>
    </row>
    <row r="72" spans="1:48" ht="15.75">
      <c r="A72" s="698"/>
      <c r="B72" s="698"/>
      <c r="C72" s="1391"/>
      <c r="D72" s="698"/>
      <c r="E72" s="698"/>
      <c r="F72" s="685"/>
      <c r="G72" s="728"/>
      <c r="H72" s="698"/>
      <c r="I72" s="698"/>
      <c r="J72" s="728"/>
      <c r="K72" s="698"/>
      <c r="L72" s="683"/>
      <c r="M72" s="614"/>
      <c r="N72" s="614"/>
      <c r="O72" s="614"/>
      <c r="P72" s="614"/>
      <c r="Q72" s="614"/>
      <c r="R72" s="614"/>
      <c r="S72" s="614"/>
      <c r="T72" s="614"/>
      <c r="U72" s="614"/>
      <c r="V72" s="614"/>
      <c r="Y72" s="614"/>
      <c r="AI72" s="614"/>
      <c r="AJ72" s="614"/>
      <c r="AK72" s="614"/>
      <c r="AL72" s="614"/>
      <c r="AM72" s="614"/>
      <c r="AN72" s="614"/>
      <c r="AO72" s="614"/>
      <c r="AP72" s="614"/>
      <c r="AQ72" s="614"/>
      <c r="AR72" s="614"/>
      <c r="AS72" s="614"/>
      <c r="AT72" s="614"/>
      <c r="AU72" s="614"/>
      <c r="AV72" s="614"/>
    </row>
    <row r="73" spans="1:48" ht="15.75">
      <c r="A73" s="698"/>
      <c r="B73" s="698"/>
      <c r="C73" s="1391"/>
      <c r="D73" s="698"/>
      <c r="E73" s="698"/>
      <c r="F73" s="685"/>
      <c r="G73" s="728"/>
      <c r="H73" s="698"/>
      <c r="I73" s="698"/>
      <c r="J73" s="728"/>
      <c r="K73" s="698"/>
      <c r="L73" s="683"/>
      <c r="M73" s="614"/>
      <c r="N73" s="614"/>
      <c r="O73" s="614"/>
      <c r="P73" s="614"/>
      <c r="Q73" s="614"/>
      <c r="R73" s="614"/>
      <c r="S73" s="614"/>
      <c r="T73" s="614"/>
      <c r="U73" s="614"/>
      <c r="V73" s="614"/>
      <c r="Y73" s="614"/>
      <c r="AI73" s="614"/>
      <c r="AJ73" s="614"/>
      <c r="AK73" s="614"/>
      <c r="AL73" s="614"/>
      <c r="AM73" s="614"/>
      <c r="AN73" s="614"/>
      <c r="AO73" s="614"/>
      <c r="AP73" s="614"/>
      <c r="AQ73" s="614"/>
      <c r="AR73" s="614"/>
      <c r="AS73" s="614"/>
      <c r="AT73" s="614"/>
      <c r="AU73" s="614"/>
      <c r="AV73" s="614"/>
    </row>
    <row r="74" spans="1:48">
      <c r="A74" s="698"/>
      <c r="B74" s="698"/>
      <c r="C74" s="1391"/>
      <c r="D74" s="698"/>
      <c r="E74" s="698"/>
      <c r="F74" s="685"/>
      <c r="G74" s="728"/>
      <c r="H74" s="698"/>
      <c r="I74" s="698"/>
      <c r="J74" s="728"/>
      <c r="K74" s="698"/>
      <c r="L74" s="683"/>
      <c r="AI74" s="614"/>
      <c r="AJ74" s="614"/>
      <c r="AK74" s="614"/>
      <c r="AL74" s="614"/>
      <c r="AM74" s="614"/>
      <c r="AN74" s="614"/>
      <c r="AO74" s="614"/>
      <c r="AP74" s="614"/>
      <c r="AQ74" s="614"/>
      <c r="AR74" s="614"/>
      <c r="AS74" s="614"/>
      <c r="AT74" s="614"/>
      <c r="AU74" s="614"/>
      <c r="AV74" s="614"/>
    </row>
    <row r="75" spans="1:48">
      <c r="A75" s="698"/>
      <c r="B75" s="698"/>
      <c r="C75" s="1391"/>
      <c r="D75" s="698"/>
      <c r="E75" s="698"/>
      <c r="F75" s="685"/>
      <c r="G75" s="728"/>
      <c r="H75" s="698"/>
      <c r="I75" s="698"/>
      <c r="J75" s="728"/>
      <c r="K75" s="698"/>
      <c r="L75" s="683"/>
      <c r="AI75" s="614"/>
      <c r="AJ75" s="614"/>
      <c r="AK75" s="614"/>
      <c r="AL75" s="614"/>
      <c r="AM75" s="614"/>
      <c r="AN75" s="614"/>
      <c r="AO75" s="614"/>
      <c r="AP75" s="614"/>
      <c r="AQ75" s="614"/>
      <c r="AR75" s="614"/>
      <c r="AS75" s="614"/>
      <c r="AT75" s="614"/>
      <c r="AU75" s="614"/>
      <c r="AV75" s="614"/>
    </row>
    <row r="76" spans="1:48">
      <c r="A76" s="985"/>
      <c r="B76" s="985"/>
      <c r="C76" s="1392"/>
      <c r="D76" s="985"/>
      <c r="E76" s="985"/>
      <c r="F76" s="986"/>
      <c r="G76" s="728"/>
      <c r="H76" s="612"/>
      <c r="I76" s="612"/>
      <c r="J76" s="693"/>
      <c r="K76" s="612"/>
      <c r="L76" s="683"/>
      <c r="AA76" s="938"/>
      <c r="AI76" s="614"/>
      <c r="AJ76" s="614"/>
      <c r="AK76" s="614"/>
      <c r="AL76" s="614"/>
      <c r="AM76" s="614"/>
      <c r="AN76" s="614"/>
      <c r="AO76" s="614"/>
      <c r="AP76" s="614"/>
      <c r="AQ76" s="614"/>
      <c r="AR76" s="614"/>
      <c r="AS76" s="614"/>
      <c r="AT76" s="614"/>
      <c r="AU76" s="614"/>
      <c r="AV76" s="614"/>
    </row>
    <row r="77" spans="1:48">
      <c r="A77" s="684"/>
      <c r="B77" s="684"/>
      <c r="C77" s="1393"/>
      <c r="D77" s="684"/>
      <c r="E77" s="684"/>
      <c r="F77" s="685"/>
      <c r="G77" s="728"/>
      <c r="H77" s="698"/>
      <c r="I77" s="698"/>
      <c r="J77" s="728"/>
      <c r="K77" s="698"/>
      <c r="L77" s="683"/>
      <c r="X77" s="822"/>
      <c r="AA77" s="938"/>
      <c r="AI77" s="614"/>
      <c r="AJ77" s="614"/>
      <c r="AK77" s="614"/>
      <c r="AL77" s="614"/>
      <c r="AM77" s="614"/>
      <c r="AN77" s="614"/>
      <c r="AO77" s="614"/>
      <c r="AP77" s="614"/>
      <c r="AQ77" s="614"/>
      <c r="AR77" s="614"/>
      <c r="AS77" s="614"/>
      <c r="AT77" s="614"/>
      <c r="AU77" s="614"/>
      <c r="AV77" s="614"/>
    </row>
    <row r="78" spans="1:48">
      <c r="A78" s="1122"/>
      <c r="B78" s="1122"/>
      <c r="C78" s="1122"/>
      <c r="D78" s="1122"/>
      <c r="E78" s="1122"/>
      <c r="F78" s="1122"/>
      <c r="G78" s="1122"/>
      <c r="H78" s="1122"/>
      <c r="I78" s="1122"/>
      <c r="J78" s="1122"/>
      <c r="K78" s="1122"/>
      <c r="L78" s="1122"/>
      <c r="V78" s="824"/>
      <c r="W78" s="939"/>
      <c r="X78" s="939"/>
      <c r="Y78" s="939"/>
      <c r="AA78" s="938"/>
      <c r="AD78" s="1117"/>
      <c r="AE78" s="1117"/>
      <c r="AI78" s="614"/>
      <c r="AJ78" s="614"/>
      <c r="AK78" s="614"/>
      <c r="AL78" s="614"/>
      <c r="AM78" s="614"/>
      <c r="AN78" s="614"/>
      <c r="AO78" s="614"/>
      <c r="AP78" s="614"/>
      <c r="AQ78" s="614"/>
      <c r="AR78" s="614"/>
      <c r="AS78" s="614"/>
      <c r="AT78" s="614"/>
      <c r="AU78" s="614"/>
      <c r="AV78" s="614"/>
    </row>
    <row r="79" spans="1:48">
      <c r="A79" s="1132"/>
      <c r="B79" s="1132"/>
      <c r="C79" s="1132"/>
      <c r="D79" s="1132"/>
      <c r="E79" s="1132"/>
      <c r="F79" s="1132"/>
      <c r="G79" s="1132"/>
      <c r="H79" s="1132"/>
      <c r="I79" s="1132"/>
      <c r="J79" s="1132"/>
      <c r="K79" s="1132"/>
      <c r="L79" s="1132"/>
      <c r="V79" s="824"/>
      <c r="W79" s="939"/>
      <c r="X79" s="939"/>
      <c r="Y79" s="939"/>
      <c r="AA79" s="938"/>
      <c r="AI79" s="614"/>
      <c r="AJ79" s="614"/>
      <c r="AK79" s="614"/>
      <c r="AL79" s="614"/>
      <c r="AM79" s="614"/>
      <c r="AN79" s="614"/>
      <c r="AO79" s="614"/>
      <c r="AP79" s="614"/>
      <c r="AQ79" s="614"/>
      <c r="AR79" s="614"/>
      <c r="AS79" s="614"/>
      <c r="AT79" s="614"/>
      <c r="AU79" s="614"/>
      <c r="AV79" s="614"/>
    </row>
    <row r="80" spans="1:48">
      <c r="A80" s="698"/>
      <c r="B80" s="698"/>
      <c r="C80" s="1391"/>
      <c r="D80" s="698"/>
      <c r="E80" s="698"/>
      <c r="F80" s="685"/>
      <c r="G80" s="728"/>
      <c r="H80" s="698"/>
      <c r="I80" s="698"/>
      <c r="J80" s="728"/>
      <c r="K80" s="698"/>
      <c r="L80" s="683"/>
      <c r="V80" s="824"/>
      <c r="W80" s="939"/>
      <c r="X80" s="939"/>
      <c r="Y80" s="939"/>
      <c r="AI80" s="614"/>
      <c r="AJ80" s="614"/>
      <c r="AK80" s="614"/>
      <c r="AL80" s="614"/>
      <c r="AM80" s="614"/>
      <c r="AN80" s="614"/>
      <c r="AO80" s="614"/>
      <c r="AP80" s="614"/>
      <c r="AQ80" s="614"/>
      <c r="AR80" s="614"/>
      <c r="AS80" s="614"/>
      <c r="AT80" s="614"/>
      <c r="AU80" s="614"/>
      <c r="AV80" s="614"/>
    </row>
    <row r="81" spans="1:48">
      <c r="A81" s="987"/>
      <c r="B81" s="987"/>
      <c r="C81" s="1394"/>
      <c r="D81" s="987"/>
      <c r="E81" s="987"/>
      <c r="F81" s="988"/>
      <c r="G81" s="710"/>
      <c r="H81" s="989"/>
      <c r="I81" s="989"/>
      <c r="J81" s="684"/>
      <c r="K81" s="698"/>
      <c r="L81" s="839"/>
      <c r="V81" s="824"/>
      <c r="W81" s="939"/>
      <c r="X81" s="939"/>
      <c r="Y81" s="939"/>
      <c r="AI81" s="614"/>
      <c r="AJ81" s="614"/>
      <c r="AK81" s="614"/>
      <c r="AL81" s="614"/>
      <c r="AM81" s="614"/>
      <c r="AN81" s="614"/>
      <c r="AO81" s="614"/>
      <c r="AP81" s="614"/>
      <c r="AQ81" s="614"/>
      <c r="AR81" s="614"/>
      <c r="AS81" s="614"/>
      <c r="AT81" s="614"/>
      <c r="AU81" s="614"/>
      <c r="AV81" s="614"/>
    </row>
    <row r="82" spans="1:48">
      <c r="A82" s="1121"/>
      <c r="B82" s="1121"/>
      <c r="C82" s="1121"/>
      <c r="D82" s="1121"/>
      <c r="E82" s="1121"/>
      <c r="F82" s="1121"/>
      <c r="G82" s="1121"/>
      <c r="H82" s="1121"/>
      <c r="I82" s="1121"/>
      <c r="J82" s="709"/>
      <c r="K82" s="698"/>
      <c r="L82" s="839"/>
      <c r="V82" s="935"/>
      <c r="W82" s="943"/>
      <c r="X82" s="943"/>
      <c r="Y82" s="943"/>
      <c r="AD82" s="1117"/>
      <c r="AE82" s="1117"/>
      <c r="AI82" s="614"/>
      <c r="AJ82" s="614"/>
      <c r="AK82" s="614"/>
      <c r="AL82" s="614"/>
      <c r="AM82" s="614"/>
      <c r="AN82" s="614"/>
      <c r="AO82" s="614"/>
      <c r="AP82" s="614"/>
      <c r="AQ82" s="614"/>
      <c r="AR82" s="614"/>
      <c r="AS82" s="614"/>
      <c r="AT82" s="614"/>
      <c r="AU82" s="614"/>
      <c r="AV82" s="614"/>
    </row>
    <row r="83" spans="1:48">
      <c r="A83" s="987"/>
      <c r="B83" s="987"/>
      <c r="C83" s="1394"/>
      <c r="D83" s="987"/>
      <c r="E83" s="987"/>
      <c r="F83" s="988"/>
      <c r="G83" s="1134"/>
      <c r="H83" s="1134"/>
      <c r="I83" s="1134"/>
      <c r="J83" s="709"/>
      <c r="K83" s="698"/>
      <c r="L83" s="839"/>
      <c r="V83" s="824"/>
      <c r="W83" s="944"/>
      <c r="X83" s="944"/>
      <c r="Y83" s="944"/>
      <c r="AI83" s="614"/>
      <c r="AJ83" s="614"/>
      <c r="AK83" s="614"/>
      <c r="AL83" s="614"/>
      <c r="AM83" s="614"/>
      <c r="AN83" s="614"/>
      <c r="AO83" s="614"/>
      <c r="AP83" s="614"/>
      <c r="AQ83" s="614"/>
      <c r="AR83" s="614"/>
      <c r="AS83" s="614"/>
      <c r="AT83" s="614"/>
      <c r="AU83" s="614"/>
      <c r="AV83" s="614"/>
    </row>
    <row r="84" spans="1:48">
      <c r="A84" s="987"/>
      <c r="B84" s="987"/>
      <c r="C84" s="1394"/>
      <c r="D84" s="987"/>
      <c r="E84" s="987"/>
      <c r="F84" s="988"/>
      <c r="G84" s="1134"/>
      <c r="H84" s="1134"/>
      <c r="I84" s="1134"/>
      <c r="J84" s="709"/>
      <c r="K84" s="698"/>
      <c r="L84" s="839"/>
      <c r="V84" s="824"/>
      <c r="W84" s="944"/>
      <c r="X84" s="944"/>
      <c r="Y84" s="944"/>
      <c r="AI84" s="614"/>
      <c r="AJ84" s="614"/>
      <c r="AK84" s="614"/>
      <c r="AL84" s="614"/>
      <c r="AM84" s="614"/>
      <c r="AN84" s="614"/>
      <c r="AO84" s="614"/>
      <c r="AP84" s="614"/>
      <c r="AQ84" s="614"/>
      <c r="AR84" s="614"/>
      <c r="AS84" s="614"/>
      <c r="AT84" s="614"/>
      <c r="AU84" s="614"/>
      <c r="AV84" s="614"/>
    </row>
    <row r="85" spans="1:48">
      <c r="A85" s="710"/>
      <c r="B85" s="710"/>
      <c r="C85" s="1395"/>
      <c r="D85" s="710"/>
      <c r="E85" s="710"/>
      <c r="F85" s="990"/>
      <c r="G85" s="1134"/>
      <c r="H85" s="1134"/>
      <c r="I85" s="1134"/>
      <c r="J85" s="709"/>
      <c r="K85" s="698"/>
      <c r="L85" s="839"/>
      <c r="V85" s="935"/>
      <c r="W85" s="978"/>
      <c r="X85" s="991"/>
      <c r="Y85" s="947"/>
      <c r="AI85" s="614"/>
      <c r="AJ85" s="614"/>
      <c r="AK85" s="614"/>
      <c r="AL85" s="614"/>
      <c r="AM85" s="614"/>
      <c r="AN85" s="614"/>
      <c r="AO85" s="614"/>
      <c r="AP85" s="614"/>
      <c r="AQ85" s="614"/>
      <c r="AR85" s="614"/>
      <c r="AS85" s="614"/>
      <c r="AT85" s="614"/>
      <c r="AU85" s="614"/>
      <c r="AV85" s="614"/>
    </row>
    <row r="86" spans="1:48">
      <c r="A86" s="710"/>
      <c r="B86" s="710"/>
      <c r="C86" s="1395"/>
      <c r="D86" s="710"/>
      <c r="E86" s="710"/>
      <c r="F86" s="990"/>
      <c r="G86" s="1134"/>
      <c r="H86" s="1134"/>
      <c r="I86" s="1134"/>
      <c r="J86" s="709"/>
      <c r="K86" s="698"/>
      <c r="L86" s="839"/>
      <c r="AD86" s="1117"/>
      <c r="AE86" s="1117"/>
      <c r="AI86" s="614"/>
      <c r="AJ86" s="614"/>
      <c r="AK86" s="614"/>
      <c r="AL86" s="614"/>
      <c r="AM86" s="614"/>
      <c r="AN86" s="614"/>
      <c r="AO86" s="614"/>
      <c r="AP86" s="614"/>
      <c r="AQ86" s="614"/>
      <c r="AR86" s="614"/>
      <c r="AS86" s="614"/>
      <c r="AT86" s="614"/>
      <c r="AU86" s="614"/>
      <c r="AV86" s="614"/>
    </row>
    <row r="87" spans="1:48">
      <c r="A87" s="710"/>
      <c r="B87" s="710"/>
      <c r="C87" s="1395"/>
      <c r="D87" s="710"/>
      <c r="E87" s="710"/>
      <c r="F87" s="990"/>
      <c r="G87" s="710"/>
      <c r="H87" s="992"/>
      <c r="I87" s="992"/>
      <c r="J87" s="987"/>
      <c r="K87" s="698"/>
      <c r="L87" s="683"/>
      <c r="AF87" s="948"/>
      <c r="AI87" s="614"/>
      <c r="AJ87" s="614"/>
      <c r="AK87" s="614"/>
      <c r="AL87" s="614"/>
      <c r="AM87" s="614"/>
      <c r="AN87" s="614"/>
      <c r="AO87" s="614"/>
      <c r="AP87" s="614"/>
      <c r="AQ87" s="614"/>
      <c r="AR87" s="614"/>
      <c r="AS87" s="614"/>
      <c r="AT87" s="614"/>
      <c r="AU87" s="614"/>
      <c r="AV87" s="614"/>
    </row>
    <row r="88" spans="1:48">
      <c r="A88" s="1136"/>
      <c r="B88" s="1136"/>
      <c r="C88" s="1136"/>
      <c r="D88" s="1136"/>
      <c r="E88" s="1136"/>
      <c r="F88" s="1136"/>
      <c r="G88" s="1136"/>
      <c r="H88" s="1136"/>
      <c r="I88" s="1136"/>
      <c r="J88" s="1136"/>
      <c r="K88" s="1136"/>
      <c r="L88" s="1136"/>
      <c r="M88" s="949"/>
      <c r="N88" s="949"/>
      <c r="O88" s="949"/>
      <c r="P88" s="950"/>
      <c r="Q88" s="951"/>
      <c r="R88" s="951"/>
      <c r="S88" s="951"/>
      <c r="T88" s="951"/>
      <c r="X88" s="822"/>
      <c r="AF88" s="948"/>
      <c r="AI88" s="614"/>
      <c r="AJ88" s="614"/>
      <c r="AK88" s="614"/>
      <c r="AL88" s="614"/>
      <c r="AM88" s="614"/>
      <c r="AN88" s="614"/>
      <c r="AO88" s="614"/>
      <c r="AP88" s="614"/>
      <c r="AQ88" s="614"/>
      <c r="AR88" s="614"/>
      <c r="AS88" s="614"/>
      <c r="AT88" s="614"/>
      <c r="AU88" s="614"/>
      <c r="AV88" s="614"/>
    </row>
    <row r="89" spans="1:48">
      <c r="A89" s="698"/>
      <c r="B89" s="698"/>
      <c r="C89" s="1391"/>
      <c r="D89" s="698"/>
      <c r="E89" s="698"/>
      <c r="F89" s="685"/>
      <c r="G89" s="728"/>
      <c r="H89" s="698"/>
      <c r="I89" s="698"/>
      <c r="J89" s="693"/>
      <c r="K89" s="612"/>
      <c r="L89" s="683"/>
      <c r="W89" s="1115"/>
      <c r="X89" s="1115"/>
      <c r="Z89" s="1116"/>
      <c r="AA89" s="1116"/>
      <c r="AD89" s="1117"/>
      <c r="AE89" s="1117"/>
      <c r="AI89" s="614"/>
      <c r="AJ89" s="614"/>
      <c r="AK89" s="614"/>
      <c r="AL89" s="614"/>
      <c r="AM89" s="614"/>
      <c r="AN89" s="614"/>
      <c r="AO89" s="614"/>
      <c r="AP89" s="614"/>
      <c r="AQ89" s="614"/>
      <c r="AR89" s="614"/>
      <c r="AS89" s="614"/>
      <c r="AT89" s="614"/>
      <c r="AU89" s="614"/>
      <c r="AV89" s="614"/>
    </row>
    <row r="90" spans="1:48">
      <c r="A90" s="727"/>
      <c r="B90" s="727"/>
      <c r="C90" s="1396"/>
      <c r="D90" s="727"/>
      <c r="E90" s="727"/>
      <c r="F90" s="993"/>
      <c r="G90" s="994"/>
      <c r="H90" s="612"/>
      <c r="I90" s="612"/>
      <c r="J90" s="727"/>
      <c r="K90" s="727"/>
      <c r="L90" s="995"/>
      <c r="W90" s="714"/>
      <c r="X90" s="714"/>
      <c r="Z90" s="714"/>
      <c r="AA90" s="714"/>
      <c r="AI90" s="614"/>
      <c r="AJ90" s="614"/>
      <c r="AK90" s="614"/>
      <c r="AL90" s="614"/>
      <c r="AM90" s="614"/>
      <c r="AN90" s="614"/>
      <c r="AO90" s="614"/>
      <c r="AP90" s="614"/>
      <c r="AQ90" s="614"/>
      <c r="AR90" s="614"/>
      <c r="AS90" s="614"/>
      <c r="AT90" s="614"/>
      <c r="AU90" s="614"/>
      <c r="AV90" s="614"/>
    </row>
    <row r="91" spans="1:48">
      <c r="A91" s="612"/>
      <c r="B91" s="612"/>
      <c r="C91" s="1397"/>
      <c r="D91" s="612"/>
      <c r="E91" s="612"/>
      <c r="F91" s="986"/>
      <c r="G91" s="693"/>
      <c r="H91" s="612"/>
      <c r="I91" s="612"/>
      <c r="J91" s="612"/>
      <c r="K91" s="612"/>
      <c r="L91" s="683"/>
      <c r="W91" s="712"/>
      <c r="X91" s="712"/>
      <c r="Z91" s="712"/>
      <c r="AA91" s="712"/>
      <c r="AI91" s="614"/>
      <c r="AJ91" s="614"/>
      <c r="AK91" s="614"/>
      <c r="AL91" s="614"/>
      <c r="AM91" s="614"/>
      <c r="AN91" s="614"/>
      <c r="AO91" s="614"/>
      <c r="AP91" s="614"/>
      <c r="AQ91" s="614"/>
      <c r="AR91" s="614"/>
      <c r="AS91" s="614"/>
      <c r="AT91" s="614"/>
      <c r="AU91" s="614"/>
      <c r="AV91" s="614"/>
    </row>
    <row r="92" spans="1:48">
      <c r="A92" s="996"/>
      <c r="B92" s="996"/>
      <c r="C92" s="996"/>
      <c r="D92" s="996"/>
      <c r="E92" s="996"/>
      <c r="F92" s="997"/>
      <c r="G92" s="998"/>
      <c r="H92" s="999"/>
      <c r="I92" s="999"/>
      <c r="J92" s="1000"/>
      <c r="K92" s="1001"/>
      <c r="L92" s="683"/>
      <c r="W92" s="712"/>
      <c r="X92" s="1002"/>
      <c r="Z92" s="712"/>
      <c r="AA92" s="1002"/>
      <c r="AI92" s="614"/>
      <c r="AJ92" s="614"/>
      <c r="AK92" s="614"/>
      <c r="AL92" s="614"/>
      <c r="AM92" s="614"/>
      <c r="AN92" s="614"/>
      <c r="AO92" s="614"/>
      <c r="AP92" s="614"/>
      <c r="AQ92" s="614"/>
      <c r="AR92" s="614"/>
      <c r="AS92" s="614"/>
      <c r="AT92" s="614"/>
      <c r="AU92" s="614"/>
      <c r="AV92" s="614"/>
    </row>
    <row r="93" spans="1:48">
      <c r="A93" s="1003"/>
      <c r="B93" s="1003"/>
      <c r="C93" s="1003"/>
      <c r="D93" s="1003"/>
      <c r="E93" s="1003"/>
      <c r="F93" s="1004"/>
      <c r="G93" s="1005"/>
      <c r="H93" s="999"/>
      <c r="I93" s="999"/>
      <c r="J93" s="1006"/>
      <c r="K93" s="1007"/>
      <c r="L93" s="995"/>
      <c r="W93" s="1008"/>
      <c r="X93" s="1009"/>
      <c r="Z93" s="1008"/>
      <c r="AA93" s="1009"/>
      <c r="AD93" s="1117"/>
      <c r="AE93" s="1117"/>
      <c r="AI93" s="614"/>
      <c r="AJ93" s="614"/>
      <c r="AK93" s="614"/>
      <c r="AL93" s="614"/>
      <c r="AM93" s="614"/>
      <c r="AN93" s="614"/>
      <c r="AO93" s="614"/>
      <c r="AP93" s="614"/>
      <c r="AQ93" s="614"/>
      <c r="AR93" s="614"/>
      <c r="AS93" s="614"/>
      <c r="AT93" s="614"/>
      <c r="AU93" s="614"/>
      <c r="AV93" s="614"/>
    </row>
    <row r="94" spans="1:48">
      <c r="A94" s="1003"/>
      <c r="B94" s="1003"/>
      <c r="C94" s="1003"/>
      <c r="D94" s="1003"/>
      <c r="E94" s="1003"/>
      <c r="F94" s="1004"/>
      <c r="G94" s="1010"/>
      <c r="H94" s="999"/>
      <c r="I94" s="999"/>
      <c r="J94" s="1011"/>
      <c r="K94" s="1001"/>
      <c r="L94" s="683"/>
      <c r="W94" s="736"/>
      <c r="X94" s="1012"/>
      <c r="Z94" s="736"/>
      <c r="AA94" s="1012"/>
      <c r="AI94" s="614"/>
      <c r="AJ94" s="614"/>
      <c r="AK94" s="614"/>
      <c r="AL94" s="614"/>
      <c r="AM94" s="614"/>
      <c r="AN94" s="614"/>
      <c r="AO94" s="614"/>
      <c r="AP94" s="614"/>
      <c r="AQ94" s="614"/>
      <c r="AR94" s="614"/>
      <c r="AS94" s="614"/>
      <c r="AT94" s="614"/>
      <c r="AU94" s="614"/>
      <c r="AV94" s="614"/>
    </row>
    <row r="95" spans="1:48">
      <c r="A95" s="1013"/>
      <c r="B95" s="1013"/>
      <c r="C95" s="1013"/>
      <c r="D95" s="1013"/>
      <c r="E95" s="1013"/>
      <c r="F95" s="1004"/>
      <c r="G95" s="1005"/>
      <c r="H95" s="999"/>
      <c r="I95" s="999"/>
      <c r="J95" s="1000"/>
      <c r="K95" s="1001"/>
      <c r="L95" s="683"/>
      <c r="W95" s="736"/>
      <c r="X95" s="1012"/>
      <c r="Z95" s="736"/>
      <c r="AA95" s="1012"/>
      <c r="AC95" s="822"/>
      <c r="AI95" s="614"/>
      <c r="AJ95" s="614"/>
      <c r="AK95" s="614"/>
      <c r="AL95" s="614"/>
      <c r="AM95" s="614"/>
      <c r="AN95" s="614"/>
      <c r="AO95" s="614"/>
      <c r="AP95" s="614"/>
      <c r="AQ95" s="614"/>
      <c r="AR95" s="614"/>
      <c r="AS95" s="614"/>
      <c r="AT95" s="614"/>
      <c r="AU95" s="614"/>
      <c r="AV95" s="614"/>
    </row>
    <row r="96" spans="1:48">
      <c r="A96" s="1013"/>
      <c r="B96" s="1013"/>
      <c r="C96" s="1013"/>
      <c r="D96" s="1013"/>
      <c r="E96" s="1013"/>
      <c r="F96" s="1004"/>
      <c r="G96" s="1005"/>
      <c r="H96" s="999"/>
      <c r="I96" s="999"/>
      <c r="J96" s="1000"/>
      <c r="K96" s="1001"/>
      <c r="L96" s="683"/>
      <c r="W96" s="736"/>
      <c r="X96" s="1012"/>
      <c r="Z96" s="736"/>
      <c r="AA96" s="1012"/>
      <c r="AC96" s="822"/>
      <c r="AI96" s="614"/>
      <c r="AJ96" s="614"/>
      <c r="AK96" s="614"/>
      <c r="AL96" s="614"/>
      <c r="AM96" s="614"/>
      <c r="AN96" s="614"/>
      <c r="AO96" s="614"/>
      <c r="AP96" s="614"/>
      <c r="AQ96" s="614"/>
      <c r="AR96" s="614"/>
      <c r="AS96" s="614"/>
      <c r="AT96" s="614"/>
      <c r="AU96" s="614"/>
      <c r="AV96" s="614"/>
    </row>
    <row r="97" spans="1:48">
      <c r="A97" s="1003"/>
      <c r="B97" s="1003"/>
      <c r="C97" s="1003"/>
      <c r="D97" s="1003"/>
      <c r="E97" s="1003"/>
      <c r="F97" s="1004"/>
      <c r="G97" s="1005"/>
      <c r="H97" s="999"/>
      <c r="I97" s="999"/>
      <c r="J97" s="1000"/>
      <c r="K97" s="1001"/>
      <c r="L97" s="683"/>
      <c r="W97" s="736"/>
      <c r="X97" s="1012"/>
      <c r="Z97" s="736"/>
      <c r="AA97" s="1012"/>
      <c r="AC97" s="822"/>
      <c r="AD97" s="1117"/>
      <c r="AE97" s="1117"/>
      <c r="AI97" s="614"/>
      <c r="AJ97" s="614"/>
      <c r="AK97" s="614"/>
      <c r="AL97" s="614"/>
      <c r="AM97" s="614"/>
      <c r="AN97" s="614"/>
      <c r="AO97" s="614"/>
      <c r="AP97" s="614"/>
      <c r="AQ97" s="614"/>
      <c r="AR97" s="614"/>
      <c r="AS97" s="614"/>
      <c r="AT97" s="614"/>
      <c r="AU97" s="614"/>
      <c r="AV97" s="614"/>
    </row>
    <row r="98" spans="1:48">
      <c r="A98" s="1003"/>
      <c r="B98" s="1003"/>
      <c r="C98" s="1003"/>
      <c r="D98" s="1003"/>
      <c r="E98" s="1003"/>
      <c r="F98" s="1004"/>
      <c r="G98" s="1010"/>
      <c r="H98" s="999"/>
      <c r="I98" s="999"/>
      <c r="J98" s="1000"/>
      <c r="K98" s="1001"/>
      <c r="L98" s="995"/>
      <c r="W98" s="736"/>
      <c r="X98" s="1012"/>
      <c r="Z98" s="736"/>
      <c r="AA98" s="1012"/>
      <c r="AC98" s="822"/>
      <c r="AI98" s="614"/>
      <c r="AJ98" s="614"/>
      <c r="AK98" s="614"/>
      <c r="AL98" s="614"/>
      <c r="AM98" s="614"/>
      <c r="AN98" s="614"/>
      <c r="AO98" s="614"/>
      <c r="AP98" s="614"/>
      <c r="AQ98" s="614"/>
      <c r="AR98" s="614"/>
      <c r="AS98" s="614"/>
      <c r="AT98" s="614"/>
      <c r="AU98" s="614"/>
      <c r="AV98" s="614"/>
    </row>
    <row r="99" spans="1:48">
      <c r="A99" s="1003"/>
      <c r="B99" s="1003"/>
      <c r="C99" s="1003"/>
      <c r="D99" s="1003"/>
      <c r="E99" s="1003"/>
      <c r="F99" s="1004"/>
      <c r="G99" s="1005"/>
      <c r="H99" s="999"/>
      <c r="I99" s="999"/>
      <c r="J99" s="1000"/>
      <c r="K99" s="1001"/>
      <c r="L99" s="683"/>
      <c r="W99" s="736"/>
      <c r="X99" s="1012"/>
      <c r="Z99" s="736"/>
      <c r="AA99" s="1012"/>
      <c r="AC99" s="822"/>
      <c r="AI99" s="614"/>
      <c r="AJ99" s="614"/>
      <c r="AK99" s="614"/>
      <c r="AL99" s="614"/>
      <c r="AM99" s="614"/>
      <c r="AN99" s="614"/>
      <c r="AO99" s="614"/>
      <c r="AP99" s="614"/>
      <c r="AQ99" s="614"/>
      <c r="AR99" s="614"/>
      <c r="AS99" s="614"/>
      <c r="AT99" s="614"/>
      <c r="AU99" s="614"/>
      <c r="AV99" s="614"/>
    </row>
    <row r="100" spans="1:48">
      <c r="A100" s="1003"/>
      <c r="B100" s="1003"/>
      <c r="C100" s="1003"/>
      <c r="D100" s="1003"/>
      <c r="E100" s="1003"/>
      <c r="F100" s="1004"/>
      <c r="G100" s="1005"/>
      <c r="H100" s="999"/>
      <c r="I100" s="999"/>
      <c r="J100" s="1000"/>
      <c r="K100" s="1001"/>
      <c r="L100" s="683"/>
      <c r="W100" s="736"/>
      <c r="X100" s="1012"/>
      <c r="Z100" s="736"/>
      <c r="AA100" s="1012"/>
      <c r="AC100" s="822"/>
      <c r="AI100" s="614"/>
      <c r="AJ100" s="614"/>
      <c r="AK100" s="614"/>
      <c r="AL100" s="614"/>
      <c r="AM100" s="614"/>
      <c r="AN100" s="614"/>
      <c r="AO100" s="614"/>
      <c r="AP100" s="614"/>
      <c r="AQ100" s="614"/>
      <c r="AR100" s="614"/>
      <c r="AS100" s="614"/>
      <c r="AT100" s="614"/>
      <c r="AU100" s="614"/>
      <c r="AV100" s="614"/>
    </row>
    <row r="101" spans="1:48">
      <c r="A101" s="1003"/>
      <c r="B101" s="1003"/>
      <c r="C101" s="1003"/>
      <c r="D101" s="1003"/>
      <c r="E101" s="1003"/>
      <c r="F101" s="1004"/>
      <c r="G101" s="1005"/>
      <c r="H101" s="999"/>
      <c r="I101" s="999"/>
      <c r="J101" s="1000"/>
      <c r="K101" s="1001"/>
      <c r="L101" s="995"/>
      <c r="W101" s="736"/>
      <c r="X101" s="1012"/>
      <c r="Z101" s="736"/>
      <c r="AA101" s="1012"/>
      <c r="AC101" s="822"/>
      <c r="AI101" s="614"/>
      <c r="AJ101" s="614"/>
      <c r="AK101" s="614"/>
      <c r="AL101" s="614"/>
      <c r="AM101" s="614"/>
      <c r="AN101" s="614"/>
      <c r="AO101" s="614"/>
      <c r="AP101" s="614"/>
      <c r="AQ101" s="614"/>
      <c r="AR101" s="614"/>
      <c r="AS101" s="614"/>
      <c r="AT101" s="614"/>
      <c r="AU101" s="614"/>
      <c r="AV101" s="614"/>
    </row>
    <row r="102" spans="1:48">
      <c r="A102" s="1003"/>
      <c r="B102" s="1003"/>
      <c r="C102" s="1003"/>
      <c r="D102" s="1003"/>
      <c r="E102" s="1003"/>
      <c r="F102" s="1004"/>
      <c r="G102" s="1010"/>
      <c r="H102" s="999"/>
      <c r="I102" s="999"/>
      <c r="J102" s="1014"/>
      <c r="K102" s="1001"/>
      <c r="L102" s="1015"/>
      <c r="W102" s="736"/>
      <c r="X102" s="1012"/>
      <c r="Z102" s="736"/>
      <c r="AA102" s="1012"/>
      <c r="AC102" s="822"/>
      <c r="AI102" s="614"/>
      <c r="AJ102" s="614"/>
      <c r="AK102" s="614"/>
      <c r="AL102" s="614"/>
      <c r="AM102" s="614"/>
      <c r="AN102" s="614"/>
      <c r="AO102" s="614"/>
      <c r="AP102" s="614"/>
      <c r="AQ102" s="614"/>
      <c r="AR102" s="614"/>
      <c r="AS102" s="614"/>
      <c r="AT102" s="614"/>
      <c r="AU102" s="614"/>
      <c r="AV102" s="614"/>
    </row>
    <row r="103" spans="1:48">
      <c r="A103" s="1013"/>
      <c r="B103" s="1013"/>
      <c r="C103" s="1013"/>
      <c r="D103" s="1013"/>
      <c r="E103" s="1013"/>
      <c r="F103" s="1004"/>
      <c r="G103" s="1016"/>
      <c r="H103" s="999"/>
      <c r="I103" s="999"/>
      <c r="J103" s="1000"/>
      <c r="K103" s="1001"/>
      <c r="L103" s="683"/>
      <c r="U103" s="824"/>
      <c r="W103" s="736"/>
      <c r="X103" s="1012"/>
      <c r="Z103" s="736"/>
      <c r="AA103" s="1012"/>
      <c r="AC103" s="822"/>
      <c r="AI103" s="614"/>
      <c r="AJ103" s="614"/>
      <c r="AK103" s="614"/>
      <c r="AL103" s="614"/>
      <c r="AM103" s="614"/>
      <c r="AN103" s="614"/>
      <c r="AO103" s="614"/>
      <c r="AP103" s="614"/>
      <c r="AQ103" s="614"/>
      <c r="AR103" s="614"/>
      <c r="AS103" s="614"/>
      <c r="AT103" s="614"/>
      <c r="AU103" s="614"/>
      <c r="AV103" s="614"/>
    </row>
    <row r="104" spans="1:48">
      <c r="A104" s="1013"/>
      <c r="B104" s="1013"/>
      <c r="C104" s="1013"/>
      <c r="D104" s="1013"/>
      <c r="E104" s="1013"/>
      <c r="F104" s="1004"/>
      <c r="G104" s="1017"/>
      <c r="H104" s="999"/>
      <c r="I104" s="999"/>
      <c r="J104" s="1014"/>
      <c r="K104" s="1001"/>
      <c r="L104" s="683"/>
      <c r="U104" s="824"/>
      <c r="W104" s="736"/>
      <c r="X104" s="1012"/>
      <c r="Z104" s="736"/>
      <c r="AA104" s="1012"/>
      <c r="AC104" s="822"/>
      <c r="AI104" s="614"/>
      <c r="AJ104" s="614"/>
      <c r="AK104" s="614"/>
      <c r="AL104" s="614"/>
      <c r="AM104" s="614"/>
      <c r="AN104" s="614"/>
      <c r="AO104" s="614"/>
      <c r="AP104" s="614"/>
      <c r="AQ104" s="614"/>
      <c r="AR104" s="614"/>
      <c r="AS104" s="614"/>
      <c r="AT104" s="614"/>
      <c r="AU104" s="614"/>
      <c r="AV104" s="614"/>
    </row>
    <row r="105" spans="1:48">
      <c r="A105" s="1013"/>
      <c r="B105" s="1013"/>
      <c r="C105" s="1013"/>
      <c r="D105" s="1013"/>
      <c r="E105" s="1013"/>
      <c r="F105" s="1004"/>
      <c r="G105" s="1017"/>
      <c r="H105" s="999"/>
      <c r="I105" s="999"/>
      <c r="J105" s="1014"/>
      <c r="K105" s="1001"/>
      <c r="L105" s="683"/>
      <c r="U105" s="824"/>
      <c r="W105" s="736"/>
      <c r="X105" s="1012"/>
      <c r="Z105" s="736"/>
      <c r="AA105" s="1012"/>
      <c r="AC105" s="822"/>
      <c r="AI105" s="614"/>
      <c r="AJ105" s="614"/>
      <c r="AK105" s="614"/>
      <c r="AL105" s="614"/>
      <c r="AM105" s="614"/>
      <c r="AN105" s="614"/>
      <c r="AO105" s="614"/>
      <c r="AP105" s="614"/>
      <c r="AQ105" s="614"/>
      <c r="AR105" s="614"/>
      <c r="AS105" s="614"/>
      <c r="AT105" s="614"/>
      <c r="AU105" s="614"/>
      <c r="AV105" s="614"/>
    </row>
    <row r="106" spans="1:48">
      <c r="A106" s="996"/>
      <c r="B106" s="996"/>
      <c r="C106" s="996"/>
      <c r="D106" s="996"/>
      <c r="E106" s="996"/>
      <c r="F106" s="997"/>
      <c r="G106" s="1018"/>
      <c r="H106" s="999"/>
      <c r="I106" s="999"/>
      <c r="J106" s="1000"/>
      <c r="K106" s="1001"/>
      <c r="L106" s="683"/>
      <c r="W106" s="736"/>
      <c r="X106" s="1012"/>
      <c r="Z106" s="736"/>
      <c r="AA106" s="1012"/>
      <c r="AC106" s="822"/>
      <c r="AI106" s="614"/>
      <c r="AJ106" s="614"/>
      <c r="AK106" s="614"/>
      <c r="AL106" s="614"/>
      <c r="AM106" s="614"/>
      <c r="AN106" s="614"/>
      <c r="AO106" s="614"/>
      <c r="AP106" s="614"/>
      <c r="AQ106" s="614"/>
      <c r="AR106" s="614"/>
      <c r="AS106" s="614"/>
      <c r="AT106" s="614"/>
      <c r="AU106" s="614"/>
      <c r="AV106" s="614"/>
    </row>
    <row r="107" spans="1:48">
      <c r="A107" s="1013"/>
      <c r="B107" s="1013"/>
      <c r="C107" s="1013"/>
      <c r="D107" s="1013"/>
      <c r="E107" s="1013"/>
      <c r="F107" s="1004"/>
      <c r="G107" s="1019"/>
      <c r="H107" s="999"/>
      <c r="I107" s="999"/>
      <c r="J107" s="1000"/>
      <c r="K107" s="1001"/>
      <c r="L107" s="683"/>
      <c r="W107" s="736"/>
      <c r="X107" s="1012"/>
      <c r="Z107" s="736"/>
      <c r="AA107" s="1012"/>
      <c r="AC107" s="822"/>
      <c r="AI107" s="614"/>
      <c r="AJ107" s="614"/>
      <c r="AK107" s="614"/>
      <c r="AL107" s="614"/>
      <c r="AM107" s="614"/>
      <c r="AN107" s="614"/>
      <c r="AO107" s="614"/>
      <c r="AP107" s="614"/>
      <c r="AQ107" s="614"/>
      <c r="AR107" s="614"/>
      <c r="AS107" s="614"/>
      <c r="AT107" s="614"/>
      <c r="AU107" s="614"/>
      <c r="AV107" s="614"/>
    </row>
    <row r="108" spans="1:48">
      <c r="A108" s="1003"/>
      <c r="B108" s="1003"/>
      <c r="C108" s="1003"/>
      <c r="D108" s="1003"/>
      <c r="E108" s="1003"/>
      <c r="F108" s="1004"/>
      <c r="G108" s="1005"/>
      <c r="H108" s="999"/>
      <c r="I108" s="999"/>
      <c r="J108" s="1000"/>
      <c r="K108" s="1001"/>
      <c r="L108" s="683"/>
      <c r="W108" s="736"/>
      <c r="X108" s="1012"/>
      <c r="Z108" s="736"/>
      <c r="AA108" s="1012"/>
      <c r="AC108" s="822"/>
      <c r="AI108" s="614"/>
      <c r="AJ108" s="614"/>
      <c r="AK108" s="614"/>
      <c r="AL108" s="614"/>
      <c r="AM108" s="614"/>
      <c r="AN108" s="614"/>
      <c r="AO108" s="614"/>
      <c r="AP108" s="614"/>
      <c r="AQ108" s="614"/>
      <c r="AR108" s="614"/>
      <c r="AS108" s="614"/>
      <c r="AT108" s="614"/>
      <c r="AU108" s="614"/>
      <c r="AV108" s="614"/>
    </row>
    <row r="109" spans="1:48">
      <c r="A109" s="1013"/>
      <c r="B109" s="1013"/>
      <c r="C109" s="1013"/>
      <c r="D109" s="1013"/>
      <c r="E109" s="1013"/>
      <c r="F109" s="1004"/>
      <c r="G109" s="1017"/>
      <c r="H109" s="999"/>
      <c r="I109" s="999"/>
      <c r="J109" s="1014"/>
      <c r="K109" s="1001"/>
      <c r="L109" s="683"/>
      <c r="W109" s="736"/>
      <c r="X109" s="1012"/>
      <c r="Z109" s="736"/>
      <c r="AA109" s="1012"/>
      <c r="AC109" s="822"/>
      <c r="AI109" s="614"/>
      <c r="AJ109" s="614"/>
      <c r="AK109" s="614"/>
      <c r="AL109" s="614"/>
      <c r="AM109" s="614"/>
      <c r="AN109" s="614"/>
      <c r="AO109" s="614"/>
      <c r="AP109" s="614"/>
      <c r="AQ109" s="614"/>
      <c r="AR109" s="614"/>
      <c r="AS109" s="614"/>
      <c r="AT109" s="614"/>
      <c r="AU109" s="614"/>
      <c r="AV109" s="614"/>
    </row>
    <row r="110" spans="1:48">
      <c r="A110" s="996"/>
      <c r="B110" s="996"/>
      <c r="C110" s="996"/>
      <c r="D110" s="996"/>
      <c r="E110" s="996"/>
      <c r="F110" s="997"/>
      <c r="G110" s="998"/>
      <c r="H110" s="999"/>
      <c r="I110" s="999"/>
      <c r="J110" s="1000"/>
      <c r="K110" s="1001"/>
      <c r="L110" s="683"/>
      <c r="W110" s="736"/>
      <c r="X110" s="1020"/>
      <c r="Z110" s="736"/>
      <c r="AA110" s="1020"/>
      <c r="AC110" s="822"/>
      <c r="AI110" s="614"/>
      <c r="AJ110" s="614"/>
      <c r="AK110" s="614"/>
      <c r="AL110" s="614"/>
      <c r="AM110" s="614"/>
      <c r="AN110" s="614"/>
      <c r="AO110" s="614"/>
      <c r="AP110" s="614"/>
      <c r="AQ110" s="614"/>
      <c r="AR110" s="614"/>
      <c r="AS110" s="614"/>
      <c r="AT110" s="614"/>
      <c r="AU110" s="614"/>
      <c r="AV110" s="614"/>
    </row>
    <row r="111" spans="1:48">
      <c r="A111" s="1003"/>
      <c r="B111" s="1003"/>
      <c r="C111" s="1003"/>
      <c r="D111" s="1003"/>
      <c r="E111" s="1003"/>
      <c r="F111" s="1004"/>
      <c r="G111" s="1005"/>
      <c r="H111" s="999"/>
      <c r="I111" s="999"/>
      <c r="J111" s="1014"/>
      <c r="K111" s="1001"/>
      <c r="L111" s="1015"/>
      <c r="W111" s="736"/>
      <c r="X111" s="1020"/>
      <c r="Z111" s="736"/>
      <c r="AA111" s="1020"/>
      <c r="AC111" s="822"/>
      <c r="AI111" s="614"/>
      <c r="AJ111" s="614"/>
      <c r="AK111" s="614"/>
      <c r="AL111" s="614"/>
      <c r="AM111" s="614"/>
      <c r="AN111" s="614"/>
      <c r="AO111" s="614"/>
      <c r="AP111" s="614"/>
      <c r="AQ111" s="614"/>
      <c r="AR111" s="614"/>
      <c r="AS111" s="614"/>
      <c r="AT111" s="614"/>
      <c r="AU111" s="614"/>
      <c r="AV111" s="614"/>
    </row>
    <row r="112" spans="1:48">
      <c r="A112" s="1003"/>
      <c r="B112" s="1003"/>
      <c r="C112" s="1003"/>
      <c r="D112" s="1003"/>
      <c r="E112" s="1003"/>
      <c r="F112" s="1004"/>
      <c r="G112" s="1005"/>
      <c r="H112" s="1013"/>
      <c r="I112" s="999"/>
      <c r="J112" s="1014"/>
      <c r="K112" s="1001"/>
      <c r="L112" s="683"/>
      <c r="W112" s="736"/>
      <c r="X112" s="1012"/>
      <c r="Z112" s="736"/>
      <c r="AA112" s="1012"/>
      <c r="AC112" s="822"/>
      <c r="AI112" s="614"/>
      <c r="AJ112" s="614"/>
      <c r="AK112" s="614"/>
      <c r="AL112" s="614"/>
      <c r="AM112" s="614"/>
      <c r="AN112" s="614"/>
      <c r="AO112" s="614"/>
      <c r="AP112" s="614"/>
      <c r="AQ112" s="614"/>
      <c r="AR112" s="614"/>
      <c r="AS112" s="614"/>
      <c r="AT112" s="614"/>
      <c r="AU112" s="614"/>
      <c r="AV112" s="614"/>
    </row>
    <row r="113" spans="1:48">
      <c r="A113" s="1013"/>
      <c r="B113" s="1013"/>
      <c r="C113" s="1013"/>
      <c r="D113" s="1013"/>
      <c r="E113" s="1013"/>
      <c r="F113" s="1004"/>
      <c r="G113" s="1005"/>
      <c r="H113" s="1013"/>
      <c r="I113" s="999"/>
      <c r="J113" s="1014"/>
      <c r="K113" s="1001"/>
      <c r="L113" s="683"/>
      <c r="W113" s="736"/>
      <c r="X113" s="1012"/>
      <c r="Z113" s="736"/>
      <c r="AA113" s="1012"/>
      <c r="AC113" s="822"/>
      <c r="AI113" s="614"/>
      <c r="AJ113" s="614"/>
      <c r="AK113" s="614"/>
      <c r="AL113" s="614"/>
      <c r="AM113" s="614"/>
      <c r="AN113" s="614"/>
      <c r="AO113" s="614"/>
      <c r="AP113" s="614"/>
      <c r="AQ113" s="614"/>
      <c r="AR113" s="614"/>
      <c r="AS113" s="614"/>
      <c r="AT113" s="614"/>
      <c r="AU113" s="614"/>
      <c r="AV113" s="614"/>
    </row>
    <row r="114" spans="1:48">
      <c r="A114" s="1013"/>
      <c r="B114" s="1013"/>
      <c r="C114" s="1013"/>
      <c r="D114" s="1013"/>
      <c r="E114" s="1013"/>
      <c r="F114" s="1004"/>
      <c r="G114" s="1005"/>
      <c r="H114" s="1013"/>
      <c r="I114" s="999"/>
      <c r="J114" s="1014"/>
      <c r="K114" s="1001"/>
      <c r="L114" s="683"/>
      <c r="W114" s="736"/>
      <c r="X114" s="1012"/>
      <c r="Z114" s="736"/>
      <c r="AA114" s="1012"/>
      <c r="AC114" s="822"/>
      <c r="AI114" s="614"/>
      <c r="AJ114" s="614"/>
      <c r="AK114" s="614"/>
      <c r="AL114" s="614"/>
      <c r="AM114" s="614"/>
      <c r="AN114" s="614"/>
      <c r="AO114" s="614"/>
      <c r="AP114" s="614"/>
      <c r="AQ114" s="614"/>
      <c r="AR114" s="614"/>
      <c r="AS114" s="614"/>
      <c r="AT114" s="614"/>
      <c r="AU114" s="614"/>
      <c r="AV114" s="614"/>
    </row>
    <row r="115" spans="1:48">
      <c r="A115" s="1013"/>
      <c r="B115" s="1013"/>
      <c r="C115" s="1013"/>
      <c r="D115" s="1013"/>
      <c r="E115" s="1013"/>
      <c r="F115" s="1004"/>
      <c r="G115" s="1005"/>
      <c r="H115" s="1013"/>
      <c r="I115" s="999"/>
      <c r="J115" s="1014"/>
      <c r="K115" s="1001"/>
      <c r="L115" s="683"/>
      <c r="W115" s="736"/>
      <c r="X115" s="1012"/>
      <c r="Z115" s="736"/>
      <c r="AA115" s="1012"/>
      <c r="AC115" s="822"/>
      <c r="AI115" s="614"/>
      <c r="AJ115" s="614"/>
      <c r="AK115" s="614"/>
      <c r="AL115" s="614"/>
      <c r="AM115" s="614"/>
      <c r="AN115" s="614"/>
      <c r="AO115" s="614"/>
      <c r="AP115" s="614"/>
      <c r="AQ115" s="614"/>
      <c r="AR115" s="614"/>
      <c r="AS115" s="614"/>
      <c r="AT115" s="614"/>
      <c r="AU115" s="614"/>
      <c r="AV115" s="614"/>
    </row>
    <row r="116" spans="1:48">
      <c r="A116" s="1013"/>
      <c r="B116" s="1013"/>
      <c r="C116" s="1013"/>
      <c r="D116" s="1013"/>
      <c r="E116" s="1013"/>
      <c r="F116" s="1004"/>
      <c r="G116" s="1005"/>
      <c r="H116" s="1013"/>
      <c r="I116" s="999"/>
      <c r="J116" s="1014"/>
      <c r="K116" s="1001"/>
      <c r="L116" s="683"/>
      <c r="W116" s="736"/>
      <c r="X116" s="1012"/>
      <c r="Z116" s="736"/>
      <c r="AA116" s="1012"/>
      <c r="AC116" s="822"/>
      <c r="AI116" s="614"/>
      <c r="AJ116" s="614"/>
      <c r="AK116" s="614"/>
      <c r="AL116" s="614"/>
      <c r="AM116" s="614"/>
      <c r="AN116" s="614"/>
      <c r="AO116" s="614"/>
      <c r="AP116" s="614"/>
      <c r="AQ116" s="614"/>
      <c r="AR116" s="614"/>
      <c r="AS116" s="614"/>
      <c r="AT116" s="614"/>
      <c r="AU116" s="614"/>
      <c r="AV116" s="614"/>
    </row>
    <row r="117" spans="1:48">
      <c r="A117" s="1013"/>
      <c r="B117" s="1013"/>
      <c r="C117" s="1013"/>
      <c r="D117" s="1013"/>
      <c r="E117" s="1013"/>
      <c r="F117" s="1004"/>
      <c r="G117" s="1005"/>
      <c r="H117" s="1013"/>
      <c r="I117" s="999"/>
      <c r="J117" s="1014"/>
      <c r="K117" s="1001"/>
      <c r="L117" s="683"/>
      <c r="W117" s="736"/>
      <c r="X117" s="1012"/>
      <c r="Z117" s="736"/>
      <c r="AA117" s="1012"/>
      <c r="AC117" s="822"/>
      <c r="AI117" s="614"/>
      <c r="AJ117" s="614"/>
      <c r="AK117" s="614"/>
      <c r="AL117" s="614"/>
      <c r="AM117" s="614"/>
      <c r="AN117" s="614"/>
      <c r="AO117" s="614"/>
      <c r="AP117" s="614"/>
      <c r="AQ117" s="614"/>
      <c r="AR117" s="614"/>
      <c r="AS117" s="614"/>
      <c r="AT117" s="614"/>
      <c r="AU117" s="614"/>
      <c r="AV117" s="614"/>
    </row>
    <row r="118" spans="1:48">
      <c r="A118" s="1013"/>
      <c r="B118" s="1013"/>
      <c r="C118" s="1013"/>
      <c r="D118" s="1013"/>
      <c r="E118" s="1013"/>
      <c r="F118" s="1004"/>
      <c r="G118" s="1005"/>
      <c r="H118" s="1013"/>
      <c r="I118" s="999"/>
      <c r="J118" s="1014"/>
      <c r="K118" s="1001"/>
      <c r="L118" s="683"/>
      <c r="W118" s="736"/>
      <c r="X118" s="1012"/>
      <c r="Z118" s="736"/>
      <c r="AA118" s="1012"/>
      <c r="AC118" s="822"/>
      <c r="AI118" s="614"/>
      <c r="AJ118" s="614"/>
      <c r="AK118" s="614"/>
      <c r="AL118" s="614"/>
      <c r="AM118" s="614"/>
      <c r="AN118" s="614"/>
      <c r="AO118" s="614"/>
      <c r="AP118" s="614"/>
      <c r="AQ118" s="614"/>
      <c r="AR118" s="614"/>
      <c r="AS118" s="614"/>
      <c r="AT118" s="614"/>
      <c r="AU118" s="614"/>
      <c r="AV118" s="614"/>
    </row>
    <row r="119" spans="1:48">
      <c r="A119" s="996"/>
      <c r="B119" s="996"/>
      <c r="C119" s="996"/>
      <c r="D119" s="996"/>
      <c r="E119" s="996"/>
      <c r="F119" s="997"/>
      <c r="G119" s="998"/>
      <c r="H119" s="999"/>
      <c r="I119" s="999"/>
      <c r="J119" s="1000"/>
      <c r="K119" s="1001"/>
      <c r="L119" s="683"/>
      <c r="W119" s="736"/>
      <c r="X119" s="1020"/>
      <c r="Z119" s="736"/>
      <c r="AA119" s="1020"/>
      <c r="AC119" s="822"/>
      <c r="AI119" s="614"/>
      <c r="AJ119" s="614"/>
      <c r="AK119" s="614"/>
      <c r="AL119" s="614"/>
      <c r="AM119" s="614"/>
      <c r="AN119" s="614"/>
      <c r="AO119" s="614"/>
      <c r="AP119" s="614"/>
      <c r="AQ119" s="614"/>
      <c r="AR119" s="614"/>
      <c r="AS119" s="614"/>
      <c r="AT119" s="614"/>
      <c r="AU119" s="614"/>
      <c r="AV119" s="614"/>
    </row>
    <row r="120" spans="1:48">
      <c r="A120" s="1003"/>
      <c r="B120" s="1003"/>
      <c r="C120" s="1003"/>
      <c r="D120" s="1003"/>
      <c r="E120" s="1003"/>
      <c r="F120" s="1004"/>
      <c r="G120" s="1021"/>
      <c r="H120" s="999"/>
      <c r="I120" s="999"/>
      <c r="J120" s="1014"/>
      <c r="K120" s="1001"/>
      <c r="L120" s="1015"/>
      <c r="W120" s="736"/>
      <c r="X120" s="1020"/>
      <c r="Z120" s="736"/>
      <c r="AA120" s="1020"/>
      <c r="AC120" s="822"/>
      <c r="AI120" s="614"/>
      <c r="AJ120" s="614"/>
      <c r="AK120" s="614"/>
      <c r="AL120" s="614"/>
      <c r="AM120" s="614"/>
      <c r="AN120" s="614"/>
      <c r="AO120" s="614"/>
      <c r="AP120" s="614"/>
      <c r="AQ120" s="614"/>
      <c r="AR120" s="614"/>
      <c r="AS120" s="614"/>
      <c r="AT120" s="614"/>
      <c r="AU120" s="614"/>
      <c r="AV120" s="614"/>
    </row>
    <row r="121" spans="1:48">
      <c r="A121" s="1003"/>
      <c r="B121" s="1003"/>
      <c r="C121" s="1003"/>
      <c r="D121" s="1003"/>
      <c r="E121" s="1003"/>
      <c r="F121" s="1004"/>
      <c r="G121" s="1005"/>
      <c r="H121" s="1013"/>
      <c r="I121" s="999"/>
      <c r="J121" s="1014"/>
      <c r="K121" s="1001"/>
      <c r="L121" s="683"/>
      <c r="W121" s="736"/>
      <c r="X121" s="1012"/>
      <c r="Z121" s="736"/>
      <c r="AA121" s="1012"/>
      <c r="AC121" s="822"/>
      <c r="AI121" s="614"/>
      <c r="AJ121" s="614"/>
      <c r="AK121" s="614"/>
      <c r="AL121" s="614"/>
      <c r="AM121" s="614"/>
      <c r="AN121" s="614"/>
      <c r="AO121" s="614"/>
      <c r="AP121" s="614"/>
      <c r="AQ121" s="614"/>
      <c r="AR121" s="614"/>
      <c r="AS121" s="614"/>
      <c r="AT121" s="614"/>
      <c r="AU121" s="614"/>
      <c r="AV121" s="614"/>
    </row>
    <row r="122" spans="1:48">
      <c r="A122" s="1003"/>
      <c r="B122" s="1003"/>
      <c r="C122" s="1003"/>
      <c r="D122" s="1003"/>
      <c r="E122" s="1003"/>
      <c r="F122" s="1004"/>
      <c r="G122" s="998"/>
      <c r="H122" s="999"/>
      <c r="I122" s="999"/>
      <c r="J122" s="1000"/>
      <c r="K122" s="1001"/>
      <c r="L122" s="683"/>
      <c r="W122" s="736"/>
      <c r="X122" s="1012"/>
      <c r="Z122" s="736"/>
      <c r="AA122" s="1012"/>
      <c r="AC122" s="822"/>
      <c r="AI122" s="614"/>
      <c r="AJ122" s="614"/>
      <c r="AK122" s="614"/>
      <c r="AL122" s="614"/>
      <c r="AM122" s="614"/>
      <c r="AN122" s="614"/>
      <c r="AO122" s="614"/>
      <c r="AP122" s="614"/>
      <c r="AQ122" s="614"/>
      <c r="AR122" s="614"/>
      <c r="AS122" s="614"/>
      <c r="AT122" s="614"/>
      <c r="AU122" s="614"/>
      <c r="AV122" s="614"/>
    </row>
    <row r="123" spans="1:48">
      <c r="A123" s="996"/>
      <c r="B123" s="996"/>
      <c r="C123" s="996"/>
      <c r="D123" s="996"/>
      <c r="E123" s="996"/>
      <c r="F123" s="997"/>
      <c r="G123" s="1022"/>
      <c r="H123" s="1013"/>
      <c r="I123" s="999"/>
      <c r="J123" s="1023"/>
      <c r="K123" s="1001"/>
      <c r="L123" s="683"/>
      <c r="W123" s="736"/>
      <c r="X123" s="1012"/>
      <c r="Z123" s="736"/>
      <c r="AA123" s="1012"/>
      <c r="AC123" s="822"/>
      <c r="AI123" s="614"/>
      <c r="AJ123" s="614"/>
      <c r="AK123" s="614"/>
      <c r="AL123" s="614"/>
      <c r="AM123" s="614"/>
      <c r="AN123" s="614"/>
      <c r="AO123" s="614"/>
      <c r="AP123" s="614"/>
      <c r="AQ123" s="614"/>
      <c r="AR123" s="614"/>
      <c r="AS123" s="614"/>
      <c r="AT123" s="614"/>
      <c r="AU123" s="614"/>
      <c r="AV123" s="614"/>
    </row>
    <row r="124" spans="1:48">
      <c r="A124" s="996"/>
      <c r="B124" s="996"/>
      <c r="C124" s="996"/>
      <c r="D124" s="996"/>
      <c r="E124" s="996"/>
      <c r="F124" s="997"/>
      <c r="G124" s="1022"/>
      <c r="H124" s="1013"/>
      <c r="I124" s="999"/>
      <c r="J124" s="1000"/>
      <c r="K124" s="1001"/>
      <c r="L124" s="683"/>
      <c r="W124" s="736"/>
      <c r="X124" s="1012"/>
      <c r="Z124" s="736"/>
      <c r="AA124" s="1012"/>
      <c r="AC124" s="822"/>
      <c r="AI124" s="614"/>
      <c r="AJ124" s="614"/>
      <c r="AK124" s="614"/>
      <c r="AL124" s="614"/>
      <c r="AM124" s="614"/>
      <c r="AN124" s="614"/>
      <c r="AO124" s="614"/>
      <c r="AP124" s="614"/>
      <c r="AQ124" s="614"/>
      <c r="AR124" s="614"/>
      <c r="AS124" s="614"/>
      <c r="AT124" s="614"/>
      <c r="AU124" s="614"/>
      <c r="AV124" s="614"/>
    </row>
    <row r="125" spans="1:48">
      <c r="A125" s="996"/>
      <c r="B125" s="996"/>
      <c r="C125" s="996"/>
      <c r="D125" s="996"/>
      <c r="E125" s="996"/>
      <c r="F125" s="997"/>
      <c r="G125" s="1022"/>
      <c r="H125" s="1013"/>
      <c r="I125" s="999"/>
      <c r="J125" s="1023"/>
      <c r="K125" s="1001"/>
      <c r="L125" s="683"/>
      <c r="W125" s="736"/>
      <c r="X125" s="1012"/>
      <c r="Z125" s="736"/>
      <c r="AA125" s="1012"/>
      <c r="AC125" s="822"/>
      <c r="AI125" s="614"/>
      <c r="AJ125" s="614"/>
      <c r="AK125" s="614"/>
      <c r="AL125" s="614"/>
      <c r="AM125" s="614"/>
      <c r="AN125" s="614"/>
      <c r="AO125" s="614"/>
      <c r="AP125" s="614"/>
      <c r="AQ125" s="614"/>
      <c r="AR125" s="614"/>
      <c r="AS125" s="614"/>
      <c r="AT125" s="614"/>
      <c r="AU125" s="614"/>
      <c r="AV125" s="614"/>
    </row>
    <row r="126" spans="1:48">
      <c r="A126" s="996"/>
      <c r="B126" s="996"/>
      <c r="C126" s="996"/>
      <c r="D126" s="996"/>
      <c r="E126" s="996"/>
      <c r="F126" s="997"/>
      <c r="G126" s="1022"/>
      <c r="H126" s="1013"/>
      <c r="I126" s="999"/>
      <c r="J126" s="1023"/>
      <c r="K126" s="1001"/>
      <c r="L126" s="683"/>
      <c r="W126" s="736"/>
      <c r="X126" s="1012"/>
      <c r="Z126" s="736"/>
      <c r="AA126" s="1012"/>
      <c r="AC126" s="822"/>
      <c r="AI126" s="614"/>
      <c r="AJ126" s="614"/>
      <c r="AK126" s="614"/>
      <c r="AL126" s="614"/>
      <c r="AM126" s="614"/>
      <c r="AN126" s="614"/>
      <c r="AO126" s="614"/>
      <c r="AP126" s="614"/>
      <c r="AQ126" s="614"/>
      <c r="AR126" s="614"/>
      <c r="AS126" s="614"/>
      <c r="AT126" s="614"/>
      <c r="AU126" s="614"/>
      <c r="AV126" s="614"/>
    </row>
    <row r="127" spans="1:48">
      <c r="A127" s="996"/>
      <c r="B127" s="996"/>
      <c r="C127" s="996"/>
      <c r="D127" s="996"/>
      <c r="E127" s="996"/>
      <c r="F127" s="997"/>
      <c r="G127" s="1005"/>
      <c r="H127" s="1013"/>
      <c r="I127" s="999"/>
      <c r="J127" s="1023"/>
      <c r="K127" s="1001"/>
      <c r="L127" s="683"/>
      <c r="W127" s="736"/>
      <c r="X127" s="1012"/>
      <c r="Z127" s="736"/>
      <c r="AA127" s="1012"/>
      <c r="AC127" s="822"/>
      <c r="AI127" s="614"/>
      <c r="AJ127" s="614"/>
      <c r="AK127" s="614"/>
      <c r="AL127" s="614"/>
      <c r="AM127" s="614"/>
      <c r="AN127" s="614"/>
      <c r="AO127" s="614"/>
      <c r="AP127" s="614"/>
      <c r="AQ127" s="614"/>
      <c r="AR127" s="614"/>
      <c r="AS127" s="614"/>
      <c r="AT127" s="614"/>
      <c r="AU127" s="614"/>
      <c r="AV127" s="614"/>
    </row>
    <row r="128" spans="1:48">
      <c r="A128" s="996"/>
      <c r="B128" s="996"/>
      <c r="C128" s="996"/>
      <c r="D128" s="996"/>
      <c r="E128" s="996"/>
      <c r="F128" s="997"/>
      <c r="G128" s="1005"/>
      <c r="H128" s="1013"/>
      <c r="I128" s="999"/>
      <c r="J128" s="1023"/>
      <c r="K128" s="1001"/>
      <c r="L128" s="683"/>
      <c r="W128" s="736"/>
      <c r="X128" s="1012"/>
      <c r="Z128" s="736"/>
      <c r="AA128" s="1012"/>
      <c r="AC128" s="822"/>
      <c r="AI128" s="614"/>
      <c r="AJ128" s="614"/>
      <c r="AK128" s="614"/>
      <c r="AL128" s="614"/>
      <c r="AM128" s="614"/>
      <c r="AN128" s="614"/>
      <c r="AO128" s="614"/>
      <c r="AP128" s="614"/>
      <c r="AQ128" s="614"/>
      <c r="AR128" s="614"/>
      <c r="AS128" s="614"/>
      <c r="AT128" s="614"/>
      <c r="AU128" s="614"/>
      <c r="AV128" s="614"/>
    </row>
    <row r="129" spans="1:48">
      <c r="A129" s="996"/>
      <c r="B129" s="996"/>
      <c r="C129" s="996"/>
      <c r="D129" s="996"/>
      <c r="E129" s="996"/>
      <c r="F129" s="997"/>
      <c r="G129" s="998"/>
      <c r="H129" s="999"/>
      <c r="I129" s="999"/>
      <c r="J129" s="1000"/>
      <c r="K129" s="1001"/>
      <c r="L129" s="683"/>
      <c r="W129" s="736"/>
      <c r="X129" s="1012"/>
      <c r="Z129" s="736"/>
      <c r="AA129" s="1012"/>
      <c r="AC129" s="822"/>
      <c r="AI129" s="614"/>
      <c r="AJ129" s="614"/>
      <c r="AK129" s="614"/>
      <c r="AL129" s="614"/>
      <c r="AM129" s="614"/>
      <c r="AN129" s="614"/>
      <c r="AO129" s="614"/>
      <c r="AP129" s="614"/>
      <c r="AQ129" s="614"/>
      <c r="AR129" s="614"/>
      <c r="AS129" s="614"/>
      <c r="AT129" s="614"/>
      <c r="AU129" s="614"/>
      <c r="AV129" s="614"/>
    </row>
    <row r="130" spans="1:48">
      <c r="A130" s="1003"/>
      <c r="B130" s="1003"/>
      <c r="C130" s="1003"/>
      <c r="D130" s="1003"/>
      <c r="E130" s="1003"/>
      <c r="F130" s="1004"/>
      <c r="G130" s="1022"/>
      <c r="H130" s="1013"/>
      <c r="I130" s="1013"/>
      <c r="J130" s="1023"/>
      <c r="K130" s="1001"/>
      <c r="L130" s="683"/>
      <c r="W130" s="736"/>
      <c r="X130" s="1012"/>
      <c r="Z130" s="736"/>
      <c r="AA130" s="1012"/>
      <c r="AC130" s="822"/>
      <c r="AI130" s="614"/>
      <c r="AJ130" s="614"/>
      <c r="AK130" s="614"/>
      <c r="AL130" s="614"/>
      <c r="AM130" s="614"/>
      <c r="AN130" s="614"/>
      <c r="AO130" s="614"/>
      <c r="AP130" s="614"/>
      <c r="AQ130" s="614"/>
      <c r="AR130" s="614"/>
      <c r="AS130" s="614"/>
      <c r="AT130" s="614"/>
      <c r="AU130" s="614"/>
      <c r="AV130" s="614"/>
    </row>
    <row r="131" spans="1:48">
      <c r="A131" s="1003"/>
      <c r="B131" s="1003"/>
      <c r="C131" s="1003"/>
      <c r="D131" s="1003"/>
      <c r="E131" s="1003"/>
      <c r="F131" s="1004"/>
      <c r="G131" s="1022"/>
      <c r="H131" s="1013"/>
      <c r="I131" s="1013"/>
      <c r="J131" s="1023"/>
      <c r="K131" s="1001"/>
      <c r="L131" s="683"/>
      <c r="W131" s="736"/>
      <c r="X131" s="1012"/>
      <c r="Z131" s="736"/>
      <c r="AA131" s="1012"/>
      <c r="AC131" s="822"/>
      <c r="AI131" s="614"/>
      <c r="AJ131" s="614"/>
      <c r="AK131" s="614"/>
      <c r="AL131" s="614"/>
      <c r="AM131" s="614"/>
      <c r="AN131" s="614"/>
      <c r="AO131" s="614"/>
      <c r="AP131" s="614"/>
      <c r="AQ131" s="614"/>
      <c r="AR131" s="614"/>
      <c r="AS131" s="614"/>
      <c r="AT131" s="614"/>
      <c r="AU131" s="614"/>
      <c r="AV131" s="614"/>
    </row>
    <row r="132" spans="1:48">
      <c r="A132" s="1003"/>
      <c r="B132" s="1003"/>
      <c r="C132" s="1003"/>
      <c r="D132" s="1003"/>
      <c r="E132" s="1003"/>
      <c r="F132" s="1004"/>
      <c r="G132" s="1022"/>
      <c r="H132" s="1013"/>
      <c r="I132" s="1013"/>
      <c r="J132" s="1023"/>
      <c r="K132" s="1001"/>
      <c r="L132" s="683"/>
      <c r="W132" s="736"/>
      <c r="X132" s="1012"/>
      <c r="Z132" s="736"/>
      <c r="AA132" s="1012"/>
      <c r="AC132" s="822"/>
      <c r="AI132" s="614"/>
      <c r="AJ132" s="614"/>
      <c r="AK132" s="614"/>
      <c r="AL132" s="614"/>
      <c r="AM132" s="614"/>
      <c r="AN132" s="614"/>
      <c r="AO132" s="614"/>
      <c r="AP132" s="614"/>
      <c r="AQ132" s="614"/>
      <c r="AR132" s="614"/>
      <c r="AS132" s="614"/>
      <c r="AT132" s="614"/>
      <c r="AU132" s="614"/>
      <c r="AV132" s="614"/>
    </row>
    <row r="133" spans="1:48">
      <c r="A133" s="1003"/>
      <c r="B133" s="1003"/>
      <c r="C133" s="1003"/>
      <c r="D133" s="1003"/>
      <c r="E133" s="1003"/>
      <c r="F133" s="1004"/>
      <c r="G133" s="1022"/>
      <c r="H133" s="1013"/>
      <c r="I133" s="1013"/>
      <c r="J133" s="1023"/>
      <c r="K133" s="1001"/>
      <c r="L133" s="683"/>
      <c r="W133" s="736"/>
      <c r="X133" s="1012"/>
      <c r="Z133" s="736"/>
      <c r="AA133" s="1012"/>
      <c r="AC133" s="822"/>
      <c r="AI133" s="614"/>
      <c r="AJ133" s="614"/>
      <c r="AK133" s="614"/>
      <c r="AL133" s="614"/>
      <c r="AM133" s="614"/>
      <c r="AN133" s="614"/>
      <c r="AO133" s="614"/>
      <c r="AP133" s="614"/>
      <c r="AQ133" s="614"/>
      <c r="AR133" s="614"/>
      <c r="AS133" s="614"/>
      <c r="AT133" s="614"/>
      <c r="AU133" s="614"/>
      <c r="AV133" s="614"/>
    </row>
    <row r="134" spans="1:48">
      <c r="A134" s="1024"/>
      <c r="B134" s="1024"/>
      <c r="C134" s="1024"/>
      <c r="D134" s="1024"/>
      <c r="E134" s="1024"/>
      <c r="F134" s="997"/>
      <c r="G134" s="998"/>
      <c r="H134" s="999"/>
      <c r="I134" s="999"/>
      <c r="J134" s="1000"/>
      <c r="K134" s="1001"/>
      <c r="L134" s="683"/>
      <c r="W134" s="736"/>
      <c r="X134" s="1012"/>
      <c r="Z134" s="736"/>
      <c r="AA134" s="1012"/>
      <c r="AC134" s="822"/>
      <c r="AI134" s="614"/>
      <c r="AJ134" s="614"/>
      <c r="AK134" s="614"/>
      <c r="AL134" s="614"/>
      <c r="AM134" s="614"/>
      <c r="AN134" s="614"/>
      <c r="AO134" s="614"/>
      <c r="AP134" s="614"/>
      <c r="AQ134" s="614"/>
      <c r="AR134" s="614"/>
      <c r="AS134" s="614"/>
      <c r="AT134" s="614"/>
      <c r="AU134" s="614"/>
      <c r="AV134" s="614"/>
    </row>
    <row r="135" spans="1:48">
      <c r="A135" s="1025"/>
      <c r="B135" s="1025"/>
      <c r="C135" s="1025"/>
      <c r="D135" s="1025"/>
      <c r="E135" s="1025"/>
      <c r="F135" s="1026"/>
      <c r="G135" s="1022"/>
      <c r="H135" s="1025"/>
      <c r="I135" s="1025"/>
      <c r="J135" s="1023"/>
      <c r="K135" s="1001"/>
      <c r="L135" s="683"/>
      <c r="W135" s="736"/>
      <c r="X135" s="1012"/>
      <c r="Z135" s="736"/>
      <c r="AA135" s="1012"/>
      <c r="AC135" s="822"/>
      <c r="AI135" s="614"/>
      <c r="AJ135" s="614"/>
      <c r="AK135" s="614"/>
      <c r="AL135" s="614"/>
      <c r="AM135" s="614"/>
      <c r="AN135" s="614"/>
      <c r="AO135" s="614"/>
      <c r="AP135" s="614"/>
      <c r="AQ135" s="614"/>
      <c r="AR135" s="614"/>
      <c r="AS135" s="614"/>
      <c r="AT135" s="614"/>
      <c r="AU135" s="614"/>
      <c r="AV135" s="614"/>
    </row>
    <row r="136" spans="1:48">
      <c r="A136" s="1025"/>
      <c r="B136" s="1025"/>
      <c r="C136" s="1025"/>
      <c r="D136" s="1025"/>
      <c r="E136" s="1025"/>
      <c r="F136" s="1026"/>
      <c r="G136" s="1022"/>
      <c r="H136" s="1025"/>
      <c r="I136" s="1025"/>
      <c r="J136" s="1023"/>
      <c r="K136" s="1001"/>
      <c r="L136" s="683"/>
      <c r="W136" s="736"/>
      <c r="X136" s="1012"/>
      <c r="Z136" s="736"/>
      <c r="AA136" s="1012"/>
      <c r="AC136" s="822"/>
      <c r="AI136" s="614"/>
      <c r="AJ136" s="614"/>
      <c r="AK136" s="614"/>
      <c r="AL136" s="614"/>
      <c r="AM136" s="614"/>
      <c r="AN136" s="614"/>
      <c r="AO136" s="614"/>
      <c r="AP136" s="614"/>
      <c r="AQ136" s="614"/>
      <c r="AR136" s="614"/>
      <c r="AS136" s="614"/>
      <c r="AT136" s="614"/>
      <c r="AU136" s="614"/>
      <c r="AV136" s="614"/>
    </row>
    <row r="137" spans="1:48">
      <c r="A137" s="1025"/>
      <c r="B137" s="1025"/>
      <c r="C137" s="1025"/>
      <c r="D137" s="1025"/>
      <c r="E137" s="1025"/>
      <c r="F137" s="1026"/>
      <c r="G137" s="1022"/>
      <c r="H137" s="1025"/>
      <c r="I137" s="1025"/>
      <c r="J137" s="1023"/>
      <c r="K137" s="1001"/>
      <c r="L137" s="683"/>
      <c r="W137" s="736"/>
      <c r="X137" s="1012"/>
      <c r="Z137" s="736"/>
      <c r="AA137" s="1012"/>
      <c r="AC137" s="822"/>
      <c r="AI137" s="614"/>
      <c r="AJ137" s="614"/>
      <c r="AK137" s="614"/>
      <c r="AL137" s="614"/>
      <c r="AM137" s="614"/>
      <c r="AN137" s="614"/>
      <c r="AO137" s="614"/>
      <c r="AP137" s="614"/>
      <c r="AQ137" s="614"/>
      <c r="AR137" s="614"/>
      <c r="AS137" s="614"/>
      <c r="AT137" s="614"/>
      <c r="AU137" s="614"/>
      <c r="AV137" s="614"/>
    </row>
    <row r="138" spans="1:48">
      <c r="A138" s="1025"/>
      <c r="B138" s="1025"/>
      <c r="C138" s="1025"/>
      <c r="D138" s="1025"/>
      <c r="E138" s="1025"/>
      <c r="F138" s="1026"/>
      <c r="G138" s="1022"/>
      <c r="H138" s="1025"/>
      <c r="I138" s="1025"/>
      <c r="J138" s="1023"/>
      <c r="K138" s="1001"/>
      <c r="L138" s="683"/>
      <c r="W138" s="736"/>
      <c r="X138" s="1012"/>
      <c r="Z138" s="736"/>
      <c r="AA138" s="1012"/>
      <c r="AC138" s="822"/>
      <c r="AI138" s="614"/>
      <c r="AJ138" s="614"/>
      <c r="AK138" s="614"/>
      <c r="AL138" s="614"/>
      <c r="AM138" s="614"/>
      <c r="AN138" s="614"/>
      <c r="AO138" s="614"/>
      <c r="AP138" s="614"/>
      <c r="AQ138" s="614"/>
      <c r="AR138" s="614"/>
      <c r="AS138" s="614"/>
      <c r="AT138" s="614"/>
      <c r="AU138" s="614"/>
      <c r="AV138" s="614"/>
    </row>
    <row r="139" spans="1:48">
      <c r="A139" s="1025"/>
      <c r="B139" s="1025"/>
      <c r="C139" s="1025"/>
      <c r="D139" s="1025"/>
      <c r="E139" s="1025"/>
      <c r="F139" s="1026"/>
      <c r="G139" s="1022"/>
      <c r="H139" s="1025"/>
      <c r="I139" s="1025"/>
      <c r="J139" s="1023"/>
      <c r="K139" s="1001"/>
      <c r="L139" s="683"/>
      <c r="W139" s="736"/>
      <c r="X139" s="1012"/>
      <c r="Z139" s="736"/>
      <c r="AA139" s="1012"/>
      <c r="AC139" s="822"/>
      <c r="AI139" s="614"/>
      <c r="AJ139" s="614"/>
      <c r="AK139" s="614"/>
      <c r="AL139" s="614"/>
      <c r="AM139" s="614"/>
      <c r="AN139" s="614"/>
      <c r="AO139" s="614"/>
      <c r="AP139" s="614"/>
      <c r="AQ139" s="614"/>
      <c r="AR139" s="614"/>
      <c r="AS139" s="614"/>
      <c r="AT139" s="614"/>
      <c r="AU139" s="614"/>
      <c r="AV139" s="614"/>
    </row>
    <row r="140" spans="1:48">
      <c r="A140" s="1013"/>
      <c r="B140" s="1013"/>
      <c r="C140" s="1013"/>
      <c r="D140" s="1013"/>
      <c r="E140" s="1013"/>
      <c r="F140" s="1004"/>
      <c r="G140" s="1135"/>
      <c r="H140" s="1135"/>
      <c r="I140" s="1135"/>
      <c r="J140" s="1023"/>
      <c r="K140" s="1001"/>
      <c r="L140" s="683"/>
      <c r="W140" s="683"/>
      <c r="X140" s="1012"/>
      <c r="Z140" s="683"/>
      <c r="AA140" s="1012"/>
      <c r="AC140" s="822"/>
      <c r="AI140" s="614"/>
      <c r="AJ140" s="614"/>
      <c r="AK140" s="614"/>
      <c r="AL140" s="614"/>
      <c r="AM140" s="614"/>
      <c r="AN140" s="614"/>
      <c r="AO140" s="614"/>
      <c r="AP140" s="614"/>
      <c r="AQ140" s="614"/>
      <c r="AR140" s="614"/>
      <c r="AS140" s="614"/>
      <c r="AT140" s="614"/>
      <c r="AU140" s="614"/>
      <c r="AV140" s="614"/>
    </row>
    <row r="141" spans="1:48">
      <c r="A141" s="1025"/>
      <c r="B141" s="1025"/>
      <c r="C141" s="1025"/>
      <c r="D141" s="1025"/>
      <c r="E141" s="1025"/>
      <c r="F141" s="1026"/>
      <c r="G141" s="1131"/>
      <c r="H141" s="1131"/>
      <c r="I141" s="1131"/>
      <c r="J141" s="1023"/>
      <c r="K141" s="1001"/>
      <c r="L141" s="683"/>
      <c r="W141" s="683"/>
      <c r="X141" s="1012"/>
      <c r="Z141" s="683"/>
      <c r="AA141" s="1012"/>
      <c r="AI141" s="614"/>
      <c r="AJ141" s="614"/>
      <c r="AK141" s="614"/>
      <c r="AL141" s="614"/>
      <c r="AM141" s="614"/>
      <c r="AN141" s="614"/>
      <c r="AO141" s="614"/>
      <c r="AP141" s="614"/>
      <c r="AQ141" s="614"/>
      <c r="AR141" s="614"/>
      <c r="AS141" s="614"/>
      <c r="AT141" s="614"/>
      <c r="AU141" s="614"/>
      <c r="AV141" s="614"/>
    </row>
    <row r="142" spans="1:48">
      <c r="A142" s="1025"/>
      <c r="B142" s="1025"/>
      <c r="C142" s="1025"/>
      <c r="D142" s="1025"/>
      <c r="E142" s="1025"/>
      <c r="F142" s="1026"/>
      <c r="G142" s="1133"/>
      <c r="H142" s="1133"/>
      <c r="I142" s="1133"/>
      <c r="J142" s="1023"/>
      <c r="K142" s="1001"/>
      <c r="L142" s="683"/>
      <c r="W142" s="683"/>
      <c r="X142" s="1012"/>
      <c r="Z142" s="683"/>
      <c r="AA142" s="1012"/>
      <c r="AC142" s="979"/>
      <c r="AI142" s="614"/>
      <c r="AJ142" s="614"/>
      <c r="AK142" s="614"/>
      <c r="AL142" s="614"/>
      <c r="AM142" s="614"/>
      <c r="AN142" s="614"/>
      <c r="AO142" s="614"/>
      <c r="AP142" s="614"/>
      <c r="AQ142" s="614"/>
      <c r="AR142" s="614"/>
      <c r="AS142" s="614"/>
      <c r="AT142" s="614"/>
      <c r="AU142" s="614"/>
      <c r="AV142" s="614"/>
    </row>
    <row r="143" spans="1:48">
      <c r="A143" s="698"/>
      <c r="B143" s="698"/>
      <c r="C143" s="1391"/>
      <c r="D143" s="698"/>
      <c r="E143" s="698"/>
      <c r="F143" s="685"/>
      <c r="G143" s="728"/>
      <c r="H143" s="698"/>
      <c r="I143" s="698"/>
      <c r="J143" s="728"/>
      <c r="K143" s="698"/>
      <c r="L143" s="683"/>
      <c r="AI143" s="614"/>
      <c r="AJ143" s="614"/>
      <c r="AK143" s="614"/>
      <c r="AL143" s="614"/>
      <c r="AM143" s="614"/>
      <c r="AN143" s="614"/>
      <c r="AO143" s="614"/>
      <c r="AP143" s="614"/>
      <c r="AQ143" s="614"/>
      <c r="AR143" s="614"/>
      <c r="AS143" s="614"/>
      <c r="AT143" s="614"/>
      <c r="AU143" s="614"/>
      <c r="AV143" s="614"/>
    </row>
    <row r="144" spans="1:48">
      <c r="A144" s="698"/>
      <c r="B144" s="698"/>
      <c r="C144" s="1391"/>
      <c r="D144" s="698"/>
      <c r="E144" s="698"/>
      <c r="F144" s="685"/>
      <c r="G144" s="728"/>
      <c r="H144" s="698"/>
      <c r="I144" s="698"/>
      <c r="J144" s="728"/>
      <c r="K144" s="698"/>
      <c r="L144" s="683"/>
      <c r="AI144" s="614"/>
      <c r="AJ144" s="614"/>
      <c r="AK144" s="614"/>
      <c r="AL144" s="614"/>
      <c r="AM144" s="614"/>
      <c r="AN144" s="614"/>
      <c r="AO144" s="614"/>
      <c r="AP144" s="614"/>
      <c r="AQ144" s="614"/>
      <c r="AR144" s="614"/>
      <c r="AS144" s="614"/>
      <c r="AT144" s="614"/>
      <c r="AU144" s="614"/>
      <c r="AV144" s="614"/>
    </row>
    <row r="145" spans="1:48">
      <c r="A145" s="698"/>
      <c r="B145" s="698"/>
      <c r="C145" s="1391"/>
      <c r="D145" s="698"/>
      <c r="E145" s="698"/>
      <c r="F145" s="685"/>
      <c r="G145" s="728"/>
      <c r="H145" s="698"/>
      <c r="I145" s="698"/>
      <c r="J145" s="728"/>
      <c r="K145" s="698"/>
      <c r="L145" s="683"/>
      <c r="AI145" s="614"/>
      <c r="AJ145" s="614"/>
      <c r="AK145" s="614"/>
      <c r="AL145" s="614"/>
      <c r="AM145" s="614"/>
      <c r="AN145" s="614"/>
      <c r="AO145" s="614"/>
      <c r="AP145" s="614"/>
      <c r="AQ145" s="614"/>
      <c r="AR145" s="614"/>
      <c r="AS145" s="614"/>
      <c r="AT145" s="614"/>
      <c r="AU145" s="614"/>
      <c r="AV145" s="614"/>
    </row>
    <row r="146" spans="1:48">
      <c r="A146" s="698"/>
      <c r="B146" s="698"/>
      <c r="C146" s="1391"/>
      <c r="D146" s="698"/>
      <c r="E146" s="698"/>
      <c r="F146" s="685"/>
      <c r="G146" s="728"/>
      <c r="H146" s="698"/>
      <c r="I146" s="698"/>
      <c r="J146" s="728"/>
      <c r="K146" s="698"/>
      <c r="L146" s="683"/>
      <c r="AI146" s="614"/>
      <c r="AJ146" s="614"/>
      <c r="AK146" s="614"/>
      <c r="AL146" s="614"/>
      <c r="AM146" s="614"/>
      <c r="AN146" s="614"/>
      <c r="AO146" s="614"/>
      <c r="AP146" s="614"/>
      <c r="AQ146" s="614"/>
      <c r="AR146" s="614"/>
      <c r="AS146" s="614"/>
      <c r="AT146" s="614"/>
      <c r="AU146" s="614"/>
      <c r="AV146" s="614"/>
    </row>
    <row r="147" spans="1:48">
      <c r="A147" s="698"/>
      <c r="B147" s="698"/>
      <c r="C147" s="1391"/>
      <c r="D147" s="698"/>
      <c r="E147" s="698"/>
      <c r="F147" s="685"/>
      <c r="G147" s="728"/>
      <c r="H147" s="698"/>
      <c r="I147" s="698"/>
      <c r="J147" s="728"/>
      <c r="K147" s="698"/>
      <c r="L147" s="683"/>
      <c r="AI147" s="614"/>
      <c r="AJ147" s="614"/>
      <c r="AK147" s="614"/>
      <c r="AL147" s="614"/>
      <c r="AM147" s="614"/>
      <c r="AN147" s="614"/>
      <c r="AO147" s="614"/>
      <c r="AP147" s="614"/>
      <c r="AQ147" s="614"/>
      <c r="AR147" s="614"/>
      <c r="AS147" s="614"/>
      <c r="AT147" s="614"/>
      <c r="AU147" s="614"/>
      <c r="AV147" s="614"/>
    </row>
    <row r="148" spans="1:48">
      <c r="A148" s="698"/>
      <c r="B148" s="698"/>
      <c r="C148" s="1391"/>
      <c r="D148" s="698"/>
      <c r="E148" s="698"/>
      <c r="F148" s="685"/>
      <c r="G148" s="728"/>
      <c r="H148" s="698"/>
      <c r="I148" s="698"/>
      <c r="J148" s="728"/>
      <c r="K148" s="698"/>
      <c r="L148" s="683"/>
      <c r="AI148" s="614"/>
      <c r="AJ148" s="614"/>
      <c r="AK148" s="614"/>
      <c r="AL148" s="614"/>
      <c r="AM148" s="614"/>
      <c r="AN148" s="614"/>
      <c r="AO148" s="614"/>
      <c r="AP148" s="614"/>
      <c r="AQ148" s="614"/>
      <c r="AR148" s="614"/>
      <c r="AS148" s="614"/>
      <c r="AT148" s="614"/>
      <c r="AU148" s="614"/>
      <c r="AV148" s="614"/>
    </row>
    <row r="149" spans="1:48">
      <c r="A149" s="698"/>
      <c r="B149" s="698"/>
      <c r="C149" s="1391"/>
      <c r="D149" s="698"/>
      <c r="E149" s="698"/>
      <c r="F149" s="685"/>
      <c r="G149" s="728"/>
      <c r="H149" s="698"/>
      <c r="I149" s="698"/>
      <c r="J149" s="728"/>
      <c r="K149" s="698"/>
      <c r="L149" s="683"/>
      <c r="AI149" s="614"/>
      <c r="AJ149" s="614"/>
      <c r="AK149" s="614"/>
      <c r="AL149" s="614"/>
      <c r="AM149" s="614"/>
      <c r="AN149" s="614"/>
      <c r="AO149" s="614"/>
      <c r="AP149" s="614"/>
      <c r="AQ149" s="614"/>
      <c r="AR149" s="614"/>
      <c r="AS149" s="614"/>
      <c r="AT149" s="614"/>
      <c r="AU149" s="614"/>
      <c r="AV149" s="614"/>
    </row>
    <row r="150" spans="1:48">
      <c r="A150" s="698"/>
      <c r="B150" s="698"/>
      <c r="C150" s="1391"/>
      <c r="D150" s="698"/>
      <c r="E150" s="698"/>
      <c r="F150" s="685"/>
      <c r="G150" s="728"/>
      <c r="H150" s="698"/>
      <c r="I150" s="698"/>
      <c r="J150" s="728"/>
      <c r="K150" s="698"/>
      <c r="L150" s="683"/>
      <c r="AI150" s="614"/>
      <c r="AJ150" s="614"/>
      <c r="AK150" s="614"/>
      <c r="AL150" s="614"/>
      <c r="AM150" s="614"/>
      <c r="AN150" s="614"/>
      <c r="AO150" s="614"/>
      <c r="AP150" s="614"/>
      <c r="AQ150" s="614"/>
      <c r="AR150" s="614"/>
      <c r="AS150" s="614"/>
      <c r="AT150" s="614"/>
      <c r="AU150" s="614"/>
      <c r="AV150" s="614"/>
    </row>
  </sheetData>
  <sheetProtection algorithmName="SHA-512" hashValue="fkIJHNik0cTOG4YOuP/c4jGtKZjSlA2kHoNDglbybHIVdCPqMORT7AoV84ggrM43gOWU7nQvE29IVx2+nBAbDg==" saltValue="4aGpHl0Pt9vWs1bnxhqlHg=="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8">
    <mergeCell ref="A3:L3"/>
    <mergeCell ref="A4:L4"/>
    <mergeCell ref="A7:I7"/>
    <mergeCell ref="AD3:AE3"/>
    <mergeCell ref="AD7:AE7"/>
    <mergeCell ref="AD11:AE11"/>
    <mergeCell ref="AD15:AE15"/>
    <mergeCell ref="W15:X15"/>
    <mergeCell ref="Z15:AA15"/>
    <mergeCell ref="B11"/>
    <mergeCell ref="A13:L13"/>
    <mergeCell ref="G142:I142"/>
    <mergeCell ref="G83:I83"/>
    <mergeCell ref="G84:I84"/>
    <mergeCell ref="G85:I85"/>
    <mergeCell ref="G86:I86"/>
    <mergeCell ref="G140:I140"/>
    <mergeCell ref="A88:L88"/>
    <mergeCell ref="E40:J40"/>
    <mergeCell ref="A44:L44"/>
    <mergeCell ref="E43:J43"/>
    <mergeCell ref="C47:L47"/>
    <mergeCell ref="G141:I141"/>
    <mergeCell ref="B45:L45"/>
    <mergeCell ref="B46:L46"/>
    <mergeCell ref="A79:L79"/>
    <mergeCell ref="AD78:AE78"/>
    <mergeCell ref="AD82:AE82"/>
    <mergeCell ref="AD86:AE86"/>
    <mergeCell ref="E41:J41"/>
    <mergeCell ref="E42:J42"/>
    <mergeCell ref="A82:I82"/>
    <mergeCell ref="A78:L78"/>
    <mergeCell ref="W89:X89"/>
    <mergeCell ref="Z89:AA89"/>
    <mergeCell ref="AD89:AE89"/>
    <mergeCell ref="AD93:AE93"/>
    <mergeCell ref="AD97:AE97"/>
  </mergeCells>
  <phoneticPr fontId="2" type="noConversion"/>
  <conditionalFormatting sqref="D33:D39">
    <cfRule type="cellIs" dxfId="48" priority="1770" stopIfTrue="1" operator="equal">
      <formula>"a"</formula>
    </cfRule>
    <cfRule type="expression" dxfId="47" priority="1771" stopIfTrue="1">
      <formula>B33&gt;0</formula>
    </cfRule>
  </conditionalFormatting>
  <conditionalFormatting sqref="F18:F39 D18:D39 J18:J39">
    <cfRule type="expression" dxfId="46" priority="2525" stopIfTrue="1">
      <formula>C18&gt;0</formula>
    </cfRule>
  </conditionalFormatting>
  <conditionalFormatting sqref="F18:F39 J18:J39">
    <cfRule type="cellIs" dxfId="45" priority="2523" stopIfTrue="1" operator="equal">
      <formula>"a"</formula>
    </cfRule>
  </conditionalFormatting>
  <conditionalFormatting sqref="F18:F39">
    <cfRule type="expression" dxfId="44" priority="4977" stopIfTrue="1">
      <formula>C18&gt;0</formula>
    </cfRule>
  </conditionalFormatting>
  <conditionalFormatting sqref="J102 L102 J109 X110:X111 AA110:AA111 L111 J111:J118 X119:X120 AA119:AA120 L120 J120:J121">
    <cfRule type="cellIs" dxfId="43" priority="8427" stopIfTrue="1" operator="equal">
      <formula>"a"</formula>
    </cfRule>
  </conditionalFormatting>
  <conditionalFormatting sqref="L95:L96 L99:L100 L103:L105 L108:L109 L112:L118 L121 L123:L128 L130:L133 L135:L139">
    <cfRule type="expression" dxfId="42" priority="8426" stopIfTrue="1">
      <formula>J95=""</formula>
    </cfRule>
  </conditionalFormatting>
  <conditionalFormatting sqref="X18:X40 AA18:AA40">
    <cfRule type="cellIs" dxfId="41" priority="1" stopIfTrue="1" operator="equal">
      <formula>#REF!</formula>
    </cfRule>
  </conditionalFormatting>
  <conditionalFormatting sqref="X94:X105 AA94:AA105 X108:X109 AA108:AA109 X112:X118 AA112:AA118 X121 AA121 X123:X133 AA123:AA133 X135:X139 AA135:AA139">
    <cfRule type="cellIs" dxfId="40" priority="8428" stopIfTrue="1" operator="equal">
      <formula>#REF!</formula>
    </cfRule>
  </conditionalFormatting>
  <dataValidations xWindow="884" yWindow="499" count="4">
    <dataValidation allowBlank="1" showInputMessage="1" showErrorMessage="1" error="Enter Direct or Bought-out only" sqref="L47:L65388 L41:L44 I15 L1:L14 L16 L18:L39" xr:uid="{00000000-0002-0000-0400-000000000000}"/>
    <dataValidation type="decimal" operator="greaterThan" allowBlank="1" showInputMessage="1" showErrorMessage="1" sqref="J18:J39" xr:uid="{00000000-0002-0000-0400-000001000000}">
      <formula1>0</formula1>
    </dataValidation>
    <dataValidation type="whole" operator="greaterThan" allowBlank="1" showInputMessage="1" showErrorMessage="1" sqref="D18:D39" xr:uid="{00000000-0002-0000-0400-000002000000}">
      <formula1>1</formula1>
    </dataValidation>
    <dataValidation type="list" operator="greaterThan" allowBlank="1" showInputMessage="1" showErrorMessage="1" sqref="F18:F39"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NR1/T/W-AIS/DOM/I00/25/08956 – SRM RFX – 5002004606</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158"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58"/>
      <c r="C3" s="1158"/>
      <c r="D3" s="1158"/>
      <c r="E3" s="1158"/>
      <c r="F3" s="1158"/>
      <c r="G3" s="1158"/>
      <c r="O3" s="4"/>
      <c r="P3" s="303"/>
      <c r="Q3" s="303"/>
      <c r="R3" s="303"/>
      <c r="T3" s="4"/>
      <c r="U3" s="1"/>
      <c r="W3" s="1144"/>
      <c r="X3" s="1144"/>
    </row>
    <row r="4" spans="1:27" ht="22.15" customHeight="1">
      <c r="A4" s="1159" t="s">
        <v>418</v>
      </c>
      <c r="B4" s="1159"/>
      <c r="C4" s="1159"/>
      <c r="D4" s="1159"/>
      <c r="E4" s="1159"/>
      <c r="F4" s="1159"/>
      <c r="G4" s="1159"/>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160" t="str">
        <f>IF('Names of Bidder'!D9="", "", IF('Names of Bidder'!D6= "JV (Joint Venture)", "JV of " &amp; Z8, ""))</f>
        <v/>
      </c>
      <c r="B7" s="1160"/>
      <c r="C7" s="1160"/>
      <c r="D7" s="1160"/>
      <c r="E7" s="54" t="s">
        <v>396</v>
      </c>
      <c r="F7" s="1"/>
      <c r="G7" s="24"/>
      <c r="O7" s="357"/>
      <c r="P7" s="344"/>
      <c r="Q7" s="344"/>
      <c r="R7" s="344"/>
      <c r="W7" s="1144"/>
      <c r="X7" s="1144"/>
    </row>
    <row r="8" spans="1:27" ht="18" customHeight="1">
      <c r="A8" s="23" t="s">
        <v>395</v>
      </c>
      <c r="B8" s="1161" t="str">
        <f>IF('Names of Bidder'!D9=0, "", 'Names of Bidder'!D9)</f>
        <v xml:space="preserve">…….. …….. …….. …….. …….. …….. </v>
      </c>
      <c r="C8" s="1161"/>
      <c r="D8" s="1161"/>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161" t="str">
        <f>IF('Names of Bidder'!D10=0, "", 'Names of Bidder'!D10)</f>
        <v xml:space="preserve">…….. …….. …….. …….. …….. …….. </v>
      </c>
      <c r="C9" s="1161"/>
      <c r="D9" s="1161"/>
      <c r="E9" s="54" t="s">
        <v>399</v>
      </c>
      <c r="F9" s="1"/>
      <c r="G9" s="24"/>
      <c r="O9" s="4"/>
      <c r="P9" s="345"/>
      <c r="Q9" s="345"/>
      <c r="R9" s="345"/>
    </row>
    <row r="10" spans="1:27" ht="18" customHeight="1">
      <c r="A10" s="324"/>
      <c r="B10" s="1162" t="str">
        <f>IF('Names of Bidder'!D11=0, "", 'Names of Bidder'!D11)</f>
        <v xml:space="preserve">…….. …….. …….. …….. …….. …….. </v>
      </c>
      <c r="C10" s="1162"/>
      <c r="D10" s="1162"/>
      <c r="E10" s="325" t="s">
        <v>278</v>
      </c>
      <c r="G10" s="324"/>
      <c r="O10" s="357"/>
      <c r="P10" s="358"/>
      <c r="Q10" s="303"/>
      <c r="R10" s="346"/>
    </row>
    <row r="11" spans="1:27" ht="18" customHeight="1">
      <c r="A11" s="324"/>
      <c r="B11" s="1162" t="str">
        <f>IF('Names of Bidder'!D12=0, "", 'Names of Bidder'!D12)</f>
        <v xml:space="preserve">…….. …….. …….. …….. …….. …….. </v>
      </c>
      <c r="C11" s="1162"/>
      <c r="D11" s="1162"/>
      <c r="E11" s="325" t="s">
        <v>400</v>
      </c>
      <c r="G11" s="324"/>
      <c r="W11" s="1144"/>
      <c r="X11" s="1144"/>
    </row>
    <row r="12" spans="1:27" ht="14.1" customHeight="1">
      <c r="A12" s="324"/>
      <c r="B12" s="324"/>
      <c r="C12" s="324"/>
      <c r="D12" s="324"/>
      <c r="E12" s="23"/>
      <c r="F12" s="26"/>
      <c r="G12" s="26"/>
      <c r="Y12" s="347"/>
    </row>
    <row r="13" spans="1:27" ht="40.5" customHeight="1">
      <c r="A13" s="1163" t="s">
        <v>374</v>
      </c>
      <c r="B13" s="1163"/>
      <c r="C13" s="1163"/>
      <c r="D13" s="1163"/>
      <c r="E13" s="1163"/>
      <c r="F13" s="1163"/>
      <c r="G13" s="1163"/>
      <c r="H13" s="385"/>
      <c r="I13" s="245"/>
      <c r="J13" s="246"/>
      <c r="K13" s="246"/>
      <c r="L13" s="246"/>
      <c r="M13" s="246"/>
      <c r="Q13" s="6"/>
      <c r="U13" t="s">
        <v>422</v>
      </c>
      <c r="Y13" s="347"/>
    </row>
    <row r="14" spans="1:27" ht="14.1" customHeight="1">
      <c r="E14" s="7"/>
      <c r="F14" s="7"/>
      <c r="G14" s="8" t="s">
        <v>271</v>
      </c>
      <c r="P14" s="1146"/>
      <c r="Q14" s="1146"/>
      <c r="S14" s="1149"/>
      <c r="T14" s="1149"/>
      <c r="U14" t="s">
        <v>68</v>
      </c>
      <c r="W14" s="1144"/>
      <c r="X14" s="1144"/>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t="e">
        <f>'Sch-1'!#REF!</f>
        <v>#REF!</v>
      </c>
      <c r="B17" s="449" t="e">
        <f>'Sch-1'!#REF!</f>
        <v>#REF!</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t="e">
        <f>'Sch-1'!#REF!</f>
        <v>#REF!</v>
      </c>
      <c r="B19" s="449" t="e">
        <f>'Sch-1'!#REF!</f>
        <v>#REF!</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152" t="s">
        <v>467</v>
      </c>
      <c r="C74" s="1152"/>
      <c r="D74" s="1152"/>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153" t="s">
        <v>421</v>
      </c>
      <c r="C75" s="1153"/>
      <c r="D75" s="1153"/>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154"/>
      <c r="B76" s="1154"/>
      <c r="C76" s="1154"/>
      <c r="D76" s="1154"/>
      <c r="E76" s="1154"/>
      <c r="F76" s="1154"/>
      <c r="G76" s="1154"/>
      <c r="P76" s="355" t="s">
        <v>257</v>
      </c>
      <c r="Q76" s="352" t="e">
        <f>F75-Q75</f>
        <v>#REF!</v>
      </c>
      <c r="S76" s="355" t="s">
        <v>273</v>
      </c>
      <c r="T76" s="352" t="e">
        <f>Q75-T75</f>
        <v>#REF!</v>
      </c>
    </row>
    <row r="77" spans="1:22" ht="16.5" customHeight="1">
      <c r="B77" s="1155" t="str">
        <f>IF((18-COUNTA(G17:G70))&gt;0,"Do not leave Mode of Transaction Blank for any item. "&amp;(18-COUNTA(G17:G70))&amp;" item(s) is(are) left blank, if you leave it blank, the same shall be deemed to be 'Bought-out'", " ")</f>
        <v xml:space="preserve"> </v>
      </c>
      <c r="C77" s="1155"/>
      <c r="D77" s="1155"/>
      <c r="E77" s="1155"/>
      <c r="F77" s="1155"/>
      <c r="G77" s="1155"/>
      <c r="P77" s="1" t="s">
        <v>283</v>
      </c>
      <c r="Q77" s="1" t="e">
        <f>IF(#REF!&gt;0,#REF! &amp; " item(s) in Sch-1", "")</f>
        <v>#REF!</v>
      </c>
    </row>
    <row r="78" spans="1:22" ht="24" customHeight="1">
      <c r="A78" s="66"/>
      <c r="B78" s="1155"/>
      <c r="C78" s="1155"/>
      <c r="D78" s="1155"/>
      <c r="E78" s="1155"/>
      <c r="F78" s="1155"/>
      <c r="G78" s="1155"/>
    </row>
    <row r="79" spans="1:22" ht="117.75" customHeight="1">
      <c r="A79" s="67" t="s">
        <v>408</v>
      </c>
      <c r="B79" s="1156" t="s">
        <v>66</v>
      </c>
      <c r="C79" s="1156"/>
      <c r="D79" s="1156"/>
      <c r="E79" s="1156"/>
      <c r="F79" s="1156"/>
      <c r="G79" s="1156"/>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157"/>
      <c r="B111" s="1157"/>
      <c r="C111" s="1157"/>
      <c r="D111" s="1157"/>
      <c r="E111" s="1157"/>
      <c r="F111" s="1157"/>
      <c r="G111" s="1157"/>
      <c r="O111" s="4"/>
      <c r="P111" s="303"/>
      <c r="Q111" s="303"/>
      <c r="R111" s="303"/>
      <c r="T111" s="4"/>
      <c r="U111" s="1"/>
      <c r="W111" s="1144"/>
      <c r="X111" s="1144"/>
    </row>
    <row r="112" spans="1:24" ht="22.15" customHeight="1">
      <c r="A112" s="1150"/>
      <c r="B112" s="1150"/>
      <c r="C112" s="1150"/>
      <c r="D112" s="1150"/>
      <c r="E112" s="1150"/>
      <c r="F112" s="1150"/>
      <c r="G112" s="1150"/>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151"/>
      <c r="B115" s="1151"/>
      <c r="C115" s="1151"/>
      <c r="D115" s="1151"/>
      <c r="E115" s="196"/>
      <c r="F115" s="186"/>
      <c r="G115" s="185"/>
      <c r="O115" s="357"/>
      <c r="P115" s="344"/>
      <c r="Q115" s="344"/>
      <c r="R115" s="344"/>
      <c r="W115" s="1144"/>
      <c r="X115" s="1144"/>
    </row>
    <row r="116" spans="1:41" ht="18" customHeight="1">
      <c r="A116" s="198"/>
      <c r="B116" s="1143"/>
      <c r="C116" s="1143"/>
      <c r="D116" s="1143"/>
      <c r="E116" s="196"/>
      <c r="F116" s="186"/>
      <c r="G116" s="185"/>
      <c r="O116" s="4"/>
      <c r="P116" s="345"/>
      <c r="Q116" s="345"/>
      <c r="R116" s="345"/>
    </row>
    <row r="117" spans="1:41" ht="18" customHeight="1">
      <c r="A117" s="198"/>
      <c r="B117" s="1143"/>
      <c r="C117" s="1143"/>
      <c r="D117" s="1143"/>
      <c r="E117" s="196"/>
      <c r="F117" s="186"/>
      <c r="G117" s="185"/>
      <c r="O117" s="4"/>
      <c r="P117" s="345"/>
      <c r="Q117" s="345"/>
      <c r="R117" s="345"/>
    </row>
    <row r="118" spans="1:41" ht="18" customHeight="1">
      <c r="A118" s="185"/>
      <c r="B118" s="1143"/>
      <c r="C118" s="1143"/>
      <c r="D118" s="1143"/>
      <c r="E118" s="196"/>
      <c r="F118" s="186"/>
      <c r="G118" s="185"/>
      <c r="O118" s="357"/>
      <c r="P118" s="359"/>
      <c r="Q118" s="356"/>
      <c r="R118" s="346"/>
    </row>
    <row r="119" spans="1:41" ht="18" customHeight="1">
      <c r="A119" s="185"/>
      <c r="B119" s="1143"/>
      <c r="C119" s="1143"/>
      <c r="D119" s="1143"/>
      <c r="E119" s="196"/>
      <c r="F119" s="186"/>
      <c r="G119" s="185"/>
      <c r="W119" s="1144"/>
      <c r="X119" s="1144"/>
    </row>
    <row r="120" spans="1:41" ht="18" customHeight="1">
      <c r="A120" s="185"/>
      <c r="B120" s="185"/>
      <c r="C120" s="185"/>
      <c r="D120" s="185"/>
      <c r="E120" s="198"/>
      <c r="F120" s="186"/>
      <c r="G120" s="186"/>
      <c r="Y120" s="347"/>
    </row>
    <row r="121" spans="1:41" ht="40.5" customHeight="1">
      <c r="A121" s="1145"/>
      <c r="B121" s="1145"/>
      <c r="C121" s="1145"/>
      <c r="D121" s="1145"/>
      <c r="E121" s="1145"/>
      <c r="F121" s="1145"/>
      <c r="G121" s="1145"/>
      <c r="H121" s="385"/>
      <c r="I121" s="245"/>
      <c r="J121" s="246"/>
      <c r="K121" s="246"/>
      <c r="L121" s="246"/>
      <c r="M121" s="246"/>
      <c r="Q121" s="6"/>
      <c r="Y121" s="347"/>
    </row>
    <row r="122" spans="1:41" ht="18" customHeight="1">
      <c r="A122" s="193"/>
      <c r="B122" s="193"/>
      <c r="C122" s="193"/>
      <c r="D122" s="193"/>
      <c r="E122" s="200"/>
      <c r="F122" s="200"/>
      <c r="G122" s="201"/>
      <c r="P122" s="1146"/>
      <c r="Q122" s="1146"/>
      <c r="S122" s="1149"/>
      <c r="T122" s="1149"/>
      <c r="W122" s="1144"/>
      <c r="X122" s="1144"/>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144"/>
      <c r="X126" s="1144"/>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144"/>
      <c r="X130" s="1144"/>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147"/>
      <c r="C173" s="1147"/>
      <c r="D173" s="1147"/>
      <c r="E173" s="226"/>
      <c r="F173" s="226"/>
      <c r="G173" s="186"/>
      <c r="I173" s="244"/>
      <c r="J173" s="177"/>
      <c r="K173" s="177"/>
      <c r="L173" s="177"/>
      <c r="M173" s="177"/>
      <c r="N173" s="1"/>
      <c r="O173" s="1"/>
      <c r="P173" s="81"/>
      <c r="Q173" s="351"/>
      <c r="R173" s="6"/>
      <c r="S173" s="81"/>
      <c r="T173" s="351"/>
      <c r="U173" s="1"/>
      <c r="V173" s="6"/>
    </row>
    <row r="174" spans="1:22" ht="26.1" customHeight="1">
      <c r="A174" s="241"/>
      <c r="B174" s="1148"/>
      <c r="C174" s="1148"/>
      <c r="D174" s="1148"/>
      <c r="E174" s="226"/>
      <c r="F174" s="226"/>
      <c r="G174" s="186"/>
      <c r="I174" s="244"/>
      <c r="J174" s="177"/>
      <c r="K174" s="177"/>
      <c r="L174" s="177"/>
      <c r="M174" s="177"/>
      <c r="N174" s="1"/>
      <c r="O174" s="1"/>
      <c r="P174" s="81"/>
      <c r="Q174" s="351"/>
      <c r="R174" s="6"/>
      <c r="S174" s="81"/>
      <c r="T174" s="351"/>
      <c r="U174" s="1"/>
      <c r="V174" s="1"/>
    </row>
    <row r="175" spans="1:22" ht="26.1" customHeight="1">
      <c r="A175" s="241"/>
      <c r="B175" s="1142"/>
      <c r="C175" s="1142"/>
      <c r="D175" s="1142"/>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G211"/>
  <sheetViews>
    <sheetView view="pageBreakPreview" topLeftCell="A107" zoomScaleNormal="100" zoomScaleSheetLayoutView="100" workbookViewId="0">
      <selection activeCell="F123" sqref="F123"/>
    </sheetView>
  </sheetViews>
  <sheetFormatPr defaultColWidth="9" defaultRowHeight="15.75"/>
  <cols>
    <col min="1" max="1" width="5.625" style="827" customWidth="1"/>
    <col min="2" max="2" width="29.5" style="827" customWidth="1"/>
    <col min="3" max="3" width="74.75" style="828" customWidth="1"/>
    <col min="4" max="4" width="6.75" style="827" customWidth="1"/>
    <col min="5" max="5" width="8.125" style="827" bestFit="1" customWidth="1"/>
    <col min="6" max="6" width="16.875" style="829" customWidth="1"/>
    <col min="7" max="7" width="25.5" style="829" customWidth="1"/>
    <col min="8" max="8" width="9" style="610" customWidth="1"/>
    <col min="9" max="10" width="9" style="614" customWidth="1"/>
    <col min="11" max="17" width="9" style="610" customWidth="1"/>
    <col min="18" max="29" width="9" style="610"/>
    <col min="30" max="16384" width="9" style="614"/>
  </cols>
  <sheetData>
    <row r="1" spans="1:33" ht="18" customHeight="1">
      <c r="A1" s="817" t="str">
        <f>Cover!B3</f>
        <v>Tender Enquiry No.: NR1/T/W-AIS/DOM/I00/25/08956 – SRM RFX – 5002004606</v>
      </c>
      <c r="B1" s="817"/>
      <c r="C1" s="818"/>
      <c r="D1" s="819"/>
      <c r="E1" s="819"/>
      <c r="F1" s="820"/>
      <c r="G1" s="934" t="s">
        <v>568</v>
      </c>
    </row>
    <row r="2" spans="1:33" ht="6.75" customHeight="1">
      <c r="A2" s="822"/>
      <c r="B2" s="822"/>
      <c r="C2" s="823"/>
      <c r="D2" s="822"/>
      <c r="E2" s="822"/>
      <c r="F2" s="614"/>
      <c r="G2" s="614"/>
    </row>
    <row r="3" spans="1:33" ht="69.75" customHeight="1">
      <c r="A3" s="1164"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64"/>
      <c r="C3" s="1164"/>
      <c r="D3" s="1164"/>
      <c r="E3" s="1164"/>
      <c r="F3" s="1164"/>
      <c r="G3" s="1164"/>
      <c r="H3" s="1027"/>
      <c r="I3" s="1028"/>
      <c r="J3" s="613"/>
      <c r="L3" s="824"/>
      <c r="O3" s="1165"/>
      <c r="P3" s="1165"/>
      <c r="AD3" s="610"/>
      <c r="AE3" s="610"/>
      <c r="AF3" s="610"/>
      <c r="AG3" s="610"/>
    </row>
    <row r="4" spans="1:33" ht="22.15" customHeight="1">
      <c r="A4" s="1140" t="s">
        <v>23</v>
      </c>
      <c r="B4" s="1140"/>
      <c r="C4" s="1140"/>
      <c r="D4" s="1140"/>
      <c r="E4" s="1140"/>
      <c r="F4" s="1140"/>
      <c r="G4" s="1140"/>
      <c r="H4" s="1029"/>
    </row>
    <row r="5" spans="1:33" ht="9.75" customHeight="1">
      <c r="G5" s="614"/>
    </row>
    <row r="6" spans="1:33" ht="18" customHeight="1">
      <c r="A6" s="1170" t="str">
        <f>'Sch-1'!A6</f>
        <v>Bidder’s Name and Address (Sole Bidder) :</v>
      </c>
      <c r="B6" s="1170"/>
      <c r="C6" s="832"/>
      <c r="D6" s="839"/>
      <c r="E6" s="839"/>
      <c r="F6" s="682" t="s">
        <v>394</v>
      </c>
      <c r="G6" s="614"/>
      <c r="H6" s="710"/>
    </row>
    <row r="7" spans="1:33" ht="16.5">
      <c r="A7" s="1166" t="str">
        <f>'Sch-1'!A7</f>
        <v/>
      </c>
      <c r="B7" s="1166"/>
      <c r="C7" s="1166"/>
      <c r="D7" s="1166"/>
      <c r="E7" s="1166"/>
      <c r="F7" s="707" t="str">
        <f>'Sch-1'!J7</f>
        <v>Contracts Services, 3rd Floor</v>
      </c>
      <c r="G7" s="614"/>
      <c r="H7" s="710"/>
    </row>
    <row r="8" spans="1:33" ht="18" customHeight="1">
      <c r="A8" s="686" t="s">
        <v>395</v>
      </c>
      <c r="B8" s="929"/>
      <c r="F8" s="707" t="str">
        <f>'Sch-1'!J8</f>
        <v>Power Grid Corporation of India Ltd.,</v>
      </c>
      <c r="G8" s="614"/>
      <c r="H8" s="710"/>
    </row>
    <row r="9" spans="1:33" ht="18" customHeight="1">
      <c r="A9" s="686" t="s">
        <v>397</v>
      </c>
      <c r="B9" s="929"/>
      <c r="F9" s="707" t="str">
        <f>'Sch-1'!J9</f>
        <v>Rajasthan Projects Office, 4th Floor, REIL House,</v>
      </c>
      <c r="G9" s="614"/>
      <c r="H9" s="710"/>
    </row>
    <row r="10" spans="1:33" ht="18" customHeight="1">
      <c r="A10" s="839"/>
      <c r="B10" s="929"/>
      <c r="F10" s="707" t="str">
        <f>'Sch-1'!J10</f>
        <v>Shipra Path, Mansarovar, Jaipur-302020 Rajasthan</v>
      </c>
      <c r="G10" s="614"/>
      <c r="H10" s="710"/>
    </row>
    <row r="11" spans="1:33" ht="18" customHeight="1">
      <c r="A11" s="839"/>
      <c r="B11" s="929"/>
      <c r="F11" s="707"/>
      <c r="G11" s="614"/>
      <c r="H11" s="710"/>
    </row>
    <row r="12" spans="1:33" ht="18" customHeight="1">
      <c r="A12" s="839"/>
      <c r="B12" s="839"/>
      <c r="C12" s="929"/>
      <c r="D12" s="929"/>
      <c r="E12" s="835"/>
      <c r="F12" s="707"/>
      <c r="G12" s="614"/>
      <c r="H12" s="710"/>
    </row>
    <row r="13" spans="1:33" ht="25.5" customHeight="1">
      <c r="A13" s="1169" t="s">
        <v>555</v>
      </c>
      <c r="B13" s="1169"/>
      <c r="C13" s="1169"/>
      <c r="D13" s="1169"/>
      <c r="E13" s="1169"/>
      <c r="F13" s="1169"/>
      <c r="G13" s="1169"/>
      <c r="H13" s="710"/>
    </row>
    <row r="14" spans="1:33" ht="9.75" customHeight="1">
      <c r="A14" s="707"/>
      <c r="B14" s="707"/>
      <c r="C14" s="707"/>
      <c r="D14" s="707"/>
      <c r="E14" s="839"/>
      <c r="F14" s="707"/>
      <c r="G14" s="707"/>
      <c r="H14" s="710"/>
    </row>
    <row r="15" spans="1:33" ht="16.5">
      <c r="A15" s="839"/>
      <c r="B15" s="839"/>
      <c r="C15" s="1030"/>
      <c r="D15" s="687"/>
      <c r="E15" s="687"/>
      <c r="F15" s="1168" t="s">
        <v>271</v>
      </c>
      <c r="G15" s="1168"/>
      <c r="H15" s="728"/>
    </row>
    <row r="16" spans="1:33" ht="93.75" customHeight="1">
      <c r="A16" s="901" t="s">
        <v>359</v>
      </c>
      <c r="B16" s="901" t="s">
        <v>508</v>
      </c>
      <c r="C16" s="1031" t="s">
        <v>366</v>
      </c>
      <c r="D16" s="903" t="s">
        <v>351</v>
      </c>
      <c r="E16" s="901" t="s">
        <v>352</v>
      </c>
      <c r="F16" s="901" t="s">
        <v>509</v>
      </c>
      <c r="G16" s="901" t="s">
        <v>510</v>
      </c>
    </row>
    <row r="17" spans="1:10" ht="16.5">
      <c r="A17" s="652">
        <v>1</v>
      </c>
      <c r="B17" s="652">
        <v>2</v>
      </c>
      <c r="C17" s="652">
        <v>3</v>
      </c>
      <c r="D17" s="652">
        <v>4</v>
      </c>
      <c r="E17" s="652">
        <v>5</v>
      </c>
      <c r="F17" s="652">
        <v>6</v>
      </c>
      <c r="G17" s="652" t="s">
        <v>661</v>
      </c>
      <c r="H17" s="673"/>
    </row>
    <row r="18" spans="1:10" s="829" customFormat="1">
      <c r="A18" s="1366">
        <v>1</v>
      </c>
      <c r="B18" s="1378" t="s">
        <v>692</v>
      </c>
      <c r="C18" s="1402" t="s">
        <v>694</v>
      </c>
      <c r="D18" s="1368" t="s">
        <v>569</v>
      </c>
      <c r="E18" s="1366">
        <v>1</v>
      </c>
      <c r="F18" s="962"/>
      <c r="G18" s="1400" t="str">
        <f>IF(F18=0, "Included",IF(ISERROR(E18*F18), F18, E18*F18))</f>
        <v>Included</v>
      </c>
      <c r="H18" s="1401"/>
      <c r="J18" s="1373"/>
    </row>
    <row r="19" spans="1:10" s="829" customFormat="1">
      <c r="A19" s="1366">
        <v>2</v>
      </c>
      <c r="B19" s="1378" t="s">
        <v>692</v>
      </c>
      <c r="C19" s="1402" t="s">
        <v>601</v>
      </c>
      <c r="D19" s="1368" t="s">
        <v>569</v>
      </c>
      <c r="E19" s="1366">
        <v>3</v>
      </c>
      <c r="F19" s="962"/>
      <c r="G19" s="1400" t="str">
        <f t="shared" ref="G19:G82" si="0">IF(F19=0, "Included",IF(ISERROR(E19*F19), F19, E19*F19))</f>
        <v>Included</v>
      </c>
      <c r="H19" s="1401"/>
      <c r="J19" s="1373"/>
    </row>
    <row r="20" spans="1:10" s="829" customFormat="1">
      <c r="A20" s="1366">
        <v>3</v>
      </c>
      <c r="B20" s="1378" t="s">
        <v>692</v>
      </c>
      <c r="C20" s="1402" t="s">
        <v>695</v>
      </c>
      <c r="D20" s="1368" t="s">
        <v>569</v>
      </c>
      <c r="E20" s="1366">
        <v>2</v>
      </c>
      <c r="F20" s="962"/>
      <c r="G20" s="1400" t="str">
        <f t="shared" si="0"/>
        <v>Included</v>
      </c>
      <c r="H20" s="1401"/>
      <c r="J20" s="1373"/>
    </row>
    <row r="21" spans="1:10" s="829" customFormat="1">
      <c r="A21" s="1366">
        <v>4</v>
      </c>
      <c r="B21" s="1378" t="s">
        <v>692</v>
      </c>
      <c r="C21" s="1402" t="s">
        <v>602</v>
      </c>
      <c r="D21" s="1368" t="s">
        <v>569</v>
      </c>
      <c r="E21" s="1366">
        <v>3</v>
      </c>
      <c r="F21" s="962"/>
      <c r="G21" s="1400" t="str">
        <f t="shared" si="0"/>
        <v>Included</v>
      </c>
      <c r="H21" s="1401"/>
      <c r="J21" s="1373"/>
    </row>
    <row r="22" spans="1:10" s="829" customFormat="1">
      <c r="A22" s="1366">
        <v>5</v>
      </c>
      <c r="B22" s="1378" t="s">
        <v>692</v>
      </c>
      <c r="C22" s="1402" t="s">
        <v>640</v>
      </c>
      <c r="D22" s="1368" t="s">
        <v>569</v>
      </c>
      <c r="E22" s="1366">
        <v>6</v>
      </c>
      <c r="F22" s="962"/>
      <c r="G22" s="1400" t="str">
        <f t="shared" si="0"/>
        <v>Included</v>
      </c>
      <c r="H22" s="1401"/>
      <c r="J22" s="1373"/>
    </row>
    <row r="23" spans="1:10" s="829" customFormat="1">
      <c r="A23" s="1366">
        <v>6</v>
      </c>
      <c r="B23" s="1378" t="s">
        <v>693</v>
      </c>
      <c r="C23" s="1402" t="s">
        <v>696</v>
      </c>
      <c r="D23" s="1368" t="s">
        <v>569</v>
      </c>
      <c r="E23" s="1366">
        <v>1</v>
      </c>
      <c r="F23" s="962"/>
      <c r="G23" s="1400" t="str">
        <f t="shared" si="0"/>
        <v>Included</v>
      </c>
      <c r="H23" s="1401"/>
      <c r="J23" s="1373"/>
    </row>
    <row r="24" spans="1:10" s="829" customFormat="1">
      <c r="A24" s="1366">
        <v>7</v>
      </c>
      <c r="B24" s="1378" t="s">
        <v>693</v>
      </c>
      <c r="C24" s="1402" t="s">
        <v>621</v>
      </c>
      <c r="D24" s="1368" t="s">
        <v>569</v>
      </c>
      <c r="E24" s="1366">
        <v>3</v>
      </c>
      <c r="F24" s="962"/>
      <c r="G24" s="1400" t="str">
        <f t="shared" si="0"/>
        <v>Included</v>
      </c>
      <c r="H24" s="1401"/>
      <c r="J24" s="1373"/>
    </row>
    <row r="25" spans="1:10" s="829" customFormat="1">
      <c r="A25" s="1366">
        <v>8</v>
      </c>
      <c r="B25" s="1378" t="s">
        <v>693</v>
      </c>
      <c r="C25" s="1402" t="s">
        <v>697</v>
      </c>
      <c r="D25" s="1368" t="s">
        <v>569</v>
      </c>
      <c r="E25" s="1366">
        <v>1</v>
      </c>
      <c r="F25" s="962"/>
      <c r="G25" s="1400" t="str">
        <f t="shared" si="0"/>
        <v>Included</v>
      </c>
      <c r="H25" s="1401"/>
      <c r="J25" s="1373"/>
    </row>
    <row r="26" spans="1:10" s="829" customFormat="1">
      <c r="A26" s="1366">
        <v>9</v>
      </c>
      <c r="B26" s="1378" t="s">
        <v>693</v>
      </c>
      <c r="C26" s="1402" t="s">
        <v>698</v>
      </c>
      <c r="D26" s="1368" t="s">
        <v>569</v>
      </c>
      <c r="E26" s="1366">
        <v>1</v>
      </c>
      <c r="F26" s="962"/>
      <c r="G26" s="1400" t="str">
        <f t="shared" si="0"/>
        <v>Included</v>
      </c>
      <c r="H26" s="1401"/>
      <c r="J26" s="1373"/>
    </row>
    <row r="27" spans="1:10" s="829" customFormat="1">
      <c r="A27" s="1366">
        <v>10</v>
      </c>
      <c r="B27" s="1378" t="s">
        <v>693</v>
      </c>
      <c r="C27" s="1402" t="s">
        <v>699</v>
      </c>
      <c r="D27" s="1368" t="s">
        <v>569</v>
      </c>
      <c r="E27" s="1366">
        <v>2</v>
      </c>
      <c r="F27" s="962"/>
      <c r="G27" s="1400" t="str">
        <f t="shared" si="0"/>
        <v>Included</v>
      </c>
      <c r="H27" s="1401"/>
      <c r="J27" s="1373"/>
    </row>
    <row r="28" spans="1:10" s="829" customFormat="1">
      <c r="A28" s="1366">
        <v>11</v>
      </c>
      <c r="B28" s="1378" t="s">
        <v>693</v>
      </c>
      <c r="C28" s="1402" t="s">
        <v>622</v>
      </c>
      <c r="D28" s="1368" t="s">
        <v>569</v>
      </c>
      <c r="E28" s="1366">
        <v>3</v>
      </c>
      <c r="F28" s="962"/>
      <c r="G28" s="1400" t="str">
        <f t="shared" si="0"/>
        <v>Included</v>
      </c>
      <c r="H28" s="1401"/>
      <c r="J28" s="1373"/>
    </row>
    <row r="29" spans="1:10" s="829" customFormat="1">
      <c r="A29" s="1366">
        <v>12</v>
      </c>
      <c r="B29" s="1378" t="s">
        <v>693</v>
      </c>
      <c r="C29" s="1402" t="s">
        <v>641</v>
      </c>
      <c r="D29" s="1368" t="s">
        <v>569</v>
      </c>
      <c r="E29" s="1366">
        <v>39</v>
      </c>
      <c r="F29" s="962"/>
      <c r="G29" s="1400" t="str">
        <f t="shared" si="0"/>
        <v>Included</v>
      </c>
      <c r="H29" s="1401"/>
      <c r="J29" s="1373"/>
    </row>
    <row r="30" spans="1:10" s="829" customFormat="1" ht="31.5">
      <c r="A30" s="1366">
        <v>13</v>
      </c>
      <c r="B30" s="1378" t="s">
        <v>665</v>
      </c>
      <c r="C30" s="1402" t="s">
        <v>673</v>
      </c>
      <c r="D30" s="1368" t="s">
        <v>560</v>
      </c>
      <c r="E30" s="1366">
        <v>1</v>
      </c>
      <c r="F30" s="962"/>
      <c r="G30" s="1400" t="str">
        <f t="shared" si="0"/>
        <v>Included</v>
      </c>
      <c r="H30" s="1401"/>
      <c r="J30" s="1373"/>
    </row>
    <row r="31" spans="1:10" s="829" customFormat="1" ht="31.5">
      <c r="A31" s="1366">
        <v>14</v>
      </c>
      <c r="B31" s="1378" t="s">
        <v>624</v>
      </c>
      <c r="C31" s="1402" t="s">
        <v>674</v>
      </c>
      <c r="D31" s="1368" t="s">
        <v>560</v>
      </c>
      <c r="E31" s="1366">
        <v>1</v>
      </c>
      <c r="F31" s="962"/>
      <c r="G31" s="1400" t="str">
        <f t="shared" si="0"/>
        <v>Included</v>
      </c>
      <c r="H31" s="1401"/>
      <c r="J31" s="1373"/>
    </row>
    <row r="32" spans="1:10" s="829" customFormat="1" ht="31.5">
      <c r="A32" s="1366">
        <v>15</v>
      </c>
      <c r="B32" s="1378" t="s">
        <v>624</v>
      </c>
      <c r="C32" s="1402" t="s">
        <v>675</v>
      </c>
      <c r="D32" s="1368" t="s">
        <v>560</v>
      </c>
      <c r="E32" s="1366">
        <v>3</v>
      </c>
      <c r="F32" s="962"/>
      <c r="G32" s="1400" t="str">
        <f t="shared" si="0"/>
        <v>Included</v>
      </c>
      <c r="H32" s="1401"/>
      <c r="J32" s="1373"/>
    </row>
    <row r="33" spans="1:10" s="829" customFormat="1" ht="31.5">
      <c r="A33" s="1366">
        <v>16</v>
      </c>
      <c r="B33" s="1378" t="s">
        <v>624</v>
      </c>
      <c r="C33" s="1402" t="s">
        <v>676</v>
      </c>
      <c r="D33" s="1368" t="s">
        <v>560</v>
      </c>
      <c r="E33" s="1366">
        <v>1</v>
      </c>
      <c r="F33" s="962"/>
      <c r="G33" s="1400" t="str">
        <f t="shared" si="0"/>
        <v>Included</v>
      </c>
      <c r="H33" s="1401"/>
      <c r="J33" s="1373"/>
    </row>
    <row r="34" spans="1:10" s="829" customFormat="1">
      <c r="A34" s="1366">
        <v>17</v>
      </c>
      <c r="B34" s="1378" t="s">
        <v>666</v>
      </c>
      <c r="C34" s="1402" t="s">
        <v>677</v>
      </c>
      <c r="D34" s="1368" t="s">
        <v>691</v>
      </c>
      <c r="E34" s="1366">
        <v>2</v>
      </c>
      <c r="F34" s="962"/>
      <c r="G34" s="1400" t="str">
        <f t="shared" si="0"/>
        <v>Included</v>
      </c>
      <c r="H34" s="1401"/>
      <c r="J34" s="1373"/>
    </row>
    <row r="35" spans="1:10" s="829" customFormat="1">
      <c r="A35" s="1366">
        <v>18</v>
      </c>
      <c r="B35" s="1378" t="s">
        <v>667</v>
      </c>
      <c r="C35" s="1402" t="s">
        <v>678</v>
      </c>
      <c r="D35" s="1368" t="s">
        <v>560</v>
      </c>
      <c r="E35" s="1366">
        <v>1</v>
      </c>
      <c r="F35" s="962"/>
      <c r="G35" s="1400" t="str">
        <f t="shared" si="0"/>
        <v>Included</v>
      </c>
      <c r="H35" s="1401"/>
      <c r="J35" s="1373"/>
    </row>
    <row r="36" spans="1:10" s="829" customFormat="1">
      <c r="A36" s="1366">
        <v>19</v>
      </c>
      <c r="B36" s="1403" t="s">
        <v>668</v>
      </c>
      <c r="C36" s="1404" t="s">
        <v>742</v>
      </c>
      <c r="D36" s="1405" t="s">
        <v>570</v>
      </c>
      <c r="E36" s="1406">
        <v>1</v>
      </c>
      <c r="F36" s="962"/>
      <c r="G36" s="1400" t="str">
        <f t="shared" si="0"/>
        <v>Included</v>
      </c>
      <c r="H36" s="1401"/>
      <c r="J36" s="1373"/>
    </row>
    <row r="37" spans="1:10" s="829" customFormat="1">
      <c r="A37" s="1366">
        <v>20</v>
      </c>
      <c r="B37" s="1403" t="s">
        <v>668</v>
      </c>
      <c r="C37" s="1404" t="s">
        <v>743</v>
      </c>
      <c r="D37" s="1405" t="s">
        <v>570</v>
      </c>
      <c r="E37" s="1406">
        <v>1</v>
      </c>
      <c r="F37" s="962"/>
      <c r="G37" s="1400" t="str">
        <f t="shared" si="0"/>
        <v>Included</v>
      </c>
      <c r="H37" s="1401"/>
      <c r="J37" s="1373"/>
    </row>
    <row r="38" spans="1:10" s="829" customFormat="1">
      <c r="A38" s="1366">
        <v>21</v>
      </c>
      <c r="B38" s="1403" t="s">
        <v>668</v>
      </c>
      <c r="C38" s="1404" t="s">
        <v>744</v>
      </c>
      <c r="D38" s="1405" t="s">
        <v>570</v>
      </c>
      <c r="E38" s="1406">
        <v>1</v>
      </c>
      <c r="F38" s="962"/>
      <c r="G38" s="1400" t="str">
        <f t="shared" si="0"/>
        <v>Included</v>
      </c>
      <c r="H38" s="1401"/>
      <c r="J38" s="1373"/>
    </row>
    <row r="39" spans="1:10" s="829" customFormat="1">
      <c r="A39" s="1366">
        <v>22</v>
      </c>
      <c r="B39" s="1378" t="s">
        <v>668</v>
      </c>
      <c r="C39" s="1407" t="s">
        <v>679</v>
      </c>
      <c r="D39" s="1408" t="s">
        <v>691</v>
      </c>
      <c r="E39" s="1406">
        <v>1</v>
      </c>
      <c r="F39" s="962"/>
      <c r="G39" s="1400" t="str">
        <f t="shared" si="0"/>
        <v>Included</v>
      </c>
      <c r="H39" s="1401"/>
      <c r="J39" s="1373"/>
    </row>
    <row r="40" spans="1:10" s="829" customFormat="1" ht="31.5">
      <c r="A40" s="1366">
        <v>23</v>
      </c>
      <c r="B40" s="1378" t="s">
        <v>669</v>
      </c>
      <c r="C40" s="1402" t="s">
        <v>680</v>
      </c>
      <c r="D40" s="1368" t="s">
        <v>560</v>
      </c>
      <c r="E40" s="1366">
        <v>1</v>
      </c>
      <c r="F40" s="962"/>
      <c r="G40" s="1400" t="str">
        <f t="shared" si="0"/>
        <v>Included</v>
      </c>
      <c r="H40" s="1401"/>
      <c r="J40" s="1373"/>
    </row>
    <row r="41" spans="1:10" s="829" customFormat="1">
      <c r="A41" s="1366">
        <v>24</v>
      </c>
      <c r="B41" s="1378" t="s">
        <v>670</v>
      </c>
      <c r="C41" s="1402" t="s">
        <v>681</v>
      </c>
      <c r="D41" s="1368" t="s">
        <v>560</v>
      </c>
      <c r="E41" s="1366">
        <v>1</v>
      </c>
      <c r="F41" s="962"/>
      <c r="G41" s="1400" t="str">
        <f t="shared" si="0"/>
        <v>Included</v>
      </c>
      <c r="H41" s="1401"/>
      <c r="J41" s="1373"/>
    </row>
    <row r="42" spans="1:10" s="829" customFormat="1">
      <c r="A42" s="1366">
        <v>25</v>
      </c>
      <c r="B42" s="1378" t="s">
        <v>670</v>
      </c>
      <c r="C42" s="1402" t="s">
        <v>682</v>
      </c>
      <c r="D42" s="1368" t="s">
        <v>560</v>
      </c>
      <c r="E42" s="1366">
        <v>1</v>
      </c>
      <c r="F42" s="962"/>
      <c r="G42" s="1400" t="str">
        <f t="shared" si="0"/>
        <v>Included</v>
      </c>
      <c r="H42" s="1401"/>
      <c r="J42" s="1373"/>
    </row>
    <row r="43" spans="1:10" s="829" customFormat="1">
      <c r="A43" s="1366">
        <v>26</v>
      </c>
      <c r="B43" s="1378" t="s">
        <v>670</v>
      </c>
      <c r="C43" s="1402" t="s">
        <v>683</v>
      </c>
      <c r="D43" s="1368" t="s">
        <v>569</v>
      </c>
      <c r="E43" s="1366">
        <v>1</v>
      </c>
      <c r="F43" s="962"/>
      <c r="G43" s="1400" t="str">
        <f t="shared" si="0"/>
        <v>Included</v>
      </c>
      <c r="H43" s="1401"/>
      <c r="J43" s="1373"/>
    </row>
    <row r="44" spans="1:10" s="829" customFormat="1">
      <c r="A44" s="1366">
        <v>27</v>
      </c>
      <c r="B44" s="1378" t="s">
        <v>671</v>
      </c>
      <c r="C44" s="1402" t="s">
        <v>684</v>
      </c>
      <c r="D44" s="1368" t="s">
        <v>570</v>
      </c>
      <c r="E44" s="1366">
        <v>1</v>
      </c>
      <c r="F44" s="962"/>
      <c r="G44" s="1400" t="str">
        <f t="shared" si="0"/>
        <v>Included</v>
      </c>
      <c r="H44" s="1401"/>
      <c r="J44" s="1373"/>
    </row>
    <row r="45" spans="1:10" s="829" customFormat="1">
      <c r="A45" s="1366">
        <v>28</v>
      </c>
      <c r="B45" s="1378" t="s">
        <v>671</v>
      </c>
      <c r="C45" s="1402" t="s">
        <v>685</v>
      </c>
      <c r="D45" s="1368" t="s">
        <v>569</v>
      </c>
      <c r="E45" s="1366">
        <v>2</v>
      </c>
      <c r="F45" s="962"/>
      <c r="G45" s="1400" t="str">
        <f t="shared" si="0"/>
        <v>Included</v>
      </c>
      <c r="H45" s="1401"/>
      <c r="J45" s="1373"/>
    </row>
    <row r="46" spans="1:10" s="829" customFormat="1">
      <c r="A46" s="1366">
        <v>29</v>
      </c>
      <c r="B46" s="1378" t="s">
        <v>671</v>
      </c>
      <c r="C46" s="1402" t="s">
        <v>686</v>
      </c>
      <c r="D46" s="1368" t="s">
        <v>569</v>
      </c>
      <c r="E46" s="1366">
        <v>20</v>
      </c>
      <c r="F46" s="962"/>
      <c r="G46" s="1400" t="str">
        <f t="shared" si="0"/>
        <v>Included</v>
      </c>
      <c r="H46" s="1401"/>
      <c r="J46" s="1373"/>
    </row>
    <row r="47" spans="1:10" s="829" customFormat="1">
      <c r="A47" s="1366">
        <v>30</v>
      </c>
      <c r="B47" s="1378" t="s">
        <v>671</v>
      </c>
      <c r="C47" s="1402" t="s">
        <v>687</v>
      </c>
      <c r="D47" s="1368" t="s">
        <v>569</v>
      </c>
      <c r="E47" s="1366">
        <v>30</v>
      </c>
      <c r="F47" s="962"/>
      <c r="G47" s="1400" t="str">
        <f t="shared" si="0"/>
        <v>Included</v>
      </c>
      <c r="H47" s="1401"/>
      <c r="J47" s="1373"/>
    </row>
    <row r="48" spans="1:10" s="829" customFormat="1">
      <c r="A48" s="1366">
        <v>31</v>
      </c>
      <c r="B48" s="1378" t="s">
        <v>671</v>
      </c>
      <c r="C48" s="1402" t="s">
        <v>688</v>
      </c>
      <c r="D48" s="1368" t="s">
        <v>569</v>
      </c>
      <c r="E48" s="1366">
        <v>1</v>
      </c>
      <c r="F48" s="962"/>
      <c r="G48" s="1400" t="str">
        <f t="shared" si="0"/>
        <v>Included</v>
      </c>
      <c r="H48" s="1401"/>
      <c r="J48" s="1373"/>
    </row>
    <row r="49" spans="1:10" s="829" customFormat="1">
      <c r="A49" s="1366">
        <v>32</v>
      </c>
      <c r="B49" s="1378" t="s">
        <v>671</v>
      </c>
      <c r="C49" s="1402" t="s">
        <v>689</v>
      </c>
      <c r="D49" s="1368" t="s">
        <v>569</v>
      </c>
      <c r="E49" s="1366">
        <v>2</v>
      </c>
      <c r="F49" s="962"/>
      <c r="G49" s="1400" t="str">
        <f t="shared" si="0"/>
        <v>Included</v>
      </c>
      <c r="H49" s="1401"/>
      <c r="J49" s="1373"/>
    </row>
    <row r="50" spans="1:10" s="829" customFormat="1">
      <c r="A50" s="1366">
        <v>33</v>
      </c>
      <c r="B50" s="1378" t="s">
        <v>671</v>
      </c>
      <c r="C50" s="1402" t="s">
        <v>690</v>
      </c>
      <c r="D50" s="1368" t="s">
        <v>569</v>
      </c>
      <c r="E50" s="1366">
        <v>3</v>
      </c>
      <c r="F50" s="962"/>
      <c r="G50" s="1400" t="str">
        <f t="shared" si="0"/>
        <v>Included</v>
      </c>
      <c r="H50" s="1401"/>
      <c r="J50" s="1373"/>
    </row>
    <row r="51" spans="1:10" s="829" customFormat="1">
      <c r="A51" s="1366">
        <v>34</v>
      </c>
      <c r="B51" s="1378" t="s">
        <v>582</v>
      </c>
      <c r="C51" s="1402" t="s">
        <v>583</v>
      </c>
      <c r="D51" s="1368" t="s">
        <v>569</v>
      </c>
      <c r="E51" s="1366">
        <v>1</v>
      </c>
      <c r="F51" s="962"/>
      <c r="G51" s="1400" t="str">
        <f t="shared" si="0"/>
        <v>Included</v>
      </c>
      <c r="H51" s="1401"/>
      <c r="J51" s="1373"/>
    </row>
    <row r="52" spans="1:10" s="829" customFormat="1">
      <c r="A52" s="1366">
        <v>35</v>
      </c>
      <c r="B52" s="1378" t="s">
        <v>582</v>
      </c>
      <c r="C52" s="1402" t="s">
        <v>584</v>
      </c>
      <c r="D52" s="1368" t="s">
        <v>560</v>
      </c>
      <c r="E52" s="1366">
        <v>1</v>
      </c>
      <c r="F52" s="962"/>
      <c r="G52" s="1400" t="str">
        <f t="shared" si="0"/>
        <v>Included</v>
      </c>
      <c r="H52" s="1401"/>
      <c r="J52" s="1373"/>
    </row>
    <row r="53" spans="1:10" s="829" customFormat="1">
      <c r="A53" s="1366">
        <v>36</v>
      </c>
      <c r="B53" s="1378" t="s">
        <v>582</v>
      </c>
      <c r="C53" s="1409" t="s">
        <v>585</v>
      </c>
      <c r="D53" s="1368" t="s">
        <v>560</v>
      </c>
      <c r="E53" s="1366">
        <v>2</v>
      </c>
      <c r="F53" s="962"/>
      <c r="G53" s="1400" t="str">
        <f t="shared" si="0"/>
        <v>Included</v>
      </c>
      <c r="H53" s="1401"/>
      <c r="J53" s="1373"/>
    </row>
    <row r="54" spans="1:10" s="829" customFormat="1">
      <c r="A54" s="1366">
        <v>37</v>
      </c>
      <c r="B54" s="1378" t="s">
        <v>582</v>
      </c>
      <c r="C54" s="1409" t="s">
        <v>586</v>
      </c>
      <c r="D54" s="1368" t="s">
        <v>569</v>
      </c>
      <c r="E54" s="1366">
        <v>1</v>
      </c>
      <c r="F54" s="962"/>
      <c r="G54" s="1400" t="str">
        <f t="shared" si="0"/>
        <v>Included</v>
      </c>
      <c r="H54" s="1401"/>
      <c r="J54" s="1373"/>
    </row>
    <row r="55" spans="1:10" s="829" customFormat="1">
      <c r="A55" s="1366">
        <v>38</v>
      </c>
      <c r="B55" s="1378" t="s">
        <v>582</v>
      </c>
      <c r="C55" s="1409" t="s">
        <v>587</v>
      </c>
      <c r="D55" s="1368" t="s">
        <v>569</v>
      </c>
      <c r="E55" s="1366">
        <v>1</v>
      </c>
      <c r="F55" s="962"/>
      <c r="G55" s="1400" t="str">
        <f t="shared" si="0"/>
        <v>Included</v>
      </c>
      <c r="H55" s="1401"/>
      <c r="J55" s="1373"/>
    </row>
    <row r="56" spans="1:10" s="829" customFormat="1">
      <c r="A56" s="1366">
        <v>39</v>
      </c>
      <c r="B56" s="1378" t="s">
        <v>582</v>
      </c>
      <c r="C56" s="1409" t="s">
        <v>588</v>
      </c>
      <c r="D56" s="1368" t="s">
        <v>569</v>
      </c>
      <c r="E56" s="1366">
        <v>1</v>
      </c>
      <c r="F56" s="962"/>
      <c r="G56" s="1400" t="str">
        <f t="shared" si="0"/>
        <v>Included</v>
      </c>
      <c r="H56" s="1401"/>
      <c r="J56" s="1373"/>
    </row>
    <row r="57" spans="1:10" s="829" customFormat="1">
      <c r="A57" s="1366">
        <v>40</v>
      </c>
      <c r="B57" s="1378" t="s">
        <v>582</v>
      </c>
      <c r="C57" s="1409" t="s">
        <v>589</v>
      </c>
      <c r="D57" s="1368" t="s">
        <v>560</v>
      </c>
      <c r="E57" s="1366">
        <v>1</v>
      </c>
      <c r="F57" s="962"/>
      <c r="G57" s="1400" t="str">
        <f t="shared" si="0"/>
        <v>Included</v>
      </c>
      <c r="H57" s="1401"/>
      <c r="J57" s="1373"/>
    </row>
    <row r="58" spans="1:10" s="829" customFormat="1">
      <c r="A58" s="1366">
        <v>41</v>
      </c>
      <c r="B58" s="1378" t="s">
        <v>582</v>
      </c>
      <c r="C58" s="1409" t="s">
        <v>590</v>
      </c>
      <c r="D58" s="1368" t="s">
        <v>560</v>
      </c>
      <c r="E58" s="1366">
        <v>1</v>
      </c>
      <c r="F58" s="962"/>
      <c r="G58" s="1400" t="str">
        <f t="shared" si="0"/>
        <v>Included</v>
      </c>
      <c r="H58" s="1401"/>
      <c r="J58" s="1373"/>
    </row>
    <row r="59" spans="1:10" s="829" customFormat="1">
      <c r="A59" s="1366">
        <v>42</v>
      </c>
      <c r="B59" s="1378" t="s">
        <v>582</v>
      </c>
      <c r="C59" s="1409" t="s">
        <v>591</v>
      </c>
      <c r="D59" s="1368" t="s">
        <v>560</v>
      </c>
      <c r="E59" s="1366">
        <v>1</v>
      </c>
      <c r="F59" s="962"/>
      <c r="G59" s="1400" t="str">
        <f t="shared" si="0"/>
        <v>Included</v>
      </c>
      <c r="H59" s="1401"/>
      <c r="J59" s="1373"/>
    </row>
    <row r="60" spans="1:10" s="829" customFormat="1">
      <c r="A60" s="1366">
        <v>43</v>
      </c>
      <c r="B60" s="1378" t="s">
        <v>582</v>
      </c>
      <c r="C60" s="1409" t="s">
        <v>592</v>
      </c>
      <c r="D60" s="1368" t="s">
        <v>560</v>
      </c>
      <c r="E60" s="1366">
        <v>1</v>
      </c>
      <c r="F60" s="962"/>
      <c r="G60" s="1400" t="str">
        <f t="shared" si="0"/>
        <v>Included</v>
      </c>
      <c r="H60" s="1401"/>
      <c r="J60" s="1373"/>
    </row>
    <row r="61" spans="1:10" s="829" customFormat="1">
      <c r="A61" s="1366">
        <v>44</v>
      </c>
      <c r="B61" s="1378" t="s">
        <v>582</v>
      </c>
      <c r="C61" s="1409" t="s">
        <v>633</v>
      </c>
      <c r="D61" s="1368" t="s">
        <v>569</v>
      </c>
      <c r="E61" s="1366">
        <v>1</v>
      </c>
      <c r="F61" s="962"/>
      <c r="G61" s="1400" t="str">
        <f t="shared" si="0"/>
        <v>Included</v>
      </c>
      <c r="H61" s="1401"/>
      <c r="J61" s="1373"/>
    </row>
    <row r="62" spans="1:10" s="829" customFormat="1">
      <c r="A62" s="1366">
        <v>45</v>
      </c>
      <c r="B62" s="1378" t="s">
        <v>582</v>
      </c>
      <c r="C62" s="1409" t="s">
        <v>593</v>
      </c>
      <c r="D62" s="1368" t="s">
        <v>569</v>
      </c>
      <c r="E62" s="1366">
        <v>1</v>
      </c>
      <c r="F62" s="962"/>
      <c r="G62" s="1400" t="str">
        <f t="shared" si="0"/>
        <v>Included</v>
      </c>
      <c r="H62" s="1401"/>
      <c r="J62" s="1373"/>
    </row>
    <row r="63" spans="1:10" s="829" customFormat="1">
      <c r="A63" s="1366">
        <v>46</v>
      </c>
      <c r="B63" s="1378" t="s">
        <v>582</v>
      </c>
      <c r="C63" s="1409" t="s">
        <v>594</v>
      </c>
      <c r="D63" s="1368" t="s">
        <v>570</v>
      </c>
      <c r="E63" s="1366">
        <v>1</v>
      </c>
      <c r="F63" s="962"/>
      <c r="G63" s="1400" t="str">
        <f t="shared" si="0"/>
        <v>Included</v>
      </c>
      <c r="H63" s="1401"/>
      <c r="J63" s="1373"/>
    </row>
    <row r="64" spans="1:10" s="829" customFormat="1">
      <c r="A64" s="1366">
        <v>47</v>
      </c>
      <c r="B64" s="1378" t="s">
        <v>582</v>
      </c>
      <c r="C64" s="1409" t="s">
        <v>595</v>
      </c>
      <c r="D64" s="1368" t="s">
        <v>569</v>
      </c>
      <c r="E64" s="1366">
        <v>1</v>
      </c>
      <c r="F64" s="962"/>
      <c r="G64" s="1400" t="str">
        <f t="shared" si="0"/>
        <v>Included</v>
      </c>
      <c r="H64" s="1401"/>
      <c r="J64" s="1373"/>
    </row>
    <row r="65" spans="1:10" s="829" customFormat="1">
      <c r="A65" s="1366">
        <v>48</v>
      </c>
      <c r="B65" s="1378" t="s">
        <v>582</v>
      </c>
      <c r="C65" s="1409" t="s">
        <v>596</v>
      </c>
      <c r="D65" s="1368" t="s">
        <v>560</v>
      </c>
      <c r="E65" s="1366">
        <v>1</v>
      </c>
      <c r="F65" s="962"/>
      <c r="G65" s="1400" t="str">
        <f t="shared" si="0"/>
        <v>Included</v>
      </c>
      <c r="H65" s="1401"/>
      <c r="J65" s="1373"/>
    </row>
    <row r="66" spans="1:10" s="829" customFormat="1">
      <c r="A66" s="1366">
        <v>49</v>
      </c>
      <c r="B66" s="1378" t="s">
        <v>582</v>
      </c>
      <c r="C66" s="1409" t="s">
        <v>597</v>
      </c>
      <c r="D66" s="1368" t="s">
        <v>560</v>
      </c>
      <c r="E66" s="1366">
        <v>1</v>
      </c>
      <c r="F66" s="962"/>
      <c r="G66" s="1400" t="str">
        <f t="shared" si="0"/>
        <v>Included</v>
      </c>
      <c r="H66" s="1401"/>
      <c r="J66" s="1373"/>
    </row>
    <row r="67" spans="1:10" s="829" customFormat="1">
      <c r="A67" s="1366">
        <v>50</v>
      </c>
      <c r="B67" s="1378" t="s">
        <v>582</v>
      </c>
      <c r="C67" s="1409" t="s">
        <v>598</v>
      </c>
      <c r="D67" s="1368" t="s">
        <v>560</v>
      </c>
      <c r="E67" s="1366">
        <v>1</v>
      </c>
      <c r="F67" s="962"/>
      <c r="G67" s="1400" t="str">
        <f t="shared" si="0"/>
        <v>Included</v>
      </c>
      <c r="H67" s="1401"/>
      <c r="J67" s="1373"/>
    </row>
    <row r="68" spans="1:10" s="829" customFormat="1">
      <c r="A68" s="1366">
        <v>51</v>
      </c>
      <c r="B68" s="1378" t="s">
        <v>582</v>
      </c>
      <c r="C68" s="1409" t="s">
        <v>599</v>
      </c>
      <c r="D68" s="1368" t="s">
        <v>569</v>
      </c>
      <c r="E68" s="1366">
        <v>1</v>
      </c>
      <c r="F68" s="962"/>
      <c r="G68" s="1400" t="str">
        <f t="shared" si="0"/>
        <v>Included</v>
      </c>
      <c r="H68" s="1401"/>
      <c r="J68" s="1373"/>
    </row>
    <row r="69" spans="1:10" s="829" customFormat="1">
      <c r="A69" s="1366">
        <v>52</v>
      </c>
      <c r="B69" s="1378" t="s">
        <v>582</v>
      </c>
      <c r="C69" s="1409" t="s">
        <v>600</v>
      </c>
      <c r="D69" s="1368" t="s">
        <v>560</v>
      </c>
      <c r="E69" s="1366">
        <v>1</v>
      </c>
      <c r="F69" s="962"/>
      <c r="G69" s="1400" t="str">
        <f t="shared" si="0"/>
        <v>Included</v>
      </c>
      <c r="H69" s="1401"/>
      <c r="J69" s="1373"/>
    </row>
    <row r="70" spans="1:10" s="829" customFormat="1">
      <c r="A70" s="1366">
        <v>53</v>
      </c>
      <c r="B70" s="1378" t="s">
        <v>582</v>
      </c>
      <c r="C70" s="1409" t="s">
        <v>601</v>
      </c>
      <c r="D70" s="1368" t="s">
        <v>569</v>
      </c>
      <c r="E70" s="1366">
        <v>1</v>
      </c>
      <c r="F70" s="962"/>
      <c r="G70" s="1400" t="str">
        <f t="shared" si="0"/>
        <v>Included</v>
      </c>
      <c r="H70" s="1401"/>
      <c r="J70" s="1373"/>
    </row>
    <row r="71" spans="1:10" s="829" customFormat="1">
      <c r="A71" s="1366">
        <v>54</v>
      </c>
      <c r="B71" s="1378" t="s">
        <v>582</v>
      </c>
      <c r="C71" s="1409" t="s">
        <v>602</v>
      </c>
      <c r="D71" s="1368" t="s">
        <v>569</v>
      </c>
      <c r="E71" s="1366">
        <v>1</v>
      </c>
      <c r="F71" s="962"/>
      <c r="G71" s="1400" t="str">
        <f t="shared" si="0"/>
        <v>Included</v>
      </c>
      <c r="H71" s="1401"/>
      <c r="J71" s="1373"/>
    </row>
    <row r="72" spans="1:10" s="829" customFormat="1">
      <c r="A72" s="1366">
        <v>55</v>
      </c>
      <c r="B72" s="1378" t="s">
        <v>582</v>
      </c>
      <c r="C72" s="1409" t="s">
        <v>603</v>
      </c>
      <c r="D72" s="1368" t="s">
        <v>569</v>
      </c>
      <c r="E72" s="1366">
        <v>2</v>
      </c>
      <c r="F72" s="962"/>
      <c r="G72" s="1400" t="str">
        <f t="shared" si="0"/>
        <v>Included</v>
      </c>
      <c r="H72" s="1401"/>
      <c r="J72" s="1373"/>
    </row>
    <row r="73" spans="1:10" s="829" customFormat="1">
      <c r="A73" s="1366">
        <v>56</v>
      </c>
      <c r="B73" s="1378" t="s">
        <v>582</v>
      </c>
      <c r="C73" s="1409" t="s">
        <v>604</v>
      </c>
      <c r="D73" s="1368" t="s">
        <v>569</v>
      </c>
      <c r="E73" s="1366">
        <v>1</v>
      </c>
      <c r="F73" s="962"/>
      <c r="G73" s="1400" t="str">
        <f t="shared" si="0"/>
        <v>Included</v>
      </c>
      <c r="H73" s="1401"/>
      <c r="J73" s="1373"/>
    </row>
    <row r="74" spans="1:10" s="829" customFormat="1">
      <c r="A74" s="1366">
        <v>57</v>
      </c>
      <c r="B74" s="1410" t="s">
        <v>582</v>
      </c>
      <c r="C74" s="1402" t="s">
        <v>605</v>
      </c>
      <c r="D74" s="1411" t="s">
        <v>560</v>
      </c>
      <c r="E74" s="1366">
        <v>1</v>
      </c>
      <c r="F74" s="962"/>
      <c r="G74" s="1400" t="str">
        <f t="shared" si="0"/>
        <v>Included</v>
      </c>
      <c r="H74" s="1401"/>
      <c r="J74" s="1373"/>
    </row>
    <row r="75" spans="1:10" s="829" customFormat="1">
      <c r="A75" s="1366">
        <v>58</v>
      </c>
      <c r="B75" s="1410" t="s">
        <v>582</v>
      </c>
      <c r="C75" s="1402" t="s">
        <v>606</v>
      </c>
      <c r="D75" s="1411" t="s">
        <v>569</v>
      </c>
      <c r="E75" s="1366">
        <v>2</v>
      </c>
      <c r="F75" s="962"/>
      <c r="G75" s="1400" t="str">
        <f t="shared" si="0"/>
        <v>Included</v>
      </c>
      <c r="H75" s="1401"/>
      <c r="J75" s="1373"/>
    </row>
    <row r="76" spans="1:10" s="829" customFormat="1">
      <c r="A76" s="1366">
        <v>59</v>
      </c>
      <c r="B76" s="1410" t="s">
        <v>582</v>
      </c>
      <c r="C76" s="1402" t="s">
        <v>607</v>
      </c>
      <c r="D76" s="1411" t="s">
        <v>569</v>
      </c>
      <c r="E76" s="1366">
        <v>1</v>
      </c>
      <c r="F76" s="962"/>
      <c r="G76" s="1400" t="str">
        <f t="shared" si="0"/>
        <v>Included</v>
      </c>
      <c r="H76" s="1401"/>
      <c r="J76" s="1373"/>
    </row>
    <row r="77" spans="1:10" s="829" customFormat="1">
      <c r="A77" s="1366">
        <v>60</v>
      </c>
      <c r="B77" s="1410" t="s">
        <v>582</v>
      </c>
      <c r="C77" s="1402" t="s">
        <v>608</v>
      </c>
      <c r="D77" s="1411" t="s">
        <v>569</v>
      </c>
      <c r="E77" s="1366">
        <v>1</v>
      </c>
      <c r="F77" s="962"/>
      <c r="G77" s="1400" t="str">
        <f t="shared" si="0"/>
        <v>Included</v>
      </c>
      <c r="H77" s="1401"/>
      <c r="J77" s="1373"/>
    </row>
    <row r="78" spans="1:10" s="829" customFormat="1">
      <c r="A78" s="1366">
        <v>61</v>
      </c>
      <c r="B78" s="1378" t="s">
        <v>582</v>
      </c>
      <c r="C78" s="1402" t="s">
        <v>609</v>
      </c>
      <c r="D78" s="1368" t="s">
        <v>569</v>
      </c>
      <c r="E78" s="1366">
        <v>1</v>
      </c>
      <c r="F78" s="962"/>
      <c r="G78" s="1400" t="str">
        <f t="shared" si="0"/>
        <v>Included</v>
      </c>
      <c r="H78" s="1401"/>
      <c r="J78" s="1373"/>
    </row>
    <row r="79" spans="1:10" s="829" customFormat="1">
      <c r="A79" s="1366">
        <v>62</v>
      </c>
      <c r="B79" s="1378" t="s">
        <v>582</v>
      </c>
      <c r="C79" s="1402" t="s">
        <v>610</v>
      </c>
      <c r="D79" s="1368" t="s">
        <v>560</v>
      </c>
      <c r="E79" s="1366">
        <v>1</v>
      </c>
      <c r="F79" s="962"/>
      <c r="G79" s="1400" t="str">
        <f t="shared" si="0"/>
        <v>Included</v>
      </c>
      <c r="H79" s="1401"/>
      <c r="J79" s="1373"/>
    </row>
    <row r="80" spans="1:10" s="829" customFormat="1">
      <c r="A80" s="1366">
        <v>63</v>
      </c>
      <c r="B80" s="1378" t="s">
        <v>582</v>
      </c>
      <c r="C80" s="1402" t="s">
        <v>611</v>
      </c>
      <c r="D80" s="1368" t="s">
        <v>569</v>
      </c>
      <c r="E80" s="1366">
        <v>1</v>
      </c>
      <c r="F80" s="962"/>
      <c r="G80" s="1400" t="str">
        <f t="shared" si="0"/>
        <v>Included</v>
      </c>
      <c r="H80" s="1401"/>
      <c r="J80" s="1373"/>
    </row>
    <row r="81" spans="1:10" s="829" customFormat="1">
      <c r="A81" s="1366">
        <v>64</v>
      </c>
      <c r="B81" s="1378" t="s">
        <v>582</v>
      </c>
      <c r="C81" s="1402" t="s">
        <v>612</v>
      </c>
      <c r="D81" s="1368" t="s">
        <v>560</v>
      </c>
      <c r="E81" s="1366">
        <v>1</v>
      </c>
      <c r="F81" s="962"/>
      <c r="G81" s="1400" t="str">
        <f t="shared" si="0"/>
        <v>Included</v>
      </c>
      <c r="H81" s="1401"/>
      <c r="J81" s="1373"/>
    </row>
    <row r="82" spans="1:10" s="829" customFormat="1">
      <c r="A82" s="1366">
        <v>65</v>
      </c>
      <c r="B82" s="1378" t="s">
        <v>582</v>
      </c>
      <c r="C82" s="1402" t="s">
        <v>613</v>
      </c>
      <c r="D82" s="1368" t="s">
        <v>560</v>
      </c>
      <c r="E82" s="1366">
        <v>1</v>
      </c>
      <c r="F82" s="962"/>
      <c r="G82" s="1400" t="str">
        <f t="shared" si="0"/>
        <v>Included</v>
      </c>
      <c r="H82" s="1401"/>
      <c r="J82" s="1373"/>
    </row>
    <row r="83" spans="1:10" s="829" customFormat="1">
      <c r="A83" s="1366">
        <v>66</v>
      </c>
      <c r="B83" s="1378" t="s">
        <v>582</v>
      </c>
      <c r="C83" s="1402" t="s">
        <v>634</v>
      </c>
      <c r="D83" s="1368" t="s">
        <v>569</v>
      </c>
      <c r="E83" s="1366">
        <v>1</v>
      </c>
      <c r="F83" s="962"/>
      <c r="G83" s="1400" t="str">
        <f t="shared" ref="G83:G123" si="1">IF(F83=0, "Included",IF(ISERROR(E83*F83), F83, E83*F83))</f>
        <v>Included</v>
      </c>
      <c r="H83" s="1401"/>
      <c r="J83" s="1373"/>
    </row>
    <row r="84" spans="1:10" s="829" customFormat="1">
      <c r="A84" s="1366">
        <v>67</v>
      </c>
      <c r="B84" s="1378" t="s">
        <v>582</v>
      </c>
      <c r="C84" s="1402" t="s">
        <v>614</v>
      </c>
      <c r="D84" s="1368" t="s">
        <v>569</v>
      </c>
      <c r="E84" s="1366">
        <v>1</v>
      </c>
      <c r="F84" s="962"/>
      <c r="G84" s="1400" t="str">
        <f t="shared" si="1"/>
        <v>Included</v>
      </c>
      <c r="H84" s="1401"/>
      <c r="J84" s="1373"/>
    </row>
    <row r="85" spans="1:10" s="829" customFormat="1">
      <c r="A85" s="1366">
        <v>68</v>
      </c>
      <c r="B85" s="1378" t="s">
        <v>582</v>
      </c>
      <c r="C85" s="1402" t="s">
        <v>594</v>
      </c>
      <c r="D85" s="1368" t="s">
        <v>570</v>
      </c>
      <c r="E85" s="1366">
        <v>1</v>
      </c>
      <c r="F85" s="962"/>
      <c r="G85" s="1400" t="str">
        <f t="shared" si="1"/>
        <v>Included</v>
      </c>
      <c r="H85" s="1401"/>
      <c r="J85" s="1373"/>
    </row>
    <row r="86" spans="1:10" s="829" customFormat="1">
      <c r="A86" s="1366">
        <v>69</v>
      </c>
      <c r="B86" s="1378" t="s">
        <v>582</v>
      </c>
      <c r="C86" s="1402" t="s">
        <v>615</v>
      </c>
      <c r="D86" s="1368" t="s">
        <v>569</v>
      </c>
      <c r="E86" s="1366">
        <v>1</v>
      </c>
      <c r="F86" s="962"/>
      <c r="G86" s="1400" t="str">
        <f t="shared" si="1"/>
        <v>Included</v>
      </c>
      <c r="H86" s="1401"/>
      <c r="J86" s="1373"/>
    </row>
    <row r="87" spans="1:10" s="829" customFormat="1">
      <c r="A87" s="1366">
        <v>70</v>
      </c>
      <c r="B87" s="1378" t="s">
        <v>582</v>
      </c>
      <c r="C87" s="1402" t="s">
        <v>616</v>
      </c>
      <c r="D87" s="1368" t="s">
        <v>560</v>
      </c>
      <c r="E87" s="1366">
        <v>1</v>
      </c>
      <c r="F87" s="962"/>
      <c r="G87" s="1400" t="str">
        <f t="shared" si="1"/>
        <v>Included</v>
      </c>
      <c r="H87" s="1401"/>
      <c r="J87" s="1373"/>
    </row>
    <row r="88" spans="1:10" s="829" customFormat="1">
      <c r="A88" s="1366">
        <v>71</v>
      </c>
      <c r="B88" s="1378" t="s">
        <v>582</v>
      </c>
      <c r="C88" s="1402" t="s">
        <v>617</v>
      </c>
      <c r="D88" s="1368" t="s">
        <v>560</v>
      </c>
      <c r="E88" s="1366">
        <v>1</v>
      </c>
      <c r="F88" s="962"/>
      <c r="G88" s="1400" t="str">
        <f t="shared" si="1"/>
        <v>Included</v>
      </c>
      <c r="H88" s="1401"/>
      <c r="J88" s="1373"/>
    </row>
    <row r="89" spans="1:10" s="829" customFormat="1">
      <c r="A89" s="1366">
        <v>72</v>
      </c>
      <c r="B89" s="1378" t="s">
        <v>582</v>
      </c>
      <c r="C89" s="1402" t="s">
        <v>618</v>
      </c>
      <c r="D89" s="1368" t="s">
        <v>560</v>
      </c>
      <c r="E89" s="1366">
        <v>1</v>
      </c>
      <c r="F89" s="962"/>
      <c r="G89" s="1400" t="str">
        <f t="shared" si="1"/>
        <v>Included</v>
      </c>
      <c r="H89" s="1401"/>
      <c r="J89" s="1373"/>
    </row>
    <row r="90" spans="1:10" s="829" customFormat="1">
      <c r="A90" s="1366">
        <v>73</v>
      </c>
      <c r="B90" s="1378" t="s">
        <v>582</v>
      </c>
      <c r="C90" s="1402" t="s">
        <v>619</v>
      </c>
      <c r="D90" s="1368" t="s">
        <v>569</v>
      </c>
      <c r="E90" s="1366">
        <v>1</v>
      </c>
      <c r="F90" s="962"/>
      <c r="G90" s="1400" t="str">
        <f t="shared" si="1"/>
        <v>Included</v>
      </c>
      <c r="H90" s="1401"/>
      <c r="J90" s="1373"/>
    </row>
    <row r="91" spans="1:10" s="829" customFormat="1">
      <c r="A91" s="1366">
        <v>74</v>
      </c>
      <c r="B91" s="1378" t="s">
        <v>582</v>
      </c>
      <c r="C91" s="1402" t="s">
        <v>620</v>
      </c>
      <c r="D91" s="1368" t="s">
        <v>569</v>
      </c>
      <c r="E91" s="1366">
        <v>1</v>
      </c>
      <c r="F91" s="962"/>
      <c r="G91" s="1400" t="str">
        <f t="shared" si="1"/>
        <v>Included</v>
      </c>
      <c r="H91" s="1401"/>
      <c r="J91" s="1373"/>
    </row>
    <row r="92" spans="1:10" s="829" customFormat="1">
      <c r="A92" s="1366">
        <v>75</v>
      </c>
      <c r="B92" s="1378" t="s">
        <v>582</v>
      </c>
      <c r="C92" s="1402" t="s">
        <v>621</v>
      </c>
      <c r="D92" s="1368" t="s">
        <v>569</v>
      </c>
      <c r="E92" s="1366">
        <v>1</v>
      </c>
      <c r="F92" s="962"/>
      <c r="G92" s="1400" t="str">
        <f t="shared" si="1"/>
        <v>Included</v>
      </c>
      <c r="H92" s="1401"/>
      <c r="J92" s="1373"/>
    </row>
    <row r="93" spans="1:10" s="829" customFormat="1">
      <c r="A93" s="1366">
        <v>76</v>
      </c>
      <c r="B93" s="1378" t="s">
        <v>582</v>
      </c>
      <c r="C93" s="1402" t="s">
        <v>622</v>
      </c>
      <c r="D93" s="1368" t="s">
        <v>569</v>
      </c>
      <c r="E93" s="1366">
        <v>1</v>
      </c>
      <c r="F93" s="962"/>
      <c r="G93" s="1400" t="str">
        <f t="shared" si="1"/>
        <v>Included</v>
      </c>
      <c r="H93" s="1401"/>
      <c r="J93" s="1373"/>
    </row>
    <row r="94" spans="1:10" s="829" customFormat="1">
      <c r="A94" s="1366">
        <v>77</v>
      </c>
      <c r="B94" s="1378" t="s">
        <v>582</v>
      </c>
      <c r="C94" s="1402" t="s">
        <v>603</v>
      </c>
      <c r="D94" s="1368" t="s">
        <v>569</v>
      </c>
      <c r="E94" s="1366">
        <v>2</v>
      </c>
      <c r="F94" s="962"/>
      <c r="G94" s="1400" t="str">
        <f t="shared" si="1"/>
        <v>Included</v>
      </c>
      <c r="H94" s="1401"/>
      <c r="J94" s="1373"/>
    </row>
    <row r="95" spans="1:10" s="829" customFormat="1">
      <c r="A95" s="1366">
        <v>78</v>
      </c>
      <c r="B95" s="1378" t="s">
        <v>582</v>
      </c>
      <c r="C95" s="1402" t="s">
        <v>628</v>
      </c>
      <c r="D95" s="1368" t="s">
        <v>560</v>
      </c>
      <c r="E95" s="1366">
        <v>1</v>
      </c>
      <c r="F95" s="962"/>
      <c r="G95" s="1400" t="str">
        <f t="shared" si="1"/>
        <v>Included</v>
      </c>
      <c r="H95" s="1401"/>
      <c r="J95" s="1373"/>
    </row>
    <row r="96" spans="1:10" s="829" customFormat="1">
      <c r="A96" s="1366">
        <v>79</v>
      </c>
      <c r="B96" s="1378" t="s">
        <v>582</v>
      </c>
      <c r="C96" s="1402" t="s">
        <v>635</v>
      </c>
      <c r="D96" s="1368" t="s">
        <v>569</v>
      </c>
      <c r="E96" s="1366">
        <v>2</v>
      </c>
      <c r="F96" s="962"/>
      <c r="G96" s="1400" t="str">
        <f t="shared" si="1"/>
        <v>Included</v>
      </c>
      <c r="H96" s="1401"/>
      <c r="J96" s="1373"/>
    </row>
    <row r="97" spans="1:10" s="829" customFormat="1">
      <c r="A97" s="1366">
        <v>80</v>
      </c>
      <c r="B97" s="1378" t="s">
        <v>582</v>
      </c>
      <c r="C97" s="1402" t="s">
        <v>636</v>
      </c>
      <c r="D97" s="1368" t="s">
        <v>560</v>
      </c>
      <c r="E97" s="1366">
        <v>2</v>
      </c>
      <c r="F97" s="962"/>
      <c r="G97" s="1400" t="str">
        <f t="shared" si="1"/>
        <v>Included</v>
      </c>
      <c r="H97" s="1401"/>
      <c r="J97" s="1373"/>
    </row>
    <row r="98" spans="1:10" s="829" customFormat="1">
      <c r="A98" s="1366">
        <v>81</v>
      </c>
      <c r="B98" s="1378" t="s">
        <v>582</v>
      </c>
      <c r="C98" s="1402" t="s">
        <v>637</v>
      </c>
      <c r="D98" s="1368" t="s">
        <v>560</v>
      </c>
      <c r="E98" s="1366">
        <v>2</v>
      </c>
      <c r="F98" s="962"/>
      <c r="G98" s="1400" t="str">
        <f t="shared" si="1"/>
        <v>Included</v>
      </c>
      <c r="H98" s="1401"/>
      <c r="J98" s="1373"/>
    </row>
    <row r="99" spans="1:10" s="829" customFormat="1">
      <c r="A99" s="1366">
        <v>82</v>
      </c>
      <c r="B99" s="1378" t="s">
        <v>582</v>
      </c>
      <c r="C99" s="1402" t="s">
        <v>642</v>
      </c>
      <c r="D99" s="1368" t="s">
        <v>560</v>
      </c>
      <c r="E99" s="1366">
        <v>2</v>
      </c>
      <c r="F99" s="962"/>
      <c r="G99" s="1400" t="str">
        <f t="shared" si="1"/>
        <v>Included</v>
      </c>
      <c r="H99" s="1401"/>
      <c r="J99" s="1373"/>
    </row>
    <row r="100" spans="1:10" s="829" customFormat="1">
      <c r="A100" s="1366">
        <v>83</v>
      </c>
      <c r="B100" s="1378" t="s">
        <v>582</v>
      </c>
      <c r="C100" s="1402" t="s">
        <v>638</v>
      </c>
      <c r="D100" s="1368" t="s">
        <v>560</v>
      </c>
      <c r="E100" s="1366">
        <v>2</v>
      </c>
      <c r="F100" s="962"/>
      <c r="G100" s="1400" t="str">
        <f t="shared" si="1"/>
        <v>Included</v>
      </c>
      <c r="H100" s="1401"/>
      <c r="J100" s="1373"/>
    </row>
    <row r="101" spans="1:10" s="829" customFormat="1">
      <c r="A101" s="1366">
        <v>84</v>
      </c>
      <c r="B101" s="1378" t="s">
        <v>582</v>
      </c>
      <c r="C101" s="1402" t="s">
        <v>639</v>
      </c>
      <c r="D101" s="1368" t="s">
        <v>560</v>
      </c>
      <c r="E101" s="1366">
        <v>2</v>
      </c>
      <c r="F101" s="962"/>
      <c r="G101" s="1400" t="str">
        <f t="shared" si="1"/>
        <v>Included</v>
      </c>
      <c r="H101" s="1401"/>
      <c r="J101" s="1373"/>
    </row>
    <row r="102" spans="1:10" s="829" customFormat="1">
      <c r="A102" s="1366">
        <v>85</v>
      </c>
      <c r="B102" s="1378" t="s">
        <v>582</v>
      </c>
      <c r="C102" s="1402" t="s">
        <v>631</v>
      </c>
      <c r="D102" s="1368" t="s">
        <v>569</v>
      </c>
      <c r="E102" s="1366">
        <v>4</v>
      </c>
      <c r="F102" s="962"/>
      <c r="G102" s="1400" t="str">
        <f t="shared" si="1"/>
        <v>Included</v>
      </c>
      <c r="H102" s="1401"/>
      <c r="J102" s="1373"/>
    </row>
    <row r="103" spans="1:10" s="829" customFormat="1">
      <c r="A103" s="1366">
        <v>86</v>
      </c>
      <c r="B103" s="1378" t="s">
        <v>582</v>
      </c>
      <c r="C103" s="1402" t="s">
        <v>629</v>
      </c>
      <c r="D103" s="1368" t="s">
        <v>569</v>
      </c>
      <c r="E103" s="1366">
        <v>1</v>
      </c>
      <c r="F103" s="962"/>
      <c r="G103" s="1400" t="str">
        <f t="shared" si="1"/>
        <v>Included</v>
      </c>
      <c r="H103" s="1401"/>
      <c r="J103" s="1373"/>
    </row>
    <row r="104" spans="1:10" s="829" customFormat="1">
      <c r="A104" s="1366">
        <v>87</v>
      </c>
      <c r="B104" s="1378" t="s">
        <v>582</v>
      </c>
      <c r="C104" s="1402" t="s">
        <v>630</v>
      </c>
      <c r="D104" s="1368" t="s">
        <v>569</v>
      </c>
      <c r="E104" s="1366">
        <v>1</v>
      </c>
      <c r="F104" s="962"/>
      <c r="G104" s="1400" t="str">
        <f t="shared" si="1"/>
        <v>Included</v>
      </c>
      <c r="H104" s="1401"/>
      <c r="J104" s="1373"/>
    </row>
    <row r="105" spans="1:10" s="829" customFormat="1">
      <c r="A105" s="1366">
        <v>88</v>
      </c>
      <c r="B105" s="1378" t="s">
        <v>582</v>
      </c>
      <c r="C105" s="1402" t="s">
        <v>640</v>
      </c>
      <c r="D105" s="1368" t="s">
        <v>569</v>
      </c>
      <c r="E105" s="1366">
        <v>1</v>
      </c>
      <c r="F105" s="962"/>
      <c r="G105" s="1400" t="str">
        <f t="shared" si="1"/>
        <v>Included</v>
      </c>
      <c r="H105" s="1401"/>
      <c r="J105" s="1373"/>
    </row>
    <row r="106" spans="1:10" s="829" customFormat="1">
      <c r="A106" s="1366">
        <v>89</v>
      </c>
      <c r="B106" s="1378" t="s">
        <v>582</v>
      </c>
      <c r="C106" s="1402" t="s">
        <v>641</v>
      </c>
      <c r="D106" s="1368" t="s">
        <v>569</v>
      </c>
      <c r="E106" s="1366">
        <v>1</v>
      </c>
      <c r="F106" s="962"/>
      <c r="G106" s="1400" t="str">
        <f t="shared" si="1"/>
        <v>Included</v>
      </c>
      <c r="H106" s="1401"/>
      <c r="J106" s="1373"/>
    </row>
    <row r="107" spans="1:10" s="829" customFormat="1">
      <c r="A107" s="1366">
        <v>90</v>
      </c>
      <c r="B107" s="1378" t="s">
        <v>672</v>
      </c>
      <c r="C107" s="1398" t="s">
        <v>659</v>
      </c>
      <c r="D107" s="1399" t="s">
        <v>581</v>
      </c>
      <c r="E107" s="1366">
        <v>20</v>
      </c>
      <c r="F107" s="962"/>
      <c r="G107" s="1400" t="str">
        <f t="shared" si="1"/>
        <v>Included</v>
      </c>
      <c r="H107" s="1401"/>
      <c r="J107" s="1373"/>
    </row>
    <row r="108" spans="1:10" s="829" customFormat="1">
      <c r="A108" s="1366">
        <v>91</v>
      </c>
      <c r="B108" s="1378" t="s">
        <v>632</v>
      </c>
      <c r="C108" s="1398" t="s">
        <v>643</v>
      </c>
      <c r="D108" s="1399" t="s">
        <v>569</v>
      </c>
      <c r="E108" s="1366">
        <v>1</v>
      </c>
      <c r="F108" s="962"/>
      <c r="G108" s="1400" t="str">
        <f t="shared" si="1"/>
        <v>Included</v>
      </c>
      <c r="H108" s="1401"/>
      <c r="J108" s="1373"/>
    </row>
    <row r="109" spans="1:10" s="829" customFormat="1">
      <c r="A109" s="1366">
        <v>92</v>
      </c>
      <c r="B109" s="1378" t="s">
        <v>632</v>
      </c>
      <c r="C109" s="1398" t="s">
        <v>644</v>
      </c>
      <c r="D109" s="1399" t="s">
        <v>560</v>
      </c>
      <c r="E109" s="1366">
        <v>1</v>
      </c>
      <c r="F109" s="962"/>
      <c r="G109" s="1400" t="str">
        <f t="shared" si="1"/>
        <v>Included</v>
      </c>
      <c r="H109" s="1401"/>
      <c r="J109" s="1373"/>
    </row>
    <row r="110" spans="1:10" s="829" customFormat="1">
      <c r="A110" s="1366">
        <v>93</v>
      </c>
      <c r="B110" s="1378" t="s">
        <v>632</v>
      </c>
      <c r="C110" s="1398" t="s">
        <v>645</v>
      </c>
      <c r="D110" s="1399" t="s">
        <v>560</v>
      </c>
      <c r="E110" s="1366">
        <v>1</v>
      </c>
      <c r="F110" s="962"/>
      <c r="G110" s="1400" t="str">
        <f t="shared" si="1"/>
        <v>Included</v>
      </c>
      <c r="H110" s="1401"/>
      <c r="J110" s="1373"/>
    </row>
    <row r="111" spans="1:10" s="829" customFormat="1">
      <c r="A111" s="1366">
        <v>94</v>
      </c>
      <c r="B111" s="1378" t="s">
        <v>582</v>
      </c>
      <c r="C111" s="1398" t="s">
        <v>646</v>
      </c>
      <c r="D111" s="1399" t="s">
        <v>569</v>
      </c>
      <c r="E111" s="1366">
        <v>1</v>
      </c>
      <c r="F111" s="962"/>
      <c r="G111" s="1400" t="str">
        <f t="shared" si="1"/>
        <v>Included</v>
      </c>
      <c r="H111" s="1401"/>
      <c r="J111" s="1373"/>
    </row>
    <row r="112" spans="1:10" s="829" customFormat="1">
      <c r="A112" s="1366">
        <v>95</v>
      </c>
      <c r="B112" s="1378" t="s">
        <v>582</v>
      </c>
      <c r="C112" s="1398" t="s">
        <v>647</v>
      </c>
      <c r="D112" s="1399" t="s">
        <v>569</v>
      </c>
      <c r="E112" s="1366">
        <v>1</v>
      </c>
      <c r="F112" s="962"/>
      <c r="G112" s="1400" t="str">
        <f t="shared" si="1"/>
        <v>Included</v>
      </c>
      <c r="H112" s="1401"/>
      <c r="J112" s="1373"/>
    </row>
    <row r="113" spans="1:29" s="829" customFormat="1">
      <c r="A113" s="1366">
        <v>96</v>
      </c>
      <c r="B113" s="1378" t="s">
        <v>582</v>
      </c>
      <c r="C113" s="1398" t="s">
        <v>648</v>
      </c>
      <c r="D113" s="1399" t="s">
        <v>569</v>
      </c>
      <c r="E113" s="1366">
        <v>1</v>
      </c>
      <c r="F113" s="962"/>
      <c r="G113" s="1400" t="str">
        <f t="shared" si="1"/>
        <v>Included</v>
      </c>
      <c r="H113" s="1401"/>
      <c r="J113" s="1373"/>
    </row>
    <row r="114" spans="1:29" s="829" customFormat="1">
      <c r="A114" s="1366">
        <v>97</v>
      </c>
      <c r="B114" s="1378" t="s">
        <v>582</v>
      </c>
      <c r="C114" s="1398" t="s">
        <v>649</v>
      </c>
      <c r="D114" s="1399" t="s">
        <v>560</v>
      </c>
      <c r="E114" s="1366">
        <v>1</v>
      </c>
      <c r="F114" s="962"/>
      <c r="G114" s="1400" t="str">
        <f t="shared" si="1"/>
        <v>Included</v>
      </c>
      <c r="H114" s="1401"/>
      <c r="J114" s="1373"/>
    </row>
    <row r="115" spans="1:29" s="829" customFormat="1">
      <c r="A115" s="1366">
        <v>98</v>
      </c>
      <c r="B115" s="1378" t="s">
        <v>582</v>
      </c>
      <c r="C115" s="1398" t="s">
        <v>650</v>
      </c>
      <c r="D115" s="1399" t="s">
        <v>560</v>
      </c>
      <c r="E115" s="1366">
        <v>1</v>
      </c>
      <c r="F115" s="962"/>
      <c r="G115" s="1400" t="str">
        <f t="shared" si="1"/>
        <v>Included</v>
      </c>
      <c r="H115" s="1401"/>
      <c r="J115" s="1373"/>
    </row>
    <row r="116" spans="1:29" s="829" customFormat="1">
      <c r="A116" s="1366">
        <v>99</v>
      </c>
      <c r="B116" s="1378" t="s">
        <v>582</v>
      </c>
      <c r="C116" s="1398" t="s">
        <v>651</v>
      </c>
      <c r="D116" s="1399" t="s">
        <v>560</v>
      </c>
      <c r="E116" s="1366">
        <v>1</v>
      </c>
      <c r="F116" s="962"/>
      <c r="G116" s="1400" t="str">
        <f t="shared" si="1"/>
        <v>Included</v>
      </c>
      <c r="H116" s="1401"/>
      <c r="J116" s="1373"/>
    </row>
    <row r="117" spans="1:29" s="829" customFormat="1">
      <c r="A117" s="1366">
        <v>100</v>
      </c>
      <c r="B117" s="1378" t="s">
        <v>582</v>
      </c>
      <c r="C117" s="1398" t="s">
        <v>652</v>
      </c>
      <c r="D117" s="1399" t="s">
        <v>569</v>
      </c>
      <c r="E117" s="1366">
        <v>1</v>
      </c>
      <c r="F117" s="962"/>
      <c r="G117" s="1400" t="str">
        <f t="shared" si="1"/>
        <v>Included</v>
      </c>
      <c r="H117" s="1401"/>
      <c r="J117" s="1373"/>
    </row>
    <row r="118" spans="1:29" s="829" customFormat="1">
      <c r="A118" s="1366">
        <v>101</v>
      </c>
      <c r="B118" s="1378" t="s">
        <v>582</v>
      </c>
      <c r="C118" s="1398" t="s">
        <v>653</v>
      </c>
      <c r="D118" s="1399" t="s">
        <v>560</v>
      </c>
      <c r="E118" s="1366">
        <v>1</v>
      </c>
      <c r="F118" s="962"/>
      <c r="G118" s="1400" t="str">
        <f t="shared" si="1"/>
        <v>Included</v>
      </c>
      <c r="H118" s="1401"/>
      <c r="J118" s="1373"/>
    </row>
    <row r="119" spans="1:29" s="829" customFormat="1">
      <c r="A119" s="1366">
        <v>102</v>
      </c>
      <c r="B119" s="1378" t="s">
        <v>582</v>
      </c>
      <c r="C119" s="1398" t="s">
        <v>654</v>
      </c>
      <c r="D119" s="1399" t="s">
        <v>569</v>
      </c>
      <c r="E119" s="1366">
        <v>1</v>
      </c>
      <c r="F119" s="962"/>
      <c r="G119" s="1400" t="str">
        <f t="shared" si="1"/>
        <v>Included</v>
      </c>
      <c r="H119" s="1401"/>
      <c r="J119" s="1373"/>
    </row>
    <row r="120" spans="1:29" s="829" customFormat="1">
      <c r="A120" s="1366">
        <v>103</v>
      </c>
      <c r="B120" s="1378" t="s">
        <v>582</v>
      </c>
      <c r="C120" s="1398" t="s">
        <v>655</v>
      </c>
      <c r="D120" s="1399" t="s">
        <v>660</v>
      </c>
      <c r="E120" s="1366">
        <v>5</v>
      </c>
      <c r="F120" s="962"/>
      <c r="G120" s="1400" t="str">
        <f t="shared" si="1"/>
        <v>Included</v>
      </c>
      <c r="H120" s="1401"/>
      <c r="J120" s="1373"/>
    </row>
    <row r="121" spans="1:29" s="829" customFormat="1">
      <c r="A121" s="1366">
        <v>104</v>
      </c>
      <c r="B121" s="1378" t="s">
        <v>582</v>
      </c>
      <c r="C121" s="1398" t="s">
        <v>656</v>
      </c>
      <c r="D121" s="1399" t="s">
        <v>569</v>
      </c>
      <c r="E121" s="1366">
        <v>1</v>
      </c>
      <c r="F121" s="962"/>
      <c r="G121" s="1400" t="str">
        <f t="shared" si="1"/>
        <v>Included</v>
      </c>
      <c r="H121" s="1401"/>
      <c r="J121" s="1373"/>
    </row>
    <row r="122" spans="1:29" s="829" customFormat="1">
      <c r="A122" s="1366">
        <v>105</v>
      </c>
      <c r="B122" s="1378" t="s">
        <v>582</v>
      </c>
      <c r="C122" s="1398" t="s">
        <v>657</v>
      </c>
      <c r="D122" s="1399" t="s">
        <v>569</v>
      </c>
      <c r="E122" s="1366">
        <v>1</v>
      </c>
      <c r="F122" s="962"/>
      <c r="G122" s="1400" t="str">
        <f t="shared" si="1"/>
        <v>Included</v>
      </c>
      <c r="H122" s="1401"/>
      <c r="J122" s="1373"/>
    </row>
    <row r="123" spans="1:29" s="829" customFormat="1">
      <c r="A123" s="1366">
        <v>106</v>
      </c>
      <c r="B123" s="1378" t="s">
        <v>582</v>
      </c>
      <c r="C123" s="1398" t="s">
        <v>658</v>
      </c>
      <c r="D123" s="1399" t="s">
        <v>560</v>
      </c>
      <c r="E123" s="1366">
        <v>1</v>
      </c>
      <c r="F123" s="962"/>
      <c r="G123" s="1400" t="str">
        <f t="shared" si="1"/>
        <v>Included</v>
      </c>
      <c r="H123" s="1401"/>
      <c r="J123" s="1373"/>
    </row>
    <row r="124" spans="1:29" s="829" customFormat="1">
      <c r="A124" s="1167"/>
      <c r="B124" s="1167"/>
      <c r="C124" s="1167"/>
      <c r="D124" s="1167"/>
      <c r="E124" s="1167"/>
      <c r="F124" s="1167"/>
      <c r="G124" s="1167"/>
      <c r="H124" s="1032"/>
      <c r="J124" s="614"/>
    </row>
    <row r="125" spans="1:29" ht="30" customHeight="1">
      <c r="A125" s="1033"/>
      <c r="B125" s="1033"/>
      <c r="C125" s="1034" t="s">
        <v>564</v>
      </c>
      <c r="D125" s="1035"/>
      <c r="E125" s="1035"/>
      <c r="F125" s="1036"/>
      <c r="G125" s="1037">
        <f>SUM(G18:G124)</f>
        <v>0</v>
      </c>
      <c r="K125" s="614"/>
      <c r="L125" s="614"/>
      <c r="M125" s="614"/>
      <c r="N125" s="614"/>
      <c r="O125" s="614"/>
      <c r="P125" s="614"/>
      <c r="Q125" s="614"/>
      <c r="R125" s="614"/>
      <c r="S125" s="614"/>
      <c r="T125" s="614"/>
      <c r="U125" s="614"/>
      <c r="V125" s="614"/>
      <c r="W125" s="614"/>
      <c r="X125" s="614"/>
      <c r="Y125" s="614"/>
      <c r="Z125" s="614"/>
      <c r="AA125" s="614"/>
      <c r="AB125" s="614"/>
      <c r="AC125" s="614"/>
    </row>
    <row r="126" spans="1:29" ht="16.5">
      <c r="A126" s="1038"/>
      <c r="B126" s="1038"/>
      <c r="C126" s="1039"/>
      <c r="D126" s="1040"/>
      <c r="E126" s="1040"/>
      <c r="F126" s="1041"/>
      <c r="G126" s="1042"/>
      <c r="K126" s="614"/>
      <c r="L126" s="614"/>
      <c r="M126" s="614"/>
      <c r="N126" s="614"/>
      <c r="O126" s="614"/>
      <c r="P126" s="614"/>
      <c r="Q126" s="614"/>
      <c r="R126" s="614"/>
      <c r="S126" s="614"/>
      <c r="T126" s="614"/>
      <c r="U126" s="614"/>
      <c r="V126" s="614"/>
      <c r="W126" s="614"/>
      <c r="X126" s="614"/>
      <c r="Y126" s="614"/>
      <c r="Z126" s="614"/>
      <c r="AA126" s="614"/>
      <c r="AB126" s="614"/>
      <c r="AC126" s="614"/>
    </row>
    <row r="127" spans="1:29" ht="16.5">
      <c r="A127" s="1038"/>
      <c r="B127" s="1038"/>
      <c r="C127" s="1039"/>
      <c r="D127" s="1040"/>
      <c r="E127" s="1040"/>
      <c r="F127" s="1041"/>
      <c r="G127" s="1042"/>
      <c r="K127" s="614"/>
      <c r="L127" s="614"/>
      <c r="M127" s="614"/>
      <c r="N127" s="614"/>
      <c r="O127" s="614"/>
      <c r="P127" s="614"/>
      <c r="Q127" s="614"/>
      <c r="R127" s="614"/>
      <c r="S127" s="614"/>
      <c r="T127" s="614"/>
      <c r="U127" s="614"/>
      <c r="V127" s="614"/>
      <c r="W127" s="614"/>
      <c r="X127" s="614"/>
      <c r="Y127" s="614"/>
      <c r="Z127" s="614"/>
      <c r="AA127" s="614"/>
      <c r="AB127" s="614"/>
      <c r="AC127" s="614"/>
    </row>
    <row r="128" spans="1:29" ht="16.5">
      <c r="A128" s="979"/>
      <c r="B128" s="979"/>
      <c r="C128" s="614"/>
      <c r="D128" s="1040"/>
      <c r="E128" s="1040"/>
      <c r="F128" s="1041"/>
      <c r="G128" s="1042"/>
      <c r="K128" s="614"/>
      <c r="L128" s="614"/>
      <c r="M128" s="614"/>
      <c r="N128" s="614"/>
      <c r="O128" s="614"/>
      <c r="P128" s="614"/>
      <c r="Q128" s="614"/>
      <c r="R128" s="614"/>
      <c r="S128" s="614"/>
      <c r="T128" s="614"/>
      <c r="U128" s="614"/>
      <c r="V128" s="614"/>
      <c r="W128" s="614"/>
      <c r="X128" s="614"/>
      <c r="Y128" s="614"/>
      <c r="Z128" s="614"/>
      <c r="AA128" s="614"/>
      <c r="AB128" s="614"/>
      <c r="AC128" s="614"/>
    </row>
    <row r="129" spans="1:29" ht="63.75" customHeight="1">
      <c r="A129" s="979"/>
      <c r="B129" s="1130"/>
      <c r="C129" s="1130"/>
      <c r="D129" s="1130"/>
      <c r="E129" s="1130"/>
      <c r="F129" s="1130"/>
      <c r="G129" s="1130"/>
      <c r="K129" s="614"/>
      <c r="L129" s="614"/>
      <c r="M129" s="614"/>
      <c r="N129" s="614"/>
      <c r="O129" s="614"/>
      <c r="P129" s="614"/>
      <c r="Q129" s="614"/>
      <c r="R129" s="614"/>
      <c r="S129" s="614"/>
      <c r="T129" s="614"/>
      <c r="U129" s="614"/>
      <c r="V129" s="614"/>
      <c r="W129" s="614"/>
      <c r="X129" s="614"/>
      <c r="Y129" s="614"/>
      <c r="Z129" s="614"/>
      <c r="AA129" s="614"/>
      <c r="AB129" s="614"/>
      <c r="AC129" s="614"/>
    </row>
    <row r="130" spans="1:29" ht="16.5">
      <c r="A130" s="862" t="s">
        <v>479</v>
      </c>
      <c r="B130" s="862"/>
      <c r="C130" s="614"/>
      <c r="D130" s="869"/>
      <c r="E130" s="862"/>
      <c r="F130" s="614"/>
      <c r="G130" s="614"/>
      <c r="K130" s="614"/>
      <c r="L130" s="614"/>
      <c r="M130" s="614"/>
      <c r="N130" s="614"/>
      <c r="O130" s="614"/>
      <c r="P130" s="614"/>
      <c r="Q130" s="614"/>
      <c r="R130" s="614"/>
      <c r="S130" s="614"/>
      <c r="T130" s="614"/>
      <c r="U130" s="614"/>
      <c r="V130" s="614"/>
      <c r="W130" s="614"/>
      <c r="X130" s="614"/>
      <c r="Y130" s="614"/>
      <c r="Z130" s="614"/>
      <c r="AA130" s="614"/>
      <c r="AB130" s="614"/>
      <c r="AC130" s="614"/>
    </row>
    <row r="131" spans="1:29" ht="27.75" customHeight="1">
      <c r="A131" s="862" t="s">
        <v>480</v>
      </c>
      <c r="B131" s="862"/>
      <c r="C131" s="614"/>
      <c r="D131" s="822"/>
      <c r="E131" s="1116" t="s">
        <v>406</v>
      </c>
      <c r="F131" s="1116"/>
      <c r="G131" s="865" t="str">
        <f>'Sch-1'!J49</f>
        <v/>
      </c>
      <c r="K131" s="614"/>
      <c r="L131" s="614"/>
      <c r="M131" s="614"/>
      <c r="N131" s="614"/>
      <c r="O131" s="614"/>
      <c r="P131" s="614"/>
      <c r="Q131" s="614"/>
      <c r="R131" s="614"/>
      <c r="S131" s="614"/>
      <c r="T131" s="614"/>
      <c r="U131" s="614"/>
      <c r="V131" s="614"/>
      <c r="W131" s="614"/>
      <c r="X131" s="614"/>
      <c r="Y131" s="614"/>
      <c r="Z131" s="614"/>
      <c r="AA131" s="614"/>
      <c r="AB131" s="614"/>
      <c r="AC131" s="614"/>
    </row>
    <row r="132" spans="1:29" ht="14.25" customHeight="1">
      <c r="A132" s="613"/>
      <c r="B132" s="613"/>
      <c r="C132" s="867"/>
      <c r="D132" s="613"/>
      <c r="E132" s="1116" t="s">
        <v>407</v>
      </c>
      <c r="F132" s="1116"/>
      <c r="G132" s="865" t="str">
        <f>'Sch-1'!J50</f>
        <v/>
      </c>
      <c r="K132" s="614"/>
      <c r="L132" s="614"/>
      <c r="M132" s="614"/>
      <c r="N132" s="614"/>
      <c r="O132" s="614"/>
      <c r="P132" s="614"/>
      <c r="Q132" s="614"/>
      <c r="R132" s="614"/>
      <c r="S132" s="614"/>
      <c r="T132" s="614"/>
      <c r="U132" s="614"/>
      <c r="V132" s="614"/>
      <c r="W132" s="614"/>
      <c r="X132" s="614"/>
      <c r="Y132" s="614"/>
      <c r="Z132" s="614"/>
      <c r="AA132" s="614"/>
      <c r="AB132" s="614"/>
      <c r="AC132" s="614"/>
    </row>
    <row r="133" spans="1:29" ht="10.5" customHeight="1">
      <c r="A133" s="979"/>
      <c r="B133" s="979"/>
      <c r="C133" s="952"/>
      <c r="D133" s="869"/>
      <c r="E133" s="862"/>
      <c r="F133" s="614"/>
      <c r="G133" s="614"/>
      <c r="K133" s="614"/>
      <c r="L133" s="614"/>
      <c r="M133" s="614"/>
      <c r="N133" s="614"/>
      <c r="O133" s="614"/>
      <c r="P133" s="614"/>
      <c r="Q133" s="614"/>
      <c r="R133" s="614"/>
      <c r="S133" s="614"/>
      <c r="T133" s="614"/>
      <c r="U133" s="614"/>
      <c r="V133" s="614"/>
      <c r="W133" s="614"/>
      <c r="X133" s="614"/>
      <c r="Y133" s="614"/>
      <c r="Z133" s="614"/>
      <c r="AA133" s="614"/>
      <c r="AB133" s="614"/>
      <c r="AC133" s="614"/>
    </row>
    <row r="171" spans="1:29">
      <c r="A171" s="886"/>
      <c r="B171" s="886"/>
      <c r="C171" s="1043"/>
      <c r="D171" s="886"/>
      <c r="E171" s="886"/>
      <c r="F171" s="886"/>
      <c r="G171" s="886"/>
      <c r="H171" s="614"/>
      <c r="K171" s="614"/>
      <c r="L171" s="614"/>
      <c r="M171" s="614"/>
      <c r="N171" s="614"/>
      <c r="O171" s="614"/>
      <c r="P171" s="614"/>
      <c r="Q171" s="614"/>
      <c r="R171" s="614"/>
      <c r="S171" s="614"/>
      <c r="T171" s="614"/>
      <c r="U171" s="614"/>
      <c r="V171" s="614"/>
      <c r="W171" s="614"/>
      <c r="X171" s="614"/>
      <c r="Y171" s="614"/>
      <c r="Z171" s="614"/>
      <c r="AA171" s="614"/>
      <c r="AB171" s="614"/>
      <c r="AC171" s="614"/>
    </row>
    <row r="172" spans="1:29">
      <c r="A172" s="886"/>
      <c r="B172" s="886"/>
      <c r="C172" s="1043"/>
      <c r="D172" s="886"/>
      <c r="E172" s="886"/>
      <c r="F172" s="886"/>
      <c r="G172" s="886"/>
      <c r="H172" s="614"/>
      <c r="K172" s="614"/>
      <c r="L172" s="614"/>
      <c r="M172" s="614"/>
      <c r="N172" s="614"/>
      <c r="O172" s="614"/>
      <c r="P172" s="614"/>
      <c r="Q172" s="614"/>
      <c r="R172" s="614"/>
      <c r="S172" s="614"/>
      <c r="T172" s="614"/>
      <c r="U172" s="614"/>
      <c r="V172" s="614"/>
      <c r="W172" s="614"/>
      <c r="X172" s="614"/>
      <c r="Y172" s="614"/>
      <c r="Z172" s="614"/>
      <c r="AA172" s="614"/>
      <c r="AB172" s="614"/>
      <c r="AC172" s="614"/>
    </row>
    <row r="173" spans="1:29">
      <c r="A173" s="886"/>
      <c r="B173" s="886"/>
      <c r="C173" s="1043"/>
      <c r="D173" s="886"/>
      <c r="E173" s="886"/>
      <c r="F173" s="886"/>
      <c r="G173" s="886"/>
      <c r="H173" s="614"/>
      <c r="K173" s="614"/>
      <c r="L173" s="614"/>
      <c r="M173" s="614"/>
      <c r="N173" s="614"/>
      <c r="O173" s="614"/>
      <c r="P173" s="614"/>
      <c r="Q173" s="614"/>
      <c r="R173" s="614"/>
      <c r="S173" s="614"/>
      <c r="T173" s="614"/>
      <c r="U173" s="614"/>
      <c r="V173" s="614"/>
      <c r="W173" s="614"/>
      <c r="X173" s="614"/>
      <c r="Y173" s="614"/>
      <c r="Z173" s="614"/>
      <c r="AA173" s="614"/>
      <c r="AB173" s="614"/>
      <c r="AC173" s="614"/>
    </row>
    <row r="174" spans="1:29">
      <c r="A174" s="886"/>
      <c r="B174" s="886"/>
      <c r="C174" s="1043"/>
      <c r="D174" s="886"/>
      <c r="E174" s="886"/>
      <c r="F174" s="886"/>
      <c r="G174" s="886"/>
      <c r="H174" s="614"/>
      <c r="K174" s="614"/>
      <c r="L174" s="614"/>
      <c r="M174" s="614"/>
      <c r="N174" s="614"/>
      <c r="O174" s="614"/>
      <c r="P174" s="614"/>
      <c r="Q174" s="614"/>
      <c r="R174" s="614"/>
      <c r="S174" s="614"/>
      <c r="T174" s="614"/>
      <c r="U174" s="614"/>
      <c r="V174" s="614"/>
      <c r="W174" s="614"/>
      <c r="X174" s="614"/>
      <c r="Y174" s="614"/>
      <c r="Z174" s="614"/>
      <c r="AA174" s="614"/>
      <c r="AB174" s="614"/>
      <c r="AC174" s="614"/>
    </row>
    <row r="175" spans="1:29">
      <c r="A175" s="886"/>
      <c r="B175" s="886"/>
      <c r="C175" s="1043"/>
      <c r="D175" s="886"/>
      <c r="E175" s="886"/>
      <c r="F175" s="886"/>
      <c r="G175" s="886"/>
      <c r="H175" s="614"/>
      <c r="K175" s="614"/>
      <c r="L175" s="614"/>
      <c r="M175" s="614"/>
      <c r="N175" s="614"/>
      <c r="O175" s="614"/>
      <c r="P175" s="614"/>
      <c r="Q175" s="614"/>
      <c r="R175" s="614"/>
      <c r="S175" s="614"/>
      <c r="T175" s="614"/>
      <c r="U175" s="614"/>
      <c r="V175" s="614"/>
      <c r="W175" s="614"/>
      <c r="X175" s="614"/>
      <c r="Y175" s="614"/>
      <c r="Z175" s="614"/>
      <c r="AA175" s="614"/>
      <c r="AB175" s="614"/>
      <c r="AC175" s="614"/>
    </row>
    <row r="176" spans="1:29">
      <c r="A176" s="886"/>
      <c r="B176" s="886"/>
      <c r="C176" s="1043"/>
      <c r="D176" s="886"/>
      <c r="E176" s="886"/>
      <c r="F176" s="886"/>
      <c r="G176" s="886"/>
      <c r="H176" s="614"/>
      <c r="K176" s="614"/>
      <c r="L176" s="614"/>
      <c r="M176" s="614"/>
      <c r="N176" s="614"/>
      <c r="O176" s="614"/>
      <c r="P176" s="614"/>
      <c r="Q176" s="614"/>
      <c r="R176" s="614"/>
      <c r="S176" s="614"/>
      <c r="T176" s="614"/>
      <c r="U176" s="614"/>
      <c r="V176" s="614"/>
      <c r="W176" s="614"/>
      <c r="X176" s="614"/>
      <c r="Y176" s="614"/>
      <c r="Z176" s="614"/>
      <c r="AA176" s="614"/>
      <c r="AB176" s="614"/>
      <c r="AC176" s="614"/>
    </row>
    <row r="177" spans="1:29">
      <c r="A177" s="886"/>
      <c r="B177" s="886"/>
      <c r="C177" s="1043"/>
      <c r="D177" s="886"/>
      <c r="E177" s="886"/>
      <c r="F177" s="886"/>
      <c r="G177" s="886"/>
      <c r="H177" s="614"/>
      <c r="K177" s="614"/>
      <c r="L177" s="614"/>
      <c r="M177" s="614"/>
      <c r="N177" s="614"/>
      <c r="O177" s="614"/>
      <c r="P177" s="614"/>
      <c r="Q177" s="614"/>
      <c r="R177" s="614"/>
      <c r="S177" s="614"/>
      <c r="T177" s="614"/>
      <c r="U177" s="614"/>
      <c r="V177" s="614"/>
      <c r="W177" s="614"/>
      <c r="X177" s="614"/>
      <c r="Y177" s="614"/>
      <c r="Z177" s="614"/>
      <c r="AA177" s="614"/>
      <c r="AB177" s="614"/>
      <c r="AC177" s="614"/>
    </row>
    <row r="178" spans="1:29">
      <c r="A178" s="886"/>
      <c r="B178" s="886"/>
      <c r="C178" s="1043"/>
      <c r="D178" s="886"/>
      <c r="E178" s="886"/>
      <c r="F178" s="886"/>
      <c r="G178" s="886"/>
      <c r="H178" s="614"/>
      <c r="K178" s="614"/>
      <c r="L178" s="614"/>
      <c r="M178" s="614"/>
      <c r="N178" s="614"/>
      <c r="O178" s="614"/>
      <c r="P178" s="614"/>
      <c r="Q178" s="614"/>
      <c r="R178" s="614"/>
      <c r="S178" s="614"/>
      <c r="T178" s="614"/>
      <c r="U178" s="614"/>
      <c r="V178" s="614"/>
      <c r="W178" s="614"/>
      <c r="X178" s="614"/>
      <c r="Y178" s="614"/>
      <c r="Z178" s="614"/>
      <c r="AA178" s="614"/>
      <c r="AB178" s="614"/>
      <c r="AC178" s="614"/>
    </row>
    <row r="179" spans="1:29">
      <c r="A179" s="886"/>
      <c r="B179" s="886"/>
      <c r="C179" s="1043"/>
      <c r="D179" s="886"/>
      <c r="E179" s="886"/>
      <c r="F179" s="886"/>
      <c r="G179" s="886"/>
      <c r="H179" s="614"/>
      <c r="K179" s="614"/>
      <c r="L179" s="614"/>
      <c r="M179" s="614"/>
      <c r="N179" s="614"/>
      <c r="O179" s="614"/>
      <c r="P179" s="614"/>
      <c r="Q179" s="614"/>
      <c r="R179" s="614"/>
      <c r="S179" s="614"/>
      <c r="T179" s="614"/>
      <c r="U179" s="614"/>
      <c r="V179" s="614"/>
      <c r="W179" s="614"/>
      <c r="X179" s="614"/>
      <c r="Y179" s="614"/>
      <c r="Z179" s="614"/>
      <c r="AA179" s="614"/>
      <c r="AB179" s="614"/>
      <c r="AC179" s="614"/>
    </row>
    <row r="180" spans="1:29">
      <c r="A180" s="886"/>
      <c r="B180" s="886"/>
      <c r="C180" s="1043"/>
      <c r="D180" s="886"/>
      <c r="E180" s="886"/>
      <c r="F180" s="886"/>
      <c r="G180" s="886"/>
      <c r="H180" s="614"/>
      <c r="K180" s="614"/>
      <c r="L180" s="614"/>
      <c r="M180" s="614"/>
      <c r="N180" s="614"/>
      <c r="O180" s="614"/>
      <c r="P180" s="614"/>
      <c r="Q180" s="614"/>
      <c r="R180" s="614"/>
      <c r="S180" s="614"/>
      <c r="T180" s="614"/>
      <c r="U180" s="614"/>
      <c r="V180" s="614"/>
      <c r="W180" s="614"/>
      <c r="X180" s="614"/>
      <c r="Y180" s="614"/>
      <c r="Z180" s="614"/>
      <c r="AA180" s="614"/>
      <c r="AB180" s="614"/>
      <c r="AC180" s="614"/>
    </row>
    <row r="181" spans="1:29">
      <c r="A181" s="886"/>
      <c r="B181" s="886"/>
      <c r="C181" s="1043"/>
      <c r="D181" s="886"/>
      <c r="E181" s="886"/>
      <c r="F181" s="886"/>
      <c r="G181" s="886"/>
      <c r="H181" s="614"/>
      <c r="K181" s="614"/>
      <c r="L181" s="614"/>
      <c r="M181" s="614"/>
      <c r="N181" s="614"/>
      <c r="O181" s="614"/>
      <c r="P181" s="614"/>
      <c r="Q181" s="614"/>
      <c r="R181" s="614"/>
      <c r="S181" s="614"/>
      <c r="T181" s="614"/>
      <c r="U181" s="614"/>
      <c r="V181" s="614"/>
      <c r="W181" s="614"/>
      <c r="X181" s="614"/>
      <c r="Y181" s="614"/>
      <c r="Z181" s="614"/>
      <c r="AA181" s="614"/>
      <c r="AB181" s="614"/>
      <c r="AC181" s="614"/>
    </row>
    <row r="182" spans="1:29">
      <c r="A182" s="886"/>
      <c r="B182" s="886"/>
      <c r="C182" s="1043"/>
      <c r="D182" s="886"/>
      <c r="E182" s="886"/>
      <c r="F182" s="886"/>
      <c r="G182" s="886"/>
      <c r="H182" s="614"/>
      <c r="K182" s="614"/>
      <c r="L182" s="614"/>
      <c r="M182" s="614"/>
      <c r="N182" s="614"/>
      <c r="O182" s="614"/>
      <c r="P182" s="614"/>
      <c r="Q182" s="614"/>
      <c r="R182" s="614"/>
      <c r="S182" s="614"/>
      <c r="T182" s="614"/>
      <c r="U182" s="614"/>
      <c r="V182" s="614"/>
      <c r="W182" s="614"/>
      <c r="X182" s="614"/>
      <c r="Y182" s="614"/>
      <c r="Z182" s="614"/>
      <c r="AA182" s="614"/>
      <c r="AB182" s="614"/>
      <c r="AC182" s="614"/>
    </row>
    <row r="183" spans="1:29">
      <c r="A183" s="886"/>
      <c r="B183" s="886"/>
      <c r="C183" s="1043"/>
      <c r="D183" s="886"/>
      <c r="E183" s="886"/>
      <c r="F183" s="886"/>
      <c r="G183" s="886"/>
      <c r="H183" s="614"/>
      <c r="K183" s="614"/>
      <c r="L183" s="614"/>
      <c r="M183" s="614"/>
      <c r="N183" s="614"/>
      <c r="O183" s="614"/>
      <c r="P183" s="614"/>
      <c r="Q183" s="614"/>
      <c r="R183" s="614"/>
      <c r="S183" s="614"/>
      <c r="T183" s="614"/>
      <c r="U183" s="614"/>
      <c r="V183" s="614"/>
      <c r="W183" s="614"/>
      <c r="X183" s="614"/>
      <c r="Y183" s="614"/>
      <c r="Z183" s="614"/>
      <c r="AA183" s="614"/>
      <c r="AB183" s="614"/>
      <c r="AC183" s="614"/>
    </row>
    <row r="184" spans="1:29">
      <c r="A184" s="886"/>
      <c r="B184" s="886"/>
      <c r="C184" s="1043"/>
      <c r="D184" s="886"/>
      <c r="E184" s="886"/>
      <c r="F184" s="886"/>
      <c r="G184" s="886"/>
      <c r="H184" s="614"/>
      <c r="K184" s="614"/>
      <c r="L184" s="614"/>
      <c r="M184" s="614"/>
      <c r="N184" s="614"/>
      <c r="O184" s="614"/>
      <c r="P184" s="614"/>
      <c r="Q184" s="614"/>
      <c r="R184" s="614"/>
      <c r="S184" s="614"/>
      <c r="T184" s="614"/>
      <c r="U184" s="614"/>
      <c r="V184" s="614"/>
      <c r="W184" s="614"/>
      <c r="X184" s="614"/>
      <c r="Y184" s="614"/>
      <c r="Z184" s="614"/>
      <c r="AA184" s="614"/>
      <c r="AB184" s="614"/>
      <c r="AC184" s="614"/>
    </row>
    <row r="185" spans="1:29">
      <c r="A185" s="886"/>
      <c r="B185" s="886"/>
      <c r="C185" s="1043"/>
      <c r="D185" s="886"/>
      <c r="E185" s="886"/>
      <c r="F185" s="886"/>
      <c r="G185" s="886"/>
      <c r="H185" s="614"/>
      <c r="K185" s="614"/>
      <c r="L185" s="614"/>
      <c r="M185" s="614"/>
      <c r="N185" s="614"/>
      <c r="O185" s="614"/>
      <c r="P185" s="614"/>
      <c r="Q185" s="614"/>
      <c r="R185" s="614"/>
      <c r="S185" s="614"/>
      <c r="T185" s="614"/>
      <c r="U185" s="614"/>
      <c r="V185" s="614"/>
      <c r="W185" s="614"/>
      <c r="X185" s="614"/>
      <c r="Y185" s="614"/>
      <c r="Z185" s="614"/>
      <c r="AA185" s="614"/>
      <c r="AB185" s="614"/>
      <c r="AC185" s="614"/>
    </row>
    <row r="186" spans="1:29">
      <c r="A186" s="886"/>
      <c r="B186" s="886"/>
      <c r="C186" s="1043"/>
      <c r="D186" s="886"/>
      <c r="E186" s="886"/>
      <c r="F186" s="886"/>
      <c r="G186" s="886"/>
      <c r="H186" s="614"/>
      <c r="K186" s="614"/>
      <c r="L186" s="614"/>
      <c r="M186" s="614"/>
      <c r="N186" s="614"/>
      <c r="O186" s="614"/>
      <c r="P186" s="614"/>
      <c r="Q186" s="614"/>
      <c r="R186" s="614"/>
      <c r="S186" s="614"/>
      <c r="T186" s="614"/>
      <c r="U186" s="614"/>
      <c r="V186" s="614"/>
      <c r="W186" s="614"/>
      <c r="X186" s="614"/>
      <c r="Y186" s="614"/>
      <c r="Z186" s="614"/>
      <c r="AA186" s="614"/>
      <c r="AB186" s="614"/>
      <c r="AC186" s="614"/>
    </row>
    <row r="187" spans="1:29">
      <c r="A187" s="886"/>
      <c r="B187" s="886"/>
      <c r="C187" s="1043"/>
      <c r="D187" s="886"/>
      <c r="E187" s="886"/>
      <c r="F187" s="886"/>
      <c r="G187" s="886"/>
      <c r="H187" s="614"/>
      <c r="K187" s="614"/>
      <c r="L187" s="614"/>
      <c r="M187" s="614"/>
      <c r="N187" s="614"/>
      <c r="O187" s="614"/>
      <c r="P187" s="614"/>
      <c r="Q187" s="614"/>
      <c r="R187" s="614"/>
      <c r="S187" s="614"/>
      <c r="T187" s="614"/>
      <c r="U187" s="614"/>
      <c r="V187" s="614"/>
      <c r="W187" s="614"/>
      <c r="X187" s="614"/>
      <c r="Y187" s="614"/>
      <c r="Z187" s="614"/>
      <c r="AA187" s="614"/>
      <c r="AB187" s="614"/>
      <c r="AC187" s="614"/>
    </row>
    <row r="188" spans="1:29">
      <c r="A188" s="886"/>
      <c r="B188" s="886"/>
      <c r="C188" s="1043"/>
      <c r="D188" s="886"/>
      <c r="E188" s="886"/>
      <c r="F188" s="886"/>
      <c r="G188" s="886"/>
      <c r="H188" s="614"/>
      <c r="K188" s="614"/>
      <c r="L188" s="614"/>
      <c r="M188" s="614"/>
      <c r="N188" s="614"/>
      <c r="O188" s="614"/>
      <c r="P188" s="614"/>
      <c r="Q188" s="614"/>
      <c r="R188" s="614"/>
      <c r="S188" s="614"/>
      <c r="T188" s="614"/>
      <c r="U188" s="614"/>
      <c r="V188" s="614"/>
      <c r="W188" s="614"/>
      <c r="X188" s="614"/>
      <c r="Y188" s="614"/>
      <c r="Z188" s="614"/>
      <c r="AA188" s="614"/>
      <c r="AB188" s="614"/>
      <c r="AC188" s="614"/>
    </row>
    <row r="189" spans="1:29">
      <c r="A189" s="886"/>
      <c r="B189" s="886"/>
      <c r="C189" s="1043"/>
      <c r="D189" s="886"/>
      <c r="E189" s="886"/>
      <c r="F189" s="886"/>
      <c r="G189" s="886"/>
      <c r="H189" s="614"/>
      <c r="K189" s="614"/>
      <c r="L189" s="614"/>
      <c r="M189" s="614"/>
      <c r="N189" s="614"/>
      <c r="O189" s="614"/>
      <c r="P189" s="614"/>
      <c r="Q189" s="614"/>
      <c r="R189" s="614"/>
      <c r="S189" s="614"/>
      <c r="T189" s="614"/>
      <c r="U189" s="614"/>
      <c r="V189" s="614"/>
      <c r="W189" s="614"/>
      <c r="X189" s="614"/>
      <c r="Y189" s="614"/>
      <c r="Z189" s="614"/>
      <c r="AA189" s="614"/>
      <c r="AB189" s="614"/>
      <c r="AC189" s="614"/>
    </row>
    <row r="190" spans="1:29">
      <c r="A190" s="886"/>
      <c r="B190" s="886"/>
      <c r="C190" s="1043"/>
      <c r="D190" s="886"/>
      <c r="E190" s="886"/>
      <c r="F190" s="886"/>
      <c r="G190" s="886"/>
      <c r="H190" s="614"/>
      <c r="K190" s="614"/>
      <c r="L190" s="614"/>
      <c r="M190" s="614"/>
      <c r="N190" s="614"/>
      <c r="O190" s="614"/>
      <c r="P190" s="614"/>
      <c r="Q190" s="614"/>
      <c r="R190" s="614"/>
      <c r="S190" s="614"/>
      <c r="T190" s="614"/>
      <c r="U190" s="614"/>
      <c r="V190" s="614"/>
      <c r="W190" s="614"/>
      <c r="X190" s="614"/>
      <c r="Y190" s="614"/>
      <c r="Z190" s="614"/>
      <c r="AA190" s="614"/>
      <c r="AB190" s="614"/>
      <c r="AC190" s="614"/>
    </row>
    <row r="191" spans="1:29">
      <c r="A191" s="886"/>
      <c r="B191" s="886"/>
      <c r="C191" s="1043"/>
      <c r="D191" s="886"/>
      <c r="E191" s="886"/>
      <c r="F191" s="886"/>
      <c r="G191" s="886"/>
      <c r="H191" s="614"/>
      <c r="K191" s="614"/>
      <c r="L191" s="614"/>
      <c r="M191" s="614"/>
      <c r="N191" s="614"/>
      <c r="O191" s="614"/>
      <c r="P191" s="614"/>
      <c r="Q191" s="614"/>
      <c r="R191" s="614"/>
      <c r="S191" s="614"/>
      <c r="T191" s="614"/>
      <c r="U191" s="614"/>
      <c r="V191" s="614"/>
      <c r="W191" s="614"/>
      <c r="X191" s="614"/>
      <c r="Y191" s="614"/>
      <c r="Z191" s="614"/>
      <c r="AA191" s="614"/>
      <c r="AB191" s="614"/>
      <c r="AC191" s="614"/>
    </row>
    <row r="192" spans="1:29">
      <c r="A192" s="886"/>
      <c r="B192" s="886"/>
      <c r="C192" s="1043"/>
      <c r="D192" s="886"/>
      <c r="E192" s="886"/>
      <c r="F192" s="886"/>
      <c r="G192" s="886"/>
      <c r="H192" s="614"/>
      <c r="K192" s="614"/>
      <c r="L192" s="614"/>
      <c r="M192" s="614"/>
      <c r="N192" s="614"/>
      <c r="O192" s="614"/>
      <c r="P192" s="614"/>
      <c r="Q192" s="614"/>
      <c r="R192" s="614"/>
      <c r="S192" s="614"/>
      <c r="T192" s="614"/>
      <c r="U192" s="614"/>
      <c r="V192" s="614"/>
      <c r="W192" s="614"/>
      <c r="X192" s="614"/>
      <c r="Y192" s="614"/>
      <c r="Z192" s="614"/>
      <c r="AA192" s="614"/>
      <c r="AB192" s="614"/>
      <c r="AC192" s="614"/>
    </row>
    <row r="193" spans="1:29">
      <c r="A193" s="886"/>
      <c r="B193" s="886"/>
      <c r="C193" s="1043"/>
      <c r="D193" s="886"/>
      <c r="E193" s="886"/>
      <c r="F193" s="886"/>
      <c r="G193" s="886"/>
      <c r="H193" s="614"/>
      <c r="K193" s="614"/>
      <c r="L193" s="614"/>
      <c r="M193" s="614"/>
      <c r="N193" s="614"/>
      <c r="O193" s="614"/>
      <c r="P193" s="614"/>
      <c r="Q193" s="614"/>
      <c r="R193" s="614"/>
      <c r="S193" s="614"/>
      <c r="T193" s="614"/>
      <c r="U193" s="614"/>
      <c r="V193" s="614"/>
      <c r="W193" s="614"/>
      <c r="X193" s="614"/>
      <c r="Y193" s="614"/>
      <c r="Z193" s="614"/>
      <c r="AA193" s="614"/>
      <c r="AB193" s="614"/>
      <c r="AC193" s="614"/>
    </row>
    <row r="194" spans="1:29">
      <c r="A194" s="886"/>
      <c r="B194" s="886"/>
      <c r="C194" s="887"/>
      <c r="D194" s="886"/>
      <c r="E194" s="886"/>
      <c r="F194" s="691"/>
      <c r="G194" s="691"/>
      <c r="H194" s="614"/>
      <c r="K194" s="614"/>
      <c r="L194" s="614"/>
      <c r="M194" s="614"/>
      <c r="N194" s="614"/>
      <c r="O194" s="614"/>
      <c r="P194" s="614"/>
      <c r="Q194" s="614"/>
      <c r="R194" s="614"/>
      <c r="S194" s="614"/>
      <c r="T194" s="614"/>
      <c r="U194" s="614"/>
      <c r="V194" s="614"/>
      <c r="W194" s="614"/>
      <c r="X194" s="614"/>
      <c r="Y194" s="614"/>
      <c r="Z194" s="614"/>
      <c r="AA194" s="614"/>
      <c r="AB194" s="614"/>
      <c r="AC194" s="614"/>
    </row>
    <row r="195" spans="1:29">
      <c r="A195" s="886"/>
      <c r="B195" s="886"/>
      <c r="C195" s="887"/>
      <c r="D195" s="886"/>
      <c r="E195" s="886"/>
      <c r="F195" s="691"/>
      <c r="G195" s="691"/>
      <c r="H195" s="614"/>
      <c r="K195" s="614"/>
      <c r="L195" s="614"/>
      <c r="M195" s="614"/>
      <c r="N195" s="614"/>
      <c r="O195" s="614"/>
      <c r="P195" s="614"/>
      <c r="Q195" s="614"/>
      <c r="R195" s="614"/>
      <c r="S195" s="614"/>
      <c r="T195" s="614"/>
      <c r="U195" s="614"/>
      <c r="V195" s="614"/>
      <c r="W195" s="614"/>
      <c r="X195" s="614"/>
      <c r="Y195" s="614"/>
      <c r="Z195" s="614"/>
      <c r="AA195" s="614"/>
      <c r="AB195" s="614"/>
      <c r="AC195" s="614"/>
    </row>
    <row r="196" spans="1:29">
      <c r="A196" s="886"/>
      <c r="B196" s="886"/>
      <c r="C196" s="887"/>
      <c r="D196" s="886"/>
      <c r="E196" s="886"/>
      <c r="F196" s="691"/>
      <c r="G196" s="691"/>
      <c r="H196" s="614"/>
      <c r="K196" s="614"/>
      <c r="L196" s="614"/>
      <c r="M196" s="614"/>
      <c r="N196" s="614"/>
      <c r="O196" s="614"/>
      <c r="P196" s="614"/>
      <c r="Q196" s="614"/>
      <c r="R196" s="614"/>
      <c r="S196" s="614"/>
      <c r="T196" s="614"/>
      <c r="U196" s="614"/>
      <c r="V196" s="614"/>
      <c r="W196" s="614"/>
      <c r="X196" s="614"/>
      <c r="Y196" s="614"/>
      <c r="Z196" s="614"/>
      <c r="AA196" s="614"/>
      <c r="AB196" s="614"/>
      <c r="AC196" s="614"/>
    </row>
    <row r="197" spans="1:29">
      <c r="A197" s="886"/>
      <c r="B197" s="886"/>
      <c r="C197" s="887"/>
      <c r="D197" s="886"/>
      <c r="E197" s="886"/>
      <c r="F197" s="691"/>
      <c r="G197" s="691"/>
      <c r="H197" s="614"/>
      <c r="K197" s="614"/>
      <c r="L197" s="614"/>
      <c r="M197" s="614"/>
      <c r="N197" s="614"/>
      <c r="O197" s="614"/>
      <c r="P197" s="614"/>
      <c r="Q197" s="614"/>
      <c r="R197" s="614"/>
      <c r="S197" s="614"/>
      <c r="T197" s="614"/>
      <c r="U197" s="614"/>
      <c r="V197" s="614"/>
      <c r="W197" s="614"/>
      <c r="X197" s="614"/>
      <c r="Y197" s="614"/>
      <c r="Z197" s="614"/>
      <c r="AA197" s="614"/>
      <c r="AB197" s="614"/>
      <c r="AC197" s="614"/>
    </row>
    <row r="198" spans="1:29">
      <c r="A198" s="886"/>
      <c r="B198" s="886"/>
      <c r="C198" s="887"/>
      <c r="D198" s="886"/>
      <c r="E198" s="886"/>
      <c r="F198" s="691"/>
      <c r="G198" s="691"/>
      <c r="H198" s="614"/>
      <c r="K198" s="614"/>
      <c r="L198" s="614"/>
      <c r="M198" s="614"/>
      <c r="N198" s="614"/>
      <c r="O198" s="614"/>
      <c r="P198" s="614"/>
      <c r="Q198" s="614"/>
      <c r="R198" s="614"/>
      <c r="S198" s="614"/>
      <c r="T198" s="614"/>
      <c r="U198" s="614"/>
      <c r="V198" s="614"/>
      <c r="W198" s="614"/>
      <c r="X198" s="614"/>
      <c r="Y198" s="614"/>
      <c r="Z198" s="614"/>
      <c r="AA198" s="614"/>
      <c r="AB198" s="614"/>
      <c r="AC198" s="614"/>
    </row>
    <row r="199" spans="1:29">
      <c r="A199" s="886"/>
      <c r="B199" s="886"/>
      <c r="C199" s="887"/>
      <c r="D199" s="886"/>
      <c r="E199" s="886"/>
      <c r="F199" s="691"/>
      <c r="G199" s="691"/>
      <c r="H199" s="614"/>
      <c r="K199" s="614"/>
      <c r="L199" s="614"/>
      <c r="M199" s="614"/>
      <c r="N199" s="614"/>
      <c r="O199" s="614"/>
      <c r="P199" s="614"/>
      <c r="Q199" s="614"/>
      <c r="R199" s="614"/>
      <c r="S199" s="614"/>
      <c r="T199" s="614"/>
      <c r="U199" s="614"/>
      <c r="V199" s="614"/>
      <c r="W199" s="614"/>
      <c r="X199" s="614"/>
      <c r="Y199" s="614"/>
      <c r="Z199" s="614"/>
      <c r="AA199" s="614"/>
      <c r="AB199" s="614"/>
      <c r="AC199" s="614"/>
    </row>
    <row r="200" spans="1:29">
      <c r="A200" s="886"/>
      <c r="B200" s="886"/>
      <c r="C200" s="887"/>
      <c r="D200" s="886"/>
      <c r="E200" s="886"/>
      <c r="F200" s="691"/>
      <c r="G200" s="691"/>
      <c r="H200" s="614"/>
      <c r="K200" s="614"/>
      <c r="L200" s="614"/>
      <c r="M200" s="614"/>
      <c r="N200" s="614"/>
      <c r="O200" s="614"/>
      <c r="P200" s="614"/>
      <c r="Q200" s="614"/>
      <c r="R200" s="614"/>
      <c r="S200" s="614"/>
      <c r="T200" s="614"/>
      <c r="U200" s="614"/>
      <c r="V200" s="614"/>
      <c r="W200" s="614"/>
      <c r="X200" s="614"/>
      <c r="Y200" s="614"/>
      <c r="Z200" s="614"/>
      <c r="AA200" s="614"/>
      <c r="AB200" s="614"/>
      <c r="AC200" s="614"/>
    </row>
    <row r="201" spans="1:29">
      <c r="A201" s="886"/>
      <c r="B201" s="886"/>
      <c r="C201" s="887"/>
      <c r="D201" s="886"/>
      <c r="E201" s="886"/>
      <c r="F201" s="691"/>
      <c r="G201" s="691"/>
      <c r="H201" s="614"/>
      <c r="K201" s="614"/>
      <c r="L201" s="614"/>
      <c r="M201" s="614"/>
      <c r="N201" s="614"/>
      <c r="O201" s="614"/>
      <c r="P201" s="614"/>
      <c r="Q201" s="614"/>
      <c r="R201" s="614"/>
      <c r="S201" s="614"/>
      <c r="T201" s="614"/>
      <c r="U201" s="614"/>
      <c r="V201" s="614"/>
      <c r="W201" s="614"/>
      <c r="X201" s="614"/>
      <c r="Y201" s="614"/>
      <c r="Z201" s="614"/>
      <c r="AA201" s="614"/>
      <c r="AB201" s="614"/>
      <c r="AC201" s="614"/>
    </row>
    <row r="202" spans="1:29">
      <c r="A202" s="886"/>
      <c r="B202" s="886"/>
      <c r="C202" s="887"/>
      <c r="D202" s="886"/>
      <c r="E202" s="886"/>
      <c r="F202" s="691"/>
      <c r="G202" s="691"/>
      <c r="H202" s="614"/>
      <c r="K202" s="614"/>
      <c r="L202" s="614"/>
      <c r="M202" s="614"/>
      <c r="N202" s="614"/>
      <c r="O202" s="614"/>
      <c r="P202" s="614"/>
      <c r="Q202" s="614"/>
      <c r="R202" s="614"/>
      <c r="S202" s="614"/>
      <c r="T202" s="614"/>
      <c r="U202" s="614"/>
      <c r="V202" s="614"/>
      <c r="W202" s="614"/>
      <c r="X202" s="614"/>
      <c r="Y202" s="614"/>
      <c r="Z202" s="614"/>
      <c r="AA202" s="614"/>
      <c r="AB202" s="614"/>
      <c r="AC202" s="614"/>
    </row>
    <row r="203" spans="1:29">
      <c r="A203" s="886"/>
      <c r="B203" s="886"/>
      <c r="C203" s="887"/>
      <c r="D203" s="886"/>
      <c r="E203" s="886"/>
      <c r="F203" s="691"/>
      <c r="G203" s="691"/>
      <c r="H203" s="614"/>
      <c r="K203" s="614"/>
      <c r="L203" s="614"/>
      <c r="M203" s="614"/>
      <c r="N203" s="614"/>
      <c r="O203" s="614"/>
      <c r="P203" s="614"/>
      <c r="Q203" s="614"/>
      <c r="R203" s="614"/>
      <c r="S203" s="614"/>
      <c r="T203" s="614"/>
      <c r="U203" s="614"/>
      <c r="V203" s="614"/>
      <c r="W203" s="614"/>
      <c r="X203" s="614"/>
      <c r="Y203" s="614"/>
      <c r="Z203" s="614"/>
      <c r="AA203" s="614"/>
      <c r="AB203" s="614"/>
      <c r="AC203" s="614"/>
    </row>
    <row r="204" spans="1:29">
      <c r="A204" s="886"/>
      <c r="B204" s="886"/>
      <c r="C204" s="887"/>
      <c r="D204" s="886"/>
      <c r="E204" s="886"/>
      <c r="F204" s="691"/>
      <c r="G204" s="691"/>
      <c r="H204" s="614"/>
      <c r="K204" s="614"/>
      <c r="L204" s="614"/>
      <c r="M204" s="614"/>
      <c r="N204" s="614"/>
      <c r="O204" s="614"/>
      <c r="P204" s="614"/>
      <c r="Q204" s="614"/>
      <c r="R204" s="614"/>
      <c r="S204" s="614"/>
      <c r="T204" s="614"/>
      <c r="U204" s="614"/>
      <c r="V204" s="614"/>
      <c r="W204" s="614"/>
      <c r="X204" s="614"/>
      <c r="Y204" s="614"/>
      <c r="Z204" s="614"/>
      <c r="AA204" s="614"/>
      <c r="AB204" s="614"/>
      <c r="AC204" s="614"/>
    </row>
    <row r="205" spans="1:29">
      <c r="A205" s="886"/>
      <c r="B205" s="886"/>
      <c r="C205" s="887"/>
      <c r="D205" s="886"/>
      <c r="E205" s="886"/>
      <c r="F205" s="691"/>
      <c r="G205" s="691"/>
      <c r="H205" s="614"/>
      <c r="K205" s="614"/>
      <c r="L205" s="614"/>
      <c r="M205" s="614"/>
      <c r="N205" s="614"/>
      <c r="O205" s="614"/>
      <c r="P205" s="614"/>
      <c r="Q205" s="614"/>
      <c r="R205" s="614"/>
      <c r="S205" s="614"/>
      <c r="T205" s="614"/>
      <c r="U205" s="614"/>
      <c r="V205" s="614"/>
      <c r="W205" s="614"/>
      <c r="X205" s="614"/>
      <c r="Y205" s="614"/>
      <c r="Z205" s="614"/>
      <c r="AA205" s="614"/>
      <c r="AB205" s="614"/>
      <c r="AC205" s="614"/>
    </row>
    <row r="206" spans="1:29">
      <c r="A206" s="886"/>
      <c r="B206" s="886"/>
      <c r="C206" s="887"/>
      <c r="D206" s="886"/>
      <c r="E206" s="886"/>
      <c r="F206" s="691"/>
      <c r="G206" s="691"/>
      <c r="H206" s="614"/>
      <c r="K206" s="614"/>
      <c r="L206" s="614"/>
      <c r="M206" s="614"/>
      <c r="N206" s="614"/>
      <c r="O206" s="614"/>
      <c r="P206" s="614"/>
      <c r="Q206" s="614"/>
      <c r="R206" s="614"/>
      <c r="S206" s="614"/>
      <c r="T206" s="614"/>
      <c r="U206" s="614"/>
      <c r="V206" s="614"/>
      <c r="W206" s="614"/>
      <c r="X206" s="614"/>
      <c r="Y206" s="614"/>
      <c r="Z206" s="614"/>
      <c r="AA206" s="614"/>
      <c r="AB206" s="614"/>
      <c r="AC206" s="614"/>
    </row>
    <row r="207" spans="1:29">
      <c r="A207" s="886"/>
      <c r="B207" s="886"/>
      <c r="C207" s="887"/>
      <c r="D207" s="886"/>
      <c r="E207" s="886"/>
      <c r="F207" s="691"/>
      <c r="G207" s="691"/>
      <c r="H207" s="614"/>
      <c r="K207" s="614"/>
      <c r="L207" s="614"/>
      <c r="M207" s="614"/>
      <c r="N207" s="614"/>
      <c r="O207" s="614"/>
      <c r="P207" s="614"/>
      <c r="Q207" s="614"/>
      <c r="R207" s="614"/>
      <c r="S207" s="614"/>
      <c r="T207" s="614"/>
      <c r="U207" s="614"/>
      <c r="V207" s="614"/>
      <c r="W207" s="614"/>
      <c r="X207" s="614"/>
      <c r="Y207" s="614"/>
      <c r="Z207" s="614"/>
      <c r="AA207" s="614"/>
      <c r="AB207" s="614"/>
      <c r="AC207" s="614"/>
    </row>
    <row r="208" spans="1:29">
      <c r="A208" s="886"/>
      <c r="B208" s="886"/>
      <c r="C208" s="887"/>
      <c r="D208" s="886"/>
      <c r="E208" s="886"/>
      <c r="F208" s="691"/>
      <c r="G208" s="691"/>
      <c r="H208" s="614"/>
      <c r="K208" s="614"/>
      <c r="L208" s="614"/>
      <c r="M208" s="614"/>
      <c r="N208" s="614"/>
      <c r="O208" s="614"/>
      <c r="P208" s="614"/>
      <c r="Q208" s="614"/>
      <c r="R208" s="614"/>
      <c r="S208" s="614"/>
      <c r="T208" s="614"/>
      <c r="U208" s="614"/>
      <c r="V208" s="614"/>
      <c r="W208" s="614"/>
      <c r="X208" s="614"/>
      <c r="Y208" s="614"/>
      <c r="Z208" s="614"/>
      <c r="AA208" s="614"/>
      <c r="AB208" s="614"/>
      <c r="AC208" s="614"/>
    </row>
    <row r="209" spans="1:29">
      <c r="A209" s="886"/>
      <c r="B209" s="886"/>
      <c r="C209" s="887"/>
      <c r="D209" s="886"/>
      <c r="E209" s="886"/>
      <c r="F209" s="691"/>
      <c r="G209" s="691"/>
      <c r="H209" s="614"/>
      <c r="K209" s="614"/>
      <c r="L209" s="614"/>
      <c r="M209" s="614"/>
      <c r="N209" s="614"/>
      <c r="O209" s="614"/>
      <c r="P209" s="614"/>
      <c r="Q209" s="614"/>
      <c r="R209" s="614"/>
      <c r="S209" s="614"/>
      <c r="T209" s="614"/>
      <c r="U209" s="614"/>
      <c r="V209" s="614"/>
      <c r="W209" s="614"/>
      <c r="X209" s="614"/>
      <c r="Y209" s="614"/>
      <c r="Z209" s="614"/>
      <c r="AA209" s="614"/>
      <c r="AB209" s="614"/>
      <c r="AC209" s="614"/>
    </row>
    <row r="210" spans="1:29">
      <c r="A210" s="886"/>
      <c r="B210" s="886"/>
      <c r="C210" s="887"/>
      <c r="D210" s="886"/>
      <c r="E210" s="886"/>
      <c r="F210" s="691"/>
      <c r="G210" s="691"/>
      <c r="H210" s="614"/>
      <c r="K210" s="614"/>
      <c r="L210" s="614"/>
      <c r="M210" s="614"/>
      <c r="N210" s="614"/>
      <c r="O210" s="614"/>
      <c r="P210" s="614"/>
      <c r="Q210" s="614"/>
      <c r="R210" s="614"/>
      <c r="S210" s="614"/>
      <c r="T210" s="614"/>
      <c r="U210" s="614"/>
      <c r="V210" s="614"/>
      <c r="W210" s="614"/>
      <c r="X210" s="614"/>
      <c r="Y210" s="614"/>
      <c r="Z210" s="614"/>
      <c r="AA210" s="614"/>
      <c r="AB210" s="614"/>
      <c r="AC210" s="614"/>
    </row>
    <row r="211" spans="1:29">
      <c r="A211" s="886"/>
      <c r="B211" s="886"/>
      <c r="C211" s="887"/>
      <c r="D211" s="886"/>
      <c r="E211" s="886"/>
      <c r="F211" s="691"/>
      <c r="G211" s="691"/>
      <c r="H211" s="614"/>
      <c r="K211" s="614"/>
      <c r="L211" s="614"/>
      <c r="M211" s="614"/>
      <c r="N211" s="614"/>
      <c r="O211" s="614"/>
      <c r="P211" s="614"/>
      <c r="Q211" s="614"/>
      <c r="R211" s="614"/>
      <c r="S211" s="614"/>
      <c r="T211" s="614"/>
      <c r="U211" s="614"/>
      <c r="V211" s="614"/>
      <c r="W211" s="614"/>
      <c r="X211" s="614"/>
      <c r="Y211" s="614"/>
      <c r="Z211" s="614"/>
      <c r="AA211" s="614"/>
      <c r="AB211" s="614"/>
      <c r="AC211" s="614"/>
    </row>
  </sheetData>
  <sheetProtection algorithmName="SHA-512" hashValue="9tQAeK03OjefQTScRQX0m64bQ5hr66g67OL4XP52JRbIbSobZQhZg9UpjrM389HlPTexYkALLnRl5Bw/aSaeBA==" saltValue="BLU1sDfyAgYhlo+OvgcaQQ=="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1">
    <mergeCell ref="A3:G3"/>
    <mergeCell ref="O3:P3"/>
    <mergeCell ref="A4:G4"/>
    <mergeCell ref="A7:E7"/>
    <mergeCell ref="E132:F132"/>
    <mergeCell ref="A124:G124"/>
    <mergeCell ref="F15:G15"/>
    <mergeCell ref="A13:G13"/>
    <mergeCell ref="A6:B6"/>
    <mergeCell ref="B129:G129"/>
    <mergeCell ref="E131:F131"/>
  </mergeCells>
  <phoneticPr fontId="2" type="noConversion"/>
  <conditionalFormatting sqref="F18:F123">
    <cfRule type="expression" dxfId="34" priority="3410" stopIfTrue="1">
      <formula>E18&gt;0</formula>
    </cfRule>
    <cfRule type="cellIs" dxfId="33" priority="3411" stopIfTrue="1" operator="equal">
      <formula>"a"</formula>
    </cfRule>
    <cfRule type="expression" dxfId="32" priority="3412" stopIfTrue="1">
      <formula>C18&gt;0</formula>
    </cfRule>
  </conditionalFormatting>
  <dataValidations count="1">
    <dataValidation type="decimal" operator="greaterThan" allowBlank="1" showInputMessage="1" showErrorMessage="1" sqref="F18:F123" xr:uid="{00000000-0002-0000-0600-000000000000}">
      <formula1>0</formula1>
    </dataValidation>
  </dataValidations>
  <printOptions horizontalCentered="1"/>
  <pageMargins left="0.25" right="0.25" top="0.25" bottom="0.25" header="0.05" footer="0.05"/>
  <pageSetup paperSize="9" scale="87"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NR1/T/W-AIS/DOM/I00/25/08956 – SRM RFX – 5002004606</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158"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58"/>
      <c r="C3" s="1158"/>
      <c r="D3" s="1158"/>
      <c r="E3" s="1158"/>
      <c r="F3" s="1158"/>
      <c r="G3" s="361"/>
      <c r="H3" s="392"/>
      <c r="I3" s="244"/>
      <c r="J3" s="177"/>
      <c r="K3" s="177" t="s">
        <v>340</v>
      </c>
      <c r="L3" s="177"/>
      <c r="M3" s="177">
        <f>IF(ISERROR(#REF!/('Sch-6'!D14+'Sch-6'!D16+'Sch-6'!D18)),0,#REF!/( 'Sch-6'!D14+'Sch-6'!D16+'Sch-6'!D18))</f>
        <v>0</v>
      </c>
      <c r="N3" s="177"/>
      <c r="O3" s="182"/>
      <c r="P3" s="183"/>
      <c r="Q3" s="183"/>
      <c r="R3" s="183"/>
      <c r="S3" s="177"/>
      <c r="T3" s="182"/>
      <c r="U3" s="177"/>
      <c r="V3" s="177"/>
      <c r="W3" s="1171"/>
      <c r="X3" s="1171"/>
      <c r="Y3" s="177"/>
      <c r="Z3" s="177"/>
      <c r="AA3" s="177"/>
      <c r="AB3" s="177"/>
      <c r="AC3" s="177"/>
      <c r="AD3" s="177"/>
      <c r="AE3" s="177"/>
      <c r="AF3" s="177"/>
      <c r="AG3" s="177"/>
      <c r="AH3" s="177"/>
      <c r="AI3" s="177"/>
      <c r="AJ3" s="177"/>
      <c r="AK3" s="177"/>
      <c r="AL3" s="177"/>
      <c r="AM3" s="177"/>
      <c r="AN3" s="177"/>
      <c r="AO3" s="177"/>
    </row>
    <row r="4" spans="1:41" s="322" customFormat="1" ht="22.15" customHeight="1">
      <c r="A4" s="1159" t="s">
        <v>419</v>
      </c>
      <c r="B4" s="1159"/>
      <c r="C4" s="1159"/>
      <c r="D4" s="1159"/>
      <c r="E4" s="1159"/>
      <c r="F4" s="1159"/>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172" t="str">
        <f>'Sch-1'!A7</f>
        <v/>
      </c>
      <c r="B7" s="1172"/>
      <c r="C7" s="1172"/>
      <c r="D7" s="1172"/>
      <c r="E7" s="301" t="str">
        <f>'Sch-1'!J7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173" t="e">
        <f>IF('Sch-1'!#REF!=0, "", 'Sch-1'!#REF!)</f>
        <v>#REF!</v>
      </c>
      <c r="C8" s="1173"/>
      <c r="D8" s="1173"/>
      <c r="E8" s="301" t="str">
        <f>'Sch-1'!J8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173" t="e">
        <f>IF('Sch-1'!#REF!=0, "", 'Sch-1'!#REF!)</f>
        <v>#REF!</v>
      </c>
      <c r="C9" s="1173"/>
      <c r="D9" s="1173"/>
      <c r="E9" s="301" t="str">
        <f>'Sch-1'!J9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174" t="e">
        <f>IF('Sch-1'!#REF!=0, "", 'Sch-1'!#REF!)</f>
        <v>#REF!</v>
      </c>
      <c r="C10" s="1174"/>
      <c r="D10" s="1174"/>
      <c r="E10" s="371" t="str">
        <f>'Sch-1'!J10</f>
        <v>Shipra Path, Mansarovar, Jaipur-302020 Rajasthan</v>
      </c>
      <c r="G10" s="185"/>
      <c r="K10" s="321" t="s">
        <v>274</v>
      </c>
      <c r="M10" s="390">
        <f>'Sch-1'!X10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174" t="e">
        <f>IF('Sch-1'!#REF!=0, "", 'Sch-1'!#REF!)</f>
        <v>#REF!</v>
      </c>
      <c r="C11" s="1174"/>
      <c r="D11" s="1174"/>
      <c r="E11" s="371">
        <f>'Sch-1'!J11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149" t="s">
        <v>279</v>
      </c>
      <c r="M13" s="1149"/>
      <c r="N13" s="6" t="s">
        <v>283</v>
      </c>
      <c r="O13" s="1149" t="s">
        <v>280</v>
      </c>
      <c r="P13" s="1149"/>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e">
        <f>'Sch-1'!#REF!</f>
        <v>#REF!</v>
      </c>
      <c r="C59" s="12"/>
      <c r="D59" s="28"/>
      <c r="E59" s="1"/>
      <c r="F59" s="1"/>
    </row>
    <row r="60" spans="1:7" ht="28.15" customHeight="1">
      <c r="A60" s="27" t="s">
        <v>405</v>
      </c>
      <c r="B60" s="105" t="e">
        <f>'Sch-1'!#REF!</f>
        <v>#REF!</v>
      </c>
      <c r="C60" s="1"/>
      <c r="D60" s="28" t="s">
        <v>406</v>
      </c>
      <c r="E60" s="180" t="str">
        <f>'Sch-1'!J49</f>
        <v/>
      </c>
      <c r="F60" s="1"/>
    </row>
    <row r="61" spans="1:7" ht="28.15" customHeight="1">
      <c r="A61" s="193"/>
      <c r="B61" s="192"/>
      <c r="C61" s="186"/>
      <c r="D61" s="28" t="s">
        <v>407</v>
      </c>
      <c r="E61" s="180" t="str">
        <f>'Sch-1'!J50</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15"/>
  <sheetViews>
    <sheetView tabSelected="1" view="pageBreakPreview" topLeftCell="A74" zoomScaleNormal="100" zoomScaleSheetLayoutView="100" workbookViewId="0">
      <selection activeCell="J84" sqref="J84"/>
    </sheetView>
  </sheetViews>
  <sheetFormatPr defaultColWidth="9" defaultRowHeight="15.75"/>
  <cols>
    <col min="1" max="1" width="5.25" style="600" customWidth="1"/>
    <col min="2" max="2" width="38.125" style="826" customWidth="1"/>
    <col min="3" max="3" width="12.125" style="600" customWidth="1"/>
    <col min="4" max="4" width="12" style="827" bestFit="1" customWidth="1"/>
    <col min="5" max="5" width="9.5" style="826" customWidth="1"/>
    <col min="6" max="6" width="13" style="826" customWidth="1"/>
    <col min="7" max="7" width="65.5" style="828" customWidth="1"/>
    <col min="8" max="8" width="6.5" style="827" customWidth="1"/>
    <col min="9" max="9" width="8.625" style="827" customWidth="1"/>
    <col min="10" max="10" width="13.5" style="829" customWidth="1"/>
    <col min="11" max="11" width="14.125" style="827" customWidth="1"/>
    <col min="12" max="12" width="17.125" style="613" customWidth="1"/>
    <col min="13" max="13" width="10.5" style="610" customWidth="1"/>
    <col min="14" max="14" width="14.75" style="610" customWidth="1"/>
    <col min="15" max="23" width="9" style="610" customWidth="1"/>
    <col min="24" max="24" width="16.5" style="610" customWidth="1"/>
    <col min="25" max="26" width="9" style="610" customWidth="1"/>
    <col min="27" max="31" width="9" style="610"/>
    <col min="32" max="32" width="9" style="610" customWidth="1"/>
    <col min="33" max="34" width="17.625" style="610" customWidth="1"/>
    <col min="35" max="35" width="9" style="610" customWidth="1"/>
    <col min="36" max="36" width="15.5" style="610" customWidth="1"/>
    <col min="37" max="37" width="15.375" style="610" customWidth="1"/>
    <col min="38" max="49" width="9" style="610"/>
    <col min="50" max="16384" width="9" style="614"/>
  </cols>
  <sheetData>
    <row r="1" spans="1:37" ht="16.5">
      <c r="A1" s="815" t="str">
        <f>Cover!B3</f>
        <v>Tender Enquiry No.: NR1/T/W-AIS/DOM/I00/25/08956 – SRM RFX – 5002004606</v>
      </c>
      <c r="B1" s="816"/>
      <c r="C1" s="598"/>
      <c r="D1" s="817"/>
      <c r="E1" s="816"/>
      <c r="F1" s="816"/>
      <c r="G1" s="818"/>
      <c r="H1" s="819"/>
      <c r="I1" s="819"/>
      <c r="J1" s="820"/>
      <c r="K1" s="819" t="s">
        <v>423</v>
      </c>
    </row>
    <row r="2" spans="1:37">
      <c r="A2" s="599"/>
      <c r="B2" s="821"/>
      <c r="C2" s="599"/>
      <c r="D2" s="822"/>
      <c r="E2" s="821"/>
      <c r="F2" s="821"/>
      <c r="G2" s="823"/>
      <c r="H2" s="822"/>
      <c r="I2" s="822"/>
      <c r="J2" s="614"/>
      <c r="K2" s="822"/>
    </row>
    <row r="3" spans="1:37" ht="55.5" customHeight="1">
      <c r="A3" s="1139" t="str">
        <f>Cover!$B$2</f>
        <v>Name of the Package: Substation Package: SS-05 - Augmentation of transformation capacity at 765/400/220kV Bhadla-II PS in Rajasthan by 1x500 MVA, 400/220kV ICT (4th in Section-1A) along with associated bays: (i) 500 MVA, 400/220 kV ICT1 no. (ii) 400 kV ICT bay (in existing diameter) - 1 no. (iii) 220 kV ICT bay- 1 no.</v>
      </c>
      <c r="B3" s="1139"/>
      <c r="C3" s="1139"/>
      <c r="D3" s="1139"/>
      <c r="E3" s="1139"/>
      <c r="F3" s="1139"/>
      <c r="G3" s="1139"/>
      <c r="H3" s="1139"/>
      <c r="I3" s="1139"/>
      <c r="J3" s="1139"/>
      <c r="K3" s="1139"/>
      <c r="L3" s="1139"/>
      <c r="AF3" s="824" t="s">
        <v>340</v>
      </c>
      <c r="AH3" s="825">
        <f>IF(ISERROR(#REF!/('Sch-6'!D14+'Sch-6'!D16+'Sch-6'!D18)),0,#REF!/( 'Sch-6'!D14+'Sch-6'!D16+'Sch-6'!D18))</f>
        <v>0</v>
      </c>
    </row>
    <row r="4" spans="1:37" ht="16.5">
      <c r="A4" s="1140" t="s">
        <v>24</v>
      </c>
      <c r="B4" s="1140"/>
      <c r="C4" s="1140"/>
      <c r="D4" s="1140"/>
      <c r="E4" s="1140"/>
      <c r="F4" s="1140"/>
      <c r="G4" s="1140"/>
      <c r="H4" s="1140"/>
      <c r="I4" s="1140"/>
      <c r="J4" s="1140"/>
      <c r="K4" s="1140"/>
      <c r="L4" s="1140"/>
      <c r="AF4" s="824" t="s">
        <v>341</v>
      </c>
      <c r="AH4" s="825" t="e">
        <f>#REF!</f>
        <v>#REF!</v>
      </c>
    </row>
    <row r="5" spans="1:37">
      <c r="AF5" s="824" t="s">
        <v>346</v>
      </c>
      <c r="AH5" s="825">
        <f>IF(ISERROR(#REF!/#REF!),0,#REF! /#REF!)</f>
        <v>0</v>
      </c>
    </row>
    <row r="6" spans="1:37" ht="16.5">
      <c r="A6" s="830" t="str">
        <f>'Sch-1'!A6</f>
        <v>Bidder’s Name and Address (Sole Bidder) :</v>
      </c>
      <c r="B6" s="831"/>
      <c r="C6" s="601"/>
      <c r="D6" s="686"/>
      <c r="E6" s="831"/>
      <c r="F6" s="831"/>
      <c r="G6" s="832"/>
      <c r="H6" s="683" t="s">
        <v>394</v>
      </c>
      <c r="K6" s="822"/>
      <c r="AF6" s="824" t="s">
        <v>347</v>
      </c>
      <c r="AH6" s="825" t="e">
        <f>#REF!</f>
        <v>#REF!</v>
      </c>
    </row>
    <row r="7" spans="1:37" ht="16.5">
      <c r="A7" s="833" t="str">
        <f>'Sch-1'!A7</f>
        <v/>
      </c>
      <c r="B7" s="834"/>
      <c r="C7" s="602"/>
      <c r="D7" s="834"/>
      <c r="E7" s="834"/>
      <c r="F7" s="834"/>
      <c r="G7" s="834"/>
      <c r="H7" s="1137" t="str">
        <f>'Sch-1'!J7</f>
        <v>Contracts Services, 3rd Floor</v>
      </c>
      <c r="I7" s="1137"/>
      <c r="J7" s="1137"/>
      <c r="K7" s="1137"/>
      <c r="AF7" s="824" t="s">
        <v>344</v>
      </c>
      <c r="AH7" s="825" t="e">
        <f>SUM(AH3:AH6)</f>
        <v>#REF!</v>
      </c>
    </row>
    <row r="8" spans="1:37" ht="16.5">
      <c r="A8" s="830" t="s">
        <v>395</v>
      </c>
      <c r="B8" s="831"/>
      <c r="C8" s="601"/>
      <c r="D8" s="686"/>
      <c r="E8" s="831"/>
      <c r="F8" s="831"/>
      <c r="H8" s="1137" t="str">
        <f>'Sch-1'!J8</f>
        <v>Power Grid Corporation of India Ltd.,</v>
      </c>
      <c r="I8" s="1137"/>
      <c r="J8" s="1137"/>
      <c r="K8" s="1137"/>
    </row>
    <row r="9" spans="1:37" ht="16.5">
      <c r="A9" s="830" t="s">
        <v>397</v>
      </c>
      <c r="B9" s="831"/>
      <c r="C9" s="601"/>
      <c r="D9" s="686"/>
      <c r="E9" s="831"/>
      <c r="F9" s="831"/>
      <c r="H9" s="1137" t="str">
        <f>'Sch-1'!J9</f>
        <v>Rajasthan Projects Office, 4th Floor, REIL House,</v>
      </c>
      <c r="I9" s="1137"/>
      <c r="J9" s="1137"/>
      <c r="K9" s="1137"/>
    </row>
    <row r="10" spans="1:37" ht="16.5" customHeight="1">
      <c r="A10" s="836"/>
      <c r="B10" s="837"/>
      <c r="C10" s="603"/>
      <c r="D10" s="707"/>
      <c r="E10" s="837"/>
      <c r="F10" s="837"/>
      <c r="H10" s="1137" t="str">
        <f>'Sch-1'!J10</f>
        <v>Shipra Path, Mansarovar, Jaipur-302020 Rajasthan</v>
      </c>
      <c r="I10" s="1137"/>
      <c r="J10" s="1137"/>
      <c r="K10" s="1137"/>
      <c r="AF10" s="824" t="s">
        <v>343</v>
      </c>
      <c r="AH10" s="825">
        <f>'Sch-1'!X10</f>
        <v>0</v>
      </c>
    </row>
    <row r="11" spans="1:37" ht="16.5" customHeight="1">
      <c r="A11" s="836"/>
      <c r="B11" s="837"/>
      <c r="C11" s="603"/>
      <c r="D11" s="707"/>
      <c r="E11" s="837"/>
      <c r="F11" s="837"/>
      <c r="H11" s="1137"/>
      <c r="I11" s="1137"/>
      <c r="J11" s="1137"/>
      <c r="K11" s="1137"/>
      <c r="AF11" s="824"/>
      <c r="AH11" s="825"/>
    </row>
    <row r="12" spans="1:37">
      <c r="A12" s="603"/>
      <c r="B12" s="838"/>
      <c r="C12" s="603"/>
      <c r="D12" s="839"/>
      <c r="E12" s="838"/>
      <c r="F12" s="838"/>
      <c r="G12" s="840"/>
      <c r="H12" s="835"/>
      <c r="I12" s="835"/>
      <c r="J12" s="707"/>
      <c r="K12" s="822"/>
      <c r="AF12" s="824"/>
      <c r="AH12" s="825"/>
    </row>
    <row r="13" spans="1:37" ht="33" customHeight="1">
      <c r="A13" s="1044"/>
      <c r="B13" s="1044"/>
      <c r="C13" s="1046" t="s">
        <v>556</v>
      </c>
      <c r="D13" s="1044"/>
      <c r="E13" s="1044"/>
      <c r="F13" s="1044"/>
      <c r="G13" s="1044"/>
      <c r="H13" s="1045"/>
      <c r="I13" s="1045"/>
      <c r="J13" s="1044"/>
      <c r="K13" s="1045"/>
      <c r="L13" s="667"/>
      <c r="M13" s="611"/>
      <c r="N13" s="611"/>
      <c r="O13" s="611"/>
      <c r="P13" s="611"/>
      <c r="AG13" s="1115" t="s">
        <v>279</v>
      </c>
      <c r="AH13" s="1115"/>
      <c r="AI13" s="613" t="s">
        <v>283</v>
      </c>
      <c r="AJ13" s="1115" t="s">
        <v>280</v>
      </c>
      <c r="AK13" s="1115"/>
    </row>
    <row r="14" spans="1:37" ht="16.5">
      <c r="A14" s="836"/>
      <c r="B14" s="837"/>
      <c r="C14" s="603"/>
      <c r="D14" s="707"/>
      <c r="E14" s="837"/>
      <c r="F14" s="837"/>
      <c r="G14" s="837"/>
      <c r="H14" s="838"/>
      <c r="I14" s="838"/>
      <c r="J14" s="837"/>
      <c r="K14" s="838"/>
      <c r="M14" s="611"/>
      <c r="N14" s="611"/>
      <c r="O14" s="611"/>
      <c r="P14" s="611"/>
      <c r="AG14" s="673"/>
      <c r="AH14" s="673"/>
      <c r="AI14" s="613"/>
      <c r="AJ14" s="673"/>
      <c r="AK14" s="673"/>
    </row>
    <row r="15" spans="1:37" ht="16.5">
      <c r="A15" s="836"/>
      <c r="B15" s="837"/>
      <c r="C15" s="603"/>
      <c r="D15" s="707"/>
      <c r="E15" s="837"/>
      <c r="F15" s="837"/>
      <c r="G15" s="837"/>
      <c r="H15" s="838"/>
      <c r="I15" s="1168" t="s">
        <v>271</v>
      </c>
      <c r="J15" s="1168"/>
      <c r="K15" s="1168"/>
      <c r="M15" s="611"/>
      <c r="N15" s="611"/>
      <c r="O15" s="611"/>
      <c r="P15" s="611"/>
      <c r="AG15" s="673"/>
      <c r="AH15" s="673"/>
      <c r="AI15" s="613"/>
      <c r="AJ15" s="673"/>
      <c r="AK15" s="673"/>
    </row>
    <row r="16" spans="1:37" ht="159.75" customHeight="1">
      <c r="A16" s="900" t="s">
        <v>359</v>
      </c>
      <c r="B16" s="901" t="s">
        <v>508</v>
      </c>
      <c r="C16" s="892" t="s">
        <v>484</v>
      </c>
      <c r="D16" s="893" t="s">
        <v>662</v>
      </c>
      <c r="E16" s="893" t="s">
        <v>482</v>
      </c>
      <c r="F16" s="893" t="s">
        <v>626</v>
      </c>
      <c r="G16" s="901" t="s">
        <v>366</v>
      </c>
      <c r="H16" s="903" t="s">
        <v>351</v>
      </c>
      <c r="I16" s="903" t="s">
        <v>352</v>
      </c>
      <c r="J16" s="901" t="s">
        <v>562</v>
      </c>
      <c r="K16" s="901" t="s">
        <v>563</v>
      </c>
      <c r="L16" s="893" t="s">
        <v>502</v>
      </c>
      <c r="M16" s="611"/>
      <c r="N16" s="611"/>
      <c r="O16" s="611"/>
      <c r="P16" s="611"/>
      <c r="AG16" s="841" t="s">
        <v>368</v>
      </c>
      <c r="AH16" s="841" t="s">
        <v>409</v>
      </c>
      <c r="AI16" s="613"/>
      <c r="AJ16" s="841" t="s">
        <v>368</v>
      </c>
      <c r="AK16" s="841" t="s">
        <v>409</v>
      </c>
    </row>
    <row r="17" spans="1:37" ht="16.5">
      <c r="A17" s="647">
        <v>1</v>
      </c>
      <c r="B17" s="892">
        <v>2</v>
      </c>
      <c r="C17" s="647">
        <v>3</v>
      </c>
      <c r="D17" s="892">
        <v>4</v>
      </c>
      <c r="E17" s="647">
        <v>5</v>
      </c>
      <c r="F17" s="892">
        <v>6</v>
      </c>
      <c r="G17" s="647">
        <v>7</v>
      </c>
      <c r="H17" s="892">
        <v>8</v>
      </c>
      <c r="I17" s="647">
        <v>9</v>
      </c>
      <c r="J17" s="892">
        <v>10</v>
      </c>
      <c r="K17" s="647" t="s">
        <v>627</v>
      </c>
      <c r="L17" s="892">
        <v>12</v>
      </c>
      <c r="M17" s="611"/>
      <c r="N17" s="611"/>
      <c r="O17" s="611"/>
      <c r="P17" s="611"/>
      <c r="AG17" s="612">
        <v>5</v>
      </c>
      <c r="AH17" s="612" t="s">
        <v>403</v>
      </c>
      <c r="AI17" s="613"/>
      <c r="AJ17" s="612">
        <v>5</v>
      </c>
      <c r="AK17" s="612" t="s">
        <v>403</v>
      </c>
    </row>
    <row r="18" spans="1:37" s="671" customFormat="1" ht="30" customHeight="1">
      <c r="A18" s="1052" t="s">
        <v>338</v>
      </c>
      <c r="B18" s="1053" t="s">
        <v>571</v>
      </c>
      <c r="C18" s="1054"/>
      <c r="D18" s="1055"/>
      <c r="E18" s="1055"/>
      <c r="F18" s="1055"/>
      <c r="G18" s="1055"/>
      <c r="H18" s="1054"/>
      <c r="I18" s="1054"/>
      <c r="J18" s="1054"/>
      <c r="K18" s="1054"/>
      <c r="L18" s="1054"/>
      <c r="M18" s="668" t="s">
        <v>485</v>
      </c>
      <c r="N18" s="669" t="s">
        <v>486</v>
      </c>
      <c r="O18" s="670"/>
      <c r="P18" s="670"/>
      <c r="Y18" s="672"/>
    </row>
    <row r="19" spans="1:37" s="829" customFormat="1">
      <c r="A19" s="1412">
        <v>1</v>
      </c>
      <c r="B19" s="1414" t="s">
        <v>692</v>
      </c>
      <c r="C19" s="1366">
        <v>998736</v>
      </c>
      <c r="D19" s="842"/>
      <c r="E19" s="1366">
        <v>18</v>
      </c>
      <c r="F19" s="843"/>
      <c r="G19" s="1414" t="s">
        <v>694</v>
      </c>
      <c r="H19" s="1414" t="s">
        <v>569</v>
      </c>
      <c r="I19" s="1413">
        <v>1</v>
      </c>
      <c r="J19" s="844"/>
      <c r="K19" s="845" t="str">
        <f>IF(J19=0, "Included", IF(ISERROR(I19*J19), J19, I19*J19))</f>
        <v>Included</v>
      </c>
      <c r="L19" s="845">
        <f>N19</f>
        <v>0</v>
      </c>
      <c r="M19" s="864">
        <f>IF(K19="Included",0,K19)</f>
        <v>0</v>
      </c>
      <c r="N19" s="864">
        <f>IF(F19="",(M19*E19/100),(M19*F19))</f>
        <v>0</v>
      </c>
      <c r="O19" s="846"/>
      <c r="P19" s="846"/>
      <c r="Y19" s="847"/>
    </row>
    <row r="20" spans="1:37" s="829" customFormat="1">
      <c r="A20" s="1412">
        <v>2</v>
      </c>
      <c r="B20" s="1414" t="s">
        <v>692</v>
      </c>
      <c r="C20" s="1366">
        <v>998736</v>
      </c>
      <c r="D20" s="842"/>
      <c r="E20" s="1366">
        <v>18</v>
      </c>
      <c r="F20" s="843"/>
      <c r="G20" s="1414" t="s">
        <v>735</v>
      </c>
      <c r="H20" s="1414" t="s">
        <v>569</v>
      </c>
      <c r="I20" s="1413">
        <v>3</v>
      </c>
      <c r="J20" s="844"/>
      <c r="K20" s="845" t="str">
        <f t="shared" ref="K20:K72" si="0">IF(J20=0, "Included", IF(ISERROR(I20*J20), J20, I20*J20))</f>
        <v>Included</v>
      </c>
      <c r="L20" s="845">
        <f t="shared" ref="L20:L72" si="1">N20</f>
        <v>0</v>
      </c>
      <c r="M20" s="864">
        <f t="shared" ref="M20:M72" si="2">IF(K20="Included",0,K20)</f>
        <v>0</v>
      </c>
      <c r="N20" s="864">
        <f t="shared" ref="N20:N72" si="3">IF(F20="",(M20*E20/100),(M20*F20))</f>
        <v>0</v>
      </c>
      <c r="O20" s="846"/>
      <c r="P20" s="846"/>
      <c r="Y20" s="847"/>
    </row>
    <row r="21" spans="1:37" s="829" customFormat="1">
      <c r="A21" s="1412">
        <v>3</v>
      </c>
      <c r="B21" s="1414" t="s">
        <v>692</v>
      </c>
      <c r="C21" s="1366">
        <v>998736</v>
      </c>
      <c r="D21" s="842"/>
      <c r="E21" s="1366">
        <v>18</v>
      </c>
      <c r="F21" s="843"/>
      <c r="G21" s="1414" t="s">
        <v>695</v>
      </c>
      <c r="H21" s="1414" t="s">
        <v>569</v>
      </c>
      <c r="I21" s="1413">
        <v>2</v>
      </c>
      <c r="J21" s="844"/>
      <c r="K21" s="845" t="str">
        <f t="shared" si="0"/>
        <v>Included</v>
      </c>
      <c r="L21" s="845">
        <f t="shared" si="1"/>
        <v>0</v>
      </c>
      <c r="M21" s="864">
        <f t="shared" si="2"/>
        <v>0</v>
      </c>
      <c r="N21" s="864">
        <f t="shared" si="3"/>
        <v>0</v>
      </c>
      <c r="O21" s="846"/>
      <c r="P21" s="846"/>
      <c r="Y21" s="847"/>
    </row>
    <row r="22" spans="1:37" s="829" customFormat="1">
      <c r="A22" s="1412">
        <v>4</v>
      </c>
      <c r="B22" s="1414" t="s">
        <v>692</v>
      </c>
      <c r="C22" s="1366">
        <v>998736</v>
      </c>
      <c r="D22" s="842"/>
      <c r="E22" s="1366">
        <v>18</v>
      </c>
      <c r="F22" s="843"/>
      <c r="G22" s="1414" t="s">
        <v>602</v>
      </c>
      <c r="H22" s="1414" t="s">
        <v>569</v>
      </c>
      <c r="I22" s="1413">
        <v>3</v>
      </c>
      <c r="J22" s="844"/>
      <c r="K22" s="845" t="str">
        <f t="shared" si="0"/>
        <v>Included</v>
      </c>
      <c r="L22" s="845">
        <f t="shared" si="1"/>
        <v>0</v>
      </c>
      <c r="M22" s="864">
        <f t="shared" si="2"/>
        <v>0</v>
      </c>
      <c r="N22" s="864">
        <f t="shared" si="3"/>
        <v>0</v>
      </c>
      <c r="O22" s="846"/>
      <c r="P22" s="846"/>
      <c r="Y22" s="847"/>
    </row>
    <row r="23" spans="1:37" s="829" customFormat="1">
      <c r="A23" s="1412">
        <v>5</v>
      </c>
      <c r="B23" s="1414" t="s">
        <v>692</v>
      </c>
      <c r="C23" s="1366">
        <v>998736</v>
      </c>
      <c r="D23" s="842"/>
      <c r="E23" s="1366">
        <v>18</v>
      </c>
      <c r="F23" s="843"/>
      <c r="G23" s="1414" t="s">
        <v>736</v>
      </c>
      <c r="H23" s="1414" t="s">
        <v>569</v>
      </c>
      <c r="I23" s="1366">
        <v>6</v>
      </c>
      <c r="J23" s="844"/>
      <c r="K23" s="845" t="str">
        <f t="shared" si="0"/>
        <v>Included</v>
      </c>
      <c r="L23" s="845">
        <f t="shared" si="1"/>
        <v>0</v>
      </c>
      <c r="M23" s="864">
        <f t="shared" si="2"/>
        <v>0</v>
      </c>
      <c r="N23" s="864">
        <f t="shared" si="3"/>
        <v>0</v>
      </c>
      <c r="O23" s="846"/>
      <c r="P23" s="846"/>
      <c r="Y23" s="847"/>
    </row>
    <row r="24" spans="1:37" s="829" customFormat="1">
      <c r="A24" s="1412">
        <v>6</v>
      </c>
      <c r="B24" s="1414" t="s">
        <v>693</v>
      </c>
      <c r="C24" s="1366">
        <v>998736</v>
      </c>
      <c r="D24" s="842"/>
      <c r="E24" s="1366">
        <v>18</v>
      </c>
      <c r="F24" s="843"/>
      <c r="G24" s="1414" t="s">
        <v>696</v>
      </c>
      <c r="H24" s="1414" t="s">
        <v>569</v>
      </c>
      <c r="I24" s="1366">
        <v>1</v>
      </c>
      <c r="J24" s="844"/>
      <c r="K24" s="845" t="str">
        <f t="shared" si="0"/>
        <v>Included</v>
      </c>
      <c r="L24" s="845">
        <f t="shared" si="1"/>
        <v>0</v>
      </c>
      <c r="M24" s="864">
        <f t="shared" si="2"/>
        <v>0</v>
      </c>
      <c r="N24" s="864">
        <f t="shared" si="3"/>
        <v>0</v>
      </c>
      <c r="O24" s="846"/>
      <c r="P24" s="846"/>
      <c r="Y24" s="847"/>
    </row>
    <row r="25" spans="1:37" s="829" customFormat="1">
      <c r="A25" s="1412">
        <v>7</v>
      </c>
      <c r="B25" s="1414" t="s">
        <v>693</v>
      </c>
      <c r="C25" s="1366">
        <v>998736</v>
      </c>
      <c r="D25" s="842"/>
      <c r="E25" s="1366">
        <v>18</v>
      </c>
      <c r="F25" s="843"/>
      <c r="G25" s="1414" t="s">
        <v>737</v>
      </c>
      <c r="H25" s="1414" t="s">
        <v>569</v>
      </c>
      <c r="I25" s="1366">
        <v>2</v>
      </c>
      <c r="J25" s="844"/>
      <c r="K25" s="845" t="str">
        <f t="shared" si="0"/>
        <v>Included</v>
      </c>
      <c r="L25" s="845">
        <f t="shared" si="1"/>
        <v>0</v>
      </c>
      <c r="M25" s="864">
        <f t="shared" si="2"/>
        <v>0</v>
      </c>
      <c r="N25" s="864">
        <f t="shared" si="3"/>
        <v>0</v>
      </c>
      <c r="O25" s="846"/>
      <c r="P25" s="846"/>
      <c r="Y25" s="847"/>
    </row>
    <row r="26" spans="1:37" s="829" customFormat="1">
      <c r="A26" s="1412">
        <v>8</v>
      </c>
      <c r="B26" s="1414" t="s">
        <v>693</v>
      </c>
      <c r="C26" s="1366">
        <v>998736</v>
      </c>
      <c r="D26" s="842"/>
      <c r="E26" s="1366">
        <v>18</v>
      </c>
      <c r="F26" s="843"/>
      <c r="G26" s="1414" t="s">
        <v>697</v>
      </c>
      <c r="H26" s="1414" t="s">
        <v>569</v>
      </c>
      <c r="I26" s="1366">
        <v>1</v>
      </c>
      <c r="J26" s="844"/>
      <c r="K26" s="845" t="str">
        <f t="shared" si="0"/>
        <v>Included</v>
      </c>
      <c r="L26" s="845">
        <f t="shared" si="1"/>
        <v>0</v>
      </c>
      <c r="M26" s="864">
        <f t="shared" si="2"/>
        <v>0</v>
      </c>
      <c r="N26" s="864">
        <f t="shared" si="3"/>
        <v>0</v>
      </c>
      <c r="O26" s="846"/>
      <c r="P26" s="846"/>
      <c r="Y26" s="847"/>
    </row>
    <row r="27" spans="1:37" s="829" customFormat="1">
      <c r="A27" s="1412">
        <v>9</v>
      </c>
      <c r="B27" s="1414" t="s">
        <v>693</v>
      </c>
      <c r="C27" s="1366">
        <v>998736</v>
      </c>
      <c r="D27" s="842"/>
      <c r="E27" s="1366">
        <v>18</v>
      </c>
      <c r="F27" s="843"/>
      <c r="G27" s="1414" t="s">
        <v>698</v>
      </c>
      <c r="H27" s="1414" t="s">
        <v>569</v>
      </c>
      <c r="I27" s="1413">
        <v>1</v>
      </c>
      <c r="J27" s="844"/>
      <c r="K27" s="845" t="str">
        <f t="shared" si="0"/>
        <v>Included</v>
      </c>
      <c r="L27" s="845">
        <f t="shared" si="1"/>
        <v>0</v>
      </c>
      <c r="M27" s="864">
        <f t="shared" si="2"/>
        <v>0</v>
      </c>
      <c r="N27" s="864">
        <f t="shared" si="3"/>
        <v>0</v>
      </c>
      <c r="O27" s="846"/>
      <c r="P27" s="846"/>
      <c r="Y27" s="847"/>
    </row>
    <row r="28" spans="1:37" s="829" customFormat="1">
      <c r="A28" s="1412">
        <v>10</v>
      </c>
      <c r="B28" s="1414" t="s">
        <v>693</v>
      </c>
      <c r="C28" s="1366">
        <v>998736</v>
      </c>
      <c r="D28" s="842"/>
      <c r="E28" s="1366">
        <v>18</v>
      </c>
      <c r="F28" s="843"/>
      <c r="G28" s="1414" t="s">
        <v>621</v>
      </c>
      <c r="H28" s="1414" t="s">
        <v>569</v>
      </c>
      <c r="I28" s="1413">
        <v>3</v>
      </c>
      <c r="J28" s="844"/>
      <c r="K28" s="845" t="str">
        <f t="shared" si="0"/>
        <v>Included</v>
      </c>
      <c r="L28" s="845">
        <f t="shared" si="1"/>
        <v>0</v>
      </c>
      <c r="M28" s="864">
        <f t="shared" si="2"/>
        <v>0</v>
      </c>
      <c r="N28" s="864">
        <f t="shared" si="3"/>
        <v>0</v>
      </c>
      <c r="O28" s="846"/>
      <c r="P28" s="846"/>
      <c r="Y28" s="847"/>
    </row>
    <row r="29" spans="1:37" s="829" customFormat="1">
      <c r="A29" s="1412">
        <v>11</v>
      </c>
      <c r="B29" s="1414" t="s">
        <v>693</v>
      </c>
      <c r="C29" s="1366">
        <v>998736</v>
      </c>
      <c r="D29" s="842"/>
      <c r="E29" s="1366">
        <v>18</v>
      </c>
      <c r="F29" s="843"/>
      <c r="G29" s="1414" t="s">
        <v>641</v>
      </c>
      <c r="H29" s="1414" t="s">
        <v>569</v>
      </c>
      <c r="I29" s="1413">
        <v>39</v>
      </c>
      <c r="J29" s="844"/>
      <c r="K29" s="845" t="str">
        <f t="shared" si="0"/>
        <v>Included</v>
      </c>
      <c r="L29" s="845">
        <f t="shared" si="1"/>
        <v>0</v>
      </c>
      <c r="M29" s="864">
        <f t="shared" si="2"/>
        <v>0</v>
      </c>
      <c r="N29" s="864">
        <f t="shared" si="3"/>
        <v>0</v>
      </c>
      <c r="O29" s="846"/>
      <c r="P29" s="846"/>
      <c r="Y29" s="847"/>
    </row>
    <row r="30" spans="1:37" s="829" customFormat="1">
      <c r="A30" s="1412">
        <v>12</v>
      </c>
      <c r="B30" s="1414" t="s">
        <v>693</v>
      </c>
      <c r="C30" s="1366">
        <v>998736</v>
      </c>
      <c r="D30" s="842"/>
      <c r="E30" s="1366">
        <v>18</v>
      </c>
      <c r="F30" s="843"/>
      <c r="G30" s="1414" t="s">
        <v>622</v>
      </c>
      <c r="H30" s="1414" t="s">
        <v>569</v>
      </c>
      <c r="I30" s="1413">
        <v>3</v>
      </c>
      <c r="J30" s="844"/>
      <c r="K30" s="845" t="str">
        <f t="shared" si="0"/>
        <v>Included</v>
      </c>
      <c r="L30" s="845">
        <f t="shared" si="1"/>
        <v>0</v>
      </c>
      <c r="M30" s="864">
        <f t="shared" si="2"/>
        <v>0</v>
      </c>
      <c r="N30" s="864">
        <f t="shared" si="3"/>
        <v>0</v>
      </c>
      <c r="O30" s="846"/>
      <c r="P30" s="846"/>
      <c r="Y30" s="847"/>
    </row>
    <row r="31" spans="1:37" s="829" customFormat="1">
      <c r="A31" s="1412">
        <v>13</v>
      </c>
      <c r="B31" s="1414" t="s">
        <v>665</v>
      </c>
      <c r="C31" s="1366">
        <v>998731</v>
      </c>
      <c r="D31" s="842"/>
      <c r="E31" s="1366">
        <v>18</v>
      </c>
      <c r="F31" s="843"/>
      <c r="G31" s="1414" t="s">
        <v>702</v>
      </c>
      <c r="H31" s="1414" t="s">
        <v>560</v>
      </c>
      <c r="I31" s="1413">
        <v>1</v>
      </c>
      <c r="J31" s="844"/>
      <c r="K31" s="845" t="str">
        <f t="shared" si="0"/>
        <v>Included</v>
      </c>
      <c r="L31" s="845">
        <f t="shared" si="1"/>
        <v>0</v>
      </c>
      <c r="M31" s="864">
        <f t="shared" si="2"/>
        <v>0</v>
      </c>
      <c r="N31" s="864">
        <f t="shared" si="3"/>
        <v>0</v>
      </c>
      <c r="O31" s="846"/>
      <c r="P31" s="846"/>
      <c r="Y31" s="847"/>
    </row>
    <row r="32" spans="1:37" s="829" customFormat="1">
      <c r="A32" s="1412">
        <v>14</v>
      </c>
      <c r="B32" s="1414" t="s">
        <v>624</v>
      </c>
      <c r="C32" s="1366">
        <v>998731</v>
      </c>
      <c r="D32" s="842"/>
      <c r="E32" s="1366">
        <v>18</v>
      </c>
      <c r="F32" s="843"/>
      <c r="G32" s="1414" t="s">
        <v>674</v>
      </c>
      <c r="H32" s="1414" t="s">
        <v>560</v>
      </c>
      <c r="I32" s="1413">
        <v>1</v>
      </c>
      <c r="J32" s="844"/>
      <c r="K32" s="845" t="str">
        <f t="shared" si="0"/>
        <v>Included</v>
      </c>
      <c r="L32" s="845">
        <f t="shared" si="1"/>
        <v>0</v>
      </c>
      <c r="M32" s="864">
        <f t="shared" si="2"/>
        <v>0</v>
      </c>
      <c r="N32" s="864">
        <f t="shared" si="3"/>
        <v>0</v>
      </c>
      <c r="O32" s="846"/>
      <c r="P32" s="846"/>
      <c r="Y32" s="847"/>
    </row>
    <row r="33" spans="1:25" s="829" customFormat="1">
      <c r="A33" s="1412">
        <v>15</v>
      </c>
      <c r="B33" s="1414" t="s">
        <v>624</v>
      </c>
      <c r="C33" s="1366">
        <v>998731</v>
      </c>
      <c r="D33" s="842"/>
      <c r="E33" s="1366">
        <v>18</v>
      </c>
      <c r="F33" s="843"/>
      <c r="G33" s="1414" t="s">
        <v>703</v>
      </c>
      <c r="H33" s="1414" t="s">
        <v>560</v>
      </c>
      <c r="I33" s="1413">
        <v>1</v>
      </c>
      <c r="J33" s="844"/>
      <c r="K33" s="845" t="str">
        <f t="shared" si="0"/>
        <v>Included</v>
      </c>
      <c r="L33" s="845">
        <f t="shared" si="1"/>
        <v>0</v>
      </c>
      <c r="M33" s="864">
        <f t="shared" si="2"/>
        <v>0</v>
      </c>
      <c r="N33" s="864">
        <f t="shared" si="3"/>
        <v>0</v>
      </c>
      <c r="O33" s="846"/>
      <c r="P33" s="846"/>
      <c r="Y33" s="847"/>
    </row>
    <row r="34" spans="1:25" s="829" customFormat="1">
      <c r="A34" s="1412">
        <v>16</v>
      </c>
      <c r="B34" s="1414" t="s">
        <v>624</v>
      </c>
      <c r="C34" s="1366">
        <v>998731</v>
      </c>
      <c r="D34" s="842"/>
      <c r="E34" s="1366">
        <v>18</v>
      </c>
      <c r="F34" s="843"/>
      <c r="G34" s="1414" t="s">
        <v>704</v>
      </c>
      <c r="H34" s="1414" t="s">
        <v>560</v>
      </c>
      <c r="I34" s="1413">
        <v>3</v>
      </c>
      <c r="J34" s="844"/>
      <c r="K34" s="845" t="str">
        <f t="shared" si="0"/>
        <v>Included</v>
      </c>
      <c r="L34" s="845">
        <f t="shared" si="1"/>
        <v>0</v>
      </c>
      <c r="M34" s="864">
        <f t="shared" si="2"/>
        <v>0</v>
      </c>
      <c r="N34" s="864">
        <f t="shared" si="3"/>
        <v>0</v>
      </c>
      <c r="O34" s="846"/>
      <c r="P34" s="846"/>
      <c r="Y34" s="847"/>
    </row>
    <row r="35" spans="1:25" s="829" customFormat="1">
      <c r="A35" s="1412">
        <v>17</v>
      </c>
      <c r="B35" s="1414" t="s">
        <v>666</v>
      </c>
      <c r="C35" s="1366">
        <v>998731</v>
      </c>
      <c r="D35" s="842"/>
      <c r="E35" s="1366">
        <v>18</v>
      </c>
      <c r="F35" s="843"/>
      <c r="G35" s="1414" t="s">
        <v>705</v>
      </c>
      <c r="H35" s="1414" t="s">
        <v>691</v>
      </c>
      <c r="I35" s="1413">
        <v>2</v>
      </c>
      <c r="J35" s="844"/>
      <c r="K35" s="845" t="str">
        <f t="shared" si="0"/>
        <v>Included</v>
      </c>
      <c r="L35" s="845">
        <f t="shared" si="1"/>
        <v>0</v>
      </c>
      <c r="M35" s="864">
        <f t="shared" si="2"/>
        <v>0</v>
      </c>
      <c r="N35" s="864">
        <f t="shared" si="3"/>
        <v>0</v>
      </c>
      <c r="O35" s="846"/>
      <c r="P35" s="846"/>
      <c r="Y35" s="847"/>
    </row>
    <row r="36" spans="1:25" s="829" customFormat="1">
      <c r="A36" s="1412">
        <v>18</v>
      </c>
      <c r="B36" s="1414" t="s">
        <v>667</v>
      </c>
      <c r="C36" s="1366">
        <v>998736</v>
      </c>
      <c r="D36" s="842"/>
      <c r="E36" s="1366">
        <v>18</v>
      </c>
      <c r="F36" s="843"/>
      <c r="G36" s="1414" t="s">
        <v>678</v>
      </c>
      <c r="H36" s="1414" t="s">
        <v>560</v>
      </c>
      <c r="I36" s="1413">
        <v>1</v>
      </c>
      <c r="J36" s="844"/>
      <c r="K36" s="845" t="str">
        <f t="shared" si="0"/>
        <v>Included</v>
      </c>
      <c r="L36" s="845">
        <f t="shared" si="1"/>
        <v>0</v>
      </c>
      <c r="M36" s="864">
        <f t="shared" si="2"/>
        <v>0</v>
      </c>
      <c r="N36" s="864">
        <f t="shared" si="3"/>
        <v>0</v>
      </c>
      <c r="O36" s="846"/>
      <c r="P36" s="846"/>
      <c r="Y36" s="847"/>
    </row>
    <row r="37" spans="1:25" s="829" customFormat="1" ht="31.5">
      <c r="A37" s="1412">
        <v>19</v>
      </c>
      <c r="B37" s="1414" t="s">
        <v>668</v>
      </c>
      <c r="C37" s="1366">
        <v>998736</v>
      </c>
      <c r="D37" s="842"/>
      <c r="E37" s="1366">
        <v>18</v>
      </c>
      <c r="F37" s="843"/>
      <c r="G37" s="1415" t="s">
        <v>742</v>
      </c>
      <c r="H37" s="1414" t="s">
        <v>570</v>
      </c>
      <c r="I37" s="1413">
        <v>1</v>
      </c>
      <c r="J37" s="844"/>
      <c r="K37" s="845" t="str">
        <f t="shared" si="0"/>
        <v>Included</v>
      </c>
      <c r="L37" s="845">
        <f t="shared" si="1"/>
        <v>0</v>
      </c>
      <c r="M37" s="864">
        <f t="shared" si="2"/>
        <v>0</v>
      </c>
      <c r="N37" s="864">
        <f t="shared" si="3"/>
        <v>0</v>
      </c>
      <c r="O37" s="846"/>
      <c r="P37" s="846"/>
      <c r="Y37" s="847"/>
    </row>
    <row r="38" spans="1:25" s="829" customFormat="1" ht="31.5">
      <c r="A38" s="1412">
        <v>20</v>
      </c>
      <c r="B38" s="1414" t="s">
        <v>668</v>
      </c>
      <c r="C38" s="1366">
        <v>998736</v>
      </c>
      <c r="D38" s="842"/>
      <c r="E38" s="1366">
        <v>18</v>
      </c>
      <c r="F38" s="843"/>
      <c r="G38" s="1415" t="s">
        <v>743</v>
      </c>
      <c r="H38" s="1414" t="s">
        <v>570</v>
      </c>
      <c r="I38" s="1413">
        <v>1</v>
      </c>
      <c r="J38" s="844"/>
      <c r="K38" s="845" t="str">
        <f t="shared" si="0"/>
        <v>Included</v>
      </c>
      <c r="L38" s="845">
        <f t="shared" si="1"/>
        <v>0</v>
      </c>
      <c r="M38" s="864">
        <f t="shared" si="2"/>
        <v>0</v>
      </c>
      <c r="N38" s="864">
        <f t="shared" si="3"/>
        <v>0</v>
      </c>
      <c r="O38" s="846"/>
      <c r="P38" s="846"/>
      <c r="Y38" s="847"/>
    </row>
    <row r="39" spans="1:25" s="829" customFormat="1" ht="31.5">
      <c r="A39" s="1412">
        <v>21</v>
      </c>
      <c r="B39" s="1414" t="s">
        <v>668</v>
      </c>
      <c r="C39" s="1366">
        <v>998736</v>
      </c>
      <c r="D39" s="842"/>
      <c r="E39" s="1366">
        <v>18</v>
      </c>
      <c r="F39" s="843"/>
      <c r="G39" s="1415" t="s">
        <v>744</v>
      </c>
      <c r="H39" s="1414" t="s">
        <v>570</v>
      </c>
      <c r="I39" s="1413">
        <v>1</v>
      </c>
      <c r="J39" s="844"/>
      <c r="K39" s="845" t="str">
        <f t="shared" si="0"/>
        <v>Included</v>
      </c>
      <c r="L39" s="845">
        <f t="shared" si="1"/>
        <v>0</v>
      </c>
      <c r="M39" s="864">
        <f t="shared" si="2"/>
        <v>0</v>
      </c>
      <c r="N39" s="864">
        <f t="shared" si="3"/>
        <v>0</v>
      </c>
      <c r="O39" s="846"/>
      <c r="P39" s="846"/>
      <c r="Y39" s="847"/>
    </row>
    <row r="40" spans="1:25" s="829" customFormat="1">
      <c r="A40" s="1412">
        <v>22</v>
      </c>
      <c r="B40" s="1414" t="s">
        <v>700</v>
      </c>
      <c r="C40" s="1366">
        <v>998736</v>
      </c>
      <c r="D40" s="842"/>
      <c r="E40" s="1366">
        <v>18</v>
      </c>
      <c r="F40" s="843"/>
      <c r="G40" s="1415" t="s">
        <v>706</v>
      </c>
      <c r="H40" s="1414" t="s">
        <v>691</v>
      </c>
      <c r="I40" s="1413">
        <v>1</v>
      </c>
      <c r="J40" s="844"/>
      <c r="K40" s="845" t="str">
        <f t="shared" si="0"/>
        <v>Included</v>
      </c>
      <c r="L40" s="845">
        <f t="shared" si="1"/>
        <v>0</v>
      </c>
      <c r="M40" s="864">
        <f t="shared" si="2"/>
        <v>0</v>
      </c>
      <c r="N40" s="864">
        <f t="shared" si="3"/>
        <v>0</v>
      </c>
      <c r="O40" s="846"/>
      <c r="P40" s="846"/>
      <c r="Y40" s="847"/>
    </row>
    <row r="41" spans="1:25" s="829" customFormat="1">
      <c r="A41" s="1412">
        <v>23</v>
      </c>
      <c r="B41" s="1414" t="s">
        <v>669</v>
      </c>
      <c r="C41" s="1366">
        <v>995461</v>
      </c>
      <c r="D41" s="842"/>
      <c r="E41" s="1366">
        <v>18</v>
      </c>
      <c r="F41" s="843"/>
      <c r="G41" s="1414" t="s">
        <v>680</v>
      </c>
      <c r="H41" s="1414" t="s">
        <v>560</v>
      </c>
      <c r="I41" s="1413">
        <v>1</v>
      </c>
      <c r="J41" s="844"/>
      <c r="K41" s="845" t="str">
        <f t="shared" si="0"/>
        <v>Included</v>
      </c>
      <c r="L41" s="845">
        <f t="shared" si="1"/>
        <v>0</v>
      </c>
      <c r="M41" s="864">
        <f t="shared" si="2"/>
        <v>0</v>
      </c>
      <c r="N41" s="864">
        <f t="shared" si="3"/>
        <v>0</v>
      </c>
      <c r="O41" s="846"/>
      <c r="P41" s="846"/>
      <c r="Y41" s="847"/>
    </row>
    <row r="42" spans="1:25" s="829" customFormat="1">
      <c r="A42" s="1412">
        <v>24</v>
      </c>
      <c r="B42" s="1414" t="s">
        <v>670</v>
      </c>
      <c r="C42" s="1366">
        <v>995461</v>
      </c>
      <c r="D42" s="842"/>
      <c r="E42" s="1366">
        <v>18</v>
      </c>
      <c r="F42" s="843"/>
      <c r="G42" s="1414" t="s">
        <v>683</v>
      </c>
      <c r="H42" s="1414" t="s">
        <v>569</v>
      </c>
      <c r="I42" s="1413">
        <v>1</v>
      </c>
      <c r="J42" s="844"/>
      <c r="K42" s="845" t="str">
        <f t="shared" si="0"/>
        <v>Included</v>
      </c>
      <c r="L42" s="845">
        <f t="shared" si="1"/>
        <v>0</v>
      </c>
      <c r="M42" s="864">
        <f t="shared" si="2"/>
        <v>0</v>
      </c>
      <c r="N42" s="864">
        <f t="shared" si="3"/>
        <v>0</v>
      </c>
      <c r="O42" s="846"/>
      <c r="P42" s="846"/>
      <c r="Y42" s="847"/>
    </row>
    <row r="43" spans="1:25" s="829" customFormat="1">
      <c r="A43" s="1412">
        <v>25</v>
      </c>
      <c r="B43" s="1414" t="s">
        <v>670</v>
      </c>
      <c r="C43" s="1366">
        <v>998736</v>
      </c>
      <c r="D43" s="842"/>
      <c r="E43" s="1366">
        <v>18</v>
      </c>
      <c r="F43" s="843"/>
      <c r="G43" s="1414" t="s">
        <v>681</v>
      </c>
      <c r="H43" s="1414" t="s">
        <v>560</v>
      </c>
      <c r="I43" s="1413">
        <v>1</v>
      </c>
      <c r="J43" s="844"/>
      <c r="K43" s="845" t="str">
        <f t="shared" si="0"/>
        <v>Included</v>
      </c>
      <c r="L43" s="845">
        <f t="shared" si="1"/>
        <v>0</v>
      </c>
      <c r="M43" s="864">
        <f t="shared" si="2"/>
        <v>0</v>
      </c>
      <c r="N43" s="864">
        <f t="shared" si="3"/>
        <v>0</v>
      </c>
      <c r="O43" s="846"/>
      <c r="P43" s="846"/>
      <c r="Y43" s="847"/>
    </row>
    <row r="44" spans="1:25" s="829" customFormat="1">
      <c r="A44" s="1412">
        <v>26</v>
      </c>
      <c r="B44" s="1414" t="s">
        <v>670</v>
      </c>
      <c r="C44" s="1366">
        <v>998731</v>
      </c>
      <c r="D44" s="842"/>
      <c r="E44" s="1366">
        <v>18</v>
      </c>
      <c r="F44" s="843"/>
      <c r="G44" s="1414" t="s">
        <v>682</v>
      </c>
      <c r="H44" s="1414" t="s">
        <v>560</v>
      </c>
      <c r="I44" s="1413">
        <v>1</v>
      </c>
      <c r="J44" s="844"/>
      <c r="K44" s="845" t="str">
        <f t="shared" si="0"/>
        <v>Included</v>
      </c>
      <c r="L44" s="845">
        <f t="shared" si="1"/>
        <v>0</v>
      </c>
      <c r="M44" s="864">
        <f t="shared" si="2"/>
        <v>0</v>
      </c>
      <c r="N44" s="864">
        <f t="shared" si="3"/>
        <v>0</v>
      </c>
      <c r="O44" s="846"/>
      <c r="P44" s="846"/>
      <c r="Y44" s="847"/>
    </row>
    <row r="45" spans="1:25" s="829" customFormat="1">
      <c r="A45" s="1412">
        <v>27</v>
      </c>
      <c r="B45" s="1414" t="s">
        <v>671</v>
      </c>
      <c r="C45" s="1366">
        <v>998731</v>
      </c>
      <c r="D45" s="842"/>
      <c r="E45" s="1366">
        <v>18</v>
      </c>
      <c r="F45" s="843"/>
      <c r="G45" s="1414" t="s">
        <v>690</v>
      </c>
      <c r="H45" s="1414" t="s">
        <v>569</v>
      </c>
      <c r="I45" s="1413">
        <v>3</v>
      </c>
      <c r="J45" s="844"/>
      <c r="K45" s="845" t="str">
        <f t="shared" si="0"/>
        <v>Included</v>
      </c>
      <c r="L45" s="845">
        <f t="shared" si="1"/>
        <v>0</v>
      </c>
      <c r="M45" s="864">
        <f t="shared" si="2"/>
        <v>0</v>
      </c>
      <c r="N45" s="864">
        <f t="shared" si="3"/>
        <v>0</v>
      </c>
      <c r="O45" s="846"/>
      <c r="P45" s="846"/>
      <c r="Y45" s="847"/>
    </row>
    <row r="46" spans="1:25" s="829" customFormat="1">
      <c r="A46" s="1412">
        <v>28</v>
      </c>
      <c r="B46" s="1414" t="s">
        <v>671</v>
      </c>
      <c r="C46" s="1366">
        <v>998731</v>
      </c>
      <c r="D46" s="842"/>
      <c r="E46" s="1366">
        <v>18</v>
      </c>
      <c r="F46" s="843"/>
      <c r="G46" s="1414" t="s">
        <v>689</v>
      </c>
      <c r="H46" s="1414" t="s">
        <v>569</v>
      </c>
      <c r="I46" s="1413">
        <v>2</v>
      </c>
      <c r="J46" s="844"/>
      <c r="K46" s="845" t="str">
        <f t="shared" si="0"/>
        <v>Included</v>
      </c>
      <c r="L46" s="845">
        <f t="shared" si="1"/>
        <v>0</v>
      </c>
      <c r="M46" s="864">
        <f t="shared" si="2"/>
        <v>0</v>
      </c>
      <c r="N46" s="864">
        <f t="shared" si="3"/>
        <v>0</v>
      </c>
      <c r="O46" s="846"/>
      <c r="P46" s="846"/>
      <c r="Y46" s="847"/>
    </row>
    <row r="47" spans="1:25" s="829" customFormat="1">
      <c r="A47" s="1412">
        <v>29</v>
      </c>
      <c r="B47" s="1414" t="s">
        <v>671</v>
      </c>
      <c r="C47" s="1366">
        <v>998739</v>
      </c>
      <c r="D47" s="842"/>
      <c r="E47" s="1366">
        <v>18</v>
      </c>
      <c r="F47" s="843"/>
      <c r="G47" s="1414" t="s">
        <v>684</v>
      </c>
      <c r="H47" s="1414" t="s">
        <v>560</v>
      </c>
      <c r="I47" s="1413">
        <v>1</v>
      </c>
      <c r="J47" s="844"/>
      <c r="K47" s="845" t="str">
        <f t="shared" si="0"/>
        <v>Included</v>
      </c>
      <c r="L47" s="845">
        <f t="shared" si="1"/>
        <v>0</v>
      </c>
      <c r="M47" s="864">
        <f t="shared" si="2"/>
        <v>0</v>
      </c>
      <c r="N47" s="864">
        <f t="shared" si="3"/>
        <v>0</v>
      </c>
      <c r="O47" s="846"/>
      <c r="P47" s="846"/>
      <c r="Y47" s="847"/>
    </row>
    <row r="48" spans="1:25" s="829" customFormat="1">
      <c r="A48" s="1412">
        <v>30</v>
      </c>
      <c r="B48" s="1414" t="s">
        <v>671</v>
      </c>
      <c r="C48" s="1366">
        <v>998731</v>
      </c>
      <c r="D48" s="842"/>
      <c r="E48" s="1366">
        <v>18</v>
      </c>
      <c r="F48" s="843"/>
      <c r="G48" s="1414" t="s">
        <v>688</v>
      </c>
      <c r="H48" s="1414" t="s">
        <v>569</v>
      </c>
      <c r="I48" s="1413">
        <v>1</v>
      </c>
      <c r="J48" s="844"/>
      <c r="K48" s="845" t="str">
        <f t="shared" si="0"/>
        <v>Included</v>
      </c>
      <c r="L48" s="845">
        <f t="shared" si="1"/>
        <v>0</v>
      </c>
      <c r="M48" s="864">
        <f t="shared" si="2"/>
        <v>0</v>
      </c>
      <c r="N48" s="864">
        <f t="shared" si="3"/>
        <v>0</v>
      </c>
      <c r="O48" s="846"/>
      <c r="P48" s="846"/>
      <c r="Y48" s="847"/>
    </row>
    <row r="49" spans="1:25" s="829" customFormat="1">
      <c r="A49" s="1412">
        <v>31</v>
      </c>
      <c r="B49" s="1414" t="s">
        <v>671</v>
      </c>
      <c r="C49" s="1366">
        <v>995461</v>
      </c>
      <c r="D49" s="842"/>
      <c r="E49" s="1366">
        <v>18</v>
      </c>
      <c r="F49" s="843"/>
      <c r="G49" s="1414" t="s">
        <v>738</v>
      </c>
      <c r="H49" s="1414" t="s">
        <v>569</v>
      </c>
      <c r="I49" s="1413">
        <v>30</v>
      </c>
      <c r="J49" s="844"/>
      <c r="K49" s="845" t="str">
        <f t="shared" si="0"/>
        <v>Included</v>
      </c>
      <c r="L49" s="845">
        <f t="shared" si="1"/>
        <v>0</v>
      </c>
      <c r="M49" s="864">
        <f t="shared" si="2"/>
        <v>0</v>
      </c>
      <c r="N49" s="864">
        <f t="shared" si="3"/>
        <v>0</v>
      </c>
      <c r="O49" s="846"/>
      <c r="P49" s="846"/>
      <c r="Y49" s="847"/>
    </row>
    <row r="50" spans="1:25" s="829" customFormat="1">
      <c r="A50" s="1412">
        <v>32</v>
      </c>
      <c r="B50" s="1414" t="s">
        <v>671</v>
      </c>
      <c r="C50" s="1366">
        <v>998736</v>
      </c>
      <c r="D50" s="842"/>
      <c r="E50" s="1366">
        <v>18</v>
      </c>
      <c r="F50" s="843"/>
      <c r="G50" s="1414" t="s">
        <v>686</v>
      </c>
      <c r="H50" s="1414" t="s">
        <v>569</v>
      </c>
      <c r="I50" s="1413">
        <v>20</v>
      </c>
      <c r="J50" s="844"/>
      <c r="K50" s="845" t="str">
        <f t="shared" si="0"/>
        <v>Included</v>
      </c>
      <c r="L50" s="845">
        <f t="shared" si="1"/>
        <v>0</v>
      </c>
      <c r="M50" s="864">
        <f t="shared" si="2"/>
        <v>0</v>
      </c>
      <c r="N50" s="864">
        <f t="shared" si="3"/>
        <v>0</v>
      </c>
      <c r="O50" s="846"/>
      <c r="P50" s="846"/>
      <c r="Y50" s="847"/>
    </row>
    <row r="51" spans="1:25" s="829" customFormat="1">
      <c r="A51" s="1412">
        <v>33</v>
      </c>
      <c r="B51" s="1414" t="s">
        <v>671</v>
      </c>
      <c r="C51" s="1366">
        <v>998736</v>
      </c>
      <c r="D51" s="842"/>
      <c r="E51" s="1366">
        <v>18</v>
      </c>
      <c r="F51" s="843"/>
      <c r="G51" s="1414" t="s">
        <v>685</v>
      </c>
      <c r="H51" s="1414" t="s">
        <v>569</v>
      </c>
      <c r="I51" s="1413">
        <v>2</v>
      </c>
      <c r="J51" s="844"/>
      <c r="K51" s="845" t="str">
        <f t="shared" si="0"/>
        <v>Included</v>
      </c>
      <c r="L51" s="845">
        <f t="shared" si="1"/>
        <v>0</v>
      </c>
      <c r="M51" s="864">
        <f t="shared" si="2"/>
        <v>0</v>
      </c>
      <c r="N51" s="864">
        <f t="shared" si="3"/>
        <v>0</v>
      </c>
      <c r="O51" s="846"/>
      <c r="P51" s="846"/>
      <c r="Y51" s="847"/>
    </row>
    <row r="52" spans="1:25" s="829" customFormat="1">
      <c r="A52" s="1412">
        <v>34</v>
      </c>
      <c r="B52" s="1414" t="s">
        <v>701</v>
      </c>
      <c r="C52" s="1366">
        <v>998736</v>
      </c>
      <c r="D52" s="842"/>
      <c r="E52" s="1366">
        <v>18</v>
      </c>
      <c r="F52" s="843"/>
      <c r="G52" s="1414" t="s">
        <v>707</v>
      </c>
      <c r="H52" s="1414" t="s">
        <v>732</v>
      </c>
      <c r="I52" s="1413">
        <v>240</v>
      </c>
      <c r="J52" s="844"/>
      <c r="K52" s="845" t="str">
        <f t="shared" si="0"/>
        <v>Included</v>
      </c>
      <c r="L52" s="845">
        <f t="shared" si="1"/>
        <v>0</v>
      </c>
      <c r="M52" s="864">
        <f t="shared" si="2"/>
        <v>0</v>
      </c>
      <c r="N52" s="864">
        <f t="shared" si="3"/>
        <v>0</v>
      </c>
      <c r="O52" s="846"/>
      <c r="P52" s="846"/>
      <c r="Y52" s="847"/>
    </row>
    <row r="53" spans="1:25" s="829" customFormat="1">
      <c r="A53" s="1412">
        <v>35</v>
      </c>
      <c r="B53" s="1414" t="s">
        <v>701</v>
      </c>
      <c r="C53" s="1366">
        <v>995423</v>
      </c>
      <c r="D53" s="842"/>
      <c r="E53" s="1366">
        <v>18</v>
      </c>
      <c r="F53" s="843"/>
      <c r="G53" s="1414" t="s">
        <v>708</v>
      </c>
      <c r="H53" s="1414" t="s">
        <v>732</v>
      </c>
      <c r="I53" s="1413">
        <v>4800</v>
      </c>
      <c r="J53" s="844"/>
      <c r="K53" s="845" t="str">
        <f t="shared" si="0"/>
        <v>Included</v>
      </c>
      <c r="L53" s="845">
        <f t="shared" si="1"/>
        <v>0</v>
      </c>
      <c r="M53" s="864">
        <f t="shared" si="2"/>
        <v>0</v>
      </c>
      <c r="N53" s="864">
        <f t="shared" si="3"/>
        <v>0</v>
      </c>
      <c r="O53" s="846"/>
      <c r="P53" s="846"/>
      <c r="Y53" s="847"/>
    </row>
    <row r="54" spans="1:25" s="829" customFormat="1">
      <c r="A54" s="1412">
        <v>36</v>
      </c>
      <c r="B54" s="1414" t="s">
        <v>701</v>
      </c>
      <c r="C54" s="1366">
        <v>995455</v>
      </c>
      <c r="D54" s="842"/>
      <c r="E54" s="1366">
        <v>18</v>
      </c>
      <c r="F54" s="843"/>
      <c r="G54" s="1414" t="s">
        <v>709</v>
      </c>
      <c r="H54" s="1414" t="s">
        <v>733</v>
      </c>
      <c r="I54" s="1413">
        <v>15</v>
      </c>
      <c r="J54" s="844"/>
      <c r="K54" s="845" t="str">
        <f t="shared" si="0"/>
        <v>Included</v>
      </c>
      <c r="L54" s="845">
        <f t="shared" si="1"/>
        <v>0</v>
      </c>
      <c r="M54" s="864">
        <f t="shared" si="2"/>
        <v>0</v>
      </c>
      <c r="N54" s="864">
        <f t="shared" si="3"/>
        <v>0</v>
      </c>
      <c r="O54" s="846"/>
      <c r="P54" s="846"/>
      <c r="Y54" s="847"/>
    </row>
    <row r="55" spans="1:25" s="829" customFormat="1">
      <c r="A55" s="1412">
        <v>37</v>
      </c>
      <c r="B55" s="1414" t="s">
        <v>701</v>
      </c>
      <c r="C55" s="1366">
        <v>995455</v>
      </c>
      <c r="D55" s="842"/>
      <c r="E55" s="1366">
        <v>18</v>
      </c>
      <c r="F55" s="843"/>
      <c r="G55" s="1414" t="s">
        <v>710</v>
      </c>
      <c r="H55" s="1414" t="s">
        <v>733</v>
      </c>
      <c r="I55" s="1413">
        <v>15</v>
      </c>
      <c r="J55" s="844"/>
      <c r="K55" s="845" t="str">
        <f t="shared" si="0"/>
        <v>Included</v>
      </c>
      <c r="L55" s="845">
        <f t="shared" si="1"/>
        <v>0</v>
      </c>
      <c r="M55" s="864">
        <f t="shared" si="2"/>
        <v>0</v>
      </c>
      <c r="N55" s="864">
        <f t="shared" si="3"/>
        <v>0</v>
      </c>
      <c r="O55" s="846"/>
      <c r="P55" s="846"/>
      <c r="Y55" s="847"/>
    </row>
    <row r="56" spans="1:25" s="829" customFormat="1">
      <c r="A56" s="1412">
        <v>38</v>
      </c>
      <c r="B56" s="1414" t="s">
        <v>701</v>
      </c>
      <c r="C56" s="1366">
        <v>995433</v>
      </c>
      <c r="D56" s="842"/>
      <c r="E56" s="1366">
        <v>18</v>
      </c>
      <c r="F56" s="843"/>
      <c r="G56" s="1414" t="s">
        <v>739</v>
      </c>
      <c r="H56" s="1414" t="s">
        <v>733</v>
      </c>
      <c r="I56" s="1413">
        <v>15</v>
      </c>
      <c r="J56" s="844"/>
      <c r="K56" s="845" t="str">
        <f t="shared" si="0"/>
        <v>Included</v>
      </c>
      <c r="L56" s="845">
        <f t="shared" si="1"/>
        <v>0</v>
      </c>
      <c r="M56" s="864">
        <f t="shared" si="2"/>
        <v>0</v>
      </c>
      <c r="N56" s="864">
        <f t="shared" si="3"/>
        <v>0</v>
      </c>
      <c r="O56" s="846"/>
      <c r="P56" s="846"/>
      <c r="Y56" s="847"/>
    </row>
    <row r="57" spans="1:25" s="829" customFormat="1">
      <c r="A57" s="1412">
        <v>39</v>
      </c>
      <c r="B57" s="1416" t="s">
        <v>701</v>
      </c>
      <c r="C57" s="1366">
        <v>995455</v>
      </c>
      <c r="D57" s="842"/>
      <c r="E57" s="1366">
        <v>18</v>
      </c>
      <c r="F57" s="843"/>
      <c r="G57" s="1416" t="s">
        <v>745</v>
      </c>
      <c r="H57" s="1416" t="s">
        <v>732</v>
      </c>
      <c r="I57" s="1413">
        <v>30</v>
      </c>
      <c r="J57" s="844"/>
      <c r="K57" s="845" t="str">
        <f>IF(J57=0, "Included", IF(ISERROR(I57*J57), J57, I57*J57))</f>
        <v>Included</v>
      </c>
      <c r="L57" s="845">
        <f>N57</f>
        <v>0</v>
      </c>
      <c r="M57" s="864">
        <f>IF(K57="Included",0,K57)</f>
        <v>0</v>
      </c>
      <c r="N57" s="864">
        <f>IF(F57="",(M57*E57/100),(M57*F57))</f>
        <v>0</v>
      </c>
      <c r="O57" s="846"/>
      <c r="P57" s="846"/>
      <c r="Y57" s="847"/>
    </row>
    <row r="58" spans="1:25" s="829" customFormat="1">
      <c r="A58" s="1412">
        <v>40</v>
      </c>
      <c r="B58" s="1414" t="s">
        <v>701</v>
      </c>
      <c r="C58" s="1366">
        <v>995433</v>
      </c>
      <c r="D58" s="842"/>
      <c r="E58" s="1366">
        <v>18</v>
      </c>
      <c r="F58" s="843"/>
      <c r="G58" s="1414" t="s">
        <v>623</v>
      </c>
      <c r="H58" s="1414" t="s">
        <v>581</v>
      </c>
      <c r="I58" s="1413">
        <v>89</v>
      </c>
      <c r="J58" s="844"/>
      <c r="K58" s="845" t="str">
        <f t="shared" si="0"/>
        <v>Included</v>
      </c>
      <c r="L58" s="845">
        <f t="shared" si="1"/>
        <v>0</v>
      </c>
      <c r="M58" s="864">
        <f t="shared" si="2"/>
        <v>0</v>
      </c>
      <c r="N58" s="864">
        <f t="shared" si="3"/>
        <v>0</v>
      </c>
      <c r="O58" s="846"/>
      <c r="P58" s="846"/>
      <c r="Y58" s="847"/>
    </row>
    <row r="59" spans="1:25" s="829" customFormat="1">
      <c r="A59" s="1412">
        <v>41</v>
      </c>
      <c r="B59" s="1414" t="s">
        <v>701</v>
      </c>
      <c r="C59" s="1366">
        <v>995451</v>
      </c>
      <c r="D59" s="842"/>
      <c r="E59" s="1366">
        <v>18</v>
      </c>
      <c r="F59" s="843"/>
      <c r="G59" s="1414" t="s">
        <v>711</v>
      </c>
      <c r="H59" s="1414" t="s">
        <v>733</v>
      </c>
      <c r="I59" s="1413">
        <v>120</v>
      </c>
      <c r="J59" s="844"/>
      <c r="K59" s="845" t="str">
        <f t="shared" si="0"/>
        <v>Included</v>
      </c>
      <c r="L59" s="845">
        <f t="shared" si="1"/>
        <v>0</v>
      </c>
      <c r="M59" s="864">
        <f t="shared" si="2"/>
        <v>0</v>
      </c>
      <c r="N59" s="864">
        <f t="shared" si="3"/>
        <v>0</v>
      </c>
      <c r="O59" s="846"/>
      <c r="P59" s="846"/>
      <c r="Y59" s="847"/>
    </row>
    <row r="60" spans="1:25" s="829" customFormat="1">
      <c r="A60" s="1412">
        <v>42</v>
      </c>
      <c r="B60" s="1414" t="s">
        <v>701</v>
      </c>
      <c r="C60" s="1366">
        <v>995454</v>
      </c>
      <c r="D60" s="842"/>
      <c r="E60" s="1366">
        <v>18</v>
      </c>
      <c r="F60" s="843"/>
      <c r="G60" s="1414" t="s">
        <v>712</v>
      </c>
      <c r="H60" s="1414" t="s">
        <v>733</v>
      </c>
      <c r="I60" s="1413">
        <v>120</v>
      </c>
      <c r="J60" s="844"/>
      <c r="K60" s="845" t="str">
        <f t="shared" si="0"/>
        <v>Included</v>
      </c>
      <c r="L60" s="845">
        <f t="shared" si="1"/>
        <v>0</v>
      </c>
      <c r="M60" s="864">
        <f t="shared" si="2"/>
        <v>0</v>
      </c>
      <c r="N60" s="864">
        <f t="shared" si="3"/>
        <v>0</v>
      </c>
      <c r="O60" s="846"/>
      <c r="P60" s="846"/>
      <c r="Y60" s="847"/>
    </row>
    <row r="61" spans="1:25" s="829" customFormat="1">
      <c r="A61" s="1412">
        <v>43</v>
      </c>
      <c r="B61" s="1414" t="s">
        <v>701</v>
      </c>
      <c r="C61" s="1366">
        <v>995454</v>
      </c>
      <c r="D61" s="842"/>
      <c r="E61" s="1366">
        <v>18</v>
      </c>
      <c r="F61" s="843"/>
      <c r="G61" s="1414" t="s">
        <v>713</v>
      </c>
      <c r="H61" s="1414" t="s">
        <v>733</v>
      </c>
      <c r="I61" s="1413">
        <v>120</v>
      </c>
      <c r="J61" s="844"/>
      <c r="K61" s="845" t="str">
        <f t="shared" si="0"/>
        <v>Included</v>
      </c>
      <c r="L61" s="845">
        <f t="shared" si="1"/>
        <v>0</v>
      </c>
      <c r="M61" s="864">
        <f t="shared" si="2"/>
        <v>0</v>
      </c>
      <c r="N61" s="864">
        <f t="shared" si="3"/>
        <v>0</v>
      </c>
      <c r="O61" s="846"/>
      <c r="P61" s="846"/>
      <c r="Y61" s="847"/>
    </row>
    <row r="62" spans="1:25" s="829" customFormat="1">
      <c r="A62" s="1412">
        <v>44</v>
      </c>
      <c r="B62" s="1414" t="s">
        <v>701</v>
      </c>
      <c r="C62" s="1366">
        <v>995454</v>
      </c>
      <c r="D62" s="842"/>
      <c r="E62" s="1366">
        <v>18</v>
      </c>
      <c r="F62" s="843"/>
      <c r="G62" s="1414" t="s">
        <v>714</v>
      </c>
      <c r="H62" s="1414" t="s">
        <v>733</v>
      </c>
      <c r="I62" s="1413">
        <v>120</v>
      </c>
      <c r="J62" s="844"/>
      <c r="K62" s="845" t="str">
        <f t="shared" si="0"/>
        <v>Included</v>
      </c>
      <c r="L62" s="845">
        <f t="shared" si="1"/>
        <v>0</v>
      </c>
      <c r="M62" s="864">
        <f t="shared" si="2"/>
        <v>0</v>
      </c>
      <c r="N62" s="864">
        <f t="shared" si="3"/>
        <v>0</v>
      </c>
      <c r="O62" s="846"/>
      <c r="P62" s="846"/>
      <c r="Y62" s="847"/>
    </row>
    <row r="63" spans="1:25" s="829" customFormat="1">
      <c r="A63" s="1412">
        <v>45</v>
      </c>
      <c r="B63" s="1414" t="s">
        <v>701</v>
      </c>
      <c r="C63" s="1366">
        <v>995455</v>
      </c>
      <c r="D63" s="842"/>
      <c r="E63" s="1366">
        <v>18</v>
      </c>
      <c r="F63" s="843"/>
      <c r="G63" s="1414" t="s">
        <v>715</v>
      </c>
      <c r="H63" s="1414" t="s">
        <v>733</v>
      </c>
      <c r="I63" s="1413">
        <v>300</v>
      </c>
      <c r="J63" s="844"/>
      <c r="K63" s="845" t="str">
        <f t="shared" si="0"/>
        <v>Included</v>
      </c>
      <c r="L63" s="845">
        <f t="shared" si="1"/>
        <v>0</v>
      </c>
      <c r="M63" s="864">
        <f t="shared" si="2"/>
        <v>0</v>
      </c>
      <c r="N63" s="864">
        <f t="shared" si="3"/>
        <v>0</v>
      </c>
      <c r="O63" s="846"/>
      <c r="P63" s="846"/>
      <c r="Y63" s="847"/>
    </row>
    <row r="64" spans="1:25" s="829" customFormat="1">
      <c r="A64" s="1412">
        <v>46</v>
      </c>
      <c r="B64" s="1414" t="s">
        <v>701</v>
      </c>
      <c r="C64" s="1366">
        <v>995433</v>
      </c>
      <c r="D64" s="842"/>
      <c r="E64" s="1366">
        <v>18</v>
      </c>
      <c r="F64" s="843"/>
      <c r="G64" s="1414" t="s">
        <v>716</v>
      </c>
      <c r="H64" s="1414" t="s">
        <v>734</v>
      </c>
      <c r="I64" s="1413">
        <v>5177</v>
      </c>
      <c r="J64" s="844"/>
      <c r="K64" s="845" t="str">
        <f t="shared" si="0"/>
        <v>Included</v>
      </c>
      <c r="L64" s="845">
        <f t="shared" si="1"/>
        <v>0</v>
      </c>
      <c r="M64" s="864">
        <f t="shared" si="2"/>
        <v>0</v>
      </c>
      <c r="N64" s="864">
        <f t="shared" si="3"/>
        <v>0</v>
      </c>
      <c r="O64" s="846"/>
      <c r="P64" s="846"/>
      <c r="Y64" s="847"/>
    </row>
    <row r="65" spans="1:25" s="829" customFormat="1">
      <c r="A65" s="1412">
        <v>47</v>
      </c>
      <c r="B65" s="1414" t="s">
        <v>701</v>
      </c>
      <c r="C65" s="1366">
        <v>995428</v>
      </c>
      <c r="D65" s="842"/>
      <c r="E65" s="1366">
        <v>18</v>
      </c>
      <c r="F65" s="843"/>
      <c r="G65" s="1414" t="s">
        <v>740</v>
      </c>
      <c r="H65" s="1414" t="s">
        <v>734</v>
      </c>
      <c r="I65" s="1413">
        <v>10</v>
      </c>
      <c r="J65" s="844"/>
      <c r="K65" s="845" t="str">
        <f t="shared" si="0"/>
        <v>Included</v>
      </c>
      <c r="L65" s="845">
        <f t="shared" si="1"/>
        <v>0</v>
      </c>
      <c r="M65" s="864">
        <f t="shared" si="2"/>
        <v>0</v>
      </c>
      <c r="N65" s="864">
        <f t="shared" si="3"/>
        <v>0</v>
      </c>
      <c r="O65" s="846"/>
      <c r="P65" s="846"/>
      <c r="Y65" s="847"/>
    </row>
    <row r="66" spans="1:25" s="829" customFormat="1">
      <c r="A66" s="1412">
        <v>48</v>
      </c>
      <c r="B66" s="1414" t="s">
        <v>701</v>
      </c>
      <c r="C66" s="1366">
        <v>995454</v>
      </c>
      <c r="D66" s="842"/>
      <c r="E66" s="1366">
        <v>18</v>
      </c>
      <c r="F66" s="843"/>
      <c r="G66" s="1414" t="s">
        <v>717</v>
      </c>
      <c r="H66" s="1414" t="s">
        <v>734</v>
      </c>
      <c r="I66" s="1413">
        <v>283</v>
      </c>
      <c r="J66" s="844"/>
      <c r="K66" s="845" t="str">
        <f t="shared" si="0"/>
        <v>Included</v>
      </c>
      <c r="L66" s="845">
        <f t="shared" si="1"/>
        <v>0</v>
      </c>
      <c r="M66" s="864">
        <f t="shared" si="2"/>
        <v>0</v>
      </c>
      <c r="N66" s="864">
        <f t="shared" si="3"/>
        <v>0</v>
      </c>
      <c r="O66" s="846"/>
      <c r="P66" s="846"/>
      <c r="Y66" s="847"/>
    </row>
    <row r="67" spans="1:25" s="829" customFormat="1">
      <c r="A67" s="1412">
        <v>49</v>
      </c>
      <c r="B67" s="1414" t="s">
        <v>701</v>
      </c>
      <c r="C67" s="1366">
        <v>995428</v>
      </c>
      <c r="D67" s="842"/>
      <c r="E67" s="1366">
        <v>18</v>
      </c>
      <c r="F67" s="843"/>
      <c r="G67" s="1414" t="s">
        <v>718</v>
      </c>
      <c r="H67" s="1414" t="s">
        <v>732</v>
      </c>
      <c r="I67" s="1413">
        <v>4800</v>
      </c>
      <c r="J67" s="844"/>
      <c r="K67" s="845" t="str">
        <f t="shared" si="0"/>
        <v>Included</v>
      </c>
      <c r="L67" s="845">
        <f t="shared" si="1"/>
        <v>0</v>
      </c>
      <c r="M67" s="864">
        <f t="shared" si="2"/>
        <v>0</v>
      </c>
      <c r="N67" s="864">
        <f t="shared" si="3"/>
        <v>0</v>
      </c>
      <c r="O67" s="846"/>
      <c r="P67" s="846"/>
      <c r="Y67" s="847"/>
    </row>
    <row r="68" spans="1:25" s="829" customFormat="1">
      <c r="A68" s="1412">
        <v>50</v>
      </c>
      <c r="B68" s="1414" t="s">
        <v>701</v>
      </c>
      <c r="C68" s="1366">
        <v>995424</v>
      </c>
      <c r="D68" s="842"/>
      <c r="E68" s="1366">
        <v>18</v>
      </c>
      <c r="F68" s="843"/>
      <c r="G68" s="1414" t="s">
        <v>719</v>
      </c>
      <c r="H68" s="1414" t="s">
        <v>732</v>
      </c>
      <c r="I68" s="1413">
        <v>4800</v>
      </c>
      <c r="J68" s="844"/>
      <c r="K68" s="845" t="str">
        <f t="shared" si="0"/>
        <v>Included</v>
      </c>
      <c r="L68" s="845">
        <f t="shared" si="1"/>
        <v>0</v>
      </c>
      <c r="M68" s="864">
        <f t="shared" si="2"/>
        <v>0</v>
      </c>
      <c r="N68" s="864">
        <f t="shared" si="3"/>
        <v>0</v>
      </c>
      <c r="O68" s="846"/>
      <c r="P68" s="846"/>
      <c r="Y68" s="847"/>
    </row>
    <row r="69" spans="1:25" s="829" customFormat="1">
      <c r="A69" s="1412">
        <v>51</v>
      </c>
      <c r="B69" s="1414" t="s">
        <v>701</v>
      </c>
      <c r="C69" s="1366">
        <v>995454</v>
      </c>
      <c r="D69" s="842"/>
      <c r="E69" s="1366">
        <v>18</v>
      </c>
      <c r="F69" s="843"/>
      <c r="G69" s="1414" t="s">
        <v>720</v>
      </c>
      <c r="H69" s="1414" t="s">
        <v>733</v>
      </c>
      <c r="I69" s="1413">
        <v>50</v>
      </c>
      <c r="J69" s="844"/>
      <c r="K69" s="845" t="str">
        <f t="shared" si="0"/>
        <v>Included</v>
      </c>
      <c r="L69" s="845">
        <f t="shared" si="1"/>
        <v>0</v>
      </c>
      <c r="M69" s="864">
        <f t="shared" si="2"/>
        <v>0</v>
      </c>
      <c r="N69" s="864">
        <f t="shared" si="3"/>
        <v>0</v>
      </c>
      <c r="O69" s="846"/>
      <c r="P69" s="846"/>
      <c r="Y69" s="847"/>
    </row>
    <row r="70" spans="1:25" s="829" customFormat="1">
      <c r="A70" s="1412">
        <v>52</v>
      </c>
      <c r="B70" s="1414" t="s">
        <v>701</v>
      </c>
      <c r="C70" s="1366">
        <v>995454</v>
      </c>
      <c r="D70" s="842"/>
      <c r="E70" s="1366">
        <v>18</v>
      </c>
      <c r="F70" s="843"/>
      <c r="G70" s="1414" t="s">
        <v>721</v>
      </c>
      <c r="H70" s="1414" t="s">
        <v>733</v>
      </c>
      <c r="I70" s="1413">
        <v>50</v>
      </c>
      <c r="J70" s="844"/>
      <c r="K70" s="845" t="str">
        <f t="shared" si="0"/>
        <v>Included</v>
      </c>
      <c r="L70" s="845">
        <f t="shared" si="1"/>
        <v>0</v>
      </c>
      <c r="M70" s="864">
        <f t="shared" si="2"/>
        <v>0</v>
      </c>
      <c r="N70" s="864">
        <f t="shared" si="3"/>
        <v>0</v>
      </c>
      <c r="O70" s="846"/>
      <c r="P70" s="846"/>
      <c r="Y70" s="847"/>
    </row>
    <row r="71" spans="1:25" s="829" customFormat="1">
      <c r="A71" s="1412">
        <v>53</v>
      </c>
      <c r="B71" s="1414" t="s">
        <v>701</v>
      </c>
      <c r="C71" s="1366">
        <v>995454</v>
      </c>
      <c r="D71" s="842"/>
      <c r="E71" s="1366">
        <v>18</v>
      </c>
      <c r="F71" s="843"/>
      <c r="G71" s="1414" t="s">
        <v>722</v>
      </c>
      <c r="H71" s="1414" t="s">
        <v>733</v>
      </c>
      <c r="I71" s="1413">
        <v>120</v>
      </c>
      <c r="J71" s="844"/>
      <c r="K71" s="845" t="str">
        <f t="shared" si="0"/>
        <v>Included</v>
      </c>
      <c r="L71" s="845">
        <f t="shared" si="1"/>
        <v>0</v>
      </c>
      <c r="M71" s="864">
        <f t="shared" si="2"/>
        <v>0</v>
      </c>
      <c r="N71" s="864">
        <f t="shared" si="3"/>
        <v>0</v>
      </c>
      <c r="O71" s="846"/>
      <c r="P71" s="846"/>
      <c r="Y71" s="847"/>
    </row>
    <row r="72" spans="1:25" s="829" customFormat="1">
      <c r="A72" s="1412">
        <v>54</v>
      </c>
      <c r="B72" s="1414" t="s">
        <v>701</v>
      </c>
      <c r="C72" s="1366">
        <v>995421</v>
      </c>
      <c r="D72" s="842"/>
      <c r="E72" s="1366">
        <v>18</v>
      </c>
      <c r="F72" s="843"/>
      <c r="G72" s="1414" t="s">
        <v>723</v>
      </c>
      <c r="H72" s="1414" t="s">
        <v>732</v>
      </c>
      <c r="I72" s="1413">
        <v>92</v>
      </c>
      <c r="J72" s="844"/>
      <c r="K72" s="845" t="str">
        <f t="shared" si="0"/>
        <v>Included</v>
      </c>
      <c r="L72" s="845">
        <f t="shared" si="1"/>
        <v>0</v>
      </c>
      <c r="M72" s="864">
        <f t="shared" si="2"/>
        <v>0</v>
      </c>
      <c r="N72" s="864">
        <f t="shared" si="3"/>
        <v>0</v>
      </c>
      <c r="O72" s="846"/>
      <c r="P72" s="846"/>
      <c r="Y72" s="847"/>
    </row>
    <row r="73" spans="1:25" s="829" customFormat="1">
      <c r="A73" s="1412">
        <v>55</v>
      </c>
      <c r="B73" s="1414" t="s">
        <v>701</v>
      </c>
      <c r="C73" s="1366">
        <v>995462</v>
      </c>
      <c r="D73" s="842"/>
      <c r="E73" s="1366">
        <v>18</v>
      </c>
      <c r="F73" s="843"/>
      <c r="G73" s="1414" t="s">
        <v>724</v>
      </c>
      <c r="H73" s="1414" t="s">
        <v>569</v>
      </c>
      <c r="I73" s="1413">
        <v>2</v>
      </c>
      <c r="J73" s="844"/>
      <c r="K73" s="845" t="str">
        <f t="shared" ref="K73:K84" si="4">IF(J73=0, "Included", IF(ISERROR(I73*J73), J73, I73*J73))</f>
        <v>Included</v>
      </c>
      <c r="L73" s="845">
        <f t="shared" ref="L73:L84" si="5">N73</f>
        <v>0</v>
      </c>
      <c r="M73" s="864">
        <f t="shared" ref="M73:M78" si="6">IF(K73="Included",0,K73)</f>
        <v>0</v>
      </c>
      <c r="N73" s="864">
        <f t="shared" ref="N73:N78" si="7">IF(F73="",(M73*E73/100),(M73*F73))</f>
        <v>0</v>
      </c>
      <c r="O73" s="846"/>
      <c r="P73" s="846"/>
      <c r="Y73" s="847"/>
    </row>
    <row r="74" spans="1:25" s="829" customFormat="1">
      <c r="A74" s="1412">
        <v>56</v>
      </c>
      <c r="B74" s="1414" t="s">
        <v>701</v>
      </c>
      <c r="C74" s="1366">
        <v>995455</v>
      </c>
      <c r="D74" s="842"/>
      <c r="E74" s="1366">
        <v>18</v>
      </c>
      <c r="F74" s="843"/>
      <c r="G74" s="1414" t="s">
        <v>725</v>
      </c>
      <c r="H74" s="1414" t="s">
        <v>581</v>
      </c>
      <c r="I74" s="1413">
        <v>24</v>
      </c>
      <c r="J74" s="844"/>
      <c r="K74" s="845" t="str">
        <f t="shared" si="4"/>
        <v>Included</v>
      </c>
      <c r="L74" s="845">
        <f t="shared" si="5"/>
        <v>0</v>
      </c>
      <c r="M74" s="864">
        <f t="shared" si="6"/>
        <v>0</v>
      </c>
      <c r="N74" s="864">
        <f t="shared" si="7"/>
        <v>0</v>
      </c>
      <c r="O74" s="846"/>
      <c r="P74" s="846"/>
      <c r="Y74" s="847"/>
    </row>
    <row r="75" spans="1:25" s="829" customFormat="1">
      <c r="A75" s="1412">
        <v>57</v>
      </c>
      <c r="B75" s="1414" t="s">
        <v>701</v>
      </c>
      <c r="C75" s="1366">
        <v>995454</v>
      </c>
      <c r="D75" s="842"/>
      <c r="E75" s="1366">
        <v>18</v>
      </c>
      <c r="F75" s="843"/>
      <c r="G75" s="1414" t="s">
        <v>741</v>
      </c>
      <c r="H75" s="1414" t="s">
        <v>734</v>
      </c>
      <c r="I75" s="1413">
        <v>21</v>
      </c>
      <c r="J75" s="844"/>
      <c r="K75" s="845" t="str">
        <f t="shared" si="4"/>
        <v>Included</v>
      </c>
      <c r="L75" s="845">
        <f t="shared" si="5"/>
        <v>0</v>
      </c>
      <c r="M75" s="864">
        <f t="shared" si="6"/>
        <v>0</v>
      </c>
      <c r="N75" s="864">
        <f t="shared" si="7"/>
        <v>0</v>
      </c>
      <c r="O75" s="846"/>
      <c r="P75" s="846"/>
      <c r="Y75" s="847"/>
    </row>
    <row r="76" spans="1:25" s="829" customFormat="1">
      <c r="A76" s="1412">
        <v>58</v>
      </c>
      <c r="B76" s="1414" t="s">
        <v>701</v>
      </c>
      <c r="C76" s="1366">
        <v>995454</v>
      </c>
      <c r="D76" s="842"/>
      <c r="E76" s="1366">
        <v>18</v>
      </c>
      <c r="F76" s="843"/>
      <c r="G76" s="1414" t="s">
        <v>726</v>
      </c>
      <c r="H76" s="1414" t="s">
        <v>734</v>
      </c>
      <c r="I76" s="1413">
        <v>1029</v>
      </c>
      <c r="J76" s="844"/>
      <c r="K76" s="845" t="str">
        <f t="shared" si="4"/>
        <v>Included</v>
      </c>
      <c r="L76" s="845">
        <f t="shared" si="5"/>
        <v>0</v>
      </c>
      <c r="M76" s="864">
        <f t="shared" si="6"/>
        <v>0</v>
      </c>
      <c r="N76" s="864">
        <f t="shared" si="7"/>
        <v>0</v>
      </c>
      <c r="O76" s="846"/>
      <c r="P76" s="846"/>
      <c r="Y76" s="847"/>
    </row>
    <row r="77" spans="1:25" s="829" customFormat="1">
      <c r="A77" s="1412">
        <v>59</v>
      </c>
      <c r="B77" s="1414" t="s">
        <v>701</v>
      </c>
      <c r="C77" s="1366">
        <v>995454</v>
      </c>
      <c r="D77" s="842"/>
      <c r="E77" s="1366">
        <v>18</v>
      </c>
      <c r="F77" s="843"/>
      <c r="G77" s="1414" t="s">
        <v>727</v>
      </c>
      <c r="H77" s="1414" t="s">
        <v>734</v>
      </c>
      <c r="I77" s="1413">
        <v>26</v>
      </c>
      <c r="J77" s="844"/>
      <c r="K77" s="845" t="str">
        <f t="shared" si="4"/>
        <v>Included</v>
      </c>
      <c r="L77" s="845">
        <f t="shared" si="5"/>
        <v>0</v>
      </c>
      <c r="M77" s="864">
        <f t="shared" si="6"/>
        <v>0</v>
      </c>
      <c r="N77" s="864">
        <f t="shared" si="7"/>
        <v>0</v>
      </c>
      <c r="O77" s="846"/>
      <c r="P77" s="846"/>
      <c r="Y77" s="847"/>
    </row>
    <row r="78" spans="1:25" s="829" customFormat="1">
      <c r="A78" s="1412">
        <v>60</v>
      </c>
      <c r="B78" s="1414" t="s">
        <v>701</v>
      </c>
      <c r="C78" s="1366">
        <v>995454</v>
      </c>
      <c r="D78" s="842"/>
      <c r="E78" s="1366">
        <v>18</v>
      </c>
      <c r="F78" s="843"/>
      <c r="G78" s="1414" t="s">
        <v>728</v>
      </c>
      <c r="H78" s="1414" t="s">
        <v>734</v>
      </c>
      <c r="I78" s="1413">
        <v>151</v>
      </c>
      <c r="J78" s="844"/>
      <c r="K78" s="845" t="str">
        <f t="shared" si="4"/>
        <v>Included</v>
      </c>
      <c r="L78" s="845">
        <f t="shared" si="5"/>
        <v>0</v>
      </c>
      <c r="M78" s="864">
        <f t="shared" si="6"/>
        <v>0</v>
      </c>
      <c r="N78" s="864">
        <f t="shared" si="7"/>
        <v>0</v>
      </c>
      <c r="O78" s="846"/>
      <c r="P78" s="846"/>
      <c r="Y78" s="847"/>
    </row>
    <row r="79" spans="1:25" s="829" customFormat="1">
      <c r="A79" s="1412">
        <v>61</v>
      </c>
      <c r="B79" s="1414" t="s">
        <v>672</v>
      </c>
      <c r="C79" s="1366">
        <v>995455</v>
      </c>
      <c r="D79" s="842"/>
      <c r="E79" s="1366">
        <v>18</v>
      </c>
      <c r="F79" s="843"/>
      <c r="G79" s="1414" t="s">
        <v>729</v>
      </c>
      <c r="H79" s="1414" t="s">
        <v>581</v>
      </c>
      <c r="I79" s="1413">
        <v>200</v>
      </c>
      <c r="J79" s="844"/>
      <c r="K79" s="845" t="str">
        <f t="shared" si="4"/>
        <v>Included</v>
      </c>
      <c r="L79" s="845">
        <f t="shared" si="5"/>
        <v>0</v>
      </c>
      <c r="M79" s="864">
        <f t="shared" ref="M79:M84" si="8">IF(K79="Included",0,K79)</f>
        <v>0</v>
      </c>
      <c r="N79" s="864">
        <f t="shared" ref="N79:N84" si="9">IF(F79="",(M79*E79/100),(M79*F79))</f>
        <v>0</v>
      </c>
      <c r="O79" s="846"/>
      <c r="P79" s="846"/>
      <c r="Y79" s="847"/>
    </row>
    <row r="80" spans="1:25" s="829" customFormat="1">
      <c r="A80" s="1412">
        <v>62</v>
      </c>
      <c r="B80" s="1414" t="s">
        <v>672</v>
      </c>
      <c r="C80" s="1366">
        <v>995455</v>
      </c>
      <c r="D80" s="842"/>
      <c r="E80" s="1366">
        <v>18</v>
      </c>
      <c r="F80" s="843"/>
      <c r="G80" s="1414" t="s">
        <v>730</v>
      </c>
      <c r="H80" s="1414" t="s">
        <v>581</v>
      </c>
      <c r="I80" s="1413">
        <v>10</v>
      </c>
      <c r="J80" s="844"/>
      <c r="K80" s="845" t="str">
        <f t="shared" si="4"/>
        <v>Included</v>
      </c>
      <c r="L80" s="845">
        <f t="shared" si="5"/>
        <v>0</v>
      </c>
      <c r="M80" s="864">
        <f t="shared" si="8"/>
        <v>0</v>
      </c>
      <c r="N80" s="864">
        <f t="shared" si="9"/>
        <v>0</v>
      </c>
      <c r="O80" s="846"/>
      <c r="P80" s="846"/>
      <c r="Y80" s="847"/>
    </row>
    <row r="81" spans="1:49" s="829" customFormat="1">
      <c r="A81" s="1412">
        <v>63</v>
      </c>
      <c r="B81" s="1414" t="s">
        <v>672</v>
      </c>
      <c r="C81" s="1366">
        <v>995455</v>
      </c>
      <c r="D81" s="842"/>
      <c r="E81" s="1366">
        <v>18</v>
      </c>
      <c r="F81" s="843"/>
      <c r="G81" s="1414" t="s">
        <v>659</v>
      </c>
      <c r="H81" s="1414" t="s">
        <v>581</v>
      </c>
      <c r="I81" s="1413">
        <v>20</v>
      </c>
      <c r="J81" s="844"/>
      <c r="K81" s="845" t="str">
        <f t="shared" si="4"/>
        <v>Included</v>
      </c>
      <c r="L81" s="845">
        <f t="shared" si="5"/>
        <v>0</v>
      </c>
      <c r="M81" s="864">
        <f t="shared" si="8"/>
        <v>0</v>
      </c>
      <c r="N81" s="864">
        <f t="shared" si="9"/>
        <v>0</v>
      </c>
      <c r="O81" s="846"/>
      <c r="P81" s="846"/>
      <c r="Y81" s="847"/>
    </row>
    <row r="82" spans="1:49" s="829" customFormat="1">
      <c r="A82" s="1412">
        <v>64</v>
      </c>
      <c r="B82" s="1414" t="s">
        <v>632</v>
      </c>
      <c r="C82" s="1366">
        <v>998736</v>
      </c>
      <c r="D82" s="842"/>
      <c r="E82" s="1366">
        <v>18</v>
      </c>
      <c r="F82" s="843"/>
      <c r="G82" s="1414" t="s">
        <v>731</v>
      </c>
      <c r="H82" s="1414" t="s">
        <v>560</v>
      </c>
      <c r="I82" s="1413">
        <v>1</v>
      </c>
      <c r="J82" s="844"/>
      <c r="K82" s="845" t="str">
        <f t="shared" si="4"/>
        <v>Included</v>
      </c>
      <c r="L82" s="845">
        <f t="shared" si="5"/>
        <v>0</v>
      </c>
      <c r="M82" s="864">
        <f t="shared" si="8"/>
        <v>0</v>
      </c>
      <c r="N82" s="864">
        <f t="shared" si="9"/>
        <v>0</v>
      </c>
      <c r="O82" s="846"/>
      <c r="P82" s="846"/>
      <c r="Y82" s="847"/>
    </row>
    <row r="83" spans="1:49" s="829" customFormat="1">
      <c r="A83" s="1412">
        <v>65</v>
      </c>
      <c r="B83" s="1414" t="s">
        <v>632</v>
      </c>
      <c r="C83" s="1366">
        <v>998736</v>
      </c>
      <c r="D83" s="842"/>
      <c r="E83" s="1366">
        <v>18</v>
      </c>
      <c r="F83" s="843"/>
      <c r="G83" s="1414" t="s">
        <v>644</v>
      </c>
      <c r="H83" s="1414" t="s">
        <v>560</v>
      </c>
      <c r="I83" s="1413">
        <v>1</v>
      </c>
      <c r="J83" s="844"/>
      <c r="K83" s="845" t="str">
        <f t="shared" si="4"/>
        <v>Included</v>
      </c>
      <c r="L83" s="845">
        <f t="shared" si="5"/>
        <v>0</v>
      </c>
      <c r="M83" s="864">
        <f t="shared" si="8"/>
        <v>0</v>
      </c>
      <c r="N83" s="864">
        <f t="shared" si="9"/>
        <v>0</v>
      </c>
      <c r="O83" s="846"/>
      <c r="P83" s="846"/>
      <c r="Y83" s="847"/>
    </row>
    <row r="84" spans="1:49" s="829" customFormat="1">
      <c r="A84" s="1412">
        <v>66</v>
      </c>
      <c r="B84" s="1414" t="s">
        <v>632</v>
      </c>
      <c r="C84" s="1366">
        <v>998736</v>
      </c>
      <c r="D84" s="842"/>
      <c r="E84" s="1366">
        <v>18</v>
      </c>
      <c r="F84" s="843"/>
      <c r="G84" s="1414" t="s">
        <v>643</v>
      </c>
      <c r="H84" s="1414" t="s">
        <v>569</v>
      </c>
      <c r="I84" s="1413">
        <v>1</v>
      </c>
      <c r="J84" s="844"/>
      <c r="K84" s="845" t="str">
        <f t="shared" si="4"/>
        <v>Included</v>
      </c>
      <c r="L84" s="845">
        <f t="shared" si="5"/>
        <v>0</v>
      </c>
      <c r="M84" s="864">
        <f t="shared" si="8"/>
        <v>0</v>
      </c>
      <c r="N84" s="864">
        <f t="shared" si="9"/>
        <v>0</v>
      </c>
      <c r="O84" s="846"/>
      <c r="P84" s="846"/>
      <c r="Y84" s="847"/>
    </row>
    <row r="85" spans="1:49" s="829" customFormat="1">
      <c r="A85" s="1182"/>
      <c r="B85" s="1183"/>
      <c r="C85" s="1183"/>
      <c r="D85" s="1183"/>
      <c r="E85" s="1183"/>
      <c r="F85" s="1183"/>
      <c r="G85" s="1183"/>
      <c r="H85" s="1183"/>
      <c r="I85" s="1183"/>
      <c r="J85" s="1183"/>
      <c r="K85" s="1183"/>
      <c r="L85" s="1184"/>
      <c r="M85" s="846"/>
      <c r="N85" s="846"/>
      <c r="O85" s="846"/>
      <c r="P85" s="846"/>
      <c r="Y85" s="847"/>
    </row>
    <row r="86" spans="1:49" ht="25.5" customHeight="1">
      <c r="A86" s="1179"/>
      <c r="B86" s="1180"/>
      <c r="C86" s="1180"/>
      <c r="D86" s="1180"/>
      <c r="E86" s="1180"/>
      <c r="F86" s="1181"/>
      <c r="G86" s="849" t="s">
        <v>565</v>
      </c>
      <c r="H86" s="850"/>
      <c r="I86" s="851"/>
      <c r="J86" s="852"/>
      <c r="K86" s="853">
        <f>SUM(K19:K85)</f>
        <v>0</v>
      </c>
      <c r="L86" s="1047">
        <f>N86</f>
        <v>0</v>
      </c>
      <c r="N86" s="1051">
        <f>SUM(N19:N84)</f>
        <v>0</v>
      </c>
      <c r="O86" s="614"/>
      <c r="P86" s="614"/>
      <c r="Q86" s="614"/>
      <c r="R86" s="614"/>
      <c r="S86" s="614"/>
      <c r="T86" s="614"/>
      <c r="U86" s="614"/>
      <c r="V86" s="614"/>
      <c r="W86" s="614"/>
      <c r="X86" s="614"/>
      <c r="Y86" s="614"/>
      <c r="Z86" s="614"/>
      <c r="AA86" s="614"/>
      <c r="AB86" s="614"/>
      <c r="AC86" s="614"/>
      <c r="AD86" s="614"/>
      <c r="AE86" s="614"/>
      <c r="AF86" s="614"/>
      <c r="AG86" s="614"/>
      <c r="AH86" s="614"/>
      <c r="AI86" s="614"/>
      <c r="AJ86" s="614"/>
      <c r="AK86" s="614"/>
      <c r="AL86" s="614"/>
      <c r="AM86" s="614"/>
      <c r="AN86" s="614"/>
      <c r="AO86" s="614"/>
      <c r="AP86" s="614"/>
      <c r="AQ86" s="614"/>
      <c r="AR86" s="614"/>
      <c r="AS86" s="614"/>
      <c r="AT86" s="614"/>
      <c r="AU86" s="614"/>
      <c r="AV86" s="614"/>
      <c r="AW86" s="614"/>
    </row>
    <row r="87" spans="1:49" ht="15.6" customHeight="1">
      <c r="A87" s="655"/>
      <c r="B87" s="854"/>
      <c r="C87" s="655"/>
      <c r="D87" s="855"/>
      <c r="E87" s="854"/>
      <c r="F87" s="854"/>
      <c r="G87" s="1176" t="s">
        <v>502</v>
      </c>
      <c r="H87" s="1177"/>
      <c r="I87" s="1177"/>
      <c r="J87" s="1178"/>
      <c r="K87" s="853"/>
      <c r="L87" s="853">
        <f>SUM(L19:L84)</f>
        <v>0</v>
      </c>
      <c r="O87" s="614"/>
      <c r="P87" s="614"/>
      <c r="Q87" s="614"/>
      <c r="R87" s="614"/>
      <c r="S87" s="614"/>
      <c r="T87" s="614"/>
      <c r="U87" s="614"/>
      <c r="V87" s="614"/>
      <c r="W87" s="614"/>
      <c r="X87" s="614"/>
      <c r="Y87" s="614"/>
      <c r="Z87" s="614"/>
      <c r="AA87" s="614"/>
      <c r="AB87" s="614"/>
      <c r="AC87" s="614"/>
      <c r="AD87" s="614"/>
      <c r="AE87" s="614"/>
      <c r="AF87" s="614"/>
      <c r="AG87" s="614"/>
      <c r="AH87" s="614"/>
      <c r="AI87" s="614"/>
      <c r="AJ87" s="614"/>
      <c r="AK87" s="614"/>
      <c r="AL87" s="614"/>
      <c r="AM87" s="614"/>
      <c r="AN87" s="614"/>
      <c r="AO87" s="614"/>
      <c r="AP87" s="614"/>
      <c r="AQ87" s="614"/>
      <c r="AR87" s="614"/>
      <c r="AS87" s="614"/>
      <c r="AT87" s="614"/>
      <c r="AU87" s="614"/>
      <c r="AV87" s="614"/>
      <c r="AW87" s="614"/>
    </row>
    <row r="88" spans="1:49" ht="32.25" customHeight="1">
      <c r="A88" s="858"/>
      <c r="B88" s="979"/>
      <c r="C88" s="1130"/>
      <c r="D88" s="1130"/>
      <c r="E88" s="1130"/>
      <c r="F88" s="1130"/>
      <c r="G88" s="1130"/>
      <c r="H88" s="1130"/>
      <c r="I88" s="822"/>
      <c r="J88" s="856"/>
      <c r="K88" s="857"/>
      <c r="O88" s="614"/>
      <c r="P88" s="614"/>
      <c r="Q88" s="614"/>
      <c r="R88" s="614"/>
      <c r="S88" s="614"/>
      <c r="T88" s="614"/>
      <c r="U88" s="614"/>
      <c r="V88" s="614"/>
      <c r="W88" s="614"/>
      <c r="X88" s="614"/>
      <c r="Y88" s="614"/>
      <c r="Z88" s="614"/>
      <c r="AA88" s="614"/>
      <c r="AB88" s="614"/>
      <c r="AC88" s="614"/>
      <c r="AD88" s="614"/>
      <c r="AE88" s="614"/>
      <c r="AF88" s="614"/>
      <c r="AG88" s="614"/>
      <c r="AH88" s="614"/>
      <c r="AI88" s="614"/>
      <c r="AJ88" s="614"/>
      <c r="AK88" s="614"/>
      <c r="AL88" s="614"/>
      <c r="AM88" s="614"/>
      <c r="AN88" s="614"/>
      <c r="AO88" s="614"/>
      <c r="AP88" s="614"/>
      <c r="AQ88" s="614"/>
      <c r="AR88" s="614"/>
      <c r="AS88" s="614"/>
      <c r="AT88" s="614"/>
      <c r="AU88" s="614"/>
      <c r="AV88" s="614"/>
      <c r="AW88" s="614"/>
    </row>
    <row r="89" spans="1:49" ht="54" customHeight="1">
      <c r="A89" s="858" t="s">
        <v>483</v>
      </c>
      <c r="B89" s="1175"/>
      <c r="C89" s="1175"/>
      <c r="D89" s="1175"/>
      <c r="E89" s="1175"/>
      <c r="F89" s="1175"/>
      <c r="G89" s="1175"/>
      <c r="H89" s="859"/>
      <c r="I89" s="859"/>
      <c r="J89" s="860"/>
      <c r="K89" s="859"/>
      <c r="L89" s="859"/>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4"/>
      <c r="AO89" s="614"/>
      <c r="AP89" s="614"/>
      <c r="AQ89" s="614"/>
      <c r="AR89" s="614"/>
      <c r="AS89" s="614"/>
      <c r="AT89" s="614"/>
      <c r="AU89" s="614"/>
      <c r="AV89" s="614"/>
      <c r="AW89" s="614"/>
    </row>
    <row r="90" spans="1:49" ht="21" customHeight="1">
      <c r="A90" s="1050" t="s">
        <v>404</v>
      </c>
      <c r="B90" s="861"/>
      <c r="D90" s="862"/>
      <c r="E90" s="861"/>
      <c r="F90" s="861"/>
      <c r="H90" s="863"/>
      <c r="I90" s="863"/>
      <c r="J90" s="856"/>
      <c r="K90" s="864"/>
      <c r="O90" s="614"/>
      <c r="P90" s="614"/>
      <c r="Q90" s="614"/>
      <c r="R90" s="614"/>
      <c r="S90" s="614"/>
      <c r="T90" s="614"/>
      <c r="U90" s="614"/>
      <c r="V90" s="614"/>
      <c r="W90" s="614"/>
      <c r="X90" s="614"/>
      <c r="Y90" s="614"/>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row>
    <row r="91" spans="1:49" ht="16.5">
      <c r="A91" s="1050" t="s">
        <v>405</v>
      </c>
      <c r="B91" s="861"/>
      <c r="D91" s="862"/>
      <c r="E91" s="861"/>
      <c r="F91" s="861"/>
      <c r="H91" s="1117" t="s">
        <v>406</v>
      </c>
      <c r="I91" s="1117"/>
      <c r="J91" s="865" t="str">
        <f>'Sch-1'!J49</f>
        <v/>
      </c>
      <c r="K91" s="864"/>
      <c r="AI91" s="614"/>
      <c r="AJ91" s="614"/>
      <c r="AK91" s="614"/>
      <c r="AL91" s="614"/>
      <c r="AM91" s="614"/>
      <c r="AN91" s="614"/>
      <c r="AO91" s="614"/>
      <c r="AP91" s="614"/>
      <c r="AQ91" s="614"/>
      <c r="AR91" s="614"/>
      <c r="AS91" s="614"/>
      <c r="AT91" s="614"/>
      <c r="AU91" s="614"/>
      <c r="AV91" s="614"/>
      <c r="AW91" s="614"/>
    </row>
    <row r="92" spans="1:49" ht="16.5">
      <c r="A92" s="604"/>
      <c r="B92" s="866"/>
      <c r="C92" s="604"/>
      <c r="D92" s="613"/>
      <c r="E92" s="866"/>
      <c r="F92" s="866"/>
      <c r="G92" s="867"/>
      <c r="H92" s="1117" t="s">
        <v>407</v>
      </c>
      <c r="I92" s="1117"/>
      <c r="J92" s="865" t="str">
        <f>'Sch-1'!J50</f>
        <v/>
      </c>
      <c r="K92" s="613"/>
      <c r="AI92" s="614"/>
      <c r="AJ92" s="614"/>
      <c r="AK92" s="614"/>
      <c r="AL92" s="614"/>
      <c r="AM92" s="614"/>
      <c r="AN92" s="614"/>
      <c r="AO92" s="614"/>
      <c r="AP92" s="614"/>
      <c r="AQ92" s="614"/>
      <c r="AR92" s="614"/>
      <c r="AS92" s="614"/>
      <c r="AT92" s="614"/>
      <c r="AU92" s="614"/>
      <c r="AV92" s="614"/>
      <c r="AW92" s="614"/>
    </row>
    <row r="93" spans="1:49" ht="16.5">
      <c r="A93" s="605"/>
      <c r="B93" s="861"/>
      <c r="C93" s="605"/>
      <c r="D93" s="862"/>
      <c r="E93" s="861"/>
      <c r="F93" s="861"/>
      <c r="G93" s="868"/>
      <c r="H93" s="869"/>
      <c r="I93" s="862"/>
      <c r="J93" s="614"/>
      <c r="K93" s="822"/>
      <c r="AI93" s="614"/>
      <c r="AJ93" s="614"/>
      <c r="AK93" s="614"/>
      <c r="AL93" s="614"/>
      <c r="AM93" s="614"/>
      <c r="AN93" s="614"/>
      <c r="AO93" s="614"/>
      <c r="AP93" s="614"/>
      <c r="AQ93" s="614"/>
      <c r="AR93" s="614"/>
      <c r="AS93" s="614"/>
      <c r="AT93" s="614"/>
      <c r="AU93" s="614"/>
      <c r="AV93" s="614"/>
      <c r="AW93" s="614"/>
    </row>
    <row r="94" spans="1:49">
      <c r="AI94" s="614"/>
      <c r="AJ94" s="614"/>
      <c r="AK94" s="614"/>
      <c r="AL94" s="614"/>
      <c r="AM94" s="614"/>
      <c r="AN94" s="614"/>
      <c r="AO94" s="614"/>
      <c r="AP94" s="614"/>
      <c r="AQ94" s="614"/>
      <c r="AR94" s="614"/>
      <c r="AS94" s="614"/>
      <c r="AT94" s="614"/>
      <c r="AU94" s="614"/>
      <c r="AV94" s="614"/>
      <c r="AW94" s="614"/>
    </row>
    <row r="106" spans="1:49" s="728" customFormat="1" ht="16.5">
      <c r="A106" s="606"/>
      <c r="B106" s="870"/>
      <c r="C106" s="606"/>
      <c r="D106" s="871"/>
      <c r="E106" s="870"/>
      <c r="F106" s="870"/>
      <c r="G106" s="872"/>
      <c r="H106" s="873"/>
      <c r="I106" s="874"/>
      <c r="J106" s="875"/>
      <c r="K106" s="876"/>
      <c r="L106" s="698"/>
      <c r="AG106" s="877"/>
      <c r="AH106" s="877"/>
    </row>
    <row r="107" spans="1:49" s="728" customFormat="1" ht="16.5">
      <c r="A107" s="606"/>
      <c r="B107" s="870"/>
      <c r="C107" s="606"/>
      <c r="D107" s="871"/>
      <c r="E107" s="870"/>
      <c r="F107" s="870"/>
      <c r="G107" s="872"/>
      <c r="H107" s="873"/>
      <c r="I107" s="874"/>
      <c r="J107" s="875"/>
      <c r="K107" s="876"/>
      <c r="L107" s="698"/>
      <c r="AG107" s="878"/>
      <c r="AH107" s="879"/>
    </row>
    <row r="108" spans="1:49" s="728" customFormat="1" ht="16.5">
      <c r="A108" s="606"/>
      <c r="B108" s="870"/>
      <c r="C108" s="606"/>
      <c r="D108" s="871"/>
      <c r="E108" s="870"/>
      <c r="F108" s="870"/>
      <c r="G108" s="872"/>
      <c r="H108" s="873"/>
      <c r="I108" s="874"/>
      <c r="J108" s="875"/>
      <c r="K108" s="876"/>
      <c r="L108" s="698"/>
      <c r="AH108" s="752"/>
    </row>
    <row r="109" spans="1:49" s="728" customFormat="1">
      <c r="A109" s="607"/>
      <c r="B109" s="880"/>
      <c r="C109" s="607"/>
      <c r="D109" s="881"/>
      <c r="E109" s="880"/>
      <c r="F109" s="880"/>
      <c r="G109" s="882"/>
      <c r="H109" s="881"/>
      <c r="I109" s="881"/>
      <c r="J109" s="878"/>
      <c r="K109" s="883"/>
      <c r="L109" s="698"/>
    </row>
    <row r="110" spans="1:49" ht="16.5">
      <c r="A110" s="607"/>
      <c r="B110" s="880"/>
      <c r="C110" s="607"/>
      <c r="D110" s="881"/>
      <c r="E110" s="880"/>
      <c r="F110" s="880"/>
      <c r="G110" s="884"/>
      <c r="H110" s="881"/>
      <c r="I110" s="881"/>
      <c r="J110" s="878"/>
      <c r="K110" s="883"/>
      <c r="AI110" s="614"/>
      <c r="AJ110" s="614"/>
      <c r="AK110" s="614"/>
      <c r="AL110" s="614"/>
      <c r="AM110" s="614"/>
      <c r="AN110" s="614"/>
      <c r="AO110" s="614"/>
      <c r="AP110" s="614"/>
      <c r="AQ110" s="614"/>
      <c r="AR110" s="614"/>
      <c r="AS110" s="614"/>
      <c r="AT110" s="614"/>
      <c r="AU110" s="614"/>
      <c r="AV110" s="614"/>
      <c r="AW110" s="614"/>
    </row>
    <row r="111" spans="1:49">
      <c r="A111" s="608"/>
      <c r="B111" s="885"/>
      <c r="C111" s="608"/>
      <c r="D111" s="886"/>
      <c r="E111" s="885"/>
      <c r="F111" s="885"/>
      <c r="G111" s="887"/>
      <c r="H111" s="886"/>
      <c r="I111" s="886"/>
      <c r="J111" s="691"/>
      <c r="K111" s="886"/>
      <c r="AI111" s="614"/>
      <c r="AJ111" s="614"/>
      <c r="AK111" s="614"/>
      <c r="AL111" s="614"/>
      <c r="AM111" s="614"/>
      <c r="AN111" s="614"/>
      <c r="AO111" s="614"/>
      <c r="AP111" s="614"/>
      <c r="AQ111" s="614"/>
      <c r="AR111" s="614"/>
      <c r="AS111" s="614"/>
      <c r="AT111" s="614"/>
      <c r="AU111" s="614"/>
      <c r="AV111" s="614"/>
      <c r="AW111" s="614"/>
    </row>
    <row r="112" spans="1:49">
      <c r="A112" s="608"/>
      <c r="B112" s="885"/>
      <c r="C112" s="608"/>
      <c r="D112" s="886"/>
      <c r="E112" s="885"/>
      <c r="F112" s="885"/>
      <c r="G112" s="887"/>
      <c r="H112" s="886"/>
      <c r="I112" s="886"/>
      <c r="J112" s="691"/>
      <c r="K112" s="886"/>
      <c r="AI112" s="614"/>
      <c r="AJ112" s="614"/>
      <c r="AK112" s="614"/>
      <c r="AL112" s="614"/>
      <c r="AM112" s="614"/>
      <c r="AN112" s="614"/>
      <c r="AO112" s="614"/>
      <c r="AP112" s="614"/>
      <c r="AQ112" s="614"/>
      <c r="AR112" s="614"/>
      <c r="AS112" s="614"/>
      <c r="AT112" s="614"/>
      <c r="AU112" s="614"/>
      <c r="AV112" s="614"/>
      <c r="AW112" s="614"/>
    </row>
    <row r="113" spans="1:49" ht="16.5">
      <c r="A113" s="609"/>
      <c r="B113" s="888"/>
      <c r="C113" s="609"/>
      <c r="D113" s="712"/>
      <c r="E113" s="888"/>
      <c r="F113" s="888"/>
      <c r="G113" s="706"/>
      <c r="H113" s="712"/>
      <c r="I113" s="712"/>
      <c r="J113" s="713"/>
      <c r="K113" s="712"/>
      <c r="AI113" s="614"/>
      <c r="AJ113" s="614"/>
      <c r="AK113" s="614"/>
      <c r="AL113" s="614"/>
      <c r="AM113" s="614"/>
      <c r="AN113" s="614"/>
      <c r="AO113" s="614"/>
      <c r="AP113" s="614"/>
      <c r="AQ113" s="614"/>
      <c r="AR113" s="614"/>
      <c r="AS113" s="614"/>
      <c r="AT113" s="614"/>
      <c r="AU113" s="614"/>
      <c r="AV113" s="614"/>
      <c r="AW113" s="614"/>
    </row>
    <row r="114" spans="1:49">
      <c r="A114" s="608"/>
      <c r="B114" s="885"/>
      <c r="C114" s="608"/>
      <c r="D114" s="886"/>
      <c r="E114" s="885"/>
      <c r="F114" s="885"/>
      <c r="G114" s="887"/>
      <c r="H114" s="886"/>
      <c r="I114" s="886"/>
      <c r="J114" s="691"/>
      <c r="K114" s="886"/>
      <c r="AI114" s="614"/>
      <c r="AJ114" s="614"/>
      <c r="AK114" s="614"/>
      <c r="AL114" s="614"/>
      <c r="AM114" s="614"/>
      <c r="AN114" s="614"/>
      <c r="AO114" s="614"/>
      <c r="AP114" s="614"/>
      <c r="AQ114" s="614"/>
      <c r="AR114" s="614"/>
      <c r="AS114" s="614"/>
      <c r="AT114" s="614"/>
      <c r="AU114" s="614"/>
      <c r="AV114" s="614"/>
      <c r="AW114" s="614"/>
    </row>
    <row r="115" spans="1:49">
      <c r="A115" s="608"/>
      <c r="B115" s="885"/>
      <c r="C115" s="608"/>
      <c r="D115" s="886"/>
      <c r="E115" s="885"/>
      <c r="F115" s="885"/>
      <c r="G115" s="887"/>
      <c r="H115" s="886"/>
      <c r="I115" s="886"/>
      <c r="J115" s="691"/>
      <c r="K115" s="886"/>
      <c r="AI115" s="614"/>
      <c r="AJ115" s="614"/>
      <c r="AK115" s="614"/>
      <c r="AL115" s="614"/>
      <c r="AM115" s="614"/>
      <c r="AN115" s="614"/>
      <c r="AO115" s="614"/>
      <c r="AP115" s="614"/>
      <c r="AQ115" s="614"/>
      <c r="AR115" s="614"/>
      <c r="AS115" s="614"/>
      <c r="AT115" s="614"/>
      <c r="AU115" s="614"/>
      <c r="AV115" s="614"/>
      <c r="AW115" s="614"/>
    </row>
  </sheetData>
  <sheetProtection algorithmName="SHA-512" hashValue="twX47gJjHHGG3MWoHxM9HGA38OeeUFhWa2XRRviL3Lk18qA9P21N9mfQhdh9swHpD2tVfainA76zsHOdMAD/oA==" saltValue="UIJ44UjtWiunsyqcRz7z0Q=="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17">
    <mergeCell ref="H92:I92"/>
    <mergeCell ref="H91:I91"/>
    <mergeCell ref="I15:K15"/>
    <mergeCell ref="A86:F86"/>
    <mergeCell ref="H11:K11"/>
    <mergeCell ref="A85:L85"/>
    <mergeCell ref="AJ13:AK13"/>
    <mergeCell ref="AG13:AH13"/>
    <mergeCell ref="C88:H88"/>
    <mergeCell ref="A3:L3"/>
    <mergeCell ref="B89:G89"/>
    <mergeCell ref="A4:L4"/>
    <mergeCell ref="H8:K8"/>
    <mergeCell ref="G87:J87"/>
    <mergeCell ref="H7:K7"/>
    <mergeCell ref="H9:K9"/>
    <mergeCell ref="H10:K10"/>
  </mergeCells>
  <phoneticPr fontId="2" type="noConversion"/>
  <conditionalFormatting sqref="F19:F84 D19:D84 J19:J84">
    <cfRule type="expression" dxfId="30" priority="12" stopIfTrue="1">
      <formula>C19&gt;0</formula>
    </cfRule>
  </conditionalFormatting>
  <conditionalFormatting sqref="F19:F84">
    <cfRule type="cellIs" dxfId="29" priority="9" stopIfTrue="1" operator="equal">
      <formula>"a"</formula>
    </cfRule>
    <cfRule type="expression" dxfId="28" priority="2121" stopIfTrue="1">
      <formula>C19&gt;0</formula>
    </cfRule>
  </conditionalFormatting>
  <conditionalFormatting sqref="J86">
    <cfRule type="expression" dxfId="27" priority="2884" stopIfTrue="1">
      <formula>I86&gt;0</formula>
    </cfRule>
  </conditionalFormatting>
  <conditionalFormatting sqref="J88:J90">
    <cfRule type="expression" dxfId="26" priority="2684" stopIfTrue="1">
      <formula>I88&gt;0</formula>
    </cfRule>
  </conditionalFormatting>
  <dataValidations count="5">
    <dataValidation type="decimal" operator="greaterThan" allowBlank="1" showInputMessage="1" showErrorMessage="1" error="Enter only Numeric Value greater than zero or leave the cell blank !" sqref="J18" xr:uid="{00000000-0002-0000-0800-000000000000}">
      <formula1>0</formula1>
    </dataValidation>
    <dataValidation operator="greaterThan" allowBlank="1" showInputMessage="1" showErrorMessage="1" error="Enter only Numeric Value greater than zero or leave the cell blank !" sqref="F90:F65398 F1:F2 F87:F88 F5:F16" xr:uid="{00000000-0002-0000-0800-000001000000}"/>
    <dataValidation type="list" operator="greaterThan" allowBlank="1" showInputMessage="1" showErrorMessage="1" sqref="F19:F84" xr:uid="{00000000-0002-0000-0800-000003000000}">
      <formula1>"0%,5%,12%,18%,28%"</formula1>
    </dataValidation>
    <dataValidation type="whole" operator="greaterThan" allowBlank="1" showInputMessage="1" showErrorMessage="1" sqref="D19:D84" xr:uid="{00000000-0002-0000-0800-000004000000}">
      <formula1>1</formula1>
    </dataValidation>
    <dataValidation type="whole" operator="greaterThan" allowBlank="1" showInputMessage="1" showErrorMessage="1" error="Enter only Numeric Value greater than zero or leave the cell blank !" sqref="J19:J84" xr:uid="{00000000-0002-0000-0800-000002000000}">
      <formula1>0</formula1>
    </dataValidation>
  </dataValidations>
  <printOptions horizontalCentered="1"/>
  <pageMargins left="0.25" right="0.25" top="0.5" bottom="0.25" header="0.05" footer="0.05"/>
  <pageSetup paperSize="9" scale="54" fitToHeight="2" orientation="landscape" r:id="rId29"/>
  <headerFooter alignWithMargins="0">
    <oddFooter>&amp;R&amp;"Book Antiqua,Bold"&amp;10Schedule-3/ Page &amp;P of &amp;N</oddFooter>
  </headerFooter>
  <colBreaks count="2" manualBreakCount="2">
    <brk id="6" max="1048575" man="1"/>
    <brk id="11"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Vijay Prakash Jarwal {विजय प्रकाश जारवाल}</cp:lastModifiedBy>
  <cp:lastPrinted>2021-12-23T09:29:46Z</cp:lastPrinted>
  <dcterms:created xsi:type="dcterms:W3CDTF">2001-07-26T10:23:15Z</dcterms:created>
  <dcterms:modified xsi:type="dcterms:W3CDTF">2025-07-10T07:25:51Z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